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GITHUB\Neerslagstatistiek\Excel\"/>
    </mc:Choice>
  </mc:AlternateContent>
  <xr:revisionPtr revIDLastSave="0" documentId="13_ncr:1_{BE905B47-BE1C-4AEA-BFD9-E7E1B962C484}" xr6:coauthVersionLast="47" xr6:coauthVersionMax="47" xr10:uidLastSave="{00000000-0000-0000-0000-000000000000}"/>
  <bookViews>
    <workbookView xWindow="-108" yWindow="-108" windowWidth="23256" windowHeight="12456" firstSheet="1" activeTab="6" xr2:uid="{AF977E9A-6CF3-45C6-9F9D-E64474C72C92}"/>
  </bookViews>
  <sheets>
    <sheet name="Start" sheetId="20" r:id="rId1"/>
    <sheet name="Kladblok" sheetId="39" r:id="rId2"/>
    <sheet name="VOLUMES ZOMER" sheetId="35" r:id="rId3"/>
    <sheet name="HERH ZOMER" sheetId="37" r:id="rId4"/>
    <sheet name="VOLUMES WINTER" sheetId="36" r:id="rId5"/>
    <sheet name="HERH WINTER" sheetId="38" r:id="rId6"/>
    <sheet name="HUIDIG ZOMER" sheetId="1" r:id="rId7"/>
    <sheet name="HUIDIG WINTER" sheetId="2" r:id="rId8"/>
    <sheet name="2033L ZOMER" sheetId="3" r:id="rId9"/>
    <sheet name="2033L WINTER" sheetId="4" r:id="rId10"/>
    <sheet name="2050L ZOMER" sheetId="9" r:id="rId11"/>
    <sheet name="2050L WINTER" sheetId="8" r:id="rId12"/>
    <sheet name="2050M ZOMER" sheetId="21" r:id="rId13"/>
    <sheet name="2050M WINTER" sheetId="22" r:id="rId14"/>
    <sheet name="2050H ZOMER" sheetId="23" r:id="rId15"/>
    <sheet name="2050H WINTER" sheetId="24" r:id="rId16"/>
    <sheet name="2100L ZOMER" sheetId="25" r:id="rId17"/>
    <sheet name="2100L WINTER" sheetId="26" r:id="rId18"/>
    <sheet name="2100M ZOMER" sheetId="27" r:id="rId19"/>
    <sheet name="2100M WINTER" sheetId="28" r:id="rId20"/>
    <sheet name="2100H ZOMER" sheetId="29" r:id="rId21"/>
    <sheet name="2100H WINTER" sheetId="30" r:id="rId22"/>
    <sheet name="2150M ZOMER" sheetId="31" r:id="rId23"/>
    <sheet name="2150M WINTER" sheetId="32" r:id="rId24"/>
    <sheet name="2150H ZOMER" sheetId="33" r:id="rId25"/>
    <sheet name="2150H WINTER" sheetId="34" r:id="rId2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87" i="34" l="1"/>
  <c r="M186" i="34"/>
  <c r="M185" i="34"/>
  <c r="M184" i="34"/>
  <c r="M183" i="34"/>
  <c r="M182" i="34"/>
  <c r="M181" i="34"/>
  <c r="M180" i="34"/>
  <c r="M179" i="34"/>
  <c r="M178" i="34"/>
  <c r="M177" i="34"/>
  <c r="M176" i="34"/>
  <c r="M175" i="34"/>
  <c r="M174" i="34"/>
  <c r="M173" i="34"/>
  <c r="M172" i="34"/>
  <c r="M171" i="34"/>
  <c r="M170" i="34"/>
  <c r="M169" i="34"/>
  <c r="M168" i="34"/>
  <c r="M167" i="34"/>
  <c r="M166" i="34"/>
  <c r="M165" i="34"/>
  <c r="M164" i="34"/>
  <c r="M163" i="34"/>
  <c r="M162" i="34"/>
  <c r="M161" i="34"/>
  <c r="M160" i="34"/>
  <c r="M159" i="34"/>
  <c r="M158" i="34"/>
  <c r="M157" i="34"/>
  <c r="M156" i="34"/>
  <c r="M155" i="34"/>
  <c r="M154" i="34"/>
  <c r="M153" i="34"/>
  <c r="M152" i="34"/>
  <c r="M151" i="34"/>
  <c r="M150" i="34"/>
  <c r="M149" i="34"/>
  <c r="M148" i="34"/>
  <c r="M147" i="34"/>
  <c r="M146" i="34"/>
  <c r="M145" i="34"/>
  <c r="M144" i="34"/>
  <c r="M143" i="34"/>
  <c r="M142" i="34"/>
  <c r="M141" i="34"/>
  <c r="M140" i="34"/>
  <c r="M139" i="34"/>
  <c r="M138" i="34"/>
  <c r="M137" i="34"/>
  <c r="M136" i="34"/>
  <c r="M135" i="34"/>
  <c r="M134" i="34"/>
  <c r="M133" i="34"/>
  <c r="M132" i="34"/>
  <c r="M131" i="34"/>
  <c r="M130" i="34"/>
  <c r="M129" i="34"/>
  <c r="M128" i="34"/>
  <c r="M127" i="34"/>
  <c r="M126" i="34"/>
  <c r="M125" i="34"/>
  <c r="M124" i="34"/>
  <c r="M123" i="34"/>
  <c r="M122" i="34"/>
  <c r="M121" i="34"/>
  <c r="M120" i="34"/>
  <c r="M119" i="34"/>
  <c r="M118" i="34"/>
  <c r="M117" i="34"/>
  <c r="M116" i="34"/>
  <c r="M115" i="34"/>
  <c r="M114" i="34"/>
  <c r="M113" i="34"/>
  <c r="M112" i="34"/>
  <c r="M111" i="34"/>
  <c r="M110" i="34"/>
  <c r="M109" i="34"/>
  <c r="M108" i="34"/>
  <c r="M107" i="34"/>
  <c r="M106" i="34"/>
  <c r="M105" i="34"/>
  <c r="M104" i="34"/>
  <c r="M103" i="34"/>
  <c r="M102" i="34"/>
  <c r="M101" i="34"/>
  <c r="M100" i="34"/>
  <c r="M99" i="34"/>
  <c r="M98" i="34"/>
  <c r="M97" i="34"/>
  <c r="M96" i="34"/>
  <c r="M95" i="34"/>
  <c r="M94" i="34"/>
  <c r="M93" i="34"/>
  <c r="M92" i="34"/>
  <c r="M91" i="34"/>
  <c r="M90" i="34"/>
  <c r="M89" i="34"/>
  <c r="M88" i="34"/>
  <c r="M87" i="34"/>
  <c r="M86" i="34"/>
  <c r="M85" i="34"/>
  <c r="M84" i="34"/>
  <c r="M83" i="34"/>
  <c r="M82" i="34"/>
  <c r="M81" i="34"/>
  <c r="M80" i="34"/>
  <c r="M79" i="34"/>
  <c r="M78" i="34"/>
  <c r="M77" i="34"/>
  <c r="M76" i="34"/>
  <c r="M75" i="34"/>
  <c r="M74" i="34"/>
  <c r="M73" i="34"/>
  <c r="M72" i="34"/>
  <c r="M71" i="34"/>
  <c r="M70" i="34"/>
  <c r="M69" i="34"/>
  <c r="M68" i="34"/>
  <c r="M67" i="34"/>
  <c r="M66" i="34"/>
  <c r="M65" i="34"/>
  <c r="M64" i="34"/>
  <c r="M63" i="34"/>
  <c r="M62" i="34"/>
  <c r="M61" i="34"/>
  <c r="M60" i="34"/>
  <c r="M59" i="34"/>
  <c r="M58" i="34"/>
  <c r="M57" i="34"/>
  <c r="M56" i="34"/>
  <c r="M55" i="34"/>
  <c r="M54" i="34"/>
  <c r="M53" i="34"/>
  <c r="M52" i="34"/>
  <c r="M51" i="34"/>
  <c r="M50" i="34"/>
  <c r="M49" i="34"/>
  <c r="M48" i="34"/>
  <c r="M47" i="34"/>
  <c r="M46" i="34"/>
  <c r="M45" i="34"/>
  <c r="M44" i="34"/>
  <c r="M43" i="34"/>
  <c r="M42" i="34"/>
  <c r="M41" i="34"/>
  <c r="M40" i="34"/>
  <c r="M39" i="34"/>
  <c r="M38" i="34"/>
  <c r="M37" i="34"/>
  <c r="M36" i="34"/>
  <c r="M35" i="34"/>
  <c r="M34" i="34"/>
  <c r="M33" i="34"/>
  <c r="M32" i="34"/>
  <c r="M31" i="34"/>
  <c r="M30" i="34"/>
  <c r="M29" i="34"/>
  <c r="M28" i="34"/>
  <c r="M27" i="34"/>
  <c r="M26" i="34"/>
  <c r="M25" i="34"/>
  <c r="M24" i="34"/>
  <c r="M23" i="34"/>
  <c r="M22" i="34"/>
  <c r="M21" i="34"/>
  <c r="M20" i="34"/>
  <c r="M19" i="34"/>
  <c r="M18" i="34"/>
  <c r="M17" i="34"/>
  <c r="M16" i="34"/>
  <c r="M15" i="34"/>
  <c r="M14" i="34"/>
  <c r="M13" i="34"/>
  <c r="M12" i="34"/>
  <c r="M11" i="34"/>
  <c r="M10" i="34"/>
  <c r="M9" i="34"/>
  <c r="M8" i="34"/>
  <c r="M7" i="34"/>
  <c r="M6" i="34"/>
  <c r="M5" i="34"/>
  <c r="M4" i="34"/>
  <c r="M3" i="34"/>
  <c r="M2" i="34"/>
  <c r="M187" i="33"/>
  <c r="M186" i="33"/>
  <c r="M185" i="33"/>
  <c r="M184" i="33"/>
  <c r="M183" i="33"/>
  <c r="M182" i="33"/>
  <c r="M181" i="33"/>
  <c r="M180" i="33"/>
  <c r="M179" i="33"/>
  <c r="M178" i="33"/>
  <c r="M177" i="33"/>
  <c r="M176" i="33"/>
  <c r="M175" i="33"/>
  <c r="M174" i="33"/>
  <c r="M173" i="33"/>
  <c r="M172" i="33"/>
  <c r="M171" i="33"/>
  <c r="M170" i="33"/>
  <c r="M169" i="33"/>
  <c r="M168" i="33"/>
  <c r="M167" i="33"/>
  <c r="M166" i="33"/>
  <c r="M165" i="33"/>
  <c r="M164" i="33"/>
  <c r="M163" i="33"/>
  <c r="M162" i="33"/>
  <c r="M161" i="33"/>
  <c r="M160" i="33"/>
  <c r="M159" i="33"/>
  <c r="M158" i="33"/>
  <c r="M157" i="33"/>
  <c r="M156" i="33"/>
  <c r="M155" i="33"/>
  <c r="M154" i="33"/>
  <c r="M153" i="33"/>
  <c r="M152" i="33"/>
  <c r="M151" i="33"/>
  <c r="M150" i="33"/>
  <c r="M149" i="33"/>
  <c r="M148" i="33"/>
  <c r="M147" i="33"/>
  <c r="M146" i="33"/>
  <c r="M145" i="33"/>
  <c r="M144" i="33"/>
  <c r="M143" i="33"/>
  <c r="M142" i="33"/>
  <c r="M141" i="33"/>
  <c r="M140" i="33"/>
  <c r="M139" i="33"/>
  <c r="M138" i="33"/>
  <c r="M137" i="33"/>
  <c r="M136" i="33"/>
  <c r="M135" i="33"/>
  <c r="M134" i="33"/>
  <c r="M133" i="33"/>
  <c r="M132" i="33"/>
  <c r="M131" i="33"/>
  <c r="M130" i="33"/>
  <c r="M129" i="33"/>
  <c r="M128" i="33"/>
  <c r="M127" i="33"/>
  <c r="M126" i="33"/>
  <c r="M125" i="33"/>
  <c r="M124" i="33"/>
  <c r="M123" i="33"/>
  <c r="M122" i="33"/>
  <c r="M121" i="33"/>
  <c r="M120" i="33"/>
  <c r="M119" i="33"/>
  <c r="M118" i="33"/>
  <c r="M117" i="33"/>
  <c r="M116" i="33"/>
  <c r="M115" i="33"/>
  <c r="M114" i="33"/>
  <c r="M113" i="33"/>
  <c r="M112" i="33"/>
  <c r="M111" i="33"/>
  <c r="M110" i="33"/>
  <c r="M109" i="33"/>
  <c r="M108" i="33"/>
  <c r="M107" i="33"/>
  <c r="M106" i="33"/>
  <c r="M105" i="33"/>
  <c r="M104" i="33"/>
  <c r="M103" i="33"/>
  <c r="M102" i="33"/>
  <c r="M101" i="33"/>
  <c r="M100" i="33"/>
  <c r="M99" i="33"/>
  <c r="M98" i="33"/>
  <c r="M97" i="33"/>
  <c r="M96" i="33"/>
  <c r="M95" i="33"/>
  <c r="M94" i="33"/>
  <c r="M93" i="33"/>
  <c r="M92" i="33"/>
  <c r="M91" i="33"/>
  <c r="M90" i="33"/>
  <c r="M89" i="33"/>
  <c r="M88" i="33"/>
  <c r="M87" i="33"/>
  <c r="M86" i="33"/>
  <c r="M85" i="33"/>
  <c r="M84" i="33"/>
  <c r="M83" i="33"/>
  <c r="M82" i="33"/>
  <c r="M81" i="33"/>
  <c r="M80" i="33"/>
  <c r="M79" i="33"/>
  <c r="M78" i="33"/>
  <c r="M77" i="33"/>
  <c r="M76" i="33"/>
  <c r="M75" i="33"/>
  <c r="M74" i="33"/>
  <c r="M73" i="33"/>
  <c r="M72" i="33"/>
  <c r="M71" i="33"/>
  <c r="M70" i="33"/>
  <c r="M69" i="33"/>
  <c r="M68" i="33"/>
  <c r="M67" i="33"/>
  <c r="M66" i="33"/>
  <c r="M65" i="33"/>
  <c r="M64" i="33"/>
  <c r="M63" i="33"/>
  <c r="M62" i="33"/>
  <c r="M61" i="33"/>
  <c r="M60" i="33"/>
  <c r="M59" i="33"/>
  <c r="M58" i="33"/>
  <c r="M57" i="33"/>
  <c r="M56" i="33"/>
  <c r="M55" i="33"/>
  <c r="M54" i="33"/>
  <c r="M53" i="33"/>
  <c r="M52" i="33"/>
  <c r="M51" i="33"/>
  <c r="M50" i="33"/>
  <c r="M49" i="33"/>
  <c r="M48" i="33"/>
  <c r="M47" i="33"/>
  <c r="M46" i="33"/>
  <c r="M45" i="33"/>
  <c r="M44" i="33"/>
  <c r="M43" i="33"/>
  <c r="M42" i="33"/>
  <c r="M41" i="33"/>
  <c r="M40" i="33"/>
  <c r="M39" i="33"/>
  <c r="M38" i="33"/>
  <c r="M37" i="33"/>
  <c r="M36" i="33"/>
  <c r="M35" i="33"/>
  <c r="M34" i="33"/>
  <c r="M33" i="33"/>
  <c r="M32" i="33"/>
  <c r="M31" i="33"/>
  <c r="M30" i="33"/>
  <c r="M29" i="33"/>
  <c r="M28" i="33"/>
  <c r="M27" i="33"/>
  <c r="M26" i="33"/>
  <c r="M25" i="33"/>
  <c r="M24" i="33"/>
  <c r="M23" i="33"/>
  <c r="M22" i="33"/>
  <c r="M21" i="33"/>
  <c r="M20" i="33"/>
  <c r="M19" i="33"/>
  <c r="M18" i="33"/>
  <c r="M17" i="33"/>
  <c r="M16" i="33"/>
  <c r="M15" i="33"/>
  <c r="M14" i="33"/>
  <c r="M13" i="33"/>
  <c r="M12" i="33"/>
  <c r="M11" i="33"/>
  <c r="M10" i="33"/>
  <c r="M9" i="33"/>
  <c r="M8" i="33"/>
  <c r="M7" i="33"/>
  <c r="M6" i="33"/>
  <c r="M5" i="33"/>
  <c r="M4" i="33"/>
  <c r="M3" i="33"/>
  <c r="M2" i="33"/>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M8" i="32"/>
  <c r="M7" i="32"/>
  <c r="M6" i="32"/>
  <c r="M5" i="32"/>
  <c r="M4" i="32"/>
  <c r="M3" i="32"/>
  <c r="M2" i="32"/>
  <c r="M187" i="31"/>
  <c r="M186" i="31"/>
  <c r="M185" i="31"/>
  <c r="M184" i="31"/>
  <c r="M183" i="31"/>
  <c r="M182" i="31"/>
  <c r="M181" i="31"/>
  <c r="M180" i="31"/>
  <c r="M179" i="31"/>
  <c r="M178" i="31"/>
  <c r="M177" i="31"/>
  <c r="M176" i="31"/>
  <c r="M175" i="31"/>
  <c r="M174" i="31"/>
  <c r="M173" i="31"/>
  <c r="M172" i="31"/>
  <c r="M171" i="31"/>
  <c r="M170" i="31"/>
  <c r="M169" i="31"/>
  <c r="M168" i="31"/>
  <c r="M167" i="31"/>
  <c r="M166" i="31"/>
  <c r="M165" i="31"/>
  <c r="M164" i="31"/>
  <c r="M163" i="31"/>
  <c r="M162" i="31"/>
  <c r="M161" i="31"/>
  <c r="M160" i="31"/>
  <c r="M159" i="31"/>
  <c r="M158" i="31"/>
  <c r="M157" i="31"/>
  <c r="M156" i="31"/>
  <c r="M155" i="31"/>
  <c r="M154" i="31"/>
  <c r="M153" i="31"/>
  <c r="M152" i="31"/>
  <c r="M151" i="31"/>
  <c r="M150" i="31"/>
  <c r="M149" i="31"/>
  <c r="M148" i="31"/>
  <c r="M147" i="31"/>
  <c r="M146" i="31"/>
  <c r="M145" i="31"/>
  <c r="M144" i="31"/>
  <c r="M143" i="31"/>
  <c r="M142" i="31"/>
  <c r="M141" i="31"/>
  <c r="M140" i="31"/>
  <c r="M139" i="31"/>
  <c r="M138" i="31"/>
  <c r="M137" i="31"/>
  <c r="M136" i="31"/>
  <c r="M135" i="31"/>
  <c r="M134" i="31"/>
  <c r="M133" i="31"/>
  <c r="M132" i="31"/>
  <c r="M131" i="31"/>
  <c r="M130" i="31"/>
  <c r="M129" i="31"/>
  <c r="M128" i="31"/>
  <c r="M127" i="31"/>
  <c r="M126" i="31"/>
  <c r="M125" i="31"/>
  <c r="M124" i="31"/>
  <c r="M123" i="31"/>
  <c r="M122" i="31"/>
  <c r="M121" i="31"/>
  <c r="M120" i="31"/>
  <c r="M119" i="31"/>
  <c r="M118" i="31"/>
  <c r="M117" i="31"/>
  <c r="M116" i="31"/>
  <c r="M115" i="31"/>
  <c r="M114" i="31"/>
  <c r="M113" i="31"/>
  <c r="M112" i="31"/>
  <c r="M111" i="31"/>
  <c r="M110" i="31"/>
  <c r="M109" i="31"/>
  <c r="M108" i="31"/>
  <c r="M107" i="31"/>
  <c r="M106" i="31"/>
  <c r="M105" i="31"/>
  <c r="M104" i="31"/>
  <c r="M103" i="31"/>
  <c r="M102" i="31"/>
  <c r="M101" i="31"/>
  <c r="M100" i="31"/>
  <c r="M99" i="31"/>
  <c r="M98" i="31"/>
  <c r="M97" i="31"/>
  <c r="M96" i="31"/>
  <c r="M95" i="31"/>
  <c r="M94" i="31"/>
  <c r="M93" i="31"/>
  <c r="M92" i="31"/>
  <c r="M91" i="31"/>
  <c r="M90" i="31"/>
  <c r="M89" i="31"/>
  <c r="M88" i="31"/>
  <c r="M87" i="31"/>
  <c r="M86" i="31"/>
  <c r="M85" i="31"/>
  <c r="M84" i="31"/>
  <c r="M83" i="31"/>
  <c r="M82" i="31"/>
  <c r="M81" i="31"/>
  <c r="M80" i="31"/>
  <c r="M79" i="31"/>
  <c r="M78" i="31"/>
  <c r="M77" i="31"/>
  <c r="M76" i="31"/>
  <c r="M75" i="31"/>
  <c r="M74" i="31"/>
  <c r="M73" i="31"/>
  <c r="M72" i="31"/>
  <c r="M71" i="31"/>
  <c r="M70" i="31"/>
  <c r="M69" i="31"/>
  <c r="M68" i="31"/>
  <c r="M67" i="31"/>
  <c r="M66" i="31"/>
  <c r="M65" i="31"/>
  <c r="M64" i="31"/>
  <c r="M63" i="31"/>
  <c r="M62" i="31"/>
  <c r="M61" i="31"/>
  <c r="M60" i="31"/>
  <c r="M59" i="31"/>
  <c r="M58" i="31"/>
  <c r="M57" i="31"/>
  <c r="M56" i="31"/>
  <c r="M55" i="31"/>
  <c r="M54" i="31"/>
  <c r="M53" i="31"/>
  <c r="M52" i="31"/>
  <c r="M51" i="31"/>
  <c r="M50" i="31"/>
  <c r="M49" i="31"/>
  <c r="M48" i="31"/>
  <c r="M47" i="31"/>
  <c r="M46" i="31"/>
  <c r="M45" i="31"/>
  <c r="M44" i="31"/>
  <c r="M43" i="31"/>
  <c r="M42" i="31"/>
  <c r="M41" i="31"/>
  <c r="M40" i="31"/>
  <c r="M39" i="31"/>
  <c r="M38" i="31"/>
  <c r="M37" i="31"/>
  <c r="M36" i="31"/>
  <c r="M35" i="31"/>
  <c r="M34" i="31"/>
  <c r="M33" i="31"/>
  <c r="M32" i="31"/>
  <c r="M31" i="31"/>
  <c r="M30" i="31"/>
  <c r="M29" i="31"/>
  <c r="M28" i="31"/>
  <c r="M27" i="31"/>
  <c r="M26" i="31"/>
  <c r="M25" i="31"/>
  <c r="M24" i="31"/>
  <c r="M23" i="31"/>
  <c r="M22" i="31"/>
  <c r="M21" i="31"/>
  <c r="M20" i="31"/>
  <c r="M19" i="31"/>
  <c r="M18" i="31"/>
  <c r="M17" i="31"/>
  <c r="M16" i="31"/>
  <c r="M15" i="31"/>
  <c r="M14" i="31"/>
  <c r="M13" i="31"/>
  <c r="M12" i="31"/>
  <c r="M11" i="31"/>
  <c r="M10" i="31"/>
  <c r="M9" i="31"/>
  <c r="M8" i="31"/>
  <c r="M7" i="31"/>
  <c r="M6" i="31"/>
  <c r="M5" i="31"/>
  <c r="M4" i="31"/>
  <c r="M3" i="31"/>
  <c r="M2" i="31"/>
  <c r="M187" i="30"/>
  <c r="M186" i="30"/>
  <c r="M185" i="30"/>
  <c r="M184" i="30"/>
  <c r="M183" i="30"/>
  <c r="M182" i="30"/>
  <c r="M181" i="30"/>
  <c r="M180" i="30"/>
  <c r="M179" i="30"/>
  <c r="M178" i="30"/>
  <c r="M177" i="30"/>
  <c r="M176" i="30"/>
  <c r="M175" i="30"/>
  <c r="M174" i="30"/>
  <c r="M173" i="30"/>
  <c r="M172" i="30"/>
  <c r="M171" i="30"/>
  <c r="M170" i="30"/>
  <c r="M169" i="30"/>
  <c r="M168" i="30"/>
  <c r="M167" i="30"/>
  <c r="M166" i="30"/>
  <c r="M165" i="30"/>
  <c r="M164" i="30"/>
  <c r="M163" i="30"/>
  <c r="M162" i="30"/>
  <c r="M161" i="30"/>
  <c r="M160" i="30"/>
  <c r="M159" i="30"/>
  <c r="M158" i="30"/>
  <c r="M157" i="30"/>
  <c r="M156" i="30"/>
  <c r="M155" i="30"/>
  <c r="M154" i="30"/>
  <c r="M153" i="30"/>
  <c r="M152" i="30"/>
  <c r="M151" i="30"/>
  <c r="M150" i="30"/>
  <c r="M149" i="30"/>
  <c r="M148" i="30"/>
  <c r="M147" i="30"/>
  <c r="M146" i="30"/>
  <c r="M145" i="30"/>
  <c r="M144" i="30"/>
  <c r="M143" i="30"/>
  <c r="M142" i="30"/>
  <c r="M141" i="30"/>
  <c r="M140" i="30"/>
  <c r="M139" i="30"/>
  <c r="M138" i="30"/>
  <c r="M137" i="30"/>
  <c r="M136" i="30"/>
  <c r="M135" i="30"/>
  <c r="M134" i="30"/>
  <c r="M133" i="30"/>
  <c r="M132" i="30"/>
  <c r="M131" i="30"/>
  <c r="M130" i="30"/>
  <c r="M129" i="30"/>
  <c r="M128" i="30"/>
  <c r="M127" i="30"/>
  <c r="M126" i="30"/>
  <c r="M125" i="30"/>
  <c r="M124" i="30"/>
  <c r="M123" i="30"/>
  <c r="M122" i="30"/>
  <c r="M121" i="30"/>
  <c r="M120" i="30"/>
  <c r="M119" i="30"/>
  <c r="M118" i="30"/>
  <c r="M117" i="30"/>
  <c r="M116" i="30"/>
  <c r="M115" i="30"/>
  <c r="M114" i="30"/>
  <c r="M113" i="30"/>
  <c r="M112" i="30"/>
  <c r="M111" i="30"/>
  <c r="M110" i="30"/>
  <c r="M109" i="30"/>
  <c r="M108" i="30"/>
  <c r="M107" i="30"/>
  <c r="M106" i="30"/>
  <c r="M105" i="30"/>
  <c r="M104" i="30"/>
  <c r="M103" i="30"/>
  <c r="M102" i="30"/>
  <c r="M101" i="30"/>
  <c r="M100" i="30"/>
  <c r="M99" i="30"/>
  <c r="M98" i="30"/>
  <c r="M97" i="30"/>
  <c r="M96" i="30"/>
  <c r="M95" i="30"/>
  <c r="M94" i="30"/>
  <c r="M93" i="30"/>
  <c r="M92" i="30"/>
  <c r="M91" i="30"/>
  <c r="M90" i="30"/>
  <c r="M89" i="30"/>
  <c r="M88" i="30"/>
  <c r="M87" i="30"/>
  <c r="M86" i="30"/>
  <c r="M85" i="30"/>
  <c r="M84" i="30"/>
  <c r="M83" i="30"/>
  <c r="M82" i="30"/>
  <c r="M81" i="30"/>
  <c r="M80" i="30"/>
  <c r="M79" i="30"/>
  <c r="M78" i="30"/>
  <c r="M77" i="30"/>
  <c r="M76" i="30"/>
  <c r="M75" i="30"/>
  <c r="M74" i="30"/>
  <c r="M73" i="30"/>
  <c r="M72" i="30"/>
  <c r="M71" i="30"/>
  <c r="M70" i="30"/>
  <c r="M69" i="30"/>
  <c r="M68" i="30"/>
  <c r="M67" i="30"/>
  <c r="M66" i="30"/>
  <c r="M65" i="30"/>
  <c r="M64" i="30"/>
  <c r="M63" i="30"/>
  <c r="M62" i="30"/>
  <c r="M61" i="30"/>
  <c r="M60" i="30"/>
  <c r="M59" i="30"/>
  <c r="M58" i="30"/>
  <c r="M57" i="30"/>
  <c r="M56" i="30"/>
  <c r="M55" i="30"/>
  <c r="M54" i="30"/>
  <c r="M53" i="30"/>
  <c r="M52" i="30"/>
  <c r="M51" i="30"/>
  <c r="M50" i="30"/>
  <c r="M49" i="30"/>
  <c r="M48" i="30"/>
  <c r="M47" i="30"/>
  <c r="M46" i="30"/>
  <c r="M45" i="30"/>
  <c r="M44" i="30"/>
  <c r="M43" i="30"/>
  <c r="M42" i="30"/>
  <c r="M41" i="30"/>
  <c r="M40" i="30"/>
  <c r="M39" i="30"/>
  <c r="M38" i="30"/>
  <c r="M37" i="30"/>
  <c r="M36" i="30"/>
  <c r="M35" i="30"/>
  <c r="M34" i="30"/>
  <c r="M33" i="30"/>
  <c r="M32" i="30"/>
  <c r="M31" i="30"/>
  <c r="M30" i="30"/>
  <c r="M29" i="30"/>
  <c r="M28" i="30"/>
  <c r="M27" i="30"/>
  <c r="M26" i="30"/>
  <c r="M25" i="30"/>
  <c r="M24" i="30"/>
  <c r="M23" i="30"/>
  <c r="M22" i="30"/>
  <c r="M21" i="30"/>
  <c r="M20" i="30"/>
  <c r="M19" i="30"/>
  <c r="M18" i="30"/>
  <c r="M17" i="30"/>
  <c r="M16" i="30"/>
  <c r="M15" i="30"/>
  <c r="M14" i="30"/>
  <c r="M13" i="30"/>
  <c r="M12" i="30"/>
  <c r="M11" i="30"/>
  <c r="M10" i="30"/>
  <c r="M9" i="30"/>
  <c r="M8" i="30"/>
  <c r="M7" i="30"/>
  <c r="M6" i="30"/>
  <c r="M5" i="30"/>
  <c r="M4" i="30"/>
  <c r="M3" i="30"/>
  <c r="M2" i="30"/>
  <c r="M187" i="29"/>
  <c r="M186" i="29"/>
  <c r="M185" i="29"/>
  <c r="M184" i="29"/>
  <c r="M183" i="29"/>
  <c r="M182" i="29"/>
  <c r="M181" i="29"/>
  <c r="M180" i="29"/>
  <c r="M179" i="29"/>
  <c r="M178" i="29"/>
  <c r="M177" i="29"/>
  <c r="M176" i="29"/>
  <c r="M175" i="29"/>
  <c r="M174" i="29"/>
  <c r="M173" i="29"/>
  <c r="M172" i="29"/>
  <c r="M171" i="29"/>
  <c r="M170" i="29"/>
  <c r="M169" i="29"/>
  <c r="M168" i="29"/>
  <c r="M167" i="29"/>
  <c r="M166" i="29"/>
  <c r="M165" i="29"/>
  <c r="M164" i="29"/>
  <c r="M163" i="29"/>
  <c r="M162" i="29"/>
  <c r="M161" i="29"/>
  <c r="M160" i="29"/>
  <c r="M159" i="29"/>
  <c r="M158" i="29"/>
  <c r="M157" i="29"/>
  <c r="M156" i="29"/>
  <c r="M155" i="29"/>
  <c r="M154" i="29"/>
  <c r="M153" i="29"/>
  <c r="M152" i="29"/>
  <c r="M151" i="29"/>
  <c r="M150" i="29"/>
  <c r="M149" i="29"/>
  <c r="M148" i="29"/>
  <c r="M147" i="29"/>
  <c r="M146" i="29"/>
  <c r="M145" i="29"/>
  <c r="M144" i="29"/>
  <c r="M143" i="29"/>
  <c r="M142" i="29"/>
  <c r="M141" i="29"/>
  <c r="M140" i="29"/>
  <c r="M139" i="29"/>
  <c r="M138" i="29"/>
  <c r="M137" i="29"/>
  <c r="M136" i="29"/>
  <c r="M135" i="29"/>
  <c r="M134" i="29"/>
  <c r="M133" i="29"/>
  <c r="M132" i="29"/>
  <c r="M131" i="29"/>
  <c r="M130" i="29"/>
  <c r="M129" i="29"/>
  <c r="M128" i="29"/>
  <c r="M127" i="29"/>
  <c r="M126" i="29"/>
  <c r="M125" i="29"/>
  <c r="M124" i="29"/>
  <c r="M123" i="29"/>
  <c r="M122" i="29"/>
  <c r="M121" i="29"/>
  <c r="M120" i="29"/>
  <c r="M119" i="29"/>
  <c r="M118" i="29"/>
  <c r="M117" i="29"/>
  <c r="M116" i="29"/>
  <c r="M115" i="29"/>
  <c r="M114" i="29"/>
  <c r="M113" i="29"/>
  <c r="M112" i="29"/>
  <c r="M111" i="29"/>
  <c r="M110" i="29"/>
  <c r="M109" i="29"/>
  <c r="M108" i="29"/>
  <c r="M107" i="29"/>
  <c r="M106" i="29"/>
  <c r="M105" i="29"/>
  <c r="M104" i="29"/>
  <c r="M103" i="29"/>
  <c r="M102" i="29"/>
  <c r="M101" i="29"/>
  <c r="M100" i="29"/>
  <c r="M99" i="29"/>
  <c r="M98" i="29"/>
  <c r="M97" i="29"/>
  <c r="M96" i="29"/>
  <c r="M95" i="29"/>
  <c r="M94" i="29"/>
  <c r="M93" i="29"/>
  <c r="M92" i="29"/>
  <c r="M91" i="29"/>
  <c r="M90" i="29"/>
  <c r="M89" i="29"/>
  <c r="M88" i="29"/>
  <c r="M87" i="29"/>
  <c r="M86" i="29"/>
  <c r="M85" i="29"/>
  <c r="M84" i="29"/>
  <c r="M83" i="29"/>
  <c r="M82" i="29"/>
  <c r="M81" i="29"/>
  <c r="M80" i="29"/>
  <c r="M79" i="29"/>
  <c r="M78" i="29"/>
  <c r="M77" i="29"/>
  <c r="M76" i="29"/>
  <c r="M75" i="29"/>
  <c r="M74" i="29"/>
  <c r="M73" i="29"/>
  <c r="M72" i="29"/>
  <c r="M71" i="29"/>
  <c r="M70" i="29"/>
  <c r="M69" i="29"/>
  <c r="M68" i="29"/>
  <c r="M67" i="29"/>
  <c r="M66" i="29"/>
  <c r="M65" i="29"/>
  <c r="M64" i="29"/>
  <c r="M63" i="29"/>
  <c r="M62" i="29"/>
  <c r="M61" i="29"/>
  <c r="M60" i="29"/>
  <c r="M59" i="29"/>
  <c r="M58" i="29"/>
  <c r="M57" i="29"/>
  <c r="M56" i="29"/>
  <c r="M55" i="29"/>
  <c r="M54" i="29"/>
  <c r="M53" i="29"/>
  <c r="M52" i="29"/>
  <c r="M51" i="29"/>
  <c r="M50" i="29"/>
  <c r="M49" i="29"/>
  <c r="M48" i="29"/>
  <c r="M47" i="29"/>
  <c r="M46" i="29"/>
  <c r="M45" i="29"/>
  <c r="M44" i="29"/>
  <c r="M43" i="29"/>
  <c r="M42" i="29"/>
  <c r="M41" i="29"/>
  <c r="M40" i="29"/>
  <c r="M39" i="29"/>
  <c r="M38" i="29"/>
  <c r="M37" i="29"/>
  <c r="M36" i="29"/>
  <c r="M35" i="29"/>
  <c r="M34" i="29"/>
  <c r="M33" i="29"/>
  <c r="M32" i="29"/>
  <c r="M31" i="29"/>
  <c r="M30" i="29"/>
  <c r="M29" i="29"/>
  <c r="M28" i="29"/>
  <c r="M27" i="29"/>
  <c r="M26" i="29"/>
  <c r="M25" i="29"/>
  <c r="M24" i="29"/>
  <c r="M23" i="29"/>
  <c r="M22" i="29"/>
  <c r="M21" i="29"/>
  <c r="M20" i="29"/>
  <c r="M19" i="29"/>
  <c r="M18" i="29"/>
  <c r="M17" i="29"/>
  <c r="M16" i="29"/>
  <c r="M15" i="29"/>
  <c r="M14" i="29"/>
  <c r="M13" i="29"/>
  <c r="M12" i="29"/>
  <c r="M11" i="29"/>
  <c r="M10" i="29"/>
  <c r="M9" i="29"/>
  <c r="M8" i="29"/>
  <c r="M7" i="29"/>
  <c r="M6" i="29"/>
  <c r="M5" i="29"/>
  <c r="M4" i="29"/>
  <c r="M3" i="29"/>
  <c r="M2" i="29"/>
  <c r="M187" i="28"/>
  <c r="M186" i="28"/>
  <c r="M185" i="28"/>
  <c r="M184" i="28"/>
  <c r="M183" i="28"/>
  <c r="M182" i="28"/>
  <c r="M181" i="28"/>
  <c r="M180" i="28"/>
  <c r="M179" i="28"/>
  <c r="M178" i="28"/>
  <c r="M177" i="28"/>
  <c r="M176" i="28"/>
  <c r="M175" i="28"/>
  <c r="M174" i="28"/>
  <c r="M173" i="28"/>
  <c r="M172" i="28"/>
  <c r="M171" i="28"/>
  <c r="M170" i="28"/>
  <c r="M169" i="28"/>
  <c r="M168" i="28"/>
  <c r="M167" i="28"/>
  <c r="M166" i="28"/>
  <c r="M165" i="28"/>
  <c r="M164" i="28"/>
  <c r="M163" i="28"/>
  <c r="M162" i="28"/>
  <c r="M161" i="28"/>
  <c r="M160" i="28"/>
  <c r="M159" i="28"/>
  <c r="M158" i="28"/>
  <c r="M157" i="28"/>
  <c r="M156" i="28"/>
  <c r="M155" i="28"/>
  <c r="M154" i="28"/>
  <c r="M153" i="28"/>
  <c r="M152" i="28"/>
  <c r="M151" i="28"/>
  <c r="M150" i="28"/>
  <c r="M149" i="28"/>
  <c r="M148" i="28"/>
  <c r="M147" i="28"/>
  <c r="M146" i="28"/>
  <c r="M145" i="28"/>
  <c r="M144" i="28"/>
  <c r="M143" i="28"/>
  <c r="M142" i="28"/>
  <c r="M141" i="28"/>
  <c r="M140" i="28"/>
  <c r="M139" i="28"/>
  <c r="M138" i="28"/>
  <c r="M137" i="28"/>
  <c r="M136" i="28"/>
  <c r="M135" i="28"/>
  <c r="M134" i="28"/>
  <c r="M133" i="28"/>
  <c r="M132" i="28"/>
  <c r="M131" i="28"/>
  <c r="M130" i="28"/>
  <c r="M129" i="28"/>
  <c r="M128" i="28"/>
  <c r="M127" i="28"/>
  <c r="M126" i="28"/>
  <c r="M125" i="28"/>
  <c r="M124" i="28"/>
  <c r="M123" i="28"/>
  <c r="M122" i="28"/>
  <c r="M121" i="28"/>
  <c r="M120" i="28"/>
  <c r="M119" i="28"/>
  <c r="M118" i="28"/>
  <c r="M117" i="28"/>
  <c r="M116" i="28"/>
  <c r="M115" i="28"/>
  <c r="M114" i="28"/>
  <c r="M113" i="28"/>
  <c r="M112" i="28"/>
  <c r="M111" i="28"/>
  <c r="M110" i="28"/>
  <c r="M109" i="28"/>
  <c r="M108" i="28"/>
  <c r="M107" i="28"/>
  <c r="M106" i="28"/>
  <c r="M105" i="28"/>
  <c r="M104" i="28"/>
  <c r="M103" i="28"/>
  <c r="M102" i="28"/>
  <c r="M101" i="28"/>
  <c r="M100" i="28"/>
  <c r="M99" i="28"/>
  <c r="M98" i="28"/>
  <c r="M97" i="28"/>
  <c r="M96" i="28"/>
  <c r="M95" i="28"/>
  <c r="M94" i="28"/>
  <c r="M93" i="28"/>
  <c r="M92" i="28"/>
  <c r="M91" i="28"/>
  <c r="M90" i="28"/>
  <c r="M89" i="28"/>
  <c r="M88" i="28"/>
  <c r="M87" i="28"/>
  <c r="M86" i="28"/>
  <c r="M85" i="28"/>
  <c r="M84" i="28"/>
  <c r="M83" i="28"/>
  <c r="M82" i="28"/>
  <c r="M81" i="28"/>
  <c r="M80" i="28"/>
  <c r="M79" i="28"/>
  <c r="M78" i="28"/>
  <c r="M77" i="28"/>
  <c r="M76" i="28"/>
  <c r="M75" i="28"/>
  <c r="M74" i="28"/>
  <c r="M73" i="28"/>
  <c r="M72" i="28"/>
  <c r="M71" i="28"/>
  <c r="M70" i="28"/>
  <c r="M69" i="28"/>
  <c r="M68" i="28"/>
  <c r="M67" i="28"/>
  <c r="M66" i="28"/>
  <c r="M65" i="28"/>
  <c r="M64" i="28"/>
  <c r="M63" i="28"/>
  <c r="M62" i="28"/>
  <c r="M61" i="28"/>
  <c r="M60" i="28"/>
  <c r="M59" i="28"/>
  <c r="M58" i="28"/>
  <c r="M57" i="28"/>
  <c r="M56" i="28"/>
  <c r="M55" i="28"/>
  <c r="M54" i="28"/>
  <c r="M53" i="28"/>
  <c r="M52" i="28"/>
  <c r="M51" i="28"/>
  <c r="M50" i="28"/>
  <c r="M49" i="28"/>
  <c r="M48" i="28"/>
  <c r="M47" i="28"/>
  <c r="M46" i="28"/>
  <c r="M45" i="28"/>
  <c r="M44" i="28"/>
  <c r="M43" i="28"/>
  <c r="M42" i="28"/>
  <c r="M41" i="28"/>
  <c r="M40" i="28"/>
  <c r="M39" i="28"/>
  <c r="M38" i="28"/>
  <c r="M37" i="28"/>
  <c r="M36" i="28"/>
  <c r="M35" i="28"/>
  <c r="M34" i="28"/>
  <c r="M33" i="28"/>
  <c r="M32" i="28"/>
  <c r="M31" i="28"/>
  <c r="M30" i="28"/>
  <c r="M29" i="28"/>
  <c r="M28" i="28"/>
  <c r="M27" i="28"/>
  <c r="M26" i="28"/>
  <c r="M25" i="28"/>
  <c r="M24" i="28"/>
  <c r="M23" i="28"/>
  <c r="M22" i="28"/>
  <c r="M21" i="28"/>
  <c r="M20" i="28"/>
  <c r="M19" i="28"/>
  <c r="M18" i="28"/>
  <c r="M17" i="28"/>
  <c r="M16" i="28"/>
  <c r="M15" i="28"/>
  <c r="M14" i="28"/>
  <c r="M13" i="28"/>
  <c r="M12" i="28"/>
  <c r="M11" i="28"/>
  <c r="M10" i="28"/>
  <c r="M9" i="28"/>
  <c r="M8" i="28"/>
  <c r="M7" i="28"/>
  <c r="M6" i="28"/>
  <c r="M5" i="28"/>
  <c r="M4" i="28"/>
  <c r="M3" i="28"/>
  <c r="M2" i="28"/>
  <c r="M187" i="27"/>
  <c r="M186" i="27"/>
  <c r="M185" i="27"/>
  <c r="M184" i="27"/>
  <c r="M183" i="27"/>
  <c r="M182" i="27"/>
  <c r="M181" i="27"/>
  <c r="M180" i="27"/>
  <c r="M179" i="27"/>
  <c r="M178" i="27"/>
  <c r="M177" i="27"/>
  <c r="M176" i="27"/>
  <c r="M175" i="27"/>
  <c r="M174" i="27"/>
  <c r="M173" i="27"/>
  <c r="M172" i="27"/>
  <c r="M171" i="27"/>
  <c r="M170" i="27"/>
  <c r="M169" i="27"/>
  <c r="M168" i="27"/>
  <c r="M167" i="27"/>
  <c r="M166" i="27"/>
  <c r="M165" i="27"/>
  <c r="M164" i="27"/>
  <c r="M163" i="27"/>
  <c r="M162" i="27"/>
  <c r="M161" i="27"/>
  <c r="M160" i="27"/>
  <c r="M159" i="27"/>
  <c r="M158" i="27"/>
  <c r="M157" i="27"/>
  <c r="M156" i="27"/>
  <c r="M155" i="27"/>
  <c r="M154" i="27"/>
  <c r="M153" i="27"/>
  <c r="M152" i="27"/>
  <c r="M151" i="27"/>
  <c r="M150" i="27"/>
  <c r="M149" i="27"/>
  <c r="M148" i="27"/>
  <c r="M147" i="27"/>
  <c r="M146" i="27"/>
  <c r="M145" i="27"/>
  <c r="M144" i="27"/>
  <c r="M143" i="27"/>
  <c r="M142" i="27"/>
  <c r="M141" i="27"/>
  <c r="M140" i="27"/>
  <c r="M139" i="27"/>
  <c r="M138" i="27"/>
  <c r="M137" i="27"/>
  <c r="M136" i="27"/>
  <c r="M135" i="27"/>
  <c r="M134" i="27"/>
  <c r="M133" i="27"/>
  <c r="M132" i="27"/>
  <c r="M131" i="27"/>
  <c r="M130" i="27"/>
  <c r="M129" i="27"/>
  <c r="M128" i="27"/>
  <c r="M127" i="27"/>
  <c r="M126" i="27"/>
  <c r="M125" i="27"/>
  <c r="M124" i="27"/>
  <c r="M123" i="27"/>
  <c r="M122" i="27"/>
  <c r="M121" i="27"/>
  <c r="M120" i="27"/>
  <c r="M119" i="27"/>
  <c r="M118" i="27"/>
  <c r="M117" i="27"/>
  <c r="M116" i="27"/>
  <c r="M115" i="27"/>
  <c r="M114" i="27"/>
  <c r="M113" i="27"/>
  <c r="M112" i="27"/>
  <c r="M111" i="27"/>
  <c r="M110" i="27"/>
  <c r="M109" i="27"/>
  <c r="M108" i="27"/>
  <c r="M107" i="27"/>
  <c r="M106" i="27"/>
  <c r="M105" i="27"/>
  <c r="M104" i="27"/>
  <c r="M103" i="27"/>
  <c r="M102" i="27"/>
  <c r="M101" i="27"/>
  <c r="M100" i="27"/>
  <c r="M99" i="27"/>
  <c r="M98" i="27"/>
  <c r="M97" i="27"/>
  <c r="M96" i="27"/>
  <c r="M95" i="27"/>
  <c r="M94" i="27"/>
  <c r="M93" i="27"/>
  <c r="M92" i="27"/>
  <c r="M91" i="27"/>
  <c r="M90" i="27"/>
  <c r="M89" i="27"/>
  <c r="M88" i="27"/>
  <c r="M87" i="27"/>
  <c r="M86" i="27"/>
  <c r="M85" i="27"/>
  <c r="M84" i="27"/>
  <c r="M83" i="27"/>
  <c r="M82" i="27"/>
  <c r="M81" i="27"/>
  <c r="M80" i="27"/>
  <c r="M79" i="27"/>
  <c r="M78" i="27"/>
  <c r="M77" i="27"/>
  <c r="M76" i="27"/>
  <c r="M75" i="27"/>
  <c r="M74" i="27"/>
  <c r="M73" i="27"/>
  <c r="M72" i="27"/>
  <c r="M71" i="27"/>
  <c r="M70" i="27"/>
  <c r="M69" i="27"/>
  <c r="M68" i="27"/>
  <c r="M67" i="27"/>
  <c r="M66" i="27"/>
  <c r="M65" i="27"/>
  <c r="M64" i="27"/>
  <c r="M63" i="27"/>
  <c r="M62" i="27"/>
  <c r="M61" i="27"/>
  <c r="M60" i="27"/>
  <c r="M59" i="27"/>
  <c r="M58" i="27"/>
  <c r="M57" i="27"/>
  <c r="M56" i="27"/>
  <c r="M55" i="27"/>
  <c r="M54" i="27"/>
  <c r="M53" i="27"/>
  <c r="M52" i="27"/>
  <c r="M51" i="27"/>
  <c r="M50" i="27"/>
  <c r="M49" i="27"/>
  <c r="M48" i="27"/>
  <c r="M47" i="27"/>
  <c r="M46" i="27"/>
  <c r="M45" i="27"/>
  <c r="M44" i="27"/>
  <c r="M43" i="27"/>
  <c r="M42" i="27"/>
  <c r="M41" i="27"/>
  <c r="M40" i="27"/>
  <c r="M39" i="27"/>
  <c r="M38" i="27"/>
  <c r="M37" i="27"/>
  <c r="M36" i="27"/>
  <c r="M35" i="27"/>
  <c r="M34" i="27"/>
  <c r="M33" i="27"/>
  <c r="M32" i="27"/>
  <c r="M31" i="27"/>
  <c r="M30" i="27"/>
  <c r="M29" i="27"/>
  <c r="M28" i="27"/>
  <c r="M27" i="27"/>
  <c r="M26" i="27"/>
  <c r="M25" i="27"/>
  <c r="M24" i="27"/>
  <c r="M23" i="27"/>
  <c r="M22" i="27"/>
  <c r="M21" i="27"/>
  <c r="M20" i="27"/>
  <c r="M19" i="27"/>
  <c r="M18" i="27"/>
  <c r="M17" i="27"/>
  <c r="M16" i="27"/>
  <c r="M15" i="27"/>
  <c r="M14" i="27"/>
  <c r="M13" i="27"/>
  <c r="M12" i="27"/>
  <c r="M11" i="27"/>
  <c r="M10" i="27"/>
  <c r="M9" i="27"/>
  <c r="M8" i="27"/>
  <c r="M7" i="27"/>
  <c r="M6" i="27"/>
  <c r="M5" i="27"/>
  <c r="M4" i="27"/>
  <c r="M3" i="27"/>
  <c r="M2" i="27"/>
  <c r="M187" i="26"/>
  <c r="M186" i="26"/>
  <c r="M185" i="26"/>
  <c r="M184" i="26"/>
  <c r="M183" i="26"/>
  <c r="M182" i="26"/>
  <c r="M181" i="26"/>
  <c r="M180" i="26"/>
  <c r="M179" i="26"/>
  <c r="M178" i="26"/>
  <c r="M177" i="26"/>
  <c r="M176" i="26"/>
  <c r="M175" i="26"/>
  <c r="M174" i="26"/>
  <c r="M173" i="26"/>
  <c r="M172" i="26"/>
  <c r="M171" i="26"/>
  <c r="M170" i="26"/>
  <c r="M169" i="26"/>
  <c r="M168" i="26"/>
  <c r="M167" i="26"/>
  <c r="M166" i="26"/>
  <c r="M165" i="26"/>
  <c r="M164" i="26"/>
  <c r="M163" i="26"/>
  <c r="M162" i="26"/>
  <c r="M161" i="26"/>
  <c r="M160" i="26"/>
  <c r="M159" i="26"/>
  <c r="M158" i="26"/>
  <c r="M157" i="26"/>
  <c r="M156" i="26"/>
  <c r="M155" i="26"/>
  <c r="M154" i="26"/>
  <c r="M153" i="26"/>
  <c r="M152" i="26"/>
  <c r="M151" i="26"/>
  <c r="M150" i="26"/>
  <c r="M149" i="26"/>
  <c r="M148" i="26"/>
  <c r="M147" i="26"/>
  <c r="M146" i="26"/>
  <c r="M145" i="26"/>
  <c r="M144" i="26"/>
  <c r="M143" i="26"/>
  <c r="M142" i="26"/>
  <c r="M141" i="26"/>
  <c r="M140" i="26"/>
  <c r="M139" i="26"/>
  <c r="M138" i="26"/>
  <c r="M137" i="26"/>
  <c r="M136" i="26"/>
  <c r="M135" i="26"/>
  <c r="M134" i="26"/>
  <c r="M133" i="26"/>
  <c r="M132" i="26"/>
  <c r="M131" i="26"/>
  <c r="M130" i="26"/>
  <c r="M129" i="26"/>
  <c r="M128" i="26"/>
  <c r="M127" i="26"/>
  <c r="M126" i="26"/>
  <c r="M125" i="26"/>
  <c r="M124" i="26"/>
  <c r="M123" i="26"/>
  <c r="M122" i="26"/>
  <c r="M121" i="26"/>
  <c r="M120" i="26"/>
  <c r="M119" i="26"/>
  <c r="M118" i="26"/>
  <c r="M117" i="26"/>
  <c r="M116" i="26"/>
  <c r="M115" i="26"/>
  <c r="M114" i="26"/>
  <c r="M113" i="26"/>
  <c r="M112" i="26"/>
  <c r="M111" i="26"/>
  <c r="M110" i="26"/>
  <c r="M109" i="26"/>
  <c r="M108" i="26"/>
  <c r="M107" i="26"/>
  <c r="M106" i="26"/>
  <c r="M105" i="26"/>
  <c r="M104" i="26"/>
  <c r="M103" i="26"/>
  <c r="M102" i="26"/>
  <c r="M101" i="26"/>
  <c r="M100" i="26"/>
  <c r="M99" i="26"/>
  <c r="M98" i="26"/>
  <c r="M97" i="26"/>
  <c r="M96" i="26"/>
  <c r="M95" i="26"/>
  <c r="M94" i="26"/>
  <c r="M93" i="26"/>
  <c r="M92" i="26"/>
  <c r="M91" i="26"/>
  <c r="M90" i="26"/>
  <c r="M89" i="26"/>
  <c r="M88" i="26"/>
  <c r="M87" i="26"/>
  <c r="M86" i="26"/>
  <c r="M85" i="26"/>
  <c r="M84" i="26"/>
  <c r="M83" i="26"/>
  <c r="M82" i="26"/>
  <c r="M81" i="26"/>
  <c r="M80" i="26"/>
  <c r="M79" i="26"/>
  <c r="M78" i="26"/>
  <c r="M77" i="26"/>
  <c r="M76" i="26"/>
  <c r="M75" i="26"/>
  <c r="M74" i="26"/>
  <c r="M73" i="26"/>
  <c r="M72" i="26"/>
  <c r="M71" i="26"/>
  <c r="M70" i="26"/>
  <c r="M69" i="26"/>
  <c r="M68" i="26"/>
  <c r="M67" i="26"/>
  <c r="M66" i="26"/>
  <c r="M65" i="26"/>
  <c r="M64" i="26"/>
  <c r="M63" i="26"/>
  <c r="M62" i="26"/>
  <c r="M61" i="26"/>
  <c r="M60" i="26"/>
  <c r="M59" i="26"/>
  <c r="M58" i="26"/>
  <c r="M57" i="26"/>
  <c r="M56" i="26"/>
  <c r="M55" i="26"/>
  <c r="M54" i="26"/>
  <c r="M53" i="26"/>
  <c r="M52" i="26"/>
  <c r="M51" i="26"/>
  <c r="M50" i="26"/>
  <c r="M49" i="26"/>
  <c r="M48" i="26"/>
  <c r="M47" i="26"/>
  <c r="M46" i="26"/>
  <c r="M45" i="26"/>
  <c r="M44" i="26"/>
  <c r="M43" i="26"/>
  <c r="M42" i="26"/>
  <c r="M41" i="26"/>
  <c r="M40" i="26"/>
  <c r="M39" i="26"/>
  <c r="M38" i="26"/>
  <c r="M37" i="26"/>
  <c r="M36" i="26"/>
  <c r="M35" i="26"/>
  <c r="M34" i="26"/>
  <c r="M33" i="26"/>
  <c r="M32" i="26"/>
  <c r="M31" i="26"/>
  <c r="M30" i="26"/>
  <c r="M29" i="26"/>
  <c r="M28" i="26"/>
  <c r="M27" i="26"/>
  <c r="M26" i="26"/>
  <c r="M25" i="26"/>
  <c r="M24" i="26"/>
  <c r="M23" i="26"/>
  <c r="M22" i="26"/>
  <c r="M21" i="26"/>
  <c r="M20" i="26"/>
  <c r="M19" i="26"/>
  <c r="M18" i="26"/>
  <c r="M17" i="26"/>
  <c r="M16" i="26"/>
  <c r="M15" i="26"/>
  <c r="M14" i="26"/>
  <c r="M13" i="26"/>
  <c r="M12" i="26"/>
  <c r="M11" i="26"/>
  <c r="M10" i="26"/>
  <c r="M9" i="26"/>
  <c r="M8" i="26"/>
  <c r="M7" i="26"/>
  <c r="M6" i="26"/>
  <c r="M5" i="26"/>
  <c r="M4" i="26"/>
  <c r="M3" i="26"/>
  <c r="M2" i="26"/>
  <c r="M187" i="25"/>
  <c r="M186" i="25"/>
  <c r="M185" i="25"/>
  <c r="M184" i="25"/>
  <c r="M183" i="25"/>
  <c r="M182" i="25"/>
  <c r="M181" i="25"/>
  <c r="M180" i="25"/>
  <c r="M179" i="25"/>
  <c r="M178" i="25"/>
  <c r="M177" i="25"/>
  <c r="M176" i="25"/>
  <c r="M175" i="25"/>
  <c r="M174" i="25"/>
  <c r="M173" i="25"/>
  <c r="M172" i="25"/>
  <c r="M171" i="25"/>
  <c r="M170" i="25"/>
  <c r="M169" i="25"/>
  <c r="M168" i="25"/>
  <c r="M167" i="25"/>
  <c r="M166" i="25"/>
  <c r="M165" i="25"/>
  <c r="M164" i="25"/>
  <c r="M163" i="25"/>
  <c r="M162" i="25"/>
  <c r="M161" i="25"/>
  <c r="M160" i="25"/>
  <c r="M159" i="25"/>
  <c r="M158" i="25"/>
  <c r="M157" i="25"/>
  <c r="M156" i="25"/>
  <c r="M155" i="25"/>
  <c r="M154" i="25"/>
  <c r="M153" i="25"/>
  <c r="M152" i="25"/>
  <c r="M151" i="25"/>
  <c r="M150" i="25"/>
  <c r="M149" i="25"/>
  <c r="M148" i="25"/>
  <c r="M147" i="25"/>
  <c r="M146" i="25"/>
  <c r="M145" i="25"/>
  <c r="M144" i="25"/>
  <c r="M143" i="25"/>
  <c r="M142" i="25"/>
  <c r="M141" i="25"/>
  <c r="M140" i="25"/>
  <c r="M139" i="25"/>
  <c r="M138" i="25"/>
  <c r="M137" i="25"/>
  <c r="M136" i="25"/>
  <c r="M135" i="25"/>
  <c r="M134" i="25"/>
  <c r="M133" i="25"/>
  <c r="M132" i="25"/>
  <c r="M131" i="25"/>
  <c r="M130" i="25"/>
  <c r="M129" i="25"/>
  <c r="M128" i="25"/>
  <c r="M127" i="25"/>
  <c r="M126" i="25"/>
  <c r="M125" i="25"/>
  <c r="M124" i="25"/>
  <c r="M123" i="25"/>
  <c r="M122" i="25"/>
  <c r="M121" i="25"/>
  <c r="M120" i="25"/>
  <c r="M119" i="25"/>
  <c r="M118" i="25"/>
  <c r="M117" i="25"/>
  <c r="M116" i="25"/>
  <c r="M115" i="25"/>
  <c r="M114" i="25"/>
  <c r="M113" i="25"/>
  <c r="M112" i="25"/>
  <c r="M111" i="25"/>
  <c r="M110" i="25"/>
  <c r="M109" i="25"/>
  <c r="M108" i="25"/>
  <c r="M107" i="25"/>
  <c r="M106" i="25"/>
  <c r="M105" i="25"/>
  <c r="M104" i="25"/>
  <c r="M103" i="25"/>
  <c r="M102" i="25"/>
  <c r="M101" i="25"/>
  <c r="M100" i="25"/>
  <c r="M99" i="25"/>
  <c r="M98" i="25"/>
  <c r="M97" i="25"/>
  <c r="M96" i="25"/>
  <c r="M95" i="25"/>
  <c r="M94" i="25"/>
  <c r="M93" i="25"/>
  <c r="M92" i="25"/>
  <c r="M91" i="25"/>
  <c r="M90" i="25"/>
  <c r="M89" i="25"/>
  <c r="M88" i="25"/>
  <c r="M87" i="25"/>
  <c r="M86" i="25"/>
  <c r="M85" i="25"/>
  <c r="M84" i="25"/>
  <c r="M83" i="25"/>
  <c r="M82" i="25"/>
  <c r="M81" i="25"/>
  <c r="M80" i="25"/>
  <c r="M79" i="25"/>
  <c r="M78" i="25"/>
  <c r="M77" i="25"/>
  <c r="M76" i="25"/>
  <c r="M75" i="25"/>
  <c r="M74" i="25"/>
  <c r="M73" i="25"/>
  <c r="M72" i="25"/>
  <c r="M71" i="25"/>
  <c r="M70" i="25"/>
  <c r="M69" i="25"/>
  <c r="M68" i="25"/>
  <c r="M67" i="25"/>
  <c r="M66" i="25"/>
  <c r="M65" i="25"/>
  <c r="M64" i="25"/>
  <c r="M63" i="25"/>
  <c r="M62" i="25"/>
  <c r="M61" i="25"/>
  <c r="M60" i="25"/>
  <c r="M59" i="25"/>
  <c r="M58" i="25"/>
  <c r="M57" i="25"/>
  <c r="M56" i="25"/>
  <c r="M55" i="25"/>
  <c r="M54" i="25"/>
  <c r="M53" i="25"/>
  <c r="M52" i="25"/>
  <c r="M51" i="25"/>
  <c r="M50" i="25"/>
  <c r="M49" i="25"/>
  <c r="M48" i="25"/>
  <c r="M47" i="25"/>
  <c r="M46" i="25"/>
  <c r="M45" i="25"/>
  <c r="M44" i="25"/>
  <c r="M43" i="25"/>
  <c r="M42" i="25"/>
  <c r="M41" i="25"/>
  <c r="M40" i="25"/>
  <c r="M39" i="25"/>
  <c r="M38" i="25"/>
  <c r="M37" i="25"/>
  <c r="M36" i="25"/>
  <c r="M35" i="25"/>
  <c r="M34" i="25"/>
  <c r="M33" i="25"/>
  <c r="M32" i="25"/>
  <c r="M31" i="25"/>
  <c r="M30" i="25"/>
  <c r="M29" i="25"/>
  <c r="M28" i="25"/>
  <c r="M27" i="25"/>
  <c r="M26" i="25"/>
  <c r="M25" i="25"/>
  <c r="M24" i="25"/>
  <c r="M23" i="25"/>
  <c r="M22" i="25"/>
  <c r="M21" i="25"/>
  <c r="M20" i="25"/>
  <c r="M19" i="25"/>
  <c r="M18" i="25"/>
  <c r="M17" i="25"/>
  <c r="M16" i="25"/>
  <c r="M15" i="25"/>
  <c r="M14" i="25"/>
  <c r="M13" i="25"/>
  <c r="M12" i="25"/>
  <c r="M11" i="25"/>
  <c r="M10" i="25"/>
  <c r="M9" i="25"/>
  <c r="M8" i="25"/>
  <c r="M7" i="25"/>
  <c r="M6" i="25"/>
  <c r="M5" i="25"/>
  <c r="M4" i="25"/>
  <c r="M3" i="25"/>
  <c r="M2" i="25"/>
  <c r="M187" i="24"/>
  <c r="M186" i="24"/>
  <c r="M185" i="24"/>
  <c r="M184" i="24"/>
  <c r="M183" i="24"/>
  <c r="M182" i="24"/>
  <c r="M181" i="24"/>
  <c r="M180" i="24"/>
  <c r="M179" i="24"/>
  <c r="M178" i="24"/>
  <c r="M177" i="24"/>
  <c r="M176" i="24"/>
  <c r="M175" i="24"/>
  <c r="M174" i="24"/>
  <c r="M173" i="24"/>
  <c r="M172" i="24"/>
  <c r="M171" i="24"/>
  <c r="M170" i="24"/>
  <c r="M169" i="24"/>
  <c r="M168" i="24"/>
  <c r="M167" i="24"/>
  <c r="M166" i="24"/>
  <c r="M165" i="24"/>
  <c r="M164" i="24"/>
  <c r="M163" i="24"/>
  <c r="M162" i="24"/>
  <c r="M161" i="24"/>
  <c r="M160" i="24"/>
  <c r="M159" i="24"/>
  <c r="M158" i="24"/>
  <c r="M157" i="24"/>
  <c r="M156" i="24"/>
  <c r="M155" i="24"/>
  <c r="M154" i="24"/>
  <c r="M153" i="24"/>
  <c r="M152" i="24"/>
  <c r="M151" i="24"/>
  <c r="M150" i="24"/>
  <c r="M149" i="24"/>
  <c r="M148" i="24"/>
  <c r="M147" i="24"/>
  <c r="M146" i="24"/>
  <c r="M145" i="24"/>
  <c r="M144" i="24"/>
  <c r="M143" i="24"/>
  <c r="M142" i="24"/>
  <c r="M141" i="24"/>
  <c r="M140" i="24"/>
  <c r="M139" i="24"/>
  <c r="M138" i="24"/>
  <c r="M137" i="24"/>
  <c r="M136" i="24"/>
  <c r="M135" i="24"/>
  <c r="M134" i="24"/>
  <c r="M133" i="24"/>
  <c r="M132" i="24"/>
  <c r="M131" i="24"/>
  <c r="M130" i="24"/>
  <c r="M129" i="24"/>
  <c r="M128" i="24"/>
  <c r="M127" i="24"/>
  <c r="M126" i="24"/>
  <c r="M125" i="24"/>
  <c r="M124" i="24"/>
  <c r="M123" i="24"/>
  <c r="M122" i="24"/>
  <c r="M121" i="24"/>
  <c r="M120" i="24"/>
  <c r="M119" i="24"/>
  <c r="M118" i="24"/>
  <c r="M117" i="24"/>
  <c r="M116" i="24"/>
  <c r="M115" i="24"/>
  <c r="M114" i="24"/>
  <c r="M113" i="24"/>
  <c r="M112" i="24"/>
  <c r="M111" i="24"/>
  <c r="M110" i="24"/>
  <c r="M109" i="24"/>
  <c r="M108" i="24"/>
  <c r="M107" i="24"/>
  <c r="M106" i="24"/>
  <c r="M105" i="24"/>
  <c r="M104" i="24"/>
  <c r="M103" i="24"/>
  <c r="M102" i="24"/>
  <c r="M101" i="24"/>
  <c r="M100" i="24"/>
  <c r="M99" i="24"/>
  <c r="M98" i="24"/>
  <c r="M97" i="24"/>
  <c r="M96" i="24"/>
  <c r="M95" i="24"/>
  <c r="M94" i="24"/>
  <c r="M93" i="24"/>
  <c r="M92" i="24"/>
  <c r="M91" i="24"/>
  <c r="M90" i="24"/>
  <c r="M89" i="24"/>
  <c r="M88" i="24"/>
  <c r="M87" i="24"/>
  <c r="M86" i="24"/>
  <c r="M85" i="24"/>
  <c r="M84" i="24"/>
  <c r="M83" i="24"/>
  <c r="M82" i="24"/>
  <c r="M81" i="24"/>
  <c r="M80" i="24"/>
  <c r="M79" i="24"/>
  <c r="M78" i="24"/>
  <c r="M77" i="24"/>
  <c r="M76" i="24"/>
  <c r="M75" i="24"/>
  <c r="M74" i="24"/>
  <c r="M73" i="24"/>
  <c r="M72" i="24"/>
  <c r="M71" i="24"/>
  <c r="M70" i="24"/>
  <c r="M69" i="24"/>
  <c r="M68" i="24"/>
  <c r="M67" i="24"/>
  <c r="M66" i="24"/>
  <c r="M65" i="24"/>
  <c r="M64" i="24"/>
  <c r="M63" i="24"/>
  <c r="M62" i="24"/>
  <c r="M61" i="24"/>
  <c r="M60" i="24"/>
  <c r="M59" i="24"/>
  <c r="M58" i="24"/>
  <c r="M57" i="24"/>
  <c r="M56" i="24"/>
  <c r="M55" i="24"/>
  <c r="M54" i="24"/>
  <c r="M53" i="24"/>
  <c r="M52" i="24"/>
  <c r="M51" i="24"/>
  <c r="M50" i="24"/>
  <c r="M49" i="24"/>
  <c r="M48" i="24"/>
  <c r="M47" i="24"/>
  <c r="M46" i="24"/>
  <c r="M45" i="24"/>
  <c r="M44" i="24"/>
  <c r="M43" i="24"/>
  <c r="M42" i="24"/>
  <c r="M41" i="24"/>
  <c r="M40" i="24"/>
  <c r="M39" i="24"/>
  <c r="M38" i="24"/>
  <c r="M37" i="24"/>
  <c r="M36" i="24"/>
  <c r="M35" i="24"/>
  <c r="M34" i="24"/>
  <c r="M33" i="24"/>
  <c r="M32" i="24"/>
  <c r="M31" i="24"/>
  <c r="M30" i="24"/>
  <c r="M29" i="24"/>
  <c r="M28" i="24"/>
  <c r="M27" i="24"/>
  <c r="M26" i="24"/>
  <c r="M25" i="24"/>
  <c r="M24" i="24"/>
  <c r="M23" i="24"/>
  <c r="M22" i="24"/>
  <c r="M21" i="24"/>
  <c r="M20" i="24"/>
  <c r="M19" i="24"/>
  <c r="M18" i="24"/>
  <c r="M17" i="24"/>
  <c r="M16" i="24"/>
  <c r="M15" i="24"/>
  <c r="M14" i="24"/>
  <c r="M13" i="24"/>
  <c r="M12" i="24"/>
  <c r="M11" i="24"/>
  <c r="M10" i="24"/>
  <c r="M9" i="24"/>
  <c r="M8" i="24"/>
  <c r="M7" i="24"/>
  <c r="M6" i="24"/>
  <c r="M5" i="24"/>
  <c r="M4" i="24"/>
  <c r="M3" i="24"/>
  <c r="M2" i="24"/>
  <c r="M187" i="23"/>
  <c r="M186" i="23"/>
  <c r="M185" i="23"/>
  <c r="M184" i="23"/>
  <c r="M183" i="23"/>
  <c r="M182" i="23"/>
  <c r="M181" i="23"/>
  <c r="M180" i="23"/>
  <c r="M179" i="23"/>
  <c r="M178" i="23"/>
  <c r="M177" i="23"/>
  <c r="M176" i="23"/>
  <c r="M175" i="23"/>
  <c r="M174" i="23"/>
  <c r="M173" i="23"/>
  <c r="M172" i="23"/>
  <c r="M171" i="23"/>
  <c r="M170" i="23"/>
  <c r="M169" i="23"/>
  <c r="M168" i="23"/>
  <c r="M167" i="23"/>
  <c r="M166" i="23"/>
  <c r="M165" i="23"/>
  <c r="M164" i="23"/>
  <c r="M163" i="23"/>
  <c r="M162" i="23"/>
  <c r="M161" i="23"/>
  <c r="M160" i="23"/>
  <c r="M159" i="23"/>
  <c r="M158" i="23"/>
  <c r="M157" i="23"/>
  <c r="M156" i="23"/>
  <c r="M155" i="23"/>
  <c r="M154" i="23"/>
  <c r="M153" i="23"/>
  <c r="M152" i="23"/>
  <c r="M151" i="23"/>
  <c r="M150" i="23"/>
  <c r="M149" i="23"/>
  <c r="M148" i="23"/>
  <c r="M147" i="23"/>
  <c r="M146" i="23"/>
  <c r="M145" i="23"/>
  <c r="M144" i="23"/>
  <c r="M143" i="23"/>
  <c r="M142" i="23"/>
  <c r="M141" i="23"/>
  <c r="M140" i="23"/>
  <c r="M139" i="23"/>
  <c r="M138" i="23"/>
  <c r="M137" i="23"/>
  <c r="M136" i="23"/>
  <c r="M135" i="23"/>
  <c r="M134" i="23"/>
  <c r="M133" i="23"/>
  <c r="M132" i="23"/>
  <c r="M131" i="23"/>
  <c r="M130" i="23"/>
  <c r="M129" i="23"/>
  <c r="M128" i="23"/>
  <c r="M127" i="23"/>
  <c r="M126" i="23"/>
  <c r="M125" i="23"/>
  <c r="M124" i="23"/>
  <c r="M123" i="23"/>
  <c r="M122" i="23"/>
  <c r="M121" i="23"/>
  <c r="M120" i="23"/>
  <c r="M119" i="23"/>
  <c r="M118" i="23"/>
  <c r="M117" i="23"/>
  <c r="M116" i="23"/>
  <c r="M115" i="23"/>
  <c r="M114" i="23"/>
  <c r="M113" i="23"/>
  <c r="M112" i="23"/>
  <c r="M111" i="23"/>
  <c r="M110" i="23"/>
  <c r="M109" i="23"/>
  <c r="M108" i="23"/>
  <c r="M107" i="23"/>
  <c r="M106" i="23"/>
  <c r="M105" i="23"/>
  <c r="M104" i="23"/>
  <c r="M103" i="23"/>
  <c r="M102" i="23"/>
  <c r="M101" i="23"/>
  <c r="M100" i="23"/>
  <c r="M99" i="23"/>
  <c r="M98" i="23"/>
  <c r="M97" i="23"/>
  <c r="M96" i="23"/>
  <c r="M95" i="23"/>
  <c r="M94" i="23"/>
  <c r="M93" i="23"/>
  <c r="M92" i="23"/>
  <c r="M91" i="23"/>
  <c r="M90" i="23"/>
  <c r="M89" i="23"/>
  <c r="M88" i="23"/>
  <c r="M87" i="23"/>
  <c r="M86" i="23"/>
  <c r="M85" i="23"/>
  <c r="M84" i="23"/>
  <c r="M83" i="23"/>
  <c r="M82" i="23"/>
  <c r="M81" i="23"/>
  <c r="M80" i="23"/>
  <c r="M79" i="23"/>
  <c r="M78" i="23"/>
  <c r="M77" i="23"/>
  <c r="M76" i="23"/>
  <c r="M75" i="23"/>
  <c r="M74" i="23"/>
  <c r="M73" i="23"/>
  <c r="M72" i="23"/>
  <c r="M71" i="23"/>
  <c r="M70" i="23"/>
  <c r="M69" i="23"/>
  <c r="M68" i="23"/>
  <c r="M67" i="23"/>
  <c r="M66" i="23"/>
  <c r="M65" i="23"/>
  <c r="M64" i="23"/>
  <c r="M63" i="23"/>
  <c r="M62" i="23"/>
  <c r="M61" i="23"/>
  <c r="M60" i="23"/>
  <c r="M59" i="23"/>
  <c r="M58" i="23"/>
  <c r="M57" i="23"/>
  <c r="M56" i="23"/>
  <c r="M55" i="23"/>
  <c r="M54" i="23"/>
  <c r="M53" i="23"/>
  <c r="M52" i="23"/>
  <c r="M51" i="23"/>
  <c r="M50" i="23"/>
  <c r="M49" i="23"/>
  <c r="M48" i="23"/>
  <c r="M47" i="23"/>
  <c r="M46" i="23"/>
  <c r="M45" i="23"/>
  <c r="M44" i="23"/>
  <c r="M43" i="23"/>
  <c r="M42" i="23"/>
  <c r="M41" i="23"/>
  <c r="M40" i="23"/>
  <c r="M39" i="23"/>
  <c r="M38" i="23"/>
  <c r="M37" i="23"/>
  <c r="M36" i="23"/>
  <c r="M35" i="23"/>
  <c r="M34" i="23"/>
  <c r="M33" i="23"/>
  <c r="M32" i="23"/>
  <c r="M31" i="23"/>
  <c r="M30" i="23"/>
  <c r="M29" i="23"/>
  <c r="M28" i="23"/>
  <c r="M27" i="23"/>
  <c r="M26" i="23"/>
  <c r="M25" i="23"/>
  <c r="M24" i="23"/>
  <c r="M23" i="23"/>
  <c r="M22" i="23"/>
  <c r="M21" i="23"/>
  <c r="M20" i="23"/>
  <c r="M19" i="23"/>
  <c r="M18" i="23"/>
  <c r="M17" i="23"/>
  <c r="M16" i="23"/>
  <c r="M15" i="23"/>
  <c r="M14" i="23"/>
  <c r="M13" i="23"/>
  <c r="M12" i="23"/>
  <c r="M11" i="23"/>
  <c r="M10" i="23"/>
  <c r="M9" i="23"/>
  <c r="M8" i="23"/>
  <c r="M7" i="23"/>
  <c r="M6" i="23"/>
  <c r="M5" i="23"/>
  <c r="M4" i="23"/>
  <c r="M3" i="23"/>
  <c r="M2" i="23"/>
  <c r="M187" i="22"/>
  <c r="M186" i="22"/>
  <c r="M185" i="22"/>
  <c r="M184" i="22"/>
  <c r="M183" i="22"/>
  <c r="M182" i="22"/>
  <c r="M181" i="22"/>
  <c r="M180" i="22"/>
  <c r="M179" i="22"/>
  <c r="M178" i="22"/>
  <c r="M177" i="22"/>
  <c r="M176" i="22"/>
  <c r="M175" i="22"/>
  <c r="M174" i="22"/>
  <c r="M173" i="22"/>
  <c r="M172" i="22"/>
  <c r="M171" i="22"/>
  <c r="M170" i="22"/>
  <c r="M169" i="22"/>
  <c r="M168" i="22"/>
  <c r="M167" i="22"/>
  <c r="M166" i="22"/>
  <c r="M165" i="22"/>
  <c r="M164" i="22"/>
  <c r="M163" i="22"/>
  <c r="M162" i="22"/>
  <c r="M161" i="22"/>
  <c r="M160" i="22"/>
  <c r="M159" i="22"/>
  <c r="M158" i="22"/>
  <c r="M157" i="22"/>
  <c r="M156" i="22"/>
  <c r="M155" i="22"/>
  <c r="M154" i="22"/>
  <c r="M153" i="22"/>
  <c r="M152" i="22"/>
  <c r="M151" i="22"/>
  <c r="M150" i="22"/>
  <c r="M149" i="22"/>
  <c r="M148" i="22"/>
  <c r="M147" i="22"/>
  <c r="M146" i="22"/>
  <c r="M145" i="22"/>
  <c r="M144" i="22"/>
  <c r="M143" i="22"/>
  <c r="M142" i="22"/>
  <c r="M141" i="22"/>
  <c r="M140" i="22"/>
  <c r="M139" i="22"/>
  <c r="M138" i="22"/>
  <c r="M137" i="22"/>
  <c r="M136" i="22"/>
  <c r="M135" i="22"/>
  <c r="M134" i="22"/>
  <c r="M133" i="22"/>
  <c r="M132" i="22"/>
  <c r="M131" i="22"/>
  <c r="M130" i="22"/>
  <c r="M129" i="22"/>
  <c r="M128" i="22"/>
  <c r="M127" i="22"/>
  <c r="M126" i="22"/>
  <c r="M125" i="22"/>
  <c r="M124" i="22"/>
  <c r="M123" i="22"/>
  <c r="M122" i="22"/>
  <c r="M121" i="22"/>
  <c r="M120" i="22"/>
  <c r="M119" i="22"/>
  <c r="M118" i="22"/>
  <c r="M117" i="22"/>
  <c r="M116" i="22"/>
  <c r="M115" i="22"/>
  <c r="M114" i="22"/>
  <c r="M113" i="22"/>
  <c r="M112" i="22"/>
  <c r="M111" i="22"/>
  <c r="M110" i="22"/>
  <c r="M109" i="22"/>
  <c r="M108" i="22"/>
  <c r="M107" i="22"/>
  <c r="M106" i="22"/>
  <c r="M105" i="22"/>
  <c r="M104" i="22"/>
  <c r="M103" i="22"/>
  <c r="M102" i="22"/>
  <c r="M101" i="22"/>
  <c r="M100" i="22"/>
  <c r="M99" i="22"/>
  <c r="M98" i="22"/>
  <c r="M97" i="22"/>
  <c r="M96" i="22"/>
  <c r="M95" i="22"/>
  <c r="M94" i="22"/>
  <c r="M93" i="22"/>
  <c r="M92" i="22"/>
  <c r="M91" i="22"/>
  <c r="M90" i="22"/>
  <c r="M89" i="22"/>
  <c r="M88" i="22"/>
  <c r="M87" i="22"/>
  <c r="M86" i="22"/>
  <c r="M85" i="22"/>
  <c r="M84" i="22"/>
  <c r="M83" i="22"/>
  <c r="M82" i="22"/>
  <c r="M81" i="22"/>
  <c r="M80" i="22"/>
  <c r="M79" i="22"/>
  <c r="M78" i="22"/>
  <c r="M77" i="22"/>
  <c r="M76" i="22"/>
  <c r="M75" i="22"/>
  <c r="M74" i="22"/>
  <c r="M73" i="22"/>
  <c r="M72" i="22"/>
  <c r="M71" i="22"/>
  <c r="M70" i="22"/>
  <c r="M69" i="22"/>
  <c r="M68" i="22"/>
  <c r="M67" i="22"/>
  <c r="M66" i="22"/>
  <c r="M65" i="22"/>
  <c r="M64" i="22"/>
  <c r="M63" i="22"/>
  <c r="M62" i="22"/>
  <c r="M61" i="22"/>
  <c r="M60" i="22"/>
  <c r="M59" i="22"/>
  <c r="M58" i="22"/>
  <c r="M57" i="22"/>
  <c r="M56" i="22"/>
  <c r="M55" i="22"/>
  <c r="M54" i="22"/>
  <c r="M53" i="22"/>
  <c r="M52" i="22"/>
  <c r="M51" i="22"/>
  <c r="M50" i="22"/>
  <c r="M49" i="22"/>
  <c r="M48" i="22"/>
  <c r="M47" i="22"/>
  <c r="M46" i="22"/>
  <c r="M45" i="22"/>
  <c r="M44" i="22"/>
  <c r="M43" i="22"/>
  <c r="M42" i="22"/>
  <c r="M41" i="22"/>
  <c r="M40" i="22"/>
  <c r="M39" i="22"/>
  <c r="M38" i="22"/>
  <c r="M37" i="22"/>
  <c r="M36" i="22"/>
  <c r="M35" i="22"/>
  <c r="M34" i="22"/>
  <c r="M33" i="22"/>
  <c r="B33" i="22" s="1"/>
  <c r="M32" i="22"/>
  <c r="M31" i="22"/>
  <c r="B32" i="22" s="1"/>
  <c r="M30" i="22"/>
  <c r="M29" i="22"/>
  <c r="M28" i="22"/>
  <c r="M27" i="22"/>
  <c r="M26" i="22"/>
  <c r="M25" i="22"/>
  <c r="M24" i="22"/>
  <c r="M23" i="22"/>
  <c r="M22" i="22"/>
  <c r="M21" i="22"/>
  <c r="M20" i="22"/>
  <c r="M19" i="22"/>
  <c r="M18" i="22"/>
  <c r="M17" i="22"/>
  <c r="M16" i="22"/>
  <c r="M15" i="22"/>
  <c r="M14" i="22"/>
  <c r="M13" i="22"/>
  <c r="M12" i="22"/>
  <c r="M11" i="22"/>
  <c r="M10" i="22"/>
  <c r="M9" i="22"/>
  <c r="M8" i="22"/>
  <c r="M7" i="22"/>
  <c r="M6" i="22"/>
  <c r="M5" i="22"/>
  <c r="M4" i="22"/>
  <c r="M3" i="22"/>
  <c r="M2" i="22"/>
  <c r="M187" i="21"/>
  <c r="M186" i="21"/>
  <c r="M185" i="21"/>
  <c r="M184" i="21"/>
  <c r="M183" i="21"/>
  <c r="M182" i="21"/>
  <c r="M181" i="21"/>
  <c r="M180" i="21"/>
  <c r="M179" i="21"/>
  <c r="M178" i="21"/>
  <c r="M177" i="21"/>
  <c r="M176" i="21"/>
  <c r="M175" i="21"/>
  <c r="M174" i="21"/>
  <c r="M173" i="21"/>
  <c r="M172" i="21"/>
  <c r="M171" i="21"/>
  <c r="M170" i="21"/>
  <c r="M169" i="21"/>
  <c r="M168" i="21"/>
  <c r="M167" i="21"/>
  <c r="M166" i="21"/>
  <c r="M165" i="21"/>
  <c r="M164" i="21"/>
  <c r="M163" i="21"/>
  <c r="M162" i="21"/>
  <c r="M161" i="21"/>
  <c r="M160" i="21"/>
  <c r="M159" i="21"/>
  <c r="M158" i="21"/>
  <c r="M157" i="21"/>
  <c r="M156" i="21"/>
  <c r="M155" i="21"/>
  <c r="M154" i="21"/>
  <c r="M153" i="21"/>
  <c r="M152" i="21"/>
  <c r="M151" i="21"/>
  <c r="M150" i="21"/>
  <c r="M149" i="21"/>
  <c r="M148" i="21"/>
  <c r="M147" i="21"/>
  <c r="M146" i="21"/>
  <c r="M145" i="21"/>
  <c r="M144" i="21"/>
  <c r="M143" i="21"/>
  <c r="M142" i="21"/>
  <c r="M141" i="21"/>
  <c r="M140" i="21"/>
  <c r="M139" i="21"/>
  <c r="M138" i="21"/>
  <c r="M137" i="21"/>
  <c r="M136" i="21"/>
  <c r="M135" i="21"/>
  <c r="M134" i="21"/>
  <c r="M133" i="21"/>
  <c r="M132" i="21"/>
  <c r="M131" i="21"/>
  <c r="M130" i="21"/>
  <c r="M129" i="21"/>
  <c r="M128" i="21"/>
  <c r="M127" i="21"/>
  <c r="M126" i="21"/>
  <c r="M125" i="21"/>
  <c r="M124" i="21"/>
  <c r="M123" i="21"/>
  <c r="M122" i="21"/>
  <c r="M121" i="21"/>
  <c r="M120" i="21"/>
  <c r="M119" i="21"/>
  <c r="M118" i="21"/>
  <c r="M117" i="21"/>
  <c r="M116" i="21"/>
  <c r="M115" i="21"/>
  <c r="M114" i="21"/>
  <c r="M113" i="21"/>
  <c r="M112" i="21"/>
  <c r="M111" i="21"/>
  <c r="M110" i="21"/>
  <c r="M109" i="21"/>
  <c r="M108" i="21"/>
  <c r="M107" i="21"/>
  <c r="M106" i="21"/>
  <c r="M105" i="21"/>
  <c r="M104" i="21"/>
  <c r="M103" i="21"/>
  <c r="M102" i="21"/>
  <c r="M101" i="21"/>
  <c r="M100" i="21"/>
  <c r="M99" i="21"/>
  <c r="M98" i="21"/>
  <c r="M97" i="21"/>
  <c r="M96" i="21"/>
  <c r="M95" i="21"/>
  <c r="M94" i="21"/>
  <c r="M93" i="21"/>
  <c r="M92" i="21"/>
  <c r="M91" i="21"/>
  <c r="M90" i="21"/>
  <c r="M89" i="21"/>
  <c r="M88" i="21"/>
  <c r="M87" i="21"/>
  <c r="M86" i="21"/>
  <c r="M85" i="21"/>
  <c r="M84" i="21"/>
  <c r="M83" i="21"/>
  <c r="M82" i="21"/>
  <c r="M81" i="21"/>
  <c r="M80" i="21"/>
  <c r="M79" i="21"/>
  <c r="M78" i="21"/>
  <c r="M77" i="21"/>
  <c r="M76" i="21"/>
  <c r="M75" i="21"/>
  <c r="M74" i="21"/>
  <c r="M73" i="21"/>
  <c r="M72" i="21"/>
  <c r="M71" i="21"/>
  <c r="M70" i="21"/>
  <c r="M69" i="21"/>
  <c r="M68" i="21"/>
  <c r="M67" i="21"/>
  <c r="M66" i="21"/>
  <c r="M65" i="21"/>
  <c r="M64" i="21"/>
  <c r="M63" i="21"/>
  <c r="M62" i="21"/>
  <c r="M61" i="21"/>
  <c r="M60" i="21"/>
  <c r="M59" i="21"/>
  <c r="M58" i="21"/>
  <c r="M57" i="21"/>
  <c r="M56" i="21"/>
  <c r="M55" i="21"/>
  <c r="M54" i="21"/>
  <c r="M53" i="21"/>
  <c r="M52" i="21"/>
  <c r="M51" i="21"/>
  <c r="M50" i="21"/>
  <c r="M49" i="21"/>
  <c r="M48" i="21"/>
  <c r="M47" i="21"/>
  <c r="M46" i="21"/>
  <c r="M45" i="21"/>
  <c r="M44" i="21"/>
  <c r="M43" i="21"/>
  <c r="M42" i="21"/>
  <c r="M41" i="21"/>
  <c r="M40" i="21"/>
  <c r="M39" i="21"/>
  <c r="M38" i="21"/>
  <c r="M37" i="21"/>
  <c r="M36" i="21"/>
  <c r="M35" i="21"/>
  <c r="M34" i="21"/>
  <c r="M33" i="21"/>
  <c r="M32" i="21"/>
  <c r="M31" i="21"/>
  <c r="M30" i="21"/>
  <c r="M29" i="21"/>
  <c r="M28" i="21"/>
  <c r="M27" i="21"/>
  <c r="M26" i="21"/>
  <c r="M25" i="21"/>
  <c r="M24" i="21"/>
  <c r="M23" i="21"/>
  <c r="M22" i="21"/>
  <c r="M21" i="21"/>
  <c r="M20" i="21"/>
  <c r="M19" i="21"/>
  <c r="M18" i="21"/>
  <c r="M17" i="21"/>
  <c r="M16" i="21"/>
  <c r="M15" i="21"/>
  <c r="M14" i="21"/>
  <c r="M13" i="21"/>
  <c r="M12" i="21"/>
  <c r="M11" i="21"/>
  <c r="M10" i="21"/>
  <c r="M9" i="21"/>
  <c r="M8" i="21"/>
  <c r="M7" i="21"/>
  <c r="M6" i="21"/>
  <c r="M5" i="21"/>
  <c r="M4" i="21"/>
  <c r="M3" i="21"/>
  <c r="M2" i="21"/>
  <c r="M187" i="8"/>
  <c r="M186" i="8"/>
  <c r="M185" i="8"/>
  <c r="M184" i="8"/>
  <c r="M183" i="8"/>
  <c r="M182" i="8"/>
  <c r="M181" i="8"/>
  <c r="M180" i="8"/>
  <c r="M179" i="8"/>
  <c r="M178" i="8"/>
  <c r="M177" i="8"/>
  <c r="M176" i="8"/>
  <c r="M175" i="8"/>
  <c r="M174" i="8"/>
  <c r="M173" i="8"/>
  <c r="M172" i="8"/>
  <c r="M171" i="8"/>
  <c r="M170" i="8"/>
  <c r="M169" i="8"/>
  <c r="M168" i="8"/>
  <c r="M167" i="8"/>
  <c r="M166" i="8"/>
  <c r="M165" i="8"/>
  <c r="M164" i="8"/>
  <c r="M163" i="8"/>
  <c r="M162" i="8"/>
  <c r="M161" i="8"/>
  <c r="M160" i="8"/>
  <c r="M159" i="8"/>
  <c r="M158" i="8"/>
  <c r="M157" i="8"/>
  <c r="M156" i="8"/>
  <c r="M155" i="8"/>
  <c r="M154" i="8"/>
  <c r="M153" i="8"/>
  <c r="M152" i="8"/>
  <c r="M151" i="8"/>
  <c r="M150" i="8"/>
  <c r="M149" i="8"/>
  <c r="M148" i="8"/>
  <c r="M147" i="8"/>
  <c r="M146" i="8"/>
  <c r="M145" i="8"/>
  <c r="M144" i="8"/>
  <c r="M143" i="8"/>
  <c r="M142" i="8"/>
  <c r="M141" i="8"/>
  <c r="M140" i="8"/>
  <c r="M139" i="8"/>
  <c r="M138" i="8"/>
  <c r="M137" i="8"/>
  <c r="M136" i="8"/>
  <c r="M135" i="8"/>
  <c r="M134" i="8"/>
  <c r="M133" i="8"/>
  <c r="M132" i="8"/>
  <c r="M131" i="8"/>
  <c r="M130" i="8"/>
  <c r="M129" i="8"/>
  <c r="M128" i="8"/>
  <c r="M127" i="8"/>
  <c r="M126" i="8"/>
  <c r="M125" i="8"/>
  <c r="M124" i="8"/>
  <c r="M123" i="8"/>
  <c r="M122" i="8"/>
  <c r="M121" i="8"/>
  <c r="M120" i="8"/>
  <c r="M119" i="8"/>
  <c r="M118" i="8"/>
  <c r="M117" i="8"/>
  <c r="M116" i="8"/>
  <c r="M115" i="8"/>
  <c r="M114" i="8"/>
  <c r="M113" i="8"/>
  <c r="M112" i="8"/>
  <c r="M111" i="8"/>
  <c r="M110" i="8"/>
  <c r="M109" i="8"/>
  <c r="M108" i="8"/>
  <c r="M107" i="8"/>
  <c r="M106" i="8"/>
  <c r="M105" i="8"/>
  <c r="M104" i="8"/>
  <c r="M103" i="8"/>
  <c r="M102" i="8"/>
  <c r="M101" i="8"/>
  <c r="M100" i="8"/>
  <c r="M99" i="8"/>
  <c r="M98" i="8"/>
  <c r="M97" i="8"/>
  <c r="M96" i="8"/>
  <c r="M95" i="8"/>
  <c r="M94" i="8"/>
  <c r="M93" i="8"/>
  <c r="M92" i="8"/>
  <c r="M91" i="8"/>
  <c r="M90" i="8"/>
  <c r="M89" i="8"/>
  <c r="M88" i="8"/>
  <c r="M87" i="8"/>
  <c r="M86" i="8"/>
  <c r="M85" i="8"/>
  <c r="M84" i="8"/>
  <c r="M83" i="8"/>
  <c r="M82" i="8"/>
  <c r="M81" i="8"/>
  <c r="M80" i="8"/>
  <c r="M79" i="8"/>
  <c r="M78" i="8"/>
  <c r="M77" i="8"/>
  <c r="M76" i="8"/>
  <c r="M75" i="8"/>
  <c r="M74" i="8"/>
  <c r="M73" i="8"/>
  <c r="M72" i="8"/>
  <c r="M71" i="8"/>
  <c r="M70" i="8"/>
  <c r="M69" i="8"/>
  <c r="M68" i="8"/>
  <c r="M67" i="8"/>
  <c r="M66" i="8"/>
  <c r="M65" i="8"/>
  <c r="M64" i="8"/>
  <c r="M63" i="8"/>
  <c r="M62" i="8"/>
  <c r="M61" i="8"/>
  <c r="M60" i="8"/>
  <c r="M59" i="8"/>
  <c r="M58" i="8"/>
  <c r="M57" i="8"/>
  <c r="M56" i="8"/>
  <c r="M55" i="8"/>
  <c r="M54" i="8"/>
  <c r="M53" i="8"/>
  <c r="M52" i="8"/>
  <c r="M51" i="8"/>
  <c r="M50" i="8"/>
  <c r="M49" i="8"/>
  <c r="M48" i="8"/>
  <c r="M47" i="8"/>
  <c r="M46" i="8"/>
  <c r="M45" i="8"/>
  <c r="M44" i="8"/>
  <c r="M43" i="8"/>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M12" i="8"/>
  <c r="M11" i="8"/>
  <c r="M10" i="8"/>
  <c r="M9" i="8"/>
  <c r="M8" i="8"/>
  <c r="M7" i="8"/>
  <c r="M6" i="8"/>
  <c r="M5" i="8"/>
  <c r="M4" i="8"/>
  <c r="M3" i="8"/>
  <c r="M2" i="8"/>
  <c r="M187" i="9"/>
  <c r="M186" i="9"/>
  <c r="M185" i="9"/>
  <c r="M184" i="9"/>
  <c r="M183" i="9"/>
  <c r="M182" i="9"/>
  <c r="M181" i="9"/>
  <c r="M180" i="9"/>
  <c r="M179" i="9"/>
  <c r="M178" i="9"/>
  <c r="M177" i="9"/>
  <c r="M176" i="9"/>
  <c r="M175" i="9"/>
  <c r="M174" i="9"/>
  <c r="M173" i="9"/>
  <c r="M172" i="9"/>
  <c r="M171" i="9"/>
  <c r="M170" i="9"/>
  <c r="M169" i="9"/>
  <c r="M168" i="9"/>
  <c r="M167" i="9"/>
  <c r="M166" i="9"/>
  <c r="M165" i="9"/>
  <c r="M164" i="9"/>
  <c r="M163" i="9"/>
  <c r="M162" i="9"/>
  <c r="M161" i="9"/>
  <c r="M160" i="9"/>
  <c r="M159" i="9"/>
  <c r="M158" i="9"/>
  <c r="M157" i="9"/>
  <c r="M156" i="9"/>
  <c r="M155" i="9"/>
  <c r="M154" i="9"/>
  <c r="M153" i="9"/>
  <c r="M152" i="9"/>
  <c r="M151" i="9"/>
  <c r="M150" i="9"/>
  <c r="M149" i="9"/>
  <c r="M148" i="9"/>
  <c r="M147" i="9"/>
  <c r="M146" i="9"/>
  <c r="M145" i="9"/>
  <c r="M144" i="9"/>
  <c r="M143" i="9"/>
  <c r="M142" i="9"/>
  <c r="M141" i="9"/>
  <c r="M140" i="9"/>
  <c r="M139" i="9"/>
  <c r="M138" i="9"/>
  <c r="M137" i="9"/>
  <c r="M136" i="9"/>
  <c r="M135" i="9"/>
  <c r="M134" i="9"/>
  <c r="M133" i="9"/>
  <c r="M132" i="9"/>
  <c r="M131" i="9"/>
  <c r="M130" i="9"/>
  <c r="M129" i="9"/>
  <c r="M128" i="9"/>
  <c r="M127" i="9"/>
  <c r="M126" i="9"/>
  <c r="M125" i="9"/>
  <c r="M124" i="9"/>
  <c r="M123" i="9"/>
  <c r="M122" i="9"/>
  <c r="M121" i="9"/>
  <c r="M120" i="9"/>
  <c r="M119" i="9"/>
  <c r="M118" i="9"/>
  <c r="M117" i="9"/>
  <c r="M116" i="9"/>
  <c r="M115" i="9"/>
  <c r="M114" i="9"/>
  <c r="M113" i="9"/>
  <c r="M112" i="9"/>
  <c r="M111" i="9"/>
  <c r="M110" i="9"/>
  <c r="M109" i="9"/>
  <c r="M108" i="9"/>
  <c r="M107" i="9"/>
  <c r="M106" i="9"/>
  <c r="M105" i="9"/>
  <c r="M104" i="9"/>
  <c r="M103" i="9"/>
  <c r="M102" i="9"/>
  <c r="M101" i="9"/>
  <c r="M100" i="9"/>
  <c r="M99" i="9"/>
  <c r="M98" i="9"/>
  <c r="M97" i="9"/>
  <c r="M96" i="9"/>
  <c r="M95" i="9"/>
  <c r="M94" i="9"/>
  <c r="M93" i="9"/>
  <c r="M92" i="9"/>
  <c r="M91" i="9"/>
  <c r="M90" i="9"/>
  <c r="M89"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6" i="9"/>
  <c r="M5" i="9"/>
  <c r="M4" i="9"/>
  <c r="M3" i="9"/>
  <c r="M2" i="9"/>
  <c r="M187" i="4"/>
  <c r="M186" i="4"/>
  <c r="M185" i="4"/>
  <c r="M184" i="4"/>
  <c r="M183" i="4"/>
  <c r="M182" i="4"/>
  <c r="M181" i="4"/>
  <c r="M180" i="4"/>
  <c r="M179" i="4"/>
  <c r="M178" i="4"/>
  <c r="M177" i="4"/>
  <c r="M176" i="4"/>
  <c r="M175" i="4"/>
  <c r="M174" i="4"/>
  <c r="M173" i="4"/>
  <c r="M172" i="4"/>
  <c r="M171" i="4"/>
  <c r="M170" i="4"/>
  <c r="M169" i="4"/>
  <c r="M168" i="4"/>
  <c r="M167" i="4"/>
  <c r="M166" i="4"/>
  <c r="M165" i="4"/>
  <c r="M164" i="4"/>
  <c r="M163" i="4"/>
  <c r="M162" i="4"/>
  <c r="M161" i="4"/>
  <c r="M160" i="4"/>
  <c r="M159" i="4"/>
  <c r="M158" i="4"/>
  <c r="M157" i="4"/>
  <c r="M156" i="4"/>
  <c r="M155" i="4"/>
  <c r="M154" i="4"/>
  <c r="M153" i="4"/>
  <c r="M152" i="4"/>
  <c r="M151" i="4"/>
  <c r="M150" i="4"/>
  <c r="M149" i="4"/>
  <c r="M148" i="4"/>
  <c r="M147" i="4"/>
  <c r="M146" i="4"/>
  <c r="M145" i="4"/>
  <c r="M144" i="4"/>
  <c r="M143" i="4"/>
  <c r="M142" i="4"/>
  <c r="M141" i="4"/>
  <c r="M140" i="4"/>
  <c r="M139" i="4"/>
  <c r="M138" i="4"/>
  <c r="M137" i="4"/>
  <c r="M136" i="4"/>
  <c r="M135" i="4"/>
  <c r="M134" i="4"/>
  <c r="M133" i="4"/>
  <c r="M132" i="4"/>
  <c r="M131" i="4"/>
  <c r="M130" i="4"/>
  <c r="M129" i="4"/>
  <c r="M128" i="4"/>
  <c r="M127" i="4"/>
  <c r="M126" i="4"/>
  <c r="M125" i="4"/>
  <c r="M124" i="4"/>
  <c r="M123" i="4"/>
  <c r="M122" i="4"/>
  <c r="M121" i="4"/>
  <c r="M120" i="4"/>
  <c r="M119" i="4"/>
  <c r="M118" i="4"/>
  <c r="M117" i="4"/>
  <c r="M116" i="4"/>
  <c r="M115" i="4"/>
  <c r="M114" i="4"/>
  <c r="M113" i="4"/>
  <c r="M112" i="4"/>
  <c r="M111" i="4"/>
  <c r="M110" i="4"/>
  <c r="M109" i="4"/>
  <c r="M108" i="4"/>
  <c r="M107" i="4"/>
  <c r="M106" i="4"/>
  <c r="M105" i="4"/>
  <c r="M104" i="4"/>
  <c r="M103" i="4"/>
  <c r="M102" i="4"/>
  <c r="M101" i="4"/>
  <c r="M100" i="4"/>
  <c r="M99" i="4"/>
  <c r="M98" i="4"/>
  <c r="M97" i="4"/>
  <c r="M96" i="4"/>
  <c r="M95" i="4"/>
  <c r="M94" i="4"/>
  <c r="M93" i="4"/>
  <c r="M92" i="4"/>
  <c r="M91" i="4"/>
  <c r="M90" i="4"/>
  <c r="M89" i="4"/>
  <c r="M88" i="4"/>
  <c r="M87" i="4"/>
  <c r="M86" i="4"/>
  <c r="M85" i="4"/>
  <c r="M84" i="4"/>
  <c r="M83" i="4"/>
  <c r="M82" i="4"/>
  <c r="M81" i="4"/>
  <c r="M80" i="4"/>
  <c r="M79" i="4"/>
  <c r="M78" i="4"/>
  <c r="M77" i="4"/>
  <c r="M76" i="4"/>
  <c r="M75" i="4"/>
  <c r="M74" i="4"/>
  <c r="M73" i="4"/>
  <c r="M72" i="4"/>
  <c r="M71" i="4"/>
  <c r="M70" i="4"/>
  <c r="M69" i="4"/>
  <c r="M68" i="4"/>
  <c r="M67" i="4"/>
  <c r="M66" i="4"/>
  <c r="M65" i="4"/>
  <c r="M64" i="4"/>
  <c r="M63" i="4"/>
  <c r="M62" i="4"/>
  <c r="M61" i="4"/>
  <c r="M60" i="4"/>
  <c r="M59" i="4"/>
  <c r="M58" i="4"/>
  <c r="M57" i="4"/>
  <c r="M56" i="4"/>
  <c r="M55" i="4"/>
  <c r="M54" i="4"/>
  <c r="M53" i="4"/>
  <c r="M52" i="4"/>
  <c r="M51" i="4"/>
  <c r="M50" i="4"/>
  <c r="M49" i="4"/>
  <c r="M48" i="4"/>
  <c r="M47" i="4"/>
  <c r="M46" i="4"/>
  <c r="M45" i="4"/>
  <c r="M44" i="4"/>
  <c r="M43" i="4"/>
  <c r="M42" i="4"/>
  <c r="M41" i="4"/>
  <c r="M40" i="4"/>
  <c r="M39" i="4"/>
  <c r="M38" i="4"/>
  <c r="M37" i="4"/>
  <c r="M36" i="4"/>
  <c r="M35" i="4"/>
  <c r="M34" i="4"/>
  <c r="M33" i="4"/>
  <c r="M32" i="4"/>
  <c r="M31" i="4"/>
  <c r="M30" i="4"/>
  <c r="M29" i="4"/>
  <c r="M28" i="4"/>
  <c r="M27" i="4"/>
  <c r="M26" i="4"/>
  <c r="M25" i="4"/>
  <c r="M24" i="4"/>
  <c r="M23" i="4"/>
  <c r="M22" i="4"/>
  <c r="M21" i="4"/>
  <c r="M20" i="4"/>
  <c r="M19" i="4"/>
  <c r="M18" i="4"/>
  <c r="M17" i="4"/>
  <c r="M16" i="4"/>
  <c r="M15" i="4"/>
  <c r="M14" i="4"/>
  <c r="M13" i="4"/>
  <c r="M12" i="4"/>
  <c r="M11" i="4"/>
  <c r="M10" i="4"/>
  <c r="M9" i="4"/>
  <c r="M8" i="4"/>
  <c r="M7" i="4"/>
  <c r="M6" i="4"/>
  <c r="M5" i="4"/>
  <c r="M4" i="4"/>
  <c r="M3" i="4"/>
  <c r="M2" i="4"/>
  <c r="M187" i="3"/>
  <c r="M186" i="3"/>
  <c r="M185" i="3"/>
  <c r="M184" i="3"/>
  <c r="M183" i="3"/>
  <c r="M182" i="3"/>
  <c r="M181" i="3"/>
  <c r="M180" i="3"/>
  <c r="M179" i="3"/>
  <c r="M178" i="3"/>
  <c r="M177" i="3"/>
  <c r="M176" i="3"/>
  <c r="M175" i="3"/>
  <c r="M174" i="3"/>
  <c r="M173" i="3"/>
  <c r="M172" i="3"/>
  <c r="M171" i="3"/>
  <c r="M170" i="3"/>
  <c r="M169" i="3"/>
  <c r="M168" i="3"/>
  <c r="M167" i="3"/>
  <c r="M166" i="3"/>
  <c r="M165" i="3"/>
  <c r="M164" i="3"/>
  <c r="M163" i="3"/>
  <c r="M162" i="3"/>
  <c r="M161" i="3"/>
  <c r="M160" i="3"/>
  <c r="M159" i="3"/>
  <c r="M158" i="3"/>
  <c r="M157" i="3"/>
  <c r="M156" i="3"/>
  <c r="M155" i="3"/>
  <c r="M154" i="3"/>
  <c r="M153" i="3"/>
  <c r="M152" i="3"/>
  <c r="M151" i="3"/>
  <c r="M150" i="3"/>
  <c r="M149" i="3"/>
  <c r="M148" i="3"/>
  <c r="M147" i="3"/>
  <c r="M146" i="3"/>
  <c r="M145" i="3"/>
  <c r="M144" i="3"/>
  <c r="M143" i="3"/>
  <c r="M142" i="3"/>
  <c r="M141" i="3"/>
  <c r="M140" i="3"/>
  <c r="M139" i="3"/>
  <c r="M138" i="3"/>
  <c r="M137" i="3"/>
  <c r="M136" i="3"/>
  <c r="M135" i="3"/>
  <c r="M134" i="3"/>
  <c r="M133" i="3"/>
  <c r="M132" i="3"/>
  <c r="M131" i="3"/>
  <c r="M130" i="3"/>
  <c r="M129" i="3"/>
  <c r="M128" i="3"/>
  <c r="M127" i="3"/>
  <c r="M126" i="3"/>
  <c r="M125" i="3"/>
  <c r="M124" i="3"/>
  <c r="M123" i="3"/>
  <c r="M122" i="3"/>
  <c r="M121" i="3"/>
  <c r="M120" i="3"/>
  <c r="M119" i="3"/>
  <c r="M118" i="3"/>
  <c r="M117" i="3"/>
  <c r="M116" i="3"/>
  <c r="M115" i="3"/>
  <c r="M114" i="3"/>
  <c r="M113" i="3"/>
  <c r="M112" i="3"/>
  <c r="M111" i="3"/>
  <c r="M110" i="3"/>
  <c r="M109" i="3"/>
  <c r="M108" i="3"/>
  <c r="M107" i="3"/>
  <c r="M106" i="3"/>
  <c r="M105" i="3"/>
  <c r="M104" i="3"/>
  <c r="M103" i="3"/>
  <c r="M102" i="3"/>
  <c r="M101" i="3"/>
  <c r="M100" i="3"/>
  <c r="M99" i="3"/>
  <c r="M98" i="3"/>
  <c r="M97" i="3"/>
  <c r="M96" i="3"/>
  <c r="M95" i="3"/>
  <c r="M94" i="3"/>
  <c r="M93" i="3"/>
  <c r="M92" i="3"/>
  <c r="M91" i="3"/>
  <c r="M90" i="3"/>
  <c r="M89" i="3"/>
  <c r="M88" i="3"/>
  <c r="M87" i="3"/>
  <c r="M86" i="3"/>
  <c r="M85" i="3"/>
  <c r="M84" i="3"/>
  <c r="M83" i="3"/>
  <c r="M82" i="3"/>
  <c r="M81" i="3"/>
  <c r="M80" i="3"/>
  <c r="M79" i="3"/>
  <c r="M78" i="3"/>
  <c r="M77" i="3"/>
  <c r="M76" i="3"/>
  <c r="M75" i="3"/>
  <c r="M74" i="3"/>
  <c r="M73" i="3"/>
  <c r="M72" i="3"/>
  <c r="M71" i="3"/>
  <c r="M70" i="3"/>
  <c r="M69" i="3"/>
  <c r="M68" i="3"/>
  <c r="M67" i="3"/>
  <c r="M66" i="3"/>
  <c r="M65" i="3"/>
  <c r="M64" i="3"/>
  <c r="M63" i="3"/>
  <c r="M62" i="3"/>
  <c r="M61" i="3"/>
  <c r="M60" i="3"/>
  <c r="M59" i="3"/>
  <c r="M58" i="3"/>
  <c r="M57" i="3"/>
  <c r="M56" i="3"/>
  <c r="M55" i="3"/>
  <c r="M54" i="3"/>
  <c r="M53" i="3"/>
  <c r="M52" i="3"/>
  <c r="M51" i="3"/>
  <c r="M50" i="3"/>
  <c r="M49" i="3"/>
  <c r="M48" i="3"/>
  <c r="M47" i="3"/>
  <c r="M46" i="3"/>
  <c r="M45" i="3"/>
  <c r="M44" i="3"/>
  <c r="M43" i="3"/>
  <c r="M42" i="3"/>
  <c r="M41" i="3"/>
  <c r="M40" i="3"/>
  <c r="M39" i="3"/>
  <c r="M38" i="3"/>
  <c r="M37" i="3"/>
  <c r="M36" i="3"/>
  <c r="M35" i="3"/>
  <c r="M34" i="3"/>
  <c r="M33" i="3"/>
  <c r="M32" i="3"/>
  <c r="M31" i="3"/>
  <c r="M30" i="3"/>
  <c r="M29" i="3"/>
  <c r="M28" i="3"/>
  <c r="M27" i="3"/>
  <c r="M26" i="3"/>
  <c r="M25" i="3"/>
  <c r="M24" i="3"/>
  <c r="M23" i="3"/>
  <c r="M22" i="3"/>
  <c r="M21" i="3"/>
  <c r="M20" i="3"/>
  <c r="M19" i="3"/>
  <c r="M18" i="3"/>
  <c r="M17" i="3"/>
  <c r="M16" i="3"/>
  <c r="M15" i="3"/>
  <c r="M14" i="3"/>
  <c r="M13" i="3"/>
  <c r="M12" i="3"/>
  <c r="M11" i="3"/>
  <c r="M10" i="3"/>
  <c r="M9" i="3"/>
  <c r="M8" i="3"/>
  <c r="M7" i="3"/>
  <c r="M6" i="3"/>
  <c r="M5" i="3"/>
  <c r="M4" i="3"/>
  <c r="M3" i="3"/>
  <c r="M2" i="3"/>
  <c r="L187" i="2"/>
  <c r="L186" i="2"/>
  <c r="L185" i="2"/>
  <c r="L184" i="2"/>
  <c r="L183" i="2"/>
  <c r="L182" i="2"/>
  <c r="L181" i="2"/>
  <c r="L180" i="2"/>
  <c r="L179" i="2"/>
  <c r="L178" i="2"/>
  <c r="L177" i="2"/>
  <c r="L176" i="2"/>
  <c r="L175" i="2"/>
  <c r="L174" i="2"/>
  <c r="L173" i="2"/>
  <c r="L172" i="2"/>
  <c r="L171" i="2"/>
  <c r="L170" i="2"/>
  <c r="L169" i="2"/>
  <c r="L168" i="2"/>
  <c r="L167" i="2"/>
  <c r="L166" i="2"/>
  <c r="L165" i="2"/>
  <c r="L164" i="2"/>
  <c r="L163" i="2"/>
  <c r="L162" i="2"/>
  <c r="L161" i="2"/>
  <c r="L160" i="2"/>
  <c r="L159" i="2"/>
  <c r="L158" i="2"/>
  <c r="L157" i="2"/>
  <c r="L156" i="2"/>
  <c r="L155" i="2"/>
  <c r="L154" i="2"/>
  <c r="L153" i="2"/>
  <c r="L152" i="2"/>
  <c r="L151" i="2"/>
  <c r="L150" i="2"/>
  <c r="L149" i="2"/>
  <c r="L148" i="2"/>
  <c r="L147" i="2"/>
  <c r="L146" i="2"/>
  <c r="L145" i="2"/>
  <c r="L144" i="2"/>
  <c r="L143" i="2"/>
  <c r="L142" i="2"/>
  <c r="L141" i="2"/>
  <c r="L140" i="2"/>
  <c r="L139" i="2"/>
  <c r="L138" i="2"/>
  <c r="L137" i="2"/>
  <c r="L136" i="2"/>
  <c r="L135" i="2"/>
  <c r="L134" i="2"/>
  <c r="L133" i="2"/>
  <c r="L132" i="2"/>
  <c r="L131" i="2"/>
  <c r="L130" i="2"/>
  <c r="L129" i="2"/>
  <c r="L128" i="2"/>
  <c r="L127" i="2"/>
  <c r="L126" i="2"/>
  <c r="L125" i="2"/>
  <c r="L124" i="2"/>
  <c r="L123" i="2"/>
  <c r="L122" i="2"/>
  <c r="L121" i="2"/>
  <c r="L120" i="2"/>
  <c r="L119" i="2"/>
  <c r="L118" i="2"/>
  <c r="L117" i="2"/>
  <c r="L116" i="2"/>
  <c r="L115" i="2"/>
  <c r="L114" i="2"/>
  <c r="L113" i="2"/>
  <c r="L112" i="2"/>
  <c r="L111" i="2"/>
  <c r="L110" i="2"/>
  <c r="L109" i="2"/>
  <c r="L108" i="2"/>
  <c r="L107" i="2"/>
  <c r="L106" i="2"/>
  <c r="L105" i="2"/>
  <c r="L104" i="2"/>
  <c r="L103" i="2"/>
  <c r="L102" i="2"/>
  <c r="L101" i="2"/>
  <c r="L100" i="2"/>
  <c r="L99" i="2"/>
  <c r="L98" i="2"/>
  <c r="L97" i="2"/>
  <c r="L96" i="2"/>
  <c r="L95" i="2"/>
  <c r="L94" i="2"/>
  <c r="L93" i="2"/>
  <c r="L92" i="2"/>
  <c r="L91" i="2"/>
  <c r="L90" i="2"/>
  <c r="L89" i="2"/>
  <c r="L88" i="2"/>
  <c r="L87" i="2"/>
  <c r="L86" i="2"/>
  <c r="L85" i="2"/>
  <c r="L84" i="2"/>
  <c r="L83" i="2"/>
  <c r="L82" i="2"/>
  <c r="L81" i="2"/>
  <c r="L80" i="2"/>
  <c r="L79" i="2"/>
  <c r="L78" i="2"/>
  <c r="L77" i="2"/>
  <c r="L76" i="2"/>
  <c r="L75" i="2"/>
  <c r="L74" i="2"/>
  <c r="L73" i="2"/>
  <c r="L72" i="2"/>
  <c r="L71" i="2"/>
  <c r="L70" i="2"/>
  <c r="L69" i="2"/>
  <c r="L68" i="2"/>
  <c r="L67" i="2"/>
  <c r="L66" i="2"/>
  <c r="L65" i="2"/>
  <c r="L64" i="2"/>
  <c r="L63" i="2"/>
  <c r="L62" i="2"/>
  <c r="L61" i="2"/>
  <c r="L60" i="2"/>
  <c r="L59" i="2"/>
  <c r="L58" i="2"/>
  <c r="L57" i="2"/>
  <c r="L56" i="2"/>
  <c r="L55" i="2"/>
  <c r="L54" i="2"/>
  <c r="L53" i="2"/>
  <c r="L52" i="2"/>
  <c r="L51" i="2"/>
  <c r="L50" i="2"/>
  <c r="L49" i="2"/>
  <c r="L48" i="2"/>
  <c r="L47" i="2"/>
  <c r="L46" i="2"/>
  <c r="L45" i="2"/>
  <c r="L44" i="2"/>
  <c r="L43" i="2"/>
  <c r="L42" i="2"/>
  <c r="L41" i="2"/>
  <c r="L40" i="2"/>
  <c r="L39" i="2"/>
  <c r="L38" i="2"/>
  <c r="L37" i="2"/>
  <c r="L36" i="2"/>
  <c r="L35" i="2"/>
  <c r="L34" i="2"/>
  <c r="L33" i="2"/>
  <c r="L32" i="2"/>
  <c r="L31" i="2"/>
  <c r="L30" i="2"/>
  <c r="L29" i="2"/>
  <c r="L28" i="2"/>
  <c r="L27" i="2"/>
  <c r="L26" i="2"/>
  <c r="L25" i="2"/>
  <c r="L24" i="2"/>
  <c r="L23" i="2"/>
  <c r="L22" i="2"/>
  <c r="L21" i="2"/>
  <c r="L20" i="2"/>
  <c r="L19" i="2"/>
  <c r="L18" i="2"/>
  <c r="L17" i="2"/>
  <c r="L16" i="2"/>
  <c r="L15" i="2"/>
  <c r="L14" i="2"/>
  <c r="L13" i="2"/>
  <c r="L12" i="2"/>
  <c r="L11" i="2"/>
  <c r="L10" i="2"/>
  <c r="L9" i="2"/>
  <c r="L8" i="2"/>
  <c r="L7" i="2"/>
  <c r="L6" i="2"/>
  <c r="L5" i="2"/>
  <c r="L4" i="2"/>
  <c r="L3" i="2"/>
  <c r="L2" i="2"/>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8" i="1"/>
  <c r="L57" i="1"/>
  <c r="L56" i="1"/>
  <c r="L55" i="1"/>
  <c r="L54" i="1"/>
  <c r="L53" i="1"/>
  <c r="L52" i="1"/>
  <c r="L51" i="1"/>
  <c r="L50" i="1"/>
  <c r="L49" i="1"/>
  <c r="L48" i="1"/>
  <c r="L47" i="1"/>
  <c r="L46" i="1"/>
  <c r="L45" i="1"/>
  <c r="L44" i="1"/>
  <c r="L43" i="1"/>
  <c r="L42" i="1"/>
  <c r="L41" i="1"/>
  <c r="L40" i="1"/>
  <c r="L39" i="1"/>
  <c r="L38" i="1"/>
  <c r="L37" i="1"/>
  <c r="L36" i="1"/>
  <c r="L35" i="1"/>
  <c r="L34" i="1"/>
  <c r="L33" i="1"/>
  <c r="B33" i="1" s="1"/>
  <c r="C33" i="1" s="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L59" i="1"/>
  <c r="B2" i="23"/>
  <c r="J27" i="39"/>
  <c r="J26" i="39"/>
  <c r="J25" i="39"/>
  <c r="J24" i="39"/>
  <c r="J23" i="39"/>
  <c r="D27" i="39"/>
  <c r="D26" i="39"/>
  <c r="D25" i="39"/>
  <c r="D24" i="39"/>
  <c r="L26" i="39" a="1"/>
  <c r="L25" i="39" a="1"/>
  <c r="L24" i="39" a="1"/>
  <c r="L23" i="39" a="1"/>
  <c r="L21" i="39" a="1"/>
  <c r="L19" i="39" a="1"/>
  <c r="L18" i="39" a="1"/>
  <c r="L27" i="39" a="1"/>
  <c r="L20" i="39" a="1"/>
  <c r="L22" i="39" a="1"/>
  <c r="L17" i="39" a="1"/>
  <c r="F26" i="39" a="1"/>
  <c r="F25" i="39" a="1"/>
  <c r="F27" i="39" a="1"/>
  <c r="F24" i="39" a="1"/>
  <c r="F22" i="39" a="1"/>
  <c r="F21" i="39" a="1"/>
  <c r="F20" i="39" a="1"/>
  <c r="F19" i="39" a="1"/>
  <c r="F18" i="39" a="1"/>
  <c r="F17" i="39" a="1"/>
  <c r="L32" i="22" a="1"/>
  <c r="K7" i="1" a="1"/>
  <c r="K5" i="1" a="1"/>
  <c r="K3" i="1" a="1"/>
  <c r="K2" i="1" a="1"/>
  <c r="K7" i="1" l="1"/>
  <c r="K5" i="1"/>
  <c r="K3" i="1"/>
  <c r="K2" i="1"/>
  <c r="L32" i="22"/>
  <c r="L22" i="39"/>
  <c r="L20" i="39"/>
  <c r="L27" i="39"/>
  <c r="L18" i="39"/>
  <c r="L19" i="39"/>
  <c r="L21" i="39"/>
  <c r="L23" i="39"/>
  <c r="L24" i="39"/>
  <c r="L25" i="39"/>
  <c r="L26" i="39"/>
  <c r="L17" i="39"/>
  <c r="F26" i="39"/>
  <c r="F18" i="39"/>
  <c r="F19" i="39"/>
  <c r="F20" i="39"/>
  <c r="F21" i="39"/>
  <c r="F22" i="39"/>
  <c r="F24" i="39"/>
  <c r="F27" i="39"/>
  <c r="F25" i="39"/>
  <c r="F17" i="39"/>
  <c r="D23" i="39"/>
  <c r="L30" i="20"/>
  <c r="L29" i="20"/>
  <c r="L28" i="20"/>
  <c r="L27" i="20"/>
  <c r="L26" i="20"/>
  <c r="L25" i="20"/>
  <c r="L24" i="20"/>
  <c r="L23" i="20"/>
  <c r="L22" i="20"/>
  <c r="L21" i="20"/>
  <c r="L20" i="20"/>
  <c r="D20" i="20"/>
  <c r="G3" i="34"/>
  <c r="G3" i="33"/>
  <c r="G4" i="33" s="1"/>
  <c r="G5" i="33" s="1"/>
  <c r="G3" i="32"/>
  <c r="G4" i="32" s="1"/>
  <c r="G5" i="32" s="1"/>
  <c r="G3" i="31"/>
  <c r="G4" i="31" s="1"/>
  <c r="G3" i="30"/>
  <c r="G4" i="30" s="1"/>
  <c r="G5" i="30" s="1"/>
  <c r="G3" i="29"/>
  <c r="G4" i="29" s="1"/>
  <c r="G3" i="28"/>
  <c r="G4" i="28" s="1"/>
  <c r="G3" i="27"/>
  <c r="G4" i="27" s="1"/>
  <c r="G5" i="27" s="1"/>
  <c r="G3" i="26"/>
  <c r="G4" i="26" s="1"/>
  <c r="G5" i="26" s="1"/>
  <c r="G3" i="25"/>
  <c r="G4" i="25" s="1"/>
  <c r="G3" i="24"/>
  <c r="G4" i="24" s="1"/>
  <c r="G5" i="24" s="1"/>
  <c r="G3" i="23"/>
  <c r="G4" i="23" s="1"/>
  <c r="G3" i="22"/>
  <c r="G4" i="22" s="1"/>
  <c r="G3" i="21"/>
  <c r="G4" i="21" s="1"/>
  <c r="G3" i="8"/>
  <c r="G4" i="8" s="1"/>
  <c r="G3" i="9"/>
  <c r="G4" i="9" s="1"/>
  <c r="G5" i="9" s="1"/>
  <c r="G3" i="4"/>
  <c r="G4" i="4" s="1"/>
  <c r="G3" i="3"/>
  <c r="G4" i="3" s="1"/>
  <c r="G3" i="2"/>
  <c r="G3" i="1"/>
  <c r="AV66" i="38"/>
  <c r="AU66" i="38"/>
  <c r="AT66" i="38"/>
  <c r="AS66" i="38"/>
  <c r="AK66" i="38"/>
  <c r="AJ66" i="38"/>
  <c r="AF66" i="38"/>
  <c r="AE66" i="38"/>
  <c r="AD66" i="38"/>
  <c r="AC66" i="38"/>
  <c r="U66" i="38"/>
  <c r="T66" i="38"/>
  <c r="P66" i="38"/>
  <c r="O66" i="38"/>
  <c r="N66" i="38"/>
  <c r="M66" i="38"/>
  <c r="E66" i="38"/>
  <c r="D66" i="38"/>
  <c r="AV50" i="38"/>
  <c r="AU50" i="38"/>
  <c r="AT50" i="38"/>
  <c r="AS50" i="38"/>
  <c r="AK50" i="38"/>
  <c r="AJ50" i="38"/>
  <c r="AF50" i="38"/>
  <c r="AE50" i="38"/>
  <c r="AD50" i="38"/>
  <c r="AC50" i="38"/>
  <c r="U50" i="38"/>
  <c r="T50" i="38"/>
  <c r="P50" i="38"/>
  <c r="O50" i="38"/>
  <c r="N50" i="38"/>
  <c r="M50" i="38"/>
  <c r="E50" i="38"/>
  <c r="D50" i="38"/>
  <c r="AV34" i="38"/>
  <c r="AU34" i="38"/>
  <c r="AT34" i="38"/>
  <c r="AS34" i="38"/>
  <c r="AK34" i="38"/>
  <c r="AJ34" i="38"/>
  <c r="AF34" i="38"/>
  <c r="AE34" i="38"/>
  <c r="AD34" i="38"/>
  <c r="AC34" i="38"/>
  <c r="U34" i="38"/>
  <c r="T34" i="38"/>
  <c r="P34" i="38"/>
  <c r="O34" i="38"/>
  <c r="N34" i="38"/>
  <c r="M34" i="38"/>
  <c r="E34" i="38"/>
  <c r="D34" i="38"/>
  <c r="P18" i="38"/>
  <c r="O18" i="38"/>
  <c r="N18" i="38"/>
  <c r="M18" i="38"/>
  <c r="E18" i="38"/>
  <c r="D18" i="38"/>
  <c r="P2" i="38"/>
  <c r="O2" i="38"/>
  <c r="N2" i="38"/>
  <c r="M2" i="38"/>
  <c r="E2" i="38"/>
  <c r="D2" i="38"/>
  <c r="Y63" i="37" a="1"/>
  <c r="AP62" i="37" a="1"/>
  <c r="T62" i="38" a="1"/>
  <c r="AQ58" i="38" a="1"/>
  <c r="AB37" i="38" a="1"/>
  <c r="X69" i="38" a="1"/>
  <c r="K7" i="38" a="1"/>
  <c r="Z62" i="37" a="1"/>
  <c r="P59" i="38" a="1"/>
  <c r="Z76" i="38" a="1"/>
  <c r="D23" i="38" a="1"/>
  <c r="U47" i="38" a="1"/>
  <c r="I61" i="38" a="1"/>
  <c r="AO78" i="38" a="1"/>
  <c r="V36" i="38" a="1"/>
  <c r="F15" i="38" a="1"/>
  <c r="AR70" i="38" a="1"/>
  <c r="AC73" i="38" a="1"/>
  <c r="AP38" i="38" a="1"/>
  <c r="Z57" i="38" a="1"/>
  <c r="AO35" i="38" a="1"/>
  <c r="E35" i="38" a="1"/>
  <c r="AR72" i="38" a="1"/>
  <c r="G17" i="37" a="1"/>
  <c r="W69" i="37" a="1"/>
  <c r="M55" i="38" a="1"/>
  <c r="AL59" i="38" a="1"/>
  <c r="W44" i="38" a="1"/>
  <c r="G54" i="38" a="1"/>
  <c r="AM71" i="38" a="1"/>
  <c r="W47" i="38" a="1"/>
  <c r="I13" i="38" a="1"/>
  <c r="AM62" i="38" a="1"/>
  <c r="AM51" i="38" a="1"/>
  <c r="G88" i="37" a="1"/>
  <c r="L75" i="37" a="1"/>
  <c r="W54" i="38" a="1"/>
  <c r="J15" i="38" a="1"/>
  <c r="L59" i="38" a="1"/>
  <c r="AL67" i="38" a="1"/>
  <c r="Y76" i="38" a="1"/>
  <c r="AF46" i="38" a="1"/>
  <c r="L28" i="38" a="1"/>
  <c r="AO47" i="38" a="1"/>
  <c r="F72" i="38" a="1"/>
  <c r="AA61" i="37" a="1"/>
  <c r="X54" i="38" a="1"/>
  <c r="V82" i="37" a="1"/>
  <c r="F88" i="37" a="1"/>
  <c r="D30" i="38" a="1"/>
  <c r="V37" i="38" a="1"/>
  <c r="AL60" i="37" a="1"/>
  <c r="AT56" i="38" a="1"/>
  <c r="G58" i="38" a="1"/>
  <c r="AE89" i="37" a="1"/>
  <c r="G53" i="37" a="1"/>
  <c r="AB56" i="38" a="1"/>
  <c r="AU46" i="38" a="1"/>
  <c r="O24" i="38" a="1"/>
  <c r="AA41" i="38" a="1"/>
  <c r="K56" i="38" a="1"/>
  <c r="AV36" i="38" a="1"/>
  <c r="G70" i="37" a="1"/>
  <c r="W79" i="37" a="1"/>
  <c r="AD69" i="38" a="1"/>
  <c r="J79" i="37" a="1"/>
  <c r="X60" i="38" a="1"/>
  <c r="AL57" i="37" a="1"/>
  <c r="AJ35" i="38" a="1"/>
  <c r="AL76" i="38" a="1"/>
  <c r="AM40" i="38" a="1"/>
  <c r="D57" i="38" a="1"/>
  <c r="AB74" i="38" a="1"/>
  <c r="F44" i="38" a="1"/>
  <c r="N25" i="38" a="1"/>
  <c r="L27" i="38" a="1"/>
  <c r="Y45" i="38" a="1"/>
  <c r="AQ44" i="38" a="1"/>
  <c r="K31" i="38" a="1"/>
  <c r="AM70" i="38" a="1"/>
  <c r="W58" i="38" a="1"/>
  <c r="AR66" i="37" a="1"/>
  <c r="AO62" i="38" a="1"/>
  <c r="F75" i="38" a="1"/>
  <c r="T54" i="38" a="1"/>
  <c r="X40" i="38" a="1"/>
  <c r="X76" i="38" a="1"/>
  <c r="W79" i="38" a="1"/>
  <c r="E54" i="38" a="1"/>
  <c r="AK42" i="38" a="1"/>
  <c r="L84" i="37" a="1"/>
  <c r="E26" i="38" a="1"/>
  <c r="Z42" i="38" a="1"/>
  <c r="L31" i="38" a="1"/>
  <c r="M74" i="38" a="1"/>
  <c r="U68" i="38" a="1"/>
  <c r="AN68" i="38" a="1"/>
  <c r="L37" i="38" a="1"/>
  <c r="P57" i="38" a="1"/>
  <c r="AL73" i="38" a="1"/>
  <c r="H20" i="38" a="1"/>
  <c r="F61" i="38" a="1"/>
  <c r="AM76" i="38" a="1"/>
  <c r="G28" i="38" a="1"/>
  <c r="I59" i="38" a="1"/>
  <c r="W71" i="37" a="1"/>
  <c r="P43" i="38" a="1"/>
  <c r="J30" i="38" a="1"/>
  <c r="AE43" i="38" a="1"/>
  <c r="H74" i="38" a="1"/>
  <c r="K68" i="38" a="1"/>
  <c r="AN71" i="37" a="1"/>
  <c r="W55" i="38" a="1"/>
  <c r="AC52" i="38" a="1"/>
  <c r="F79" i="37" a="1"/>
  <c r="K77" i="38" a="1"/>
  <c r="AF56" i="38" a="1"/>
  <c r="AS71" i="38" a="1"/>
  <c r="AB79" i="38" a="1"/>
  <c r="AV35" i="38" a="1"/>
  <c r="I70" i="37" a="1"/>
  <c r="AK69" i="38" a="1"/>
  <c r="P75" i="38" a="1"/>
  <c r="AF38" i="38" a="1"/>
  <c r="AE41" i="38" a="1"/>
  <c r="F43" i="38" a="1"/>
  <c r="AS42" i="38" a="1"/>
  <c r="G3" i="38" a="1"/>
  <c r="AQ57" i="37" a="1"/>
  <c r="AB61" i="37" a="1"/>
  <c r="AB35" i="38" a="1"/>
  <c r="AD57" i="38" a="1"/>
  <c r="AJ46" i="38" a="1"/>
  <c r="D47" i="38" a="1"/>
  <c r="X72" i="38" a="1"/>
  <c r="AO88" i="37" a="1"/>
  <c r="AS41" i="38" a="1"/>
  <c r="O41" i="38" a="1"/>
  <c r="F34" i="37" a="1"/>
  <c r="AB84" i="37" a="1"/>
  <c r="AN46" i="38" a="1"/>
  <c r="F52" i="37" a="1"/>
  <c r="AD78" i="38" a="1"/>
  <c r="AE40" i="38" a="1"/>
  <c r="AL89" i="37" a="1"/>
  <c r="G82" i="37" a="1"/>
  <c r="K77" i="37" a="1"/>
  <c r="AC42" i="38" a="1"/>
  <c r="AD73" i="38" a="1"/>
  <c r="AM47" i="38" a="1"/>
  <c r="D20" i="38" a="1"/>
  <c r="Z64" i="37" a="1"/>
  <c r="AP43" i="38" a="1"/>
  <c r="M22" i="38" a="1"/>
  <c r="AP68" i="37" a="1"/>
  <c r="H59" i="38" a="1"/>
  <c r="AE44" i="38" a="1"/>
  <c r="AP85" i="37" a="1"/>
  <c r="F56" i="38" a="1"/>
  <c r="AC74" i="38" a="1"/>
  <c r="V47" i="38" a="1"/>
  <c r="D51" i="38" a="1"/>
  <c r="Z88" i="37" a="1"/>
  <c r="AC46" i="38" a="1"/>
  <c r="D40" i="38" a="1"/>
  <c r="L16" i="37" a="1"/>
  <c r="L80" i="37" a="1"/>
  <c r="AQ58" i="37" a="1"/>
  <c r="G29" i="38" a="1"/>
  <c r="AP57" i="38" a="1"/>
  <c r="D4" i="38" a="1"/>
  <c r="V62" i="37" a="1"/>
  <c r="O73" i="38" a="1"/>
  <c r="J53" i="38" a="1"/>
  <c r="D42" i="38" a="1"/>
  <c r="M44" i="38" a="1"/>
  <c r="F85" i="37" a="1"/>
  <c r="Y58" i="37" a="1"/>
  <c r="AS52" i="38" a="1"/>
  <c r="AQ52" i="38" a="1"/>
  <c r="H4" i="38" a="1"/>
  <c r="AT89" i="37" a="1"/>
  <c r="I11" i="38" a="1"/>
  <c r="AD42" i="38" a="1"/>
  <c r="I30" i="38" a="1"/>
  <c r="Z76" i="37" a="1"/>
  <c r="AT69" i="38" a="1"/>
  <c r="AP77" i="37" a="1"/>
  <c r="Z89" i="37" a="1"/>
  <c r="AP58" i="38" a="1"/>
  <c r="M9" i="38" a="1"/>
  <c r="AM70" i="37" a="1"/>
  <c r="AF63" i="38" a="1"/>
  <c r="AE58" i="38" a="1"/>
  <c r="AB80" i="37" a="1"/>
  <c r="AM76" i="37" a="1"/>
  <c r="H52" i="37" a="1"/>
  <c r="G53" i="38" a="1"/>
  <c r="G73" i="38" a="1"/>
  <c r="AD67" i="38" a="1"/>
  <c r="T78" i="38" a="1"/>
  <c r="W68" i="38" a="1"/>
  <c r="AR81" i="37" a="1"/>
  <c r="N74" i="38" a="1"/>
  <c r="AM57" i="37" a="1"/>
  <c r="P24" i="38" a="1"/>
  <c r="AO66" i="37" a="1"/>
  <c r="P28" i="38" a="1"/>
  <c r="U74" i="38" a="1"/>
  <c r="L26" i="38" a="1"/>
  <c r="K78" i="38" a="1"/>
  <c r="N40" i="38" a="1"/>
  <c r="H19" i="38" a="1"/>
  <c r="AN79" i="37" a="1"/>
  <c r="E89" i="37" a="1"/>
  <c r="I86" i="37" a="1"/>
  <c r="AP35" i="38" a="1"/>
  <c r="AF36" i="38" a="1"/>
  <c r="AE42" i="38" a="1"/>
  <c r="E70" i="38" a="1"/>
  <c r="G21" i="38" a="1"/>
  <c r="AU79" i="38" a="1"/>
  <c r="AS75" i="38" a="1"/>
  <c r="E77" i="38" a="1"/>
  <c r="W53" i="38" a="1"/>
  <c r="N24" i="38" a="1"/>
  <c r="L55" i="38" a="1"/>
  <c r="Z59" i="38" a="1"/>
  <c r="N30" i="38" a="1"/>
  <c r="AA53" i="38" a="1"/>
  <c r="AQ85" i="37" a="1"/>
  <c r="L22" i="38" a="1"/>
  <c r="AF67" i="38" a="1"/>
  <c r="AP72" i="38" a="1"/>
  <c r="AN41" i="38" a="1"/>
  <c r="X85" i="37" a="1"/>
  <c r="AN37" i="38" a="1"/>
  <c r="O62" i="38" a="1"/>
  <c r="Z35" i="38" a="1"/>
  <c r="AQ42" i="38" a="1"/>
  <c r="AQ47" i="38" a="1"/>
  <c r="H36" i="38" a="1"/>
  <c r="AA51" i="38" a="1"/>
  <c r="F70" i="38" a="1"/>
  <c r="J20" i="38" a="1"/>
  <c r="K34" i="37" a="1"/>
  <c r="Z84" i="37" a="1"/>
  <c r="X65" i="37" a="1"/>
  <c r="AU77" i="38" a="1"/>
  <c r="AF47" i="38" a="1"/>
  <c r="AB88" i="37" a="1"/>
  <c r="AS60" i="38" a="1"/>
  <c r="G24" i="38" a="1"/>
  <c r="Y86" i="37" a="1"/>
  <c r="L79" i="38" a="1"/>
  <c r="AU47" i="38" a="1"/>
  <c r="W53" i="37" a="1"/>
  <c r="AT68" i="38" a="1"/>
  <c r="G38" i="38" a="1"/>
  <c r="F14" i="38" a="1"/>
  <c r="G47" i="38" a="1"/>
  <c r="AE59" i="38" a="1"/>
  <c r="G41" i="38" a="1"/>
  <c r="AJ88" i="37" a="1"/>
  <c r="AB82" i="37" a="1"/>
  <c r="AN69" i="38" a="1"/>
  <c r="G9" i="38" a="1"/>
  <c r="AC68" i="38" a="1"/>
  <c r="M75" i="38" a="1"/>
  <c r="O29" i="38" a="1"/>
  <c r="AM86" i="37" a="1"/>
  <c r="P74" i="38" a="1"/>
  <c r="L23" i="38" a="1"/>
  <c r="AA79" i="37" a="1"/>
  <c r="AS43" i="38" a="1"/>
  <c r="O39" i="38" a="1"/>
  <c r="AN63" i="37" a="1"/>
  <c r="D68" i="38" a="1"/>
  <c r="N38" i="38" a="1"/>
  <c r="AB70" i="37" a="1"/>
  <c r="D73" i="38" a="1"/>
  <c r="AV53" i="38" a="1"/>
  <c r="AQ52" i="37" a="1"/>
  <c r="Y52" i="37" a="1"/>
  <c r="AF70" i="38" a="1"/>
  <c r="AQ35" i="38" a="1"/>
  <c r="N19" i="38" a="1"/>
  <c r="AM37" i="38" a="1"/>
  <c r="O69" i="38" a="1"/>
  <c r="AL40" i="38" a="1"/>
  <c r="M7" i="38" a="1"/>
  <c r="L79" i="37" a="1"/>
  <c r="F55" i="38" a="1"/>
  <c r="F59" i="38" a="1"/>
  <c r="AB69" i="37" a="1"/>
  <c r="D26" i="38" a="1"/>
  <c r="F76" i="37" a="1"/>
  <c r="AT53" i="38" a="1"/>
  <c r="J85" i="37" a="1"/>
  <c r="E61" i="38" a="1"/>
  <c r="Y89" i="37" a="1"/>
  <c r="AA53" i="37" a="1"/>
  <c r="T60" i="38" a="1"/>
  <c r="AL55" i="38" a="1"/>
  <c r="P14" i="38" a="1"/>
  <c r="N43" i="38" a="1"/>
  <c r="Y76" i="37" a="1"/>
  <c r="AR39" i="38" a="1"/>
  <c r="AP44" i="38" a="1"/>
  <c r="AR70" i="37" a="1"/>
  <c r="AN39" i="38" a="1"/>
  <c r="AF60" i="38" a="1"/>
  <c r="J36" i="38" a="1"/>
  <c r="AR84" i="37" a="1"/>
  <c r="J22" i="38" a="1"/>
  <c r="H27" i="38" a="1"/>
  <c r="V58" i="37" a="1"/>
  <c r="AA68" i="38" a="1"/>
  <c r="K35" i="38" a="1"/>
  <c r="AO52" i="37" a="1"/>
  <c r="O63" i="38" a="1"/>
  <c r="AU76" i="38" a="1"/>
  <c r="AC47" i="38" a="1"/>
  <c r="J16" i="37" a="1"/>
  <c r="V59" i="38" a="1"/>
  <c r="E79" i="38" a="1"/>
  <c r="P38" i="38" a="1"/>
  <c r="AN69" i="37" a="1"/>
  <c r="AB57" i="38" a="1"/>
  <c r="M8" i="38" a="1"/>
  <c r="AQ70" i="38" a="1"/>
  <c r="AR64" i="37" a="1"/>
  <c r="I26" i="38" a="1"/>
  <c r="AR71" i="37" a="1"/>
  <c r="AB76" i="37" a="1"/>
  <c r="AO74" i="38" a="1"/>
  <c r="AR52" i="38" a="1"/>
  <c r="AS63" i="38" a="1"/>
  <c r="AN53" i="37" a="1"/>
  <c r="P41" i="38" a="1"/>
  <c r="AA77" i="38" a="1"/>
  <c r="AP78" i="38" a="1"/>
  <c r="AM62" i="37" a="1"/>
  <c r="X39" i="38" a="1"/>
  <c r="M25" i="38" a="1"/>
  <c r="AS58" i="38" a="1"/>
  <c r="AN36" i="38" a="1"/>
  <c r="H16" i="37" a="1"/>
  <c r="AA55" i="38" a="1"/>
  <c r="AM39" i="38" a="1"/>
  <c r="AL59" i="37" a="1"/>
  <c r="AJ77" i="38" a="1"/>
  <c r="AV46" i="38" a="1"/>
  <c r="Y59" i="37" a="1"/>
  <c r="K44" i="38" a="1"/>
  <c r="AT51" i="38" a="1"/>
  <c r="P73" i="38" a="1"/>
  <c r="P36" i="38" a="1"/>
  <c r="AJ60" i="38" a="1"/>
  <c r="I51" i="38" a="1"/>
  <c r="AR41" i="38" a="1"/>
  <c r="Y56" i="38" a="1"/>
  <c r="N69" i="38" a="1"/>
  <c r="F71" i="38" a="1"/>
  <c r="AS45" i="38" a="1"/>
  <c r="M3" i="38" a="1"/>
  <c r="W73" i="38" a="1"/>
  <c r="AU88" i="37" a="1"/>
  <c r="Z77" i="37" a="1"/>
  <c r="AB62" i="37" a="1"/>
  <c r="L76" i="38" a="1"/>
  <c r="I77" i="37" a="1"/>
  <c r="H15" i="38" a="1"/>
  <c r="I79" i="37" a="1"/>
  <c r="U61" i="38" a="1"/>
  <c r="AL42" i="38" a="1"/>
  <c r="X71" i="37" a="1"/>
  <c r="K74" i="38" a="1"/>
  <c r="V80" i="37" a="1"/>
  <c r="AD60" i="38" a="1"/>
  <c r="AM59" i="38" a="1"/>
  <c r="AF41" i="38" a="1"/>
  <c r="I84" i="37" a="1"/>
  <c r="E21" i="38" a="1"/>
  <c r="Z63" i="37" a="1"/>
  <c r="D76" i="38" a="1"/>
  <c r="AD43" i="38" a="1"/>
  <c r="K17" i="37" a="1"/>
  <c r="W67" i="37" a="1"/>
  <c r="M68" i="38" a="1"/>
  <c r="AK78" i="38" a="1"/>
  <c r="G76" i="37" a="1"/>
  <c r="AU54" i="38" a="1"/>
  <c r="AN67" i="37" a="1"/>
  <c r="AK55" i="38" a="1"/>
  <c r="AB75" i="37" a="1"/>
  <c r="AF58" i="38" a="1"/>
  <c r="AN61" i="38" a="1"/>
  <c r="G42" i="38" a="1"/>
  <c r="AR76" i="37" a="1"/>
  <c r="AV88" i="37" a="1"/>
  <c r="F77" i="37" a="1"/>
  <c r="V63" i="38" a="1"/>
  <c r="E12" i="38" a="1"/>
  <c r="V65" i="37" a="1"/>
  <c r="G62" i="38" a="1"/>
  <c r="AT67" i="38" a="1"/>
  <c r="AP80" i="37" a="1"/>
  <c r="AL39" i="38" a="1"/>
  <c r="AM84" i="37" a="1"/>
  <c r="P45" i="38" a="1"/>
  <c r="I15" i="38" a="1"/>
  <c r="AO60" i="37" a="1"/>
  <c r="F52" i="38" a="1"/>
  <c r="M12" i="38" a="1"/>
  <c r="M70" i="38" a="1"/>
  <c r="K79" i="38" a="1"/>
  <c r="Y72" i="38" a="1"/>
  <c r="AO38" i="38" a="1"/>
  <c r="AU89" i="37" a="1"/>
  <c r="Z70" i="38" a="1"/>
  <c r="T63" i="38" a="1"/>
  <c r="AA45" i="38" a="1"/>
  <c r="L9" i="38" a="1"/>
  <c r="AA85" i="37" a="1"/>
  <c r="Z75" i="38" a="1"/>
  <c r="I43" i="38" a="1"/>
  <c r="AO55" i="38" a="1"/>
  <c r="P4" i="38" a="1"/>
  <c r="I31" i="38" a="1"/>
  <c r="AQ86" i="37" a="1"/>
  <c r="X52" i="38" a="1"/>
  <c r="AA35" i="38" a="1"/>
  <c r="AJ38" i="38" a="1"/>
  <c r="AB60" i="38" a="1"/>
  <c r="AS79" i="38" a="1"/>
  <c r="U51" i="38" a="1"/>
  <c r="AE88" i="37" a="1"/>
  <c r="Z77" i="38" a="1"/>
  <c r="AU58" i="38" a="1"/>
  <c r="AN88" i="37" a="1"/>
  <c r="D54" i="38" a="1"/>
  <c r="AU35" i="38" a="1"/>
  <c r="AM58" i="38" a="1"/>
  <c r="AU74" i="38" a="1"/>
  <c r="T72" i="38" a="1"/>
  <c r="V67" i="37" a="1"/>
  <c r="H54" i="38" a="1"/>
  <c r="P5" i="38" a="1"/>
  <c r="W61" i="38" a="1"/>
  <c r="V81" i="37" a="1"/>
  <c r="V52" i="37" a="1"/>
  <c r="AO58" i="38" a="1"/>
  <c r="AV78" i="38" a="1"/>
  <c r="AD55" i="38" a="1"/>
  <c r="E30" i="38" a="1"/>
  <c r="X53" i="38" a="1"/>
  <c r="AT78" i="38" a="1"/>
  <c r="AO75" i="37" a="1"/>
  <c r="U52" i="38" a="1"/>
  <c r="AP74" i="38" a="1"/>
  <c r="AK56" i="38" a="1"/>
  <c r="H56" i="38" a="1"/>
  <c r="D44" i="38" a="1"/>
  <c r="I39" i="38" a="1"/>
  <c r="J5" i="38" a="1"/>
  <c r="AQ62" i="37" a="1"/>
  <c r="AP81" i="37" a="1"/>
  <c r="AN62" i="37" a="1"/>
  <c r="M53" i="38" a="1"/>
  <c r="AM60" i="38" a="1"/>
  <c r="Y62" i="38" a="1"/>
  <c r="I46" i="38" a="1"/>
  <c r="AN52" i="38" a="1"/>
  <c r="AN86" i="37" a="1"/>
  <c r="W67" i="38" a="1"/>
  <c r="N67" i="38" a="1"/>
  <c r="AM59" i="37" a="1"/>
  <c r="AL72" i="38" a="1"/>
  <c r="I52" i="38" a="1"/>
  <c r="E55" i="38" a="1"/>
  <c r="I37" i="38" a="1"/>
  <c r="AT58" i="38" a="1"/>
  <c r="L24" i="38" a="1"/>
  <c r="K16" i="37" a="1"/>
  <c r="V55" i="38" a="1"/>
  <c r="AO69" i="37" a="1"/>
  <c r="I53" i="38" a="1"/>
  <c r="AD71" i="38" a="1"/>
  <c r="AR57" i="38" a="1"/>
  <c r="M43" i="38" a="1"/>
  <c r="N70" i="38" a="1"/>
  <c r="Z61" i="38" a="1"/>
  <c r="AD75" i="38" a="1"/>
  <c r="AQ55" i="38" a="1"/>
  <c r="H35" i="38" a="1"/>
  <c r="AF37" i="38" a="1"/>
  <c r="F87" i="37" a="1"/>
  <c r="AT79" i="38" a="1"/>
  <c r="G74" i="38" a="1"/>
  <c r="Y64" i="37" a="1"/>
  <c r="AS55" i="38" a="1"/>
  <c r="O58" i="38" a="1"/>
  <c r="Z79" i="38" a="1"/>
  <c r="AK37" i="38" a="1"/>
  <c r="M31" i="38" a="1"/>
  <c r="AM75" i="37" a="1"/>
  <c r="J72" i="38" a="1"/>
  <c r="G85" i="37" a="1"/>
  <c r="G55" i="38" a="1"/>
  <c r="AO69" i="38" a="1"/>
  <c r="X44" i="38" a="1"/>
  <c r="G36" i="38" a="1"/>
  <c r="Z44" i="38" a="1"/>
  <c r="AJ58" i="38" a="1"/>
  <c r="Y40" i="38" a="1"/>
  <c r="J88" i="37" a="1"/>
  <c r="K13" i="38" a="1"/>
  <c r="AU75" i="38" a="1"/>
  <c r="AA58" i="37" a="1"/>
  <c r="X67" i="38" a="1"/>
  <c r="AQ37" i="38" a="1"/>
  <c r="H24" i="38" a="1"/>
  <c r="AB58" i="37" a="1"/>
  <c r="G51" i="38" a="1"/>
  <c r="K75" i="38" a="1"/>
  <c r="AB76" i="38" a="1"/>
  <c r="AR58" i="38" a="1"/>
  <c r="J26" i="38" a="1"/>
  <c r="AQ41" i="38" a="1"/>
  <c r="AO60" i="38" a="1"/>
  <c r="N39" i="38" a="1"/>
  <c r="I53" i="37" a="1"/>
  <c r="W89" i="37" a="1"/>
  <c r="AT54" i="38" a="1"/>
  <c r="AB71" i="37" a="1"/>
  <c r="O67" i="38" a="1"/>
  <c r="AK71" i="38" a="1"/>
  <c r="AS40" i="38" a="1"/>
  <c r="P77" i="38" a="1"/>
  <c r="AR79" i="38" a="1"/>
  <c r="AL70" i="38" a="1"/>
  <c r="AA47" i="38" a="1"/>
  <c r="D13" i="38" a="1"/>
  <c r="V68" i="37" a="1"/>
  <c r="V69" i="38" a="1"/>
  <c r="AV47" i="38" a="1"/>
  <c r="O77" i="38" a="1"/>
  <c r="H38" i="38" a="1"/>
  <c r="AT88" i="37" a="1"/>
  <c r="M62" i="38" a="1"/>
  <c r="AR60" i="38" a="1"/>
  <c r="J77" i="37" a="1"/>
  <c r="U63" i="38" a="1"/>
  <c r="AL41" i="38" a="1"/>
  <c r="AQ45" i="38" a="1"/>
  <c r="AN38" i="38" a="1"/>
  <c r="X81" i="37" a="1"/>
  <c r="AP77" i="38" a="1"/>
  <c r="X67" i="37" a="1"/>
  <c r="T58" i="38" a="1"/>
  <c r="E62" i="38" a="1"/>
  <c r="AF74" i="38" a="1"/>
  <c r="P23" i="38" a="1"/>
  <c r="D41" i="38" a="1"/>
  <c r="J11" i="38" a="1"/>
  <c r="AS61" i="38" a="1"/>
  <c r="X83" i="37" a="1"/>
  <c r="W76" i="38" a="1"/>
  <c r="E29" i="38" a="1"/>
  <c r="AQ38" i="38" a="1"/>
  <c r="H78" i="38" a="1"/>
  <c r="AU36" i="38" a="1"/>
  <c r="W57" i="38" a="1"/>
  <c r="V60" i="38" a="1"/>
  <c r="AR77" i="37" a="1"/>
  <c r="P30" i="38" a="1"/>
  <c r="I14" i="38" a="1"/>
  <c r="AP46" i="38" a="1"/>
  <c r="O59" i="38" a="1"/>
  <c r="AB63" i="37" a="1"/>
  <c r="AC72" i="38" a="1"/>
  <c r="AL78" i="38" a="1"/>
  <c r="AE35" i="38" a="1"/>
  <c r="AL44" i="38" a="1"/>
  <c r="P89" i="37" a="1"/>
  <c r="O30" i="38" a="1"/>
  <c r="AE37" i="38" a="1"/>
  <c r="AF73" i="38" a="1"/>
  <c r="K60" i="38" a="1"/>
  <c r="H89" i="37" a="1"/>
  <c r="AV56" i="38" a="1"/>
  <c r="Y57" i="38" a="1"/>
  <c r="AP53" i="37" a="1"/>
  <c r="AB42" i="38" a="1"/>
  <c r="AA71" i="38" a="1"/>
  <c r="K26" i="38" a="1"/>
  <c r="AR71" i="38" a="1"/>
  <c r="AV70" i="38" a="1"/>
  <c r="AF51" i="38" a="1"/>
  <c r="V83" i="37" a="1"/>
  <c r="AP59" i="38" a="1"/>
  <c r="P46" i="38" a="1"/>
  <c r="V67" i="38" a="1"/>
  <c r="AK40" i="38" a="1"/>
  <c r="I47" i="38" a="1"/>
  <c r="AJ73" i="38" a="1"/>
  <c r="T61" i="38" a="1"/>
  <c r="F19" i="38" a="1"/>
  <c r="AO82" i="37" a="1"/>
  <c r="AM55" i="38" a="1"/>
  <c r="AN66" i="37" a="1"/>
  <c r="E11" i="38" a="1"/>
  <c r="AS44" i="38" a="1"/>
  <c r="E68" i="38" a="1"/>
  <c r="N58" i="38" a="1"/>
  <c r="K52" i="37" a="1"/>
  <c r="AL75" i="37" a="1"/>
  <c r="AE72" i="38" a="1"/>
  <c r="AE75" i="38" a="1"/>
  <c r="AR73" i="38" a="1"/>
  <c r="L43" i="38" a="1"/>
  <c r="P54" i="38" a="1"/>
  <c r="H77" i="37" a="1"/>
  <c r="Z83" i="37" a="1"/>
  <c r="AA63" i="38" a="1"/>
  <c r="M13" i="38" a="1"/>
  <c r="H12" i="38" a="1"/>
  <c r="AE68" i="38" a="1"/>
  <c r="AM56" i="38" a="1"/>
  <c r="AD54" i="38" a="1"/>
  <c r="AR63" i="38" a="1"/>
  <c r="AR62" i="38" a="1"/>
  <c r="AO58" i="37" a="1"/>
  <c r="I75" i="37" a="1"/>
  <c r="D29" i="38" a="1"/>
  <c r="AV59" i="38" a="1"/>
  <c r="L88" i="37" a="1"/>
  <c r="G11" i="38" a="1"/>
  <c r="L8" i="38" a="1"/>
  <c r="E24" i="38" a="1"/>
  <c r="W52" i="37" a="1"/>
  <c r="T79" i="38" a="1"/>
  <c r="W72" i="38" a="1"/>
  <c r="M69" i="38" a="1"/>
  <c r="O72" i="38" a="1"/>
  <c r="D46" i="38" a="1"/>
  <c r="H39" i="38" a="1"/>
  <c r="K43" i="38" a="1"/>
  <c r="L53" i="38" a="1"/>
  <c r="K11" i="38" a="1"/>
  <c r="AN89" i="37" a="1"/>
  <c r="AO67" i="37" a="1"/>
  <c r="AC56" i="38" a="1"/>
  <c r="G77" i="37" a="1"/>
  <c r="K70" i="38" a="1"/>
  <c r="AR61" i="38" a="1"/>
  <c r="J68" i="38" a="1"/>
  <c r="D58" i="38" a="1"/>
  <c r="K83" i="37" a="1"/>
  <c r="V41" i="38" a="1"/>
  <c r="AM44" i="38" a="1"/>
  <c r="AU67" i="38" a="1"/>
  <c r="K38" i="38" a="1"/>
  <c r="O42" i="38" a="1"/>
  <c r="Y73" i="38" a="1"/>
  <c r="N88" i="37" a="1"/>
  <c r="D60" i="38" a="1"/>
  <c r="X75" i="37" a="1"/>
  <c r="AD79" i="38" a="1"/>
  <c r="F81" i="37" a="1"/>
  <c r="J89" i="37" a="1"/>
  <c r="G83" i="37" a="1"/>
  <c r="AL58" i="37" a="1"/>
  <c r="AQ65" i="37" a="1"/>
  <c r="AN43" i="38" a="1"/>
  <c r="AO57" i="37" a="1"/>
  <c r="U79" i="38" a="1"/>
  <c r="X64" i="37" a="1"/>
  <c r="L74" i="38" a="1"/>
  <c r="AR76" i="38" a="1"/>
  <c r="M23" i="38" a="1"/>
  <c r="AO70" i="37" a="1"/>
  <c r="Z52" i="37" a="1"/>
  <c r="U58" i="38" a="1"/>
  <c r="AC62" i="38" a="1"/>
  <c r="AL62" i="38" a="1"/>
  <c r="V77" i="37" a="1"/>
  <c r="N11" i="38" a="1"/>
  <c r="F53" i="38" a="1"/>
  <c r="AS74" i="38" a="1"/>
  <c r="AA81" i="37" a="1"/>
  <c r="K75" i="37" a="1"/>
  <c r="AB60" i="37" a="1"/>
  <c r="AO70" i="38" a="1"/>
  <c r="V66" i="37" a="1"/>
  <c r="AQ53" i="38" a="1"/>
  <c r="AJ72" i="38" a="1"/>
  <c r="I75" i="38" a="1"/>
  <c r="AN81" i="37" a="1"/>
  <c r="I28" i="38" a="1"/>
  <c r="Y85" i="37" a="1"/>
  <c r="AA87" i="37" a="1"/>
  <c r="AL54" i="38" a="1"/>
  <c r="H72" i="38" a="1"/>
  <c r="M27" i="38" a="1"/>
  <c r="AP36" i="38" a="1"/>
  <c r="AP60" i="38" a="1"/>
  <c r="K3" i="38" a="1"/>
  <c r="L6" i="38" a="1"/>
  <c r="P76" i="38" a="1"/>
  <c r="V71" i="38" a="1"/>
  <c r="V61" i="37" a="1"/>
  <c r="K23" i="38" a="1"/>
  <c r="AE73" i="38" a="1"/>
  <c r="AL84" i="37" a="1"/>
  <c r="W66" i="37" a="1"/>
  <c r="O56" i="38" a="1"/>
  <c r="G16" i="37" a="1"/>
  <c r="AQ56" i="38" a="1"/>
  <c r="L45" i="38" a="1"/>
  <c r="AL56" i="38" a="1"/>
  <c r="AV67" i="38" a="1"/>
  <c r="L52" i="38" a="1"/>
  <c r="F4" i="38" a="1"/>
  <c r="P12" i="38" a="1"/>
  <c r="AV75" i="38" a="1"/>
  <c r="Z68" i="37" a="1"/>
  <c r="G84" i="37" a="1"/>
  <c r="X62" i="38" a="1"/>
  <c r="AO42" i="38" a="1"/>
  <c r="W56" i="38" a="1"/>
  <c r="AT70" i="38" a="1"/>
  <c r="J7" i="38" a="1"/>
  <c r="E8" i="38" a="1"/>
  <c r="AJ54" i="38" a="1"/>
  <c r="E69" i="38" a="1"/>
  <c r="AP86" i="37" a="1"/>
  <c r="AM52" i="38" a="1"/>
  <c r="N37" i="38" a="1"/>
  <c r="X68" i="37" a="1"/>
  <c r="AJ43" i="38" a="1"/>
  <c r="AS89" i="37" a="1"/>
  <c r="M29" i="38" a="1"/>
  <c r="O46" i="38" a="1"/>
  <c r="AV61" i="38" a="1"/>
  <c r="AC43" i="38" a="1"/>
  <c r="AJ44" i="38" a="1"/>
  <c r="N22" i="38" a="1"/>
  <c r="AR57" i="37" a="1"/>
  <c r="AN63" i="38" a="1"/>
  <c r="N59" i="38" a="1"/>
  <c r="J78" i="37" a="1"/>
  <c r="J13" i="38" a="1"/>
  <c r="AO41" i="38" a="1"/>
  <c r="D55" i="38" a="1"/>
  <c r="I35" i="37" a="1"/>
  <c r="V69" i="37" a="1"/>
  <c r="D61" i="38" a="1"/>
  <c r="H76" i="37" a="1"/>
  <c r="K20" i="38" a="1"/>
  <c r="O78" i="38" a="1"/>
  <c r="K80" i="37" a="1"/>
  <c r="I55" i="38" a="1"/>
  <c r="AU38" i="38" a="1"/>
  <c r="AC44" i="38" a="1"/>
  <c r="H9" i="38" a="1"/>
  <c r="AP88" i="37" a="1"/>
  <c r="Y60" i="37" a="1"/>
  <c r="AL46" i="38" a="1"/>
  <c r="U46" i="38" a="1"/>
  <c r="AM58" i="37" a="1"/>
  <c r="M72" i="38" a="1"/>
  <c r="AL52" i="37" a="1"/>
  <c r="H87" i="37" a="1"/>
  <c r="L75" i="38" a="1"/>
  <c r="AK74" i="38" a="1"/>
  <c r="H67" i="38" a="1"/>
  <c r="X58" i="38" a="1"/>
  <c r="W69" i="38" a="1"/>
  <c r="AJ36" i="38" a="1"/>
  <c r="X59" i="38" a="1"/>
  <c r="M57" i="38" a="1"/>
  <c r="AD39" i="38" a="1"/>
  <c r="D52" i="38" a="1"/>
  <c r="AL58" i="38" a="1"/>
  <c r="AJ74" i="38" a="1"/>
  <c r="AA72" i="38" a="1"/>
  <c r="AC76" i="38" a="1"/>
  <c r="AQ53" i="37" a="1"/>
  <c r="T70" i="38" a="1"/>
  <c r="AP70" i="37" a="1"/>
  <c r="AJ40" i="38" a="1"/>
  <c r="X74" i="38" a="1"/>
  <c r="Z81" i="37" a="1"/>
  <c r="AP75" i="38" a="1"/>
  <c r="AS72" i="38" a="1"/>
  <c r="M88" i="37" a="1"/>
  <c r="AN59" i="38" a="1"/>
  <c r="I7" i="38" a="1"/>
  <c r="Y55" i="38" a="1"/>
  <c r="Y37" i="38" a="1"/>
  <c r="T52" i="38" a="1"/>
  <c r="L73" i="38" a="1"/>
  <c r="AD61" i="38" a="1"/>
  <c r="F13" i="38" a="1"/>
  <c r="AA68" i="37" a="1"/>
  <c r="AA66" i="37" a="1"/>
  <c r="I12" i="38" a="1"/>
  <c r="K53" i="38" a="1"/>
  <c r="H69" i="38" a="1"/>
  <c r="N68" i="38" a="1"/>
  <c r="AR78" i="38" a="1"/>
  <c r="V44" i="38" a="1"/>
  <c r="P68" i="38" a="1"/>
  <c r="G22" i="38" a="1"/>
  <c r="P20" i="38" a="1"/>
  <c r="E39" i="38" a="1"/>
  <c r="H84" i="37" a="1"/>
  <c r="AO65" i="37" a="1"/>
  <c r="I89" i="37" a="1"/>
  <c r="J59" i="38" a="1"/>
  <c r="I62" i="38" a="1"/>
  <c r="P61" i="38" a="1"/>
  <c r="Y84" i="37" a="1"/>
  <c r="AP79" i="38" a="1"/>
  <c r="L34" i="37" a="1"/>
  <c r="AL66" i="37" a="1"/>
  <c r="AU62" i="38" a="1"/>
  <c r="AP60" i="37" a="1"/>
  <c r="U69" i="38" a="1"/>
  <c r="X63" i="38" a="1"/>
  <c r="H40" i="38" a="1"/>
  <c r="X77" i="37" a="1"/>
  <c r="AL57" i="38" a="1"/>
  <c r="W70" i="38" a="1"/>
  <c r="AO77" i="38" a="1"/>
  <c r="AO80" i="37" a="1"/>
  <c r="AJ55" i="38" a="1"/>
  <c r="V71" i="37" a="1"/>
  <c r="AE51" i="38" a="1"/>
  <c r="M61" i="38" a="1"/>
  <c r="X79" i="37" a="1"/>
  <c r="M20" i="38" a="1"/>
  <c r="P22" i="38" a="1"/>
  <c r="AF35" i="38" a="1"/>
  <c r="V62" i="38" a="1"/>
  <c r="O21" i="38" a="1"/>
  <c r="O44" i="38" a="1"/>
  <c r="AA74" i="38" a="1"/>
  <c r="AM46" i="38" a="1"/>
  <c r="AP54" i="38" a="1"/>
  <c r="AB78" i="37" a="1"/>
  <c r="E31" i="38" a="1"/>
  <c r="AP84" i="37" a="1"/>
  <c r="Z38" i="38" a="1"/>
  <c r="N57" i="38" a="1"/>
  <c r="J42" i="38" a="1"/>
  <c r="M78" i="38" a="1"/>
  <c r="AN75" i="38" a="1"/>
  <c r="AA67" i="38" a="1"/>
  <c r="AC78" i="38" a="1"/>
  <c r="AL47" i="38" a="1"/>
  <c r="AM54" i="38" a="1"/>
  <c r="G75" i="38" a="1"/>
  <c r="N5" i="38" a="1"/>
  <c r="K19" i="38" a="1"/>
  <c r="AL69" i="38" a="1"/>
  <c r="AM69" i="38" a="1"/>
  <c r="X61" i="37" a="1"/>
  <c r="AP51" i="38" a="1"/>
  <c r="AD35" i="38" a="1"/>
  <c r="J82" i="37" a="1"/>
  <c r="J29" i="38" a="1"/>
  <c r="AK68" i="38" a="1"/>
  <c r="X41" i="38" a="1"/>
  <c r="AU71" i="38" a="1"/>
  <c r="AQ54" i="38" a="1"/>
  <c r="W46" i="38" a="1"/>
  <c r="AD51" i="38" a="1"/>
  <c r="AT74" i="38" a="1"/>
  <c r="AV71" i="38" a="1"/>
  <c r="V60" i="37" a="1"/>
  <c r="P21" i="38" a="1"/>
  <c r="E63" i="38" a="1"/>
  <c r="I24" i="38" a="1"/>
  <c r="AL62" i="37" a="1"/>
  <c r="AO79" i="37" a="1"/>
  <c r="AO40" i="38" a="1"/>
  <c r="X70" i="38" a="1"/>
  <c r="Y87" i="37" a="1"/>
  <c r="M77" i="38" a="1"/>
  <c r="I69" i="38" a="1"/>
  <c r="AV79" i="38" a="1"/>
  <c r="E36" i="38" a="1"/>
  <c r="O20" i="38" a="1"/>
  <c r="Z80" i="37" a="1"/>
  <c r="K52" i="38" a="1"/>
  <c r="AK73" i="38" a="1"/>
  <c r="AQ67" i="38" a="1"/>
  <c r="H78" i="37" a="1"/>
  <c r="U77" i="38" a="1"/>
  <c r="X57" i="38" a="1"/>
  <c r="AN79" i="38" a="1"/>
  <c r="G43" i="38" a="1"/>
  <c r="I74" i="38" a="1"/>
  <c r="AD72" i="38" a="1"/>
  <c r="AM89" i="37" a="1"/>
  <c r="AN57" i="37" a="1"/>
  <c r="AB86" i="37" a="1"/>
  <c r="O6" i="38" a="1"/>
  <c r="AD45" i="38" a="1"/>
  <c r="L87" i="37" a="1"/>
  <c r="N56" i="38" a="1"/>
  <c r="AE36" i="38" a="1"/>
  <c r="AP61" i="37" a="1"/>
  <c r="AJ39" i="38" a="1"/>
  <c r="AV42" i="38" a="1"/>
  <c r="D36" i="38" a="1"/>
  <c r="AJ69" i="38" a="1"/>
  <c r="AO67" i="38" a="1"/>
  <c r="Y67" i="37" a="1"/>
  <c r="K39" i="38" a="1"/>
  <c r="T38" i="38" a="1"/>
  <c r="U43" i="38" a="1"/>
  <c r="L56" i="38" a="1"/>
  <c r="AE38" i="38" a="1"/>
  <c r="Y41" i="38" a="1"/>
  <c r="H7" i="38" a="1"/>
  <c r="AA78" i="38" a="1"/>
  <c r="AO75" i="38" a="1"/>
  <c r="U67" i="38" a="1"/>
  <c r="V88" i="37" a="1"/>
  <c r="X36" i="38" a="1"/>
  <c r="L61" i="38" a="1"/>
  <c r="AJ67" i="38" a="1"/>
  <c r="Y82" i="37" a="1"/>
  <c r="Y69" i="37" a="1"/>
  <c r="P52" i="38" a="1"/>
  <c r="V72" i="38" a="1"/>
  <c r="F30" i="38" a="1"/>
  <c r="AC57" i="38" a="1"/>
  <c r="AL53" i="38" a="1"/>
  <c r="AR80" i="37" a="1"/>
  <c r="D22" i="38" a="1"/>
  <c r="O25" i="38" a="1"/>
  <c r="AE47" i="38" a="1"/>
  <c r="H63" i="38" a="1"/>
  <c r="F29" i="38" a="1"/>
  <c r="AM36" i="38" a="1"/>
  <c r="N13" i="38" a="1"/>
  <c r="T71" i="38" a="1"/>
  <c r="AU68" i="38" a="1"/>
  <c r="F69" i="38" a="1"/>
  <c r="H28" i="38" a="1"/>
  <c r="F74" i="38" a="1"/>
  <c r="G10" i="38" a="1"/>
  <c r="L7" i="38" a="1"/>
  <c r="AP63" i="37" a="1"/>
  <c r="AV63" i="38" a="1"/>
  <c r="AL83" i="37" a="1"/>
  <c r="X78" i="38" a="1"/>
  <c r="V87" i="37" a="1"/>
  <c r="D62" i="38" a="1"/>
  <c r="G75" i="37" a="1"/>
  <c r="Z68" i="38" a="1"/>
  <c r="Y75" i="37" a="1"/>
  <c r="V54" i="38" a="1"/>
  <c r="E43" i="38" a="1"/>
  <c r="G63" i="38" a="1"/>
  <c r="AL65" i="37" a="1"/>
  <c r="AR65" i="37" a="1"/>
  <c r="L13" i="38" a="1"/>
  <c r="AB38" i="38" a="1"/>
  <c r="AQ81" i="37" a="1"/>
  <c r="X87" i="37" a="1"/>
  <c r="AB39" i="38" a="1"/>
  <c r="K36" i="38" a="1"/>
  <c r="T39" i="38" a="1"/>
  <c r="D25" i="38" a="1"/>
  <c r="AN78" i="38" a="1"/>
  <c r="L67" i="38" a="1"/>
  <c r="I16" i="37" a="1"/>
  <c r="AV60" i="38" a="1"/>
  <c r="AB63" i="38" a="1"/>
  <c r="AS54" i="38" a="1"/>
  <c r="AN42" i="38" a="1"/>
  <c r="AO63" i="38" a="1"/>
  <c r="H42" i="38" a="1"/>
  <c r="D31" i="38" a="1"/>
  <c r="G46" i="38" a="1"/>
  <c r="I6" i="38" a="1"/>
  <c r="Y65" i="37" a="1"/>
  <c r="AL70" i="37" a="1"/>
  <c r="M40" i="38" a="1"/>
  <c r="K24" i="38" a="1"/>
  <c r="X56" i="38" a="1"/>
  <c r="M30" i="38" a="1"/>
  <c r="H6" i="38" a="1"/>
  <c r="O55" i="38" a="1"/>
  <c r="AB40" i="38" a="1"/>
  <c r="G35" i="38" a="1"/>
  <c r="AU55" i="38" a="1"/>
  <c r="AR69" i="38" a="1"/>
  <c r="P39" i="38" a="1"/>
  <c r="AB89" i="37" a="1"/>
  <c r="E3" i="38" a="1"/>
  <c r="D89" i="37" a="1"/>
  <c r="M39" i="38" a="1"/>
  <c r="J47" i="38" a="1"/>
  <c r="O31" i="38" a="1"/>
  <c r="X76" i="37" a="1"/>
  <c r="Z37" i="38" a="1"/>
  <c r="Z52" i="38" a="1"/>
  <c r="AC37" i="38" a="1"/>
  <c r="AU52" i="38" a="1"/>
  <c r="Z40" i="38" a="1"/>
  <c r="AS47" i="38" a="1"/>
  <c r="AO77" i="37" a="1"/>
  <c r="AK63" i="38" a="1"/>
  <c r="P13" i="38" a="1"/>
  <c r="F35" i="37" a="1"/>
  <c r="Z53" i="38" a="1"/>
  <c r="K70" i="37" a="1"/>
  <c r="AL67" i="37" a="1"/>
  <c r="Y60" i="38" a="1"/>
  <c r="AL61" i="37" a="1"/>
  <c r="D27" i="38" a="1"/>
  <c r="K84" i="37" a="1"/>
  <c r="AA76" i="38" a="1"/>
  <c r="AF79" i="38" a="1"/>
  <c r="Z59" i="37" a="1"/>
  <c r="D21" i="38" a="1"/>
  <c r="AN76" i="38" a="1"/>
  <c r="F20" i="38" a="1"/>
  <c r="AP76" i="38" a="1"/>
  <c r="F67" i="38" a="1"/>
  <c r="AF69" i="38" a="1"/>
  <c r="AP57" i="37" a="1"/>
  <c r="AV43" i="38" a="1"/>
  <c r="AB54" i="38" a="1"/>
  <c r="Y46" i="38" a="1"/>
  <c r="AQ73" i="38" a="1"/>
  <c r="H46" i="38" a="1"/>
  <c r="D3" i="38" a="1"/>
  <c r="T41" i="38" a="1"/>
  <c r="K88" i="37" a="1"/>
  <c r="T67" i="38" a="1"/>
  <c r="D56" i="38" a="1"/>
  <c r="X62" i="37" a="1"/>
  <c r="AS67" i="38" a="1"/>
  <c r="N8" i="38" a="1"/>
  <c r="E47" i="38" a="1"/>
  <c r="G40" i="38" a="1"/>
  <c r="E14" i="38" a="1"/>
  <c r="E6" i="38" a="1"/>
  <c r="M89" i="37" a="1"/>
  <c r="AP64" i="37" a="1"/>
  <c r="T45" i="38" a="1"/>
  <c r="T89" i="37" a="1"/>
  <c r="J76" i="37" a="1"/>
  <c r="U88" i="37" a="1"/>
  <c r="W57" i="37" a="1"/>
  <c r="AU61" i="38" a="1"/>
  <c r="V89" i="37" a="1"/>
  <c r="J57" i="38" a="1"/>
  <c r="AV41" i="38" a="1"/>
  <c r="AC70" i="38" a="1"/>
  <c r="AP56" i="38" a="1"/>
  <c r="X73" i="38" a="1"/>
  <c r="AA60" i="37" a="1"/>
  <c r="U57" i="38" a="1"/>
  <c r="V76" i="37" a="1"/>
  <c r="AL68" i="37" a="1"/>
  <c r="L29" i="38" a="1"/>
  <c r="AR89" i="37" a="1"/>
  <c r="X57" i="37" a="1"/>
  <c r="AU44" i="38" a="1"/>
  <c r="L58" i="38" a="1"/>
  <c r="Y61" i="38" a="1"/>
  <c r="AN73" i="38" a="1"/>
  <c r="O27" i="38" a="1"/>
  <c r="AO53" i="38" a="1"/>
  <c r="V61" i="38" a="1"/>
  <c r="P51" i="38" a="1"/>
  <c r="AL51" i="38" a="1"/>
  <c r="V79" i="38" a="1"/>
  <c r="AJ42" i="38" a="1"/>
  <c r="Z46" i="38" a="1"/>
  <c r="M11" i="38" a="1"/>
  <c r="AK79" i="38" a="1"/>
  <c r="E15" i="38" a="1"/>
  <c r="N4" i="38" a="1"/>
  <c r="W88" i="37" a="1"/>
  <c r="E13" i="38" a="1"/>
  <c r="AE52" i="38" a="1"/>
  <c r="X46" i="38" a="1"/>
  <c r="X37" i="38" a="1"/>
  <c r="O60" i="38" a="1"/>
  <c r="N10" i="38" a="1"/>
  <c r="Y78" i="37" a="1"/>
  <c r="AD40" i="38" a="1"/>
  <c r="J87" i="37" a="1"/>
  <c r="AF54" i="38" a="1"/>
  <c r="AN85" i="37" a="1"/>
  <c r="F9" i="38" a="1"/>
  <c r="AN65" i="37" a="1"/>
  <c r="F60" i="38" a="1"/>
  <c r="AN76" i="37" a="1"/>
  <c r="Y69" i="38" a="1"/>
  <c r="Z71" i="38" a="1"/>
  <c r="AA40" i="38" a="1"/>
  <c r="K22" i="38" a="1"/>
  <c r="AP42" i="38" a="1"/>
  <c r="N52" i="38" a="1"/>
  <c r="F51" i="38" a="1"/>
  <c r="D88" i="37" a="1"/>
  <c r="AL60" i="38" a="1"/>
  <c r="AQ75" i="37" a="1"/>
  <c r="X59" i="37" a="1"/>
  <c r="N45" i="38" a="1"/>
  <c r="H88" i="37" a="1"/>
  <c r="X35" i="38" a="1"/>
  <c r="AC54" i="38" a="1"/>
  <c r="J70" i="37" a="1"/>
  <c r="AB70" i="38" a="1"/>
  <c r="AJ62" i="38" a="1"/>
  <c r="AQ74" i="38" a="1"/>
  <c r="K25" i="38" a="1"/>
  <c r="AQ84" i="37" a="1"/>
  <c r="AB55" i="38" a="1"/>
  <c r="AR85" i="37" a="1"/>
  <c r="AV69" i="38" a="1"/>
  <c r="Z69" i="38" a="1"/>
  <c r="AK43" i="38" a="1"/>
  <c r="AN78" i="37" a="1"/>
  <c r="W81" i="37" a="1"/>
  <c r="F62" i="38" a="1"/>
  <c r="J31" i="38" a="1"/>
  <c r="AR77" i="38" a="1"/>
  <c r="L72" i="38" a="1"/>
  <c r="H70" i="37" a="1"/>
  <c r="D70" i="38" a="1"/>
  <c r="F78" i="38" a="1"/>
  <c r="AO71" i="37" a="1"/>
  <c r="AB85" i="37" a="1"/>
  <c r="U37" i="38" a="1"/>
  <c r="L25" i="38" a="1"/>
  <c r="AR69" i="37" a="1"/>
  <c r="Z41" i="38" a="1"/>
  <c r="W39" i="38" a="1"/>
  <c r="AL75" i="38" a="1"/>
  <c r="P70" i="38" a="1"/>
  <c r="Z43" i="38" a="1"/>
  <c r="L20" i="38" a="1"/>
  <c r="AJ47" i="38" a="1"/>
  <c r="O37" i="38" a="1"/>
  <c r="K58" i="38" a="1"/>
  <c r="AO53" i="37" a="1"/>
  <c r="J25" i="38" a="1"/>
  <c r="AP52" i="37" a="1"/>
  <c r="AM81" i="37" a="1"/>
  <c r="AP78" i="37" a="1"/>
  <c r="P53" i="38" a="1"/>
  <c r="AT39" i="38" a="1"/>
  <c r="AM79" i="38" a="1"/>
  <c r="F68" i="38" a="1"/>
  <c r="W74" i="38" a="1"/>
  <c r="V46" i="38" a="1"/>
  <c r="F46" i="38" a="1"/>
  <c r="AC45" i="38" a="1"/>
  <c r="O9" i="38" a="1"/>
  <c r="V78" i="38" a="1"/>
  <c r="AT75" i="38" a="1"/>
  <c r="AS35" i="38" a="1"/>
  <c r="X51" i="38" a="1"/>
  <c r="AV37" i="38" a="1"/>
  <c r="AM53" i="37" a="1"/>
  <c r="AR63" i="37" a="1"/>
  <c r="V86" i="37" a="1"/>
  <c r="Z82" i="37" a="1"/>
  <c r="L69" i="38" a="1"/>
  <c r="AS56" i="38" a="1"/>
  <c r="V75" i="38" a="1"/>
  <c r="AL78" i="37" a="1"/>
  <c r="AV62" i="38" a="1"/>
  <c r="AQ76" i="38" a="1"/>
  <c r="H30" i="38" a="1"/>
  <c r="AL37" i="38" a="1"/>
  <c r="J83" i="37" a="1"/>
  <c r="AO36" i="38" a="1"/>
  <c r="AQ82" i="37" a="1"/>
  <c r="F24" i="38" a="1"/>
  <c r="AD37" i="38" a="1"/>
  <c r="P11" i="38" a="1"/>
  <c r="AU53" i="38" a="1"/>
  <c r="AP68" i="38" a="1"/>
  <c r="J46" i="38" a="1"/>
  <c r="AB45" i="38" a="1"/>
  <c r="I45" i="38" a="1"/>
  <c r="AS57" i="38" a="1"/>
  <c r="AB61" i="38" a="1"/>
  <c r="T47" i="38" a="1"/>
  <c r="O7" i="38" a="1"/>
  <c r="I9" i="38" a="1"/>
  <c r="AU41" i="38" a="1"/>
  <c r="AQ69" i="37" a="1"/>
  <c r="M73" i="38" a="1"/>
  <c r="T42" i="38" a="1"/>
  <c r="I80" i="37" a="1"/>
  <c r="AN60" i="38" a="1"/>
  <c r="M38" i="38" a="1"/>
  <c r="D35" i="38" a="1"/>
  <c r="AA62" i="37" a="1"/>
  <c r="E28" i="38" a="1"/>
  <c r="AP47" i="38" a="1"/>
  <c r="L35" i="38" a="1"/>
  <c r="E23" i="38" a="1"/>
  <c r="AR79" i="37" a="1"/>
  <c r="N75" i="38" a="1"/>
  <c r="E25" i="38" a="1"/>
  <c r="AS68" i="38" a="1"/>
  <c r="H73" i="38" a="1"/>
  <c r="AM42" i="38" a="1"/>
  <c r="AR75" i="38" a="1"/>
  <c r="J39" i="38" a="1"/>
  <c r="Y59" i="38" a="1"/>
  <c r="W52" i="38" a="1"/>
  <c r="AT47" i="38" a="1"/>
  <c r="M67" i="38" a="1"/>
  <c r="AA80" i="37" a="1"/>
  <c r="AL80" i="37" a="1"/>
  <c r="AJ59" i="38" a="1"/>
  <c r="AC63" i="38" a="1"/>
  <c r="AA77" i="37" a="1"/>
  <c r="J69" i="38" a="1"/>
  <c r="M26" i="38" a="1"/>
  <c r="AQ89" i="37" a="1"/>
  <c r="AJ51" i="38" a="1"/>
  <c r="G35" i="37" a="1"/>
  <c r="Z58" i="38" a="1"/>
  <c r="N61" i="38" a="1"/>
  <c r="J40" i="38" a="1"/>
  <c r="O38" i="38" a="1"/>
  <c r="L46" i="38" a="1"/>
  <c r="T55" i="38" a="1"/>
  <c r="AR43" i="38" a="1"/>
  <c r="L83" i="37" a="1"/>
  <c r="AC40" i="38" a="1"/>
  <c r="H57" i="38" a="1"/>
  <c r="K61" i="38" a="1"/>
  <c r="Z65" i="37" a="1"/>
  <c r="AR62" i="37" a="1"/>
  <c r="H79" i="37" a="1"/>
  <c r="Y47" i="38" a="1"/>
  <c r="AS53" i="38" a="1"/>
  <c r="F28" i="38" a="1"/>
  <c r="J38" i="38" a="1"/>
  <c r="AT59" i="38" a="1"/>
  <c r="AV58" i="38" a="1"/>
  <c r="E37" i="38" a="1"/>
  <c r="AJ63" i="38" a="1"/>
  <c r="H44" i="38" a="1"/>
  <c r="AC61" i="38" a="1"/>
  <c r="E46" i="38" a="1"/>
  <c r="J43" i="38" a="1"/>
  <c r="J4" i="38" a="1"/>
  <c r="AU56" i="38" a="1"/>
  <c r="AL63" i="37" a="1"/>
  <c r="F84" i="37" a="1"/>
  <c r="AS59" i="38" a="1"/>
  <c r="P40" i="38" a="1"/>
  <c r="J52" i="37" a="1"/>
  <c r="J58" i="38" a="1"/>
  <c r="O5" i="38" a="1"/>
  <c r="AK67" i="38" a="1"/>
  <c r="G52" i="38" a="1"/>
  <c r="Y53" i="38" a="1"/>
  <c r="X58" i="37" a="1"/>
  <c r="K28" i="38" a="1"/>
  <c r="F12" i="38" a="1"/>
  <c r="AB81" i="37" a="1"/>
  <c r="AR45" i="38" a="1"/>
  <c r="N41" i="38" a="1"/>
  <c r="AM73" i="38" a="1"/>
  <c r="AB53" i="38" a="1"/>
  <c r="M52" i="38" a="1"/>
  <c r="P7" i="38" a="1"/>
  <c r="AE39" i="38" a="1"/>
  <c r="F75" i="37" a="1"/>
  <c r="G56" i="38" a="1"/>
  <c r="Z53" i="37" a="1"/>
  <c r="G12" i="38" a="1"/>
  <c r="AN58" i="37" a="1"/>
  <c r="AQ88" i="37" a="1"/>
  <c r="AN57" i="38" a="1"/>
  <c r="AB64" i="37" a="1"/>
  <c r="V85" i="37" a="1"/>
  <c r="AR78" i="37" a="1"/>
  <c r="AO68" i="37" a="1"/>
  <c r="K27" i="38" a="1"/>
  <c r="AT60" i="38" a="1"/>
  <c r="X45" i="38" a="1"/>
  <c r="AU78" i="38" a="1"/>
  <c r="AO86" i="37" a="1"/>
  <c r="AK59" i="38" a="1"/>
  <c r="G78" i="37" a="1"/>
  <c r="AU42" i="38" a="1"/>
  <c r="T40" i="38" a="1"/>
  <c r="F83" i="37" a="1"/>
  <c r="E74" i="38" a="1"/>
  <c r="AA76" i="37" a="1"/>
  <c r="D15" i="38" a="1"/>
  <c r="U70" i="38" a="1"/>
  <c r="X70" i="37" a="1"/>
  <c r="H25" i="38" a="1"/>
  <c r="AT36" i="38" a="1"/>
  <c r="N63" i="38" a="1"/>
  <c r="I72" i="38" a="1"/>
  <c r="AA86" i="37" a="1"/>
  <c r="AB78" i="38" a="1"/>
  <c r="L10" i="38" a="1"/>
  <c r="AQ63" i="37" a="1"/>
  <c r="N7" i="38" a="1"/>
  <c r="AO56" i="38" a="1"/>
  <c r="J44" i="38" a="1"/>
  <c r="I44" i="38" a="1"/>
  <c r="I3" i="38" a="1"/>
  <c r="AC35" i="38" a="1"/>
  <c r="AK61" i="38" a="1"/>
  <c r="AA64" i="37" a="1"/>
  <c r="H55" i="38" a="1"/>
  <c r="AL77" i="37" a="1"/>
  <c r="L71" i="37" a="1"/>
  <c r="AE79" i="38" a="1"/>
  <c r="N60" i="38" a="1"/>
  <c r="P78" i="38" a="1"/>
  <c r="AA62" i="38" a="1"/>
  <c r="Z87" i="37" a="1"/>
  <c r="AN55" i="38" a="1"/>
  <c r="AD89" i="37" a="1"/>
  <c r="Y80" i="37" a="1"/>
  <c r="AA65" i="37" a="1"/>
  <c r="AN70" i="38" a="1"/>
  <c r="E88" i="37" a="1"/>
  <c r="AB73" i="38" a="1"/>
  <c r="K76" i="38" a="1"/>
  <c r="AM65" i="37" a="1"/>
  <c r="M59" i="38" a="1"/>
  <c r="T74" i="38" a="1"/>
  <c r="AQ61" i="37" a="1"/>
  <c r="Z45" i="38" a="1"/>
  <c r="Y68" i="38" a="1"/>
  <c r="AJ53" i="38" a="1"/>
  <c r="O61" i="38" a="1"/>
  <c r="AK76" i="38" a="1"/>
  <c r="AM68" i="37" a="1"/>
  <c r="M56" i="38" a="1"/>
  <c r="AL61" i="38" a="1"/>
  <c r="G89" i="37" a="1"/>
  <c r="AD41" i="38" a="1"/>
  <c r="AQ46" i="38" a="1"/>
  <c r="AK54" i="38" a="1"/>
  <c r="L85" i="37" a="1"/>
  <c r="AC38" i="38" a="1"/>
  <c r="AR56" i="38" a="1"/>
  <c r="K40" i="38" a="1"/>
  <c r="AM64" i="37" a="1"/>
  <c r="F80" i="37" a="1"/>
  <c r="AP71" i="37" a="1"/>
  <c r="F76" i="38" a="1"/>
  <c r="G27" i="38" a="1"/>
  <c r="F10" i="38" a="1"/>
  <c r="M60" i="38" a="1"/>
  <c r="N71" i="38" a="1"/>
  <c r="O22" i="38" a="1"/>
  <c r="E45" i="38" a="1"/>
  <c r="J14" i="38" a="1"/>
  <c r="L14" i="38" a="1"/>
  <c r="O28" i="38" a="1"/>
  <c r="AA78" i="37" a="1"/>
  <c r="N72" i="38" a="1"/>
  <c r="AC69" i="38" a="1"/>
  <c r="P31" i="38" a="1"/>
  <c r="J75" i="37" a="1"/>
  <c r="J8" i="38" a="1"/>
  <c r="V57" i="37" a="1"/>
  <c r="I23" i="38" a="1"/>
  <c r="V56" i="38" a="1"/>
  <c r="E72" i="38" a="1"/>
  <c r="U55" i="38" a="1"/>
  <c r="W63" i="38" a="1"/>
  <c r="Z56" i="38" a="1"/>
  <c r="AE63" i="38" a="1"/>
  <c r="AT37" i="38" a="1"/>
  <c r="D74" i="38" a="1"/>
  <c r="I81" i="37" a="1"/>
  <c r="M51" i="38" a="1"/>
  <c r="Z62" i="38" a="1"/>
  <c r="U39" i="38" a="1"/>
  <c r="AS36" i="38" a="1"/>
  <c r="AQ83" i="37" a="1"/>
  <c r="V77" i="38" a="1"/>
  <c r="AM60" i="37" a="1"/>
  <c r="D5" i="38" a="1"/>
  <c r="G86" i="37" a="1"/>
  <c r="M35" i="38" a="1"/>
  <c r="AK60" i="38" a="1"/>
  <c r="G57" i="38" a="1"/>
  <c r="AM82" i="37" a="1"/>
  <c r="AO84" i="37" a="1"/>
  <c r="H75" i="38" a="1"/>
  <c r="E67" i="38" a="1"/>
  <c r="K10" i="38" a="1"/>
  <c r="P26" i="38" a="1"/>
  <c r="N6" i="38" a="1"/>
  <c r="L17" i="37" a="1"/>
  <c r="AT46" i="38" a="1"/>
  <c r="O54" i="38" a="1"/>
  <c r="AO68" i="38" a="1"/>
  <c r="W82" i="37" a="1"/>
  <c r="AP82" i="37" a="1"/>
  <c r="F58" i="38" a="1"/>
  <c r="P10" i="38" a="1"/>
  <c r="N23" i="38" a="1"/>
  <c r="N46" i="38" a="1"/>
  <c r="AN47" i="38" a="1"/>
  <c r="AP83" i="37" a="1"/>
  <c r="AM41" i="38" a="1"/>
  <c r="AO54" i="38" a="1"/>
  <c r="AB66" i="37" a="1"/>
  <c r="J45" i="38" a="1"/>
  <c r="AP71" i="38" a="1"/>
  <c r="I78" i="38" a="1"/>
  <c r="Z47" i="38" a="1"/>
  <c r="AB87" i="37" a="1"/>
  <c r="AO61" i="37" a="1"/>
  <c r="AN74" i="38" a="1"/>
  <c r="U53" i="38" a="1"/>
  <c r="X63" i="37" a="1"/>
  <c r="AA84" i="37" a="1"/>
  <c r="Y71" i="38" a="1"/>
  <c r="U76" i="38" a="1"/>
  <c r="AE77" i="38" a="1"/>
  <c r="AO51" i="38" a="1"/>
  <c r="G44" i="38" a="1"/>
  <c r="AA43" i="38" a="1"/>
  <c r="W68" i="37" a="1"/>
  <c r="I82" i="37" a="1"/>
  <c r="AV44" i="38" a="1"/>
  <c r="W41" i="38" a="1"/>
  <c r="AQ59" i="37" a="1"/>
  <c r="AK45" i="38" a="1"/>
  <c r="D78" i="38" a="1"/>
  <c r="AT62" i="38" a="1"/>
  <c r="I22" i="38" a="1"/>
  <c r="AM53" i="38" a="1"/>
  <c r="AK53" i="38" a="1"/>
  <c r="J62" i="38" a="1"/>
  <c r="AM75" i="38" a="1"/>
  <c r="AT52" i="38" a="1"/>
  <c r="AS69" i="38" a="1"/>
  <c r="M19" i="38" a="1"/>
  <c r="AM43" i="38" a="1"/>
  <c r="AB36" i="38" a="1"/>
  <c r="AD77" i="38" a="1"/>
  <c r="AM63" i="37" a="1"/>
  <c r="AC58" i="38" a="1"/>
  <c r="W62" i="37" a="1"/>
  <c r="O70" i="38" a="1"/>
  <c r="AM85" i="37" a="1"/>
  <c r="AR52" i="37" a="1"/>
  <c r="AA71" i="37" a="1"/>
  <c r="D19" i="38" a="1"/>
  <c r="N29" i="38" a="1"/>
  <c r="I41" i="38" a="1"/>
  <c r="I27" i="38" a="1"/>
  <c r="O19" i="38" a="1"/>
  <c r="P69" i="38" a="1"/>
  <c r="L41" i="38" a="1"/>
  <c r="D43" i="38" a="1"/>
  <c r="AO61" i="38" a="1"/>
  <c r="AK36" i="38" a="1"/>
  <c r="K89" i="37" a="1"/>
  <c r="AS62" i="38" a="1"/>
  <c r="AQ78" i="38" a="1"/>
  <c r="AA57" i="38" a="1"/>
  <c r="AR58" i="37" a="1"/>
  <c r="G79" i="38" a="1"/>
  <c r="N42" i="38" a="1"/>
  <c r="AM74" i="38" a="1"/>
  <c r="AJ76" i="38" a="1"/>
  <c r="AF68" i="38" a="1"/>
  <c r="AA70" i="38" a="1"/>
  <c r="K45" i="38" a="1"/>
  <c r="Y70" i="38" a="1"/>
  <c r="W77" i="37" a="1"/>
  <c r="AM67" i="38" a="1"/>
  <c r="AR53" i="37" a="1"/>
  <c r="H26" i="38" a="1"/>
  <c r="L36" i="38" a="1"/>
  <c r="M79" i="38" a="1"/>
  <c r="E5" i="38" a="1"/>
  <c r="M15" i="38" a="1"/>
  <c r="AB67" i="37" a="1"/>
  <c r="N89" i="37" a="1"/>
  <c r="AQ72" i="38" a="1"/>
  <c r="T53" i="38" a="1"/>
  <c r="N44" i="38" a="1"/>
  <c r="AS37" i="38" a="1"/>
  <c r="AS88" i="37" a="1"/>
  <c r="G81" i="37" a="1"/>
  <c r="T77" i="38" a="1"/>
  <c r="AB44" i="38" a="1"/>
  <c r="D11" i="38" a="1"/>
  <c r="M14" i="38" a="1"/>
  <c r="AQ62" i="38" a="1"/>
  <c r="F73" i="38" a="1"/>
  <c r="AL71" i="37" a="1"/>
  <c r="W75" i="38" a="1"/>
  <c r="Y67" i="38" a="1"/>
  <c r="O26" i="38" a="1"/>
  <c r="N51" i="38" a="1"/>
  <c r="T76" i="38" a="1"/>
  <c r="L57" i="38" a="1"/>
  <c r="AD70" i="38" a="1"/>
  <c r="K29" i="38" a="1"/>
  <c r="N35" i="38" a="1"/>
  <c r="E38" i="38" a="1"/>
  <c r="J76" i="38" a="1"/>
  <c r="K21" i="38" a="1"/>
  <c r="V73" i="38" a="1"/>
  <c r="AQ63" i="38" a="1"/>
  <c r="I25" i="38" a="1"/>
  <c r="AB58" i="38" a="1"/>
  <c r="AC55" i="38" a="1"/>
  <c r="AE57" i="38" a="1"/>
  <c r="AT73" i="38" a="1"/>
  <c r="AF62" i="38" a="1"/>
  <c r="O53" i="38" a="1"/>
  <c r="AB79" i="37" a="1"/>
  <c r="F27" i="38" a="1"/>
  <c r="Z78" i="38" a="1"/>
  <c r="I40" i="38" a="1"/>
  <c r="AA54" i="38" a="1"/>
  <c r="P6" i="38" a="1"/>
  <c r="AJ78" i="38" a="1"/>
  <c r="J81" i="37" a="1"/>
  <c r="AR74" i="38" a="1"/>
  <c r="AQ71" i="38" a="1"/>
  <c r="Y58" i="38" a="1"/>
  <c r="V57" i="38" a="1"/>
  <c r="AS76" i="38" a="1"/>
  <c r="AR38" i="38" a="1"/>
  <c r="X78" i="37" a="1"/>
  <c r="U59" i="38" a="1"/>
  <c r="L77" i="38" a="1"/>
  <c r="AK52" i="38" a="1"/>
  <c r="K8" i="38" a="1"/>
  <c r="Y53" i="37" a="1"/>
  <c r="AB51" i="38" a="1"/>
  <c r="K54" i="38" a="1"/>
  <c r="O13" i="38" a="1"/>
  <c r="W83" i="37" a="1"/>
  <c r="W60" i="38" a="1"/>
  <c r="I87" i="37" a="1"/>
  <c r="AF78" i="38" a="1"/>
  <c r="AV57" i="38" a="1"/>
  <c r="Y79" i="37" a="1"/>
  <c r="L21" i="38" a="1"/>
  <c r="AF88" i="37" a="1"/>
  <c r="AM69" i="37" a="1"/>
  <c r="F42" i="38" a="1"/>
  <c r="AE67" i="38" a="1"/>
  <c r="AL79" i="37" a="1"/>
  <c r="D45" i="38" a="1"/>
  <c r="J12" i="38" a="1"/>
  <c r="I35" i="38" a="1"/>
  <c r="P56" i="38" a="1"/>
  <c r="F63" i="38" a="1"/>
  <c r="AE53" i="38" a="1"/>
  <c r="F39" i="38" a="1"/>
  <c r="M4" i="38" a="1"/>
  <c r="G26" i="38" a="1"/>
  <c r="AD68" i="38" a="1"/>
  <c r="AO71" i="38" a="1"/>
  <c r="D75" i="38" a="1"/>
  <c r="L39" i="38" a="1"/>
  <c r="AK58" i="38" a="1"/>
  <c r="AQ68" i="38" a="1"/>
  <c r="AR61" i="37" a="1"/>
  <c r="AT72" i="38" a="1"/>
  <c r="U44" i="38" a="1"/>
  <c r="Z86" i="37" a="1"/>
  <c r="L19" i="38" a="1"/>
  <c r="AD63" i="38" a="1"/>
  <c r="M21" i="38" a="1"/>
  <c r="D14" i="38" a="1"/>
  <c r="H17" i="37" a="1"/>
  <c r="AL53" i="37" a="1"/>
  <c r="F21" i="38" a="1"/>
  <c r="W87" i="37" a="1"/>
  <c r="AN87" i="37" a="1"/>
  <c r="AA88" i="37" a="1"/>
  <c r="F36" i="38" a="1"/>
  <c r="J23" i="38" a="1"/>
  <c r="T88" i="37" a="1"/>
  <c r="K82" i="37" a="1"/>
  <c r="AT71" i="38" a="1"/>
  <c r="AM79" i="37" a="1"/>
  <c r="AP62" i="38" a="1"/>
  <c r="U89" i="37" a="1"/>
  <c r="L77" i="37" a="1"/>
  <c r="AJ57" i="38" a="1"/>
  <c r="I77" i="38" a="1"/>
  <c r="U54" i="38" a="1"/>
  <c r="V63" i="37" a="1"/>
  <c r="W86" i="37" a="1"/>
  <c r="X47" i="38" a="1"/>
  <c r="AO44" i="38" a="1"/>
  <c r="AP37" i="38" a="1"/>
  <c r="I63" i="38" a="1"/>
  <c r="AM57" i="38" a="1"/>
  <c r="AA73" i="38" a="1"/>
  <c r="AK77" i="38" a="1"/>
  <c r="AC71" i="38" a="1"/>
  <c r="AV77" i="38" a="1"/>
  <c r="AS78" i="38" a="1"/>
  <c r="T75" i="38" a="1"/>
  <c r="K85" i="37" a="1"/>
  <c r="U78" i="38" a="1"/>
  <c r="J54" i="38" a="1"/>
  <c r="AQ66" i="37" a="1"/>
  <c r="AQ51" i="38" a="1"/>
  <c r="V78" i="37" a="1"/>
  <c r="AL79" i="38" a="1"/>
  <c r="N20" i="38" a="1"/>
  <c r="AB71" i="38" a="1"/>
  <c r="AD38" i="38" a="1"/>
  <c r="X69" i="37" a="1"/>
  <c r="W75" i="37" a="1"/>
  <c r="AA83" i="37" a="1"/>
  <c r="W61" i="37" a="1"/>
  <c r="Z69" i="37" a="1"/>
  <c r="AR67" i="37" a="1"/>
  <c r="AV38" i="38" a="1"/>
  <c r="AT38" i="38" a="1"/>
  <c r="T44" i="38" a="1"/>
  <c r="N26" i="38" a="1"/>
  <c r="AO81" i="37" a="1"/>
  <c r="V74" i="38" a="1"/>
  <c r="AP39" i="38" a="1"/>
  <c r="E9" i="38" a="1"/>
  <c r="F82" i="37" a="1"/>
  <c r="AC36" i="38" a="1"/>
  <c r="AB52" i="37" a="1"/>
  <c r="AF52" i="38" a="1"/>
  <c r="K6" i="38" a="1"/>
  <c r="D53" i="38" a="1"/>
  <c r="M6" i="38" a="1"/>
  <c r="D71" i="38" a="1"/>
  <c r="L4" i="38" a="1"/>
  <c r="O47" i="38" a="1"/>
  <c r="H3" i="38" a="1"/>
  <c r="AT43" i="38" a="1"/>
  <c r="Y62" i="37" a="1"/>
  <c r="O10" i="38" a="1"/>
  <c r="G4" i="38" a="1"/>
  <c r="AV54" i="38" a="1"/>
  <c r="O4" i="38" a="1"/>
  <c r="AP53" i="38" a="1"/>
  <c r="AU40" i="38" a="1"/>
  <c r="AA79" i="38" a="1"/>
  <c r="N21" i="38" a="1"/>
  <c r="AB68" i="37" a="1"/>
  <c r="M76" i="38" a="1"/>
  <c r="G60" i="38" a="1"/>
  <c r="AB57" i="37" a="1"/>
  <c r="X43" i="38" a="1"/>
  <c r="AV55" i="38" a="1"/>
  <c r="X42" i="38" a="1"/>
  <c r="Y36" i="38" a="1"/>
  <c r="J37" i="38" a="1"/>
  <c r="G76" i="38" a="1"/>
  <c r="F8" i="38" a="1"/>
  <c r="AR88" i="37" a="1"/>
  <c r="V58" i="38" a="1"/>
  <c r="K30" i="38" a="1"/>
  <c r="AD53" i="38" a="1"/>
  <c r="H37" i="38" a="1"/>
  <c r="N53" i="38" a="1"/>
  <c r="V42" i="38" a="1"/>
  <c r="AF77" i="38" a="1"/>
  <c r="I17" i="37" a="1"/>
  <c r="H8" i="38" a="1"/>
  <c r="O51" i="38" a="1"/>
  <c r="AN51" i="38" a="1"/>
  <c r="AD56" i="38" a="1"/>
  <c r="G67" i="38" a="1"/>
  <c r="Z67" i="38" a="1"/>
  <c r="J73" i="38" a="1"/>
  <c r="AA63" i="37" a="1"/>
  <c r="G71" i="38" a="1"/>
  <c r="AF45" i="38" a="1"/>
  <c r="F26" i="38" a="1"/>
  <c r="AE55" i="38" a="1"/>
  <c r="J35" i="37" a="1"/>
  <c r="AO85" i="37" a="1"/>
  <c r="O74" i="38" a="1"/>
  <c r="AO83" i="37" a="1"/>
  <c r="AM83" i="37" a="1"/>
  <c r="D24" i="38" a="1"/>
  <c r="AF39" i="38" a="1"/>
  <c r="E76" i="38" a="1"/>
  <c r="L70" i="38" a="1"/>
  <c r="J35" i="38" a="1"/>
  <c r="AN72" i="38" a="1"/>
  <c r="AL69" i="37" a="1"/>
  <c r="AB75" i="38" a="1"/>
  <c r="K57" i="38" a="1"/>
  <c r="AL36" i="38" a="1"/>
  <c r="AO57" i="38" a="1"/>
  <c r="AM77" i="38" a="1"/>
  <c r="I52" i="37" a="1"/>
  <c r="I58" i="38" a="1"/>
  <c r="M46" i="38" a="1"/>
  <c r="AQ77" i="37" a="1"/>
  <c r="I19" i="38" a="1"/>
  <c r="D8" i="38" a="1"/>
  <c r="W71" i="38" a="1"/>
  <c r="AJ68" i="38" a="1"/>
  <c r="AN44" i="38" a="1"/>
  <c r="L76" i="37" a="1"/>
  <c r="AJ45" i="38" a="1"/>
  <c r="I78" i="37" a="1"/>
  <c r="AT44" i="38" a="1"/>
  <c r="AQ70" i="37" a="1"/>
  <c r="G19" i="38" a="1"/>
  <c r="AN82" i="37" a="1"/>
  <c r="AT55" i="38" a="1"/>
  <c r="AP58" i="37" a="1"/>
  <c r="N12" i="38" a="1"/>
  <c r="AU69" i="38" a="1"/>
  <c r="AO59" i="38" a="1"/>
  <c r="J28" i="38" a="1"/>
  <c r="W59" i="38" a="1"/>
  <c r="AB59" i="38" a="1"/>
  <c r="K67" i="38" a="1"/>
  <c r="L82" i="37" a="1"/>
  <c r="AN83" i="37" a="1"/>
  <c r="Z54" i="38" a="1"/>
  <c r="M45" i="38" a="1"/>
  <c r="X60" i="37" a="1"/>
  <c r="AO45" i="38" a="1"/>
  <c r="F40" i="38" a="1"/>
  <c r="AQ69" i="38" a="1"/>
  <c r="Y88" i="37" a="1"/>
  <c r="AM38" i="38" a="1"/>
  <c r="AS46" i="38" a="1"/>
  <c r="AA38" i="38" a="1"/>
  <c r="AQ40" i="38" a="1"/>
  <c r="T68" i="38" a="1"/>
  <c r="AO78" i="37" a="1"/>
  <c r="AE71" i="38" a="1"/>
  <c r="AQ59" i="38" a="1"/>
  <c r="AR82" i="37" a="1"/>
  <c r="AL87" i="37" a="1"/>
  <c r="I8" i="38" a="1"/>
  <c r="AE74" i="38" a="1"/>
  <c r="X53" i="37" a="1"/>
  <c r="T46" i="38" a="1"/>
  <c r="AO52" i="38" a="1"/>
  <c r="AP41" i="38" a="1"/>
  <c r="O79" i="38" a="1"/>
  <c r="H82" i="37" a="1"/>
  <c r="M24" i="38" a="1"/>
  <c r="L78" i="38" a="1"/>
  <c r="E4" i="38" a="1"/>
  <c r="G79" i="37" a="1"/>
  <c r="E27" i="38" a="1"/>
  <c r="Z74" i="38" a="1"/>
  <c r="V40" i="38" a="1"/>
  <c r="O89" i="37" a="1"/>
  <c r="N14" i="38" a="1"/>
  <c r="O23" i="38" a="1"/>
  <c r="AD52" i="38" a="1"/>
  <c r="AB43" i="38" a="1"/>
  <c r="AC59" i="38" a="1"/>
  <c r="AT45" i="38" a="1"/>
  <c r="D77" i="38" a="1"/>
  <c r="AD46" i="38" a="1"/>
  <c r="AV52" i="38" a="1"/>
  <c r="D37" i="38" a="1"/>
  <c r="H71" i="38" a="1"/>
  <c r="W51" i="38" a="1"/>
  <c r="M41" i="38" a="1"/>
  <c r="W65" i="37" a="1"/>
  <c r="AE54" i="38" a="1"/>
  <c r="AA75" i="37" a="1"/>
  <c r="H71" i="37" a="1"/>
  <c r="AF72" i="38" a="1"/>
  <c r="AN67" i="38" a="1"/>
  <c r="X75" i="38" a="1"/>
  <c r="AO87" i="37" a="1"/>
  <c r="P37" i="38" a="1"/>
  <c r="AM52" i="37" a="1"/>
  <c r="X66" i="37" a="1"/>
  <c r="AT41" i="38" a="1"/>
  <c r="H53" i="38" a="1"/>
  <c r="AA70" i="37" a="1"/>
  <c r="AL85" i="37" a="1"/>
  <c r="O45" i="38" a="1"/>
  <c r="K14" i="38" a="1"/>
  <c r="Y77" i="38" a="1"/>
  <c r="M47" i="38" a="1"/>
  <c r="I29" i="38" a="1"/>
  <c r="P8" i="38" a="1"/>
  <c r="AK51" i="38" a="1"/>
  <c r="AM78" i="38" a="1"/>
  <c r="E10" i="38" a="1"/>
  <c r="AF44" i="38" a="1"/>
  <c r="T69" i="38" a="1"/>
  <c r="P60" i="38" a="1"/>
  <c r="K79" i="37" a="1"/>
  <c r="V84" i="37" a="1"/>
  <c r="AC89" i="37" a="1"/>
  <c r="AN77" i="37" a="1"/>
  <c r="AN70" i="37" a="1"/>
  <c r="K59" i="38" a="1"/>
  <c r="AO72" i="38" a="1"/>
  <c r="Y63" i="38" a="1"/>
  <c r="H80" i="37" a="1"/>
  <c r="AF61" i="38" a="1"/>
  <c r="AL64" i="37" a="1"/>
  <c r="AK75" i="38" a="1"/>
  <c r="H68" i="38" a="1"/>
  <c r="L71" i="38" a="1"/>
  <c r="G68" i="38" a="1"/>
  <c r="Y42" i="38" a="1"/>
  <c r="H52" i="38" a="1"/>
  <c r="I20" i="38" a="1"/>
  <c r="AO43" i="38" a="1"/>
  <c r="AN56" i="38" a="1"/>
  <c r="J10" i="38" a="1"/>
  <c r="H34" i="37" a="1"/>
  <c r="D69" i="38" a="1"/>
  <c r="AR67" i="38" a="1"/>
  <c r="X84" i="37" a="1"/>
  <c r="AU37" i="38" a="1"/>
  <c r="AS51" i="38" a="1"/>
  <c r="X80" i="37" a="1"/>
  <c r="V39" i="38" a="1"/>
  <c r="AM88" i="37" a="1"/>
  <c r="N77" i="38" a="1"/>
  <c r="AP75" i="37" a="1"/>
  <c r="D7" i="38" a="1"/>
  <c r="G31" i="38" a="1"/>
  <c r="F41" i="38" a="1"/>
  <c r="K63" i="38" a="1"/>
  <c r="AU63" i="38" a="1"/>
  <c r="F54" i="38" a="1"/>
  <c r="AN71" i="38" a="1"/>
  <c r="T56" i="38" a="1"/>
  <c r="AL35" i="38" a="1"/>
  <c r="AV73" i="38" a="1"/>
  <c r="AC51" i="38" a="1"/>
  <c r="AR55" i="38" a="1"/>
  <c r="T57" i="38" a="1"/>
  <c r="AD88" i="37" a="1"/>
  <c r="AP67" i="37" a="1"/>
  <c r="AC53" i="38" a="1"/>
  <c r="U41" i="38" a="1"/>
  <c r="H77" i="38" a="1"/>
  <c r="Z66" i="37" a="1"/>
  <c r="AV51" i="38" a="1"/>
  <c r="H21" i="38" a="1"/>
  <c r="U35" i="38" a="1"/>
  <c r="I54" i="38" a="1"/>
  <c r="AP65" i="37" a="1"/>
  <c r="AQ79" i="38" a="1"/>
  <c r="V59" i="37" a="1"/>
  <c r="L30" i="38" a="1"/>
  <c r="AE69" i="38" a="1"/>
  <c r="W62" i="38" a="1"/>
  <c r="L52" i="37" a="1"/>
  <c r="Y61" i="37" a="1"/>
  <c r="M37" i="38" a="1"/>
  <c r="G15" i="38" a="1"/>
  <c r="AK62" i="38" a="1"/>
  <c r="AP76" i="37" a="1"/>
  <c r="AJ61" i="38" a="1"/>
  <c r="J34" i="37" a="1"/>
  <c r="Y43" i="38" a="1"/>
  <c r="AM68" i="38" a="1"/>
  <c r="AQ64" i="37" a="1"/>
  <c r="V38" i="38" a="1"/>
  <c r="G59" i="38" a="1"/>
  <c r="AQ36" i="38" a="1"/>
  <c r="U38" i="38" a="1"/>
  <c r="AN62" i="38" a="1"/>
  <c r="K15" i="38" a="1"/>
  <c r="J51" i="38" a="1"/>
  <c r="AB47" i="38" a="1"/>
  <c r="AO37" i="38" a="1"/>
  <c r="AQ68" i="37" a="1"/>
  <c r="L63" i="38" a="1"/>
  <c r="F11" i="38" a="1"/>
  <c r="AM45" i="38" a="1"/>
  <c r="H85" i="37" a="1"/>
  <c r="AN40" i="38" a="1"/>
  <c r="AN59" i="37" a="1"/>
  <c r="AV68" i="38" a="1"/>
  <c r="H62" i="38" a="1"/>
  <c r="X52" i="37" a="1"/>
  <c r="W58" i="37" a="1"/>
  <c r="L78" i="37" a="1"/>
  <c r="P71" i="38" a="1"/>
  <c r="U56" i="38" a="1"/>
  <c r="AR54" i="38" a="1"/>
  <c r="AA36" i="38" a="1"/>
  <c r="L5" i="38" a="1"/>
  <c r="E57" i="38" a="1"/>
  <c r="W42" i="38" a="1"/>
  <c r="AQ61" i="38" a="1"/>
  <c r="AN61" i="37" a="1"/>
  <c r="Y81" i="37" a="1"/>
  <c r="K72" i="38" a="1"/>
  <c r="AE62" i="38" a="1"/>
  <c r="AT61" i="38" a="1"/>
  <c r="AF40" i="38" a="1"/>
  <c r="U36" i="38" a="1"/>
  <c r="X77" i="38" a="1"/>
  <c r="P29" i="38" a="1"/>
  <c r="E73" i="38" a="1"/>
  <c r="J71" i="38" a="1"/>
  <c r="F70" i="37" a="1"/>
  <c r="I38" i="38" a="1"/>
  <c r="O88" i="37" a="1"/>
  <c r="J53" i="37" a="1"/>
  <c r="E56" i="38" a="1"/>
  <c r="D28" i="38" a="1"/>
  <c r="AE70" i="38" a="1"/>
  <c r="AJ70" i="38" a="1"/>
  <c r="K41" i="38" a="1"/>
  <c r="V53" i="38" a="1"/>
  <c r="AP87" i="37" a="1"/>
  <c r="U60" i="38" a="1"/>
  <c r="AT57" i="38" a="1"/>
  <c r="AO64" i="37" a="1"/>
  <c r="AR83" i="37" a="1"/>
  <c r="AR44" i="38" a="1"/>
  <c r="X86" i="37" a="1"/>
  <c r="Z70" i="37" a="1"/>
  <c r="AO59" i="37" a="1"/>
  <c r="AK47" i="38" a="1"/>
  <c r="AV45" i="38" a="1"/>
  <c r="AB62" i="38" a="1"/>
  <c r="I57" i="38" a="1"/>
  <c r="P15" i="38" a="1"/>
  <c r="E51" i="38" a="1"/>
  <c r="T37" i="38" a="1"/>
  <c r="T51" i="38" a="1"/>
  <c r="T73" i="38" a="1"/>
  <c r="AF57" i="38" a="1"/>
  <c r="E19" i="38" a="1"/>
  <c r="E7" i="38" a="1"/>
  <c r="O68" i="38" a="1"/>
  <c r="AK41" i="38" a="1"/>
  <c r="F78" i="37" a="1"/>
  <c r="V52" i="38" a="1"/>
  <c r="X71" i="38" a="1"/>
  <c r="AQ60" i="38" a="1"/>
  <c r="AL43" i="38" a="1"/>
  <c r="AN84" i="37" a="1"/>
  <c r="J6" i="38" a="1"/>
  <c r="O43" i="38" a="1"/>
  <c r="T59" i="38" a="1"/>
  <c r="AO76" i="37" a="1"/>
  <c r="W85" i="37" a="1"/>
  <c r="AO39" i="38" a="1"/>
  <c r="X68" i="38" a="1"/>
  <c r="V53" i="37" a="1"/>
  <c r="X38" i="38" a="1"/>
  <c r="P63" i="38" a="1"/>
  <c r="AS70" i="38" a="1"/>
  <c r="AA37" i="38" a="1"/>
  <c r="W63" i="37" a="1"/>
  <c r="Y74" i="38" a="1"/>
  <c r="I71" i="37" a="1"/>
  <c r="F89" i="37" a="1"/>
  <c r="Y70" i="37" a="1"/>
  <c r="J75" i="38" a="1"/>
  <c r="W84" i="37" a="1"/>
  <c r="G25" i="38" a="1"/>
  <c r="N76" i="38" a="1"/>
  <c r="W77" i="38" a="1"/>
  <c r="L70" i="37" a="1"/>
  <c r="E75" i="38" a="1"/>
  <c r="H41" i="38" a="1"/>
  <c r="AV89" i="37" a="1"/>
  <c r="K81" i="37" a="1"/>
  <c r="AA52" i="37" a="1"/>
  <c r="Y66" i="37" a="1"/>
  <c r="AE60" i="38" a="1"/>
  <c r="AT35" i="38" a="1"/>
  <c r="AN77" i="38" a="1"/>
  <c r="G20" i="38" a="1"/>
  <c r="I76" i="37" a="1"/>
  <c r="AM87" i="37" a="1"/>
  <c r="G8" i="38" a="1"/>
  <c r="AJ41" i="38" a="1"/>
  <c r="N55" i="38" a="1"/>
  <c r="AJ71" i="38" a="1"/>
  <c r="K76" i="37" a="1"/>
  <c r="AL52" i="38" a="1"/>
  <c r="AJ89" i="37" a="1"/>
  <c r="P35" i="38" a="1"/>
  <c r="V76" i="38" a="1"/>
  <c r="O11" i="38" a="1"/>
  <c r="AK70" i="38" a="1"/>
  <c r="AD76" i="38" a="1"/>
  <c r="L68" i="38" a="1"/>
  <c r="D63" i="38" a="1"/>
  <c r="G14" i="38" a="1"/>
  <c r="AC75" i="38" a="1"/>
  <c r="K5" i="38" a="1"/>
  <c r="AA60" i="38" a="1"/>
  <c r="W76" i="37" a="1"/>
  <c r="AF71" i="38" a="1"/>
  <c r="AU73" i="38" a="1"/>
  <c r="Y35" i="38" a="1"/>
  <c r="AL63" i="38" a="1"/>
  <c r="AB68" i="38" a="1"/>
  <c r="AA42" i="38" a="1"/>
  <c r="AA46" i="38" a="1"/>
  <c r="Z51" i="38" a="1"/>
  <c r="E20" i="38" a="1"/>
  <c r="E59" i="38" a="1"/>
  <c r="AO79" i="38" a="1"/>
  <c r="V68" i="38" a="1"/>
  <c r="AN52" i="37" a="1"/>
  <c r="K78" i="37" a="1"/>
  <c r="G23" i="38" a="1"/>
  <c r="AD44" i="38" a="1"/>
  <c r="AQ78" i="37" a="1"/>
  <c r="AJ37" i="38" a="1"/>
  <c r="AP67" i="38" a="1"/>
  <c r="H10" i="38" a="1"/>
  <c r="AB65" i="37" a="1"/>
  <c r="AF75" i="38" a="1"/>
  <c r="P44" i="38" a="1"/>
  <c r="T35" i="38" a="1"/>
  <c r="Z71" i="37" a="1"/>
  <c r="Z67" i="37" a="1"/>
  <c r="AL68" i="38" a="1"/>
  <c r="AP89" i="37" a="1"/>
  <c r="O52" i="38" a="1"/>
  <c r="D49" i="37" a="1"/>
  <c r="AL76" i="37" a="1"/>
  <c r="I73" i="38" a="1"/>
  <c r="AR87" i="37" a="1"/>
  <c r="H35" i="37" a="1"/>
  <c r="J78" i="38" a="1"/>
  <c r="AN58" i="38" a="1"/>
  <c r="G34" i="37" a="1"/>
  <c r="D67" i="38" a="1"/>
  <c r="AO76" i="38" a="1"/>
  <c r="U42" i="38" a="1"/>
  <c r="P88" i="37" a="1"/>
  <c r="H58" i="38" a="1"/>
  <c r="AR59" i="38" a="1"/>
  <c r="P79" i="38" a="1"/>
  <c r="AC41" i="38" a="1"/>
  <c r="G39" i="38" a="1"/>
  <c r="K71" i="38" a="1"/>
  <c r="AU59" i="38" a="1"/>
  <c r="AC67" i="38" a="1"/>
  <c r="O36" i="38" a="1"/>
  <c r="AL45" i="38" a="1"/>
  <c r="AC39" i="38" a="1"/>
  <c r="F17" i="37" a="1"/>
  <c r="AU45" i="38" a="1"/>
  <c r="AA56" i="38" a="1"/>
  <c r="O8" i="38" a="1"/>
  <c r="J55" i="38" a="1"/>
  <c r="AK39" i="38" a="1"/>
  <c r="AP45" i="38" a="1"/>
  <c r="AU39" i="38" a="1"/>
  <c r="W43" i="38" a="1"/>
  <c r="AM67" i="37" a="1"/>
  <c r="H29" i="38" a="1"/>
  <c r="AV74" i="38" a="1"/>
  <c r="AM80" i="37" a="1"/>
  <c r="AB72" i="38" a="1"/>
  <c r="AB67" i="38" a="1"/>
  <c r="J84" i="37" a="1"/>
  <c r="AD74" i="38" a="1"/>
  <c r="V75" i="37" a="1"/>
  <c r="V35" i="38" a="1"/>
  <c r="H76" i="38" a="1"/>
  <c r="AS38" i="38" a="1"/>
  <c r="Z60" i="38" a="1"/>
  <c r="AO46" i="38" a="1"/>
  <c r="AF43" i="38" a="1"/>
  <c r="P25" i="38" a="1"/>
  <c r="AR86" i="37" a="1"/>
  <c r="AN35" i="38" a="1"/>
  <c r="AA89" i="37" a="1"/>
  <c r="L53" i="37" a="1"/>
  <c r="AO62" i="37" a="1"/>
  <c r="AR46" i="38" a="1"/>
  <c r="AK46" i="38" a="1"/>
  <c r="M36" i="38" a="1"/>
  <c r="H61" i="38" a="1"/>
  <c r="I88" i="37" a="1"/>
  <c r="AQ39" i="38" a="1"/>
  <c r="G6" i="38" a="1"/>
  <c r="Y44" i="38" a="1"/>
  <c r="Z60" i="37" a="1"/>
  <c r="AN54" i="38" a="1"/>
  <c r="H81" i="37" a="1"/>
  <c r="AE78" i="38" a="1"/>
  <c r="O57" i="38" a="1"/>
  <c r="Z58" i="37" a="1"/>
  <c r="AE46" i="38" a="1"/>
  <c r="AT40" i="38" a="1"/>
  <c r="AF53" i="38" a="1"/>
  <c r="P58" i="38" a="1"/>
  <c r="T36" i="38" a="1"/>
  <c r="K62" i="38" a="1"/>
  <c r="O75" i="38" a="1"/>
  <c r="J77" i="38" a="1"/>
  <c r="L62" i="38" a="1"/>
  <c r="AP52" i="38" a="1"/>
  <c r="F5" i="38" a="1"/>
  <c r="N28" i="38" a="1"/>
  <c r="U45" i="38" a="1"/>
  <c r="E58" i="38" a="1"/>
  <c r="V70" i="38" a="1"/>
  <c r="I76" i="38" a="1"/>
  <c r="AK89" i="37" a="1"/>
  <c r="F38" i="38" a="1"/>
  <c r="J67" i="38" a="1"/>
  <c r="AF76" i="38" a="1"/>
  <c r="AA39" i="38" a="1"/>
  <c r="H31" i="38" a="1"/>
  <c r="AR59" i="37" a="1"/>
  <c r="P47" i="38" a="1"/>
  <c r="AR47" i="38" a="1"/>
  <c r="AK88" i="37" a="1"/>
  <c r="AP55" i="38" a="1"/>
  <c r="I70" i="38" a="1"/>
  <c r="AE61" i="38" a="1"/>
  <c r="AP59" i="37" a="1"/>
  <c r="K9" i="38" a="1"/>
  <c r="AM77" i="37" a="1"/>
  <c r="AS39" i="38" a="1"/>
  <c r="G13" i="38" a="1"/>
  <c r="H22" i="38" a="1"/>
  <c r="W70" i="37" a="1"/>
  <c r="D10" i="38" a="1"/>
  <c r="H70" i="38" a="1"/>
  <c r="AM72" i="38" a="1"/>
  <c r="W64" i="37" a="1"/>
  <c r="K35" i="37" a="1"/>
  <c r="W36" i="38" a="1"/>
  <c r="AM66" i="37" a="1"/>
  <c r="AQ77" i="38" a="1"/>
  <c r="AM61" i="37" a="1"/>
  <c r="F47" i="38" a="1"/>
  <c r="H53" i="37" a="1"/>
  <c r="N36" i="38" a="1"/>
  <c r="AN60" i="37" a="1"/>
  <c r="J86" i="37" a="1"/>
  <c r="AP40" i="38" a="1"/>
  <c r="J9" i="38" a="1"/>
  <c r="M28" i="38" a="1"/>
  <c r="W60" i="37" a="1"/>
  <c r="Y71" i="37" a="1"/>
  <c r="L15" i="38" a="1"/>
  <c r="E44" i="38" a="1"/>
  <c r="AP69" i="38" a="1"/>
  <c r="I21" i="38" a="1"/>
  <c r="AT42" i="38" a="1"/>
  <c r="K4" i="38" a="1"/>
  <c r="P42" i="38" a="1"/>
  <c r="AB69" i="38" a="1"/>
  <c r="AP73" i="38" a="1"/>
  <c r="AF59" i="38" a="1"/>
  <c r="AQ43" i="38" a="1"/>
  <c r="E78" i="38" a="1"/>
  <c r="I79" i="38" a="1"/>
  <c r="L86" i="37" a="1"/>
  <c r="AC60" i="38" a="1"/>
  <c r="I56" i="38" a="1"/>
  <c r="I68" i="38" a="1"/>
  <c r="K47" i="38" a="1"/>
  <c r="L89" i="37" a="1"/>
  <c r="J60" i="38" a="1"/>
  <c r="L54" i="38" a="1"/>
  <c r="W35" i="38" a="1"/>
  <c r="AB52" i="38" a="1"/>
  <c r="AM71" i="37" a="1"/>
  <c r="H13" i="38" a="1"/>
  <c r="Z55" i="38" a="1"/>
  <c r="I36" i="38" a="1"/>
  <c r="Z39" i="38" a="1"/>
  <c r="Y68" i="37" a="1"/>
  <c r="F45" i="38" a="1"/>
  <c r="AR51" i="38" a="1"/>
  <c r="AA58" i="38" a="1"/>
  <c r="U71" i="38" a="1"/>
  <c r="J79" i="38" a="1"/>
  <c r="G69" i="38" a="1"/>
  <c r="H83" i="37" a="1"/>
  <c r="L40" i="38" a="1"/>
  <c r="I5" i="38" a="1"/>
  <c r="V64" i="37" a="1"/>
  <c r="O35" i="38" a="1"/>
  <c r="N73" i="38" a="1"/>
  <c r="J19" i="38" a="1"/>
  <c r="AU72" i="38" a="1"/>
  <c r="K51" i="38" a="1"/>
  <c r="W78" i="37" a="1"/>
  <c r="F6" i="38" a="1"/>
  <c r="H51" i="38" a="1"/>
  <c r="Z75" i="37" a="1"/>
  <c r="AT76" i="38" a="1"/>
  <c r="Y52" i="38" a="1"/>
  <c r="I60" i="38" a="1"/>
  <c r="L42" i="38" a="1"/>
  <c r="M71" i="38" a="1"/>
  <c r="D79" i="38" a="1"/>
  <c r="K71" i="37" a="1"/>
  <c r="I67" i="38" a="1"/>
  <c r="E53" i="38" a="1"/>
  <c r="F71" i="37" a="1"/>
  <c r="F16" i="37" a="1"/>
  <c r="D6" i="38" a="1"/>
  <c r="AB59" i="37" a="1"/>
  <c r="L3" i="38" a="1"/>
  <c r="AQ75" i="38" a="1"/>
  <c r="Z63" i="38" a="1"/>
  <c r="L81" i="37" a="1"/>
  <c r="X61" i="38" a="1"/>
  <c r="P55" i="38" a="1"/>
  <c r="F86" i="37" a="1"/>
  <c r="F57" i="38" a="1"/>
  <c r="P9" i="38" a="1"/>
  <c r="P3" i="38" a="1"/>
  <c r="F35" i="38" a="1"/>
  <c r="AN64" i="37" a="1"/>
  <c r="K53" i="37" a="1"/>
  <c r="Z85" i="37" a="1"/>
  <c r="Z61" i="37" a="1"/>
  <c r="AL38" i="38" a="1"/>
  <c r="AN53" i="38" a="1"/>
  <c r="F23" i="38" a="1"/>
  <c r="AP69" i="37" a="1"/>
  <c r="X79" i="38" a="1"/>
  <c r="O14" i="38" a="1"/>
  <c r="AU60" i="38" a="1"/>
  <c r="AB83" i="37" a="1"/>
  <c r="W38" i="38" a="1"/>
  <c r="Y83" i="37" a="1"/>
  <c r="AQ79" i="37" a="1"/>
  <c r="AA75" i="38" a="1"/>
  <c r="U72" i="38" a="1"/>
  <c r="H60" i="38" a="1"/>
  <c r="AA44" i="38" a="1"/>
  <c r="J41" i="38" a="1"/>
  <c r="W45" i="38" a="1"/>
  <c r="AR68" i="38" a="1"/>
  <c r="M42" i="38" a="1"/>
  <c r="AJ79" i="38" a="1"/>
  <c r="AU51" i="38" a="1"/>
  <c r="Z57" i="37" a="1"/>
  <c r="AP70" i="38" a="1"/>
  <c r="AP66" i="37" a="1"/>
  <c r="H47" i="38" a="1"/>
  <c r="H5" i="38" a="1"/>
  <c r="P72" i="38" a="1"/>
  <c r="E41" i="38" a="1"/>
  <c r="J27" i="38" a="1"/>
  <c r="U40" i="38" a="1"/>
  <c r="M10" i="38" a="1"/>
  <c r="Y38" i="38" a="1"/>
  <c r="AQ76" i="37" a="1"/>
  <c r="K86" i="37" a="1"/>
  <c r="K12" i="38" a="1"/>
  <c r="AR36" i="38" a="1"/>
  <c r="L44" i="38" a="1"/>
  <c r="D12" i="38" a="1"/>
  <c r="AD59" i="38" a="1"/>
  <c r="W40" i="38" a="1"/>
  <c r="AM63" i="38" a="1"/>
  <c r="AP79" i="37" a="1"/>
  <c r="G77" i="38" a="1"/>
  <c r="AS73" i="38" a="1"/>
  <c r="X89" i="37" a="1"/>
  <c r="H75" i="37" a="1"/>
  <c r="I71" i="38" a="1"/>
  <c r="K46" i="38" a="1"/>
  <c r="G80" i="37" a="1"/>
  <c r="G87" i="37" a="1"/>
  <c r="G5" i="38" a="1"/>
  <c r="E71" i="38" a="1"/>
  <c r="E52" i="38" a="1"/>
  <c r="K87" i="37" a="1"/>
  <c r="N54" i="38" a="1"/>
  <c r="V45" i="38" a="1"/>
  <c r="T43" i="38" a="1"/>
  <c r="AP61" i="38" a="1"/>
  <c r="H86" i="37" a="1"/>
  <c r="F77" i="38" a="1"/>
  <c r="V70" i="37" a="1"/>
  <c r="J52" i="38" a="1"/>
  <c r="AC77" i="38" a="1"/>
  <c r="AE45" i="38" a="1"/>
  <c r="E22" i="38" a="1"/>
  <c r="D59" i="38" a="1"/>
  <c r="AA82" i="37" a="1"/>
  <c r="G45" i="38" a="1"/>
  <c r="AV72" i="38" a="1"/>
  <c r="AM61" i="38" a="1"/>
  <c r="L35" i="37" a="1"/>
  <c r="AU57" i="38" a="1"/>
  <c r="J24" i="38" a="1"/>
  <c r="L12" i="38" a="1"/>
  <c r="AJ75" i="38" a="1"/>
  <c r="N9" i="38" a="1"/>
  <c r="AE76" i="38" a="1"/>
  <c r="AQ57" i="38" a="1"/>
  <c r="AB41" i="38" a="1"/>
  <c r="AM35" i="38" a="1"/>
  <c r="G30" i="38" a="1"/>
  <c r="AJ56" i="38" a="1"/>
  <c r="AA59" i="38" a="1"/>
  <c r="W59" i="37" a="1"/>
  <c r="AA52" i="38" a="1"/>
  <c r="M54" i="38" a="1"/>
  <c r="G7" i="38" a="1"/>
  <c r="AA61" i="38" a="1"/>
  <c r="Y39" i="38" a="1"/>
  <c r="I85" i="37" a="1"/>
  <c r="AQ80" i="37" a="1"/>
  <c r="Z36" i="38" a="1"/>
  <c r="V51" i="38" a="1"/>
  <c r="G70" i="38" a="1"/>
  <c r="X88" i="37" a="1"/>
  <c r="H43" i="38" a="1"/>
  <c r="D9" i="38" a="1"/>
  <c r="AL77" i="38" a="1"/>
  <c r="O15" i="38" a="1"/>
  <c r="I34" i="37" a="1"/>
  <c r="K42" i="38" a="1"/>
  <c r="E42" i="38" a="1"/>
  <c r="Y51" i="38" a="1"/>
  <c r="AR60" i="37" a="1"/>
  <c r="AR40" i="38" a="1"/>
  <c r="M58" i="38" a="1"/>
  <c r="O40" i="38" a="1"/>
  <c r="N47" i="38" a="1"/>
  <c r="AB77" i="38" a="1"/>
  <c r="AA57" i="37" a="1"/>
  <c r="AV76" i="38" a="1"/>
  <c r="AL82" i="37" a="1"/>
  <c r="AR75" i="37" a="1"/>
  <c r="Z79" i="37" a="1"/>
  <c r="Y77" i="37" a="1"/>
  <c r="D38" i="38" a="1"/>
  <c r="M63" i="38" a="1"/>
  <c r="AR37" i="38" a="1"/>
  <c r="P62" i="38" a="1"/>
  <c r="Y54" i="38" a="1"/>
  <c r="J21" i="38" a="1"/>
  <c r="AL81" i="37" a="1"/>
  <c r="AA69" i="38" a="1"/>
  <c r="K55" i="38" a="1"/>
  <c r="AP63" i="38" a="1"/>
  <c r="V79" i="37" a="1"/>
  <c r="N31" i="38" a="1"/>
  <c r="F53" i="37" a="1"/>
  <c r="AR53" i="38" a="1"/>
  <c r="L51" i="38" a="1"/>
  <c r="V43" i="38" a="1"/>
  <c r="AL86" i="37" a="1"/>
  <c r="J63" i="38" a="1"/>
  <c r="AT77" i="38" a="1"/>
  <c r="AD58" i="38" a="1"/>
  <c r="AL74" i="38" a="1"/>
  <c r="AO73" i="38" a="1"/>
  <c r="L47" i="38" a="1"/>
  <c r="AQ60" i="37" a="1"/>
  <c r="AL88" i="37" a="1"/>
  <c r="AN68" i="37" a="1"/>
  <c r="O71" i="38" a="1"/>
  <c r="AK35" i="38" a="1"/>
  <c r="K37" i="38" a="1"/>
  <c r="Y57" i="37" a="1"/>
  <c r="AR68" i="37" a="1"/>
  <c r="AL71" i="38" a="1"/>
  <c r="N27" i="38" a="1"/>
  <c r="J56" i="38" a="1"/>
  <c r="N15" i="38" a="1"/>
  <c r="AO63" i="37" a="1"/>
  <c r="AF89" i="37" a="1"/>
  <c r="J71" i="37" a="1"/>
  <c r="L60" i="38" a="1"/>
  <c r="AB77" i="37" a="1"/>
  <c r="I4" i="38" a="1"/>
  <c r="F7" i="38" a="1"/>
  <c r="K73" i="38" a="1"/>
  <c r="G78" i="38" a="1"/>
  <c r="X82" i="37" a="1"/>
  <c r="H14" i="38" a="1"/>
  <c r="AB53" i="37" a="1"/>
  <c r="AV39" i="38" a="1"/>
  <c r="P67" i="38" a="1"/>
  <c r="Y78" i="38" a="1"/>
  <c r="AJ52" i="38" a="1"/>
  <c r="P27" i="38" a="1"/>
  <c r="J80" i="37" a="1"/>
  <c r="N62" i="38" a="1"/>
  <c r="F25" i="38" a="1"/>
  <c r="AB46" i="38" a="1"/>
  <c r="AT63" i="38" a="1"/>
  <c r="D72" i="38" a="1"/>
  <c r="AM78" i="37" a="1"/>
  <c r="U62" i="38" a="1"/>
  <c r="AK44" i="38" a="1"/>
  <c r="W37" i="38" a="1"/>
  <c r="AQ71" i="37" a="1"/>
  <c r="Z73" i="38" a="1"/>
  <c r="N3" i="38" a="1"/>
  <c r="AA59" i="37" a="1"/>
  <c r="Z72" i="38" a="1"/>
  <c r="G61" i="38" a="1"/>
  <c r="AQ67" i="37" a="1"/>
  <c r="J17" i="37" a="1"/>
  <c r="AF55" i="38" a="1"/>
  <c r="AD36" i="38" a="1"/>
  <c r="AV40" i="38" a="1"/>
  <c r="H23" i="38" a="1"/>
  <c r="I10" i="38" a="1"/>
  <c r="G71" i="37" a="1"/>
  <c r="F79" i="38" a="1"/>
  <c r="H79" i="38" a="1"/>
  <c r="W80" i="37" a="1"/>
  <c r="P19" i="38" a="1"/>
  <c r="W78" i="38" a="1"/>
  <c r="G52" i="37" a="1"/>
  <c r="O12" i="38" a="1"/>
  <c r="K69" i="38" a="1"/>
  <c r="AQ87" i="37" a="1"/>
  <c r="E40" i="38" a="1"/>
  <c r="L11" i="38" a="1"/>
  <c r="J70" i="38" a="1"/>
  <c r="F22" i="38" a="1"/>
  <c r="F3" i="38" a="1"/>
  <c r="AC79" i="38" a="1"/>
  <c r="AN45" i="38" a="1"/>
  <c r="J61" i="38" a="1"/>
  <c r="N79" i="38" a="1"/>
  <c r="E60" i="38" a="1"/>
  <c r="O76" i="38" a="1"/>
  <c r="I42" i="38" a="1"/>
  <c r="U75" i="38" a="1"/>
  <c r="AN80" i="37" a="1"/>
  <c r="AC88" i="37" a="1"/>
  <c r="AD62" i="38" a="1"/>
  <c r="AN75" i="37" a="1"/>
  <c r="AF42" i="38" a="1"/>
  <c r="O3" i="38" a="1"/>
  <c r="G72" i="38" a="1"/>
  <c r="AS77" i="38" a="1"/>
  <c r="Y75" i="38" a="1"/>
  <c r="AU70" i="38" a="1"/>
  <c r="AD47" i="38" a="1"/>
  <c r="Z78" i="37" a="1"/>
  <c r="AA69" i="37" a="1"/>
  <c r="F37" i="38" a="1"/>
  <c r="AU43" i="38" a="1"/>
  <c r="H45" i="38" a="1"/>
  <c r="F31" i="38" a="1"/>
  <c r="U73" i="38" a="1"/>
  <c r="I83" i="37" a="1"/>
  <c r="AO89" i="37" a="1"/>
  <c r="D39" i="38" a="1"/>
  <c r="AK57" i="38" a="1"/>
  <c r="Y79" i="38" a="1"/>
  <c r="L38" i="38" a="1"/>
  <c r="AK72" i="38" a="1"/>
  <c r="AR42" i="38" a="1"/>
  <c r="N78" i="38" a="1"/>
  <c r="AK38" i="38" a="1"/>
  <c r="H11" i="38" a="1"/>
  <c r="J3" i="38" a="1"/>
  <c r="J74" i="38" a="1"/>
  <c r="AR35" i="38" a="1"/>
  <c r="AE56" i="38" a="1"/>
  <c r="I39" i="37" a="1"/>
  <c r="M5" i="38" a="1"/>
  <c r="X55" i="38" a="1"/>
  <c r="AA67" i="37" a="1"/>
  <c r="G37" i="38" a="1"/>
  <c r="F4" i="39" a="1"/>
  <c r="F12" i="39" a="1"/>
  <c r="F7" i="39" a="1"/>
  <c r="L12" i="39" a="1"/>
  <c r="L9" i="39" a="1"/>
  <c r="F11" i="39" a="1"/>
  <c r="F9" i="39" a="1"/>
  <c r="F6" i="39" a="1"/>
  <c r="L4" i="39" a="1"/>
  <c r="L8" i="39" a="1"/>
  <c r="F23" i="39" a="1"/>
  <c r="F10" i="39" a="1"/>
  <c r="F5" i="39" a="1"/>
  <c r="L5" i="39" a="1"/>
  <c r="L6" i="39" a="1"/>
  <c r="L11" i="39" a="1"/>
  <c r="L10" i="39" a="1"/>
  <c r="L7" i="39" a="1"/>
  <c r="F13" i="39" a="1"/>
  <c r="F8" i="39" a="1"/>
  <c r="L2" i="33" a="1"/>
  <c r="L2" i="29" a="1"/>
  <c r="L2" i="3" a="1"/>
  <c r="N30" i="20" a="1"/>
  <c r="N29" i="20" a="1"/>
  <c r="F25" i="20" a="1"/>
  <c r="F20" i="20" a="1"/>
  <c r="F23" i="39" l="1"/>
  <c r="L4" i="39"/>
  <c r="L9" i="39"/>
  <c r="L7" i="39"/>
  <c r="L8" i="39"/>
  <c r="L10" i="39"/>
  <c r="L11" i="39"/>
  <c r="L12" i="39"/>
  <c r="L6" i="39"/>
  <c r="L5" i="39"/>
  <c r="F13" i="39"/>
  <c r="F12" i="39"/>
  <c r="F11" i="39"/>
  <c r="F10" i="39"/>
  <c r="F9" i="39"/>
  <c r="F8" i="39"/>
  <c r="F7" i="39"/>
  <c r="F6" i="39"/>
  <c r="F5" i="39"/>
  <c r="F4" i="39"/>
  <c r="N30" i="20"/>
  <c r="N29" i="20"/>
  <c r="F25" i="20"/>
  <c r="F20" i="20"/>
  <c r="K3" i="34"/>
  <c r="G4" i="34"/>
  <c r="G5" i="34" s="1"/>
  <c r="K3" i="23"/>
  <c r="G5" i="23"/>
  <c r="K4" i="23" s="1"/>
  <c r="G6" i="34"/>
  <c r="K5" i="34" s="1"/>
  <c r="K4" i="34"/>
  <c r="L2" i="33"/>
  <c r="G6" i="33"/>
  <c r="K5" i="33" s="1"/>
  <c r="K4" i="33"/>
  <c r="K3" i="33"/>
  <c r="G6" i="32"/>
  <c r="K5" i="32"/>
  <c r="K4" i="32"/>
  <c r="K3" i="32"/>
  <c r="G5" i="31"/>
  <c r="K4" i="31"/>
  <c r="K3" i="31"/>
  <c r="G6" i="30"/>
  <c r="K5" i="30"/>
  <c r="K4" i="30"/>
  <c r="K3" i="30"/>
  <c r="L2" i="29"/>
  <c r="G5" i="29"/>
  <c r="K3" i="29"/>
  <c r="G5" i="28"/>
  <c r="K4" i="28" s="1"/>
  <c r="K3" i="28"/>
  <c r="G6" i="27"/>
  <c r="K5" i="27"/>
  <c r="K4" i="27"/>
  <c r="K3" i="27"/>
  <c r="G6" i="26"/>
  <c r="K5" i="26"/>
  <c r="K4" i="26"/>
  <c r="K3" i="26"/>
  <c r="G5" i="25"/>
  <c r="K3" i="25"/>
  <c r="G6" i="24"/>
  <c r="K5" i="24" s="1"/>
  <c r="K4" i="24"/>
  <c r="K3" i="24"/>
  <c r="G6" i="23"/>
  <c r="G5" i="22"/>
  <c r="K4" i="22"/>
  <c r="K3" i="22"/>
  <c r="G5" i="21"/>
  <c r="K4" i="21"/>
  <c r="K3" i="21"/>
  <c r="G5" i="8"/>
  <c r="K3" i="8"/>
  <c r="G6" i="9"/>
  <c r="K5" i="9"/>
  <c r="K4" i="9"/>
  <c r="K3" i="9"/>
  <c r="G5" i="4"/>
  <c r="K4" i="4" s="1"/>
  <c r="K3" i="4"/>
  <c r="L2" i="3"/>
  <c r="G5" i="3"/>
  <c r="K3" i="3"/>
  <c r="G4" i="2"/>
  <c r="J3" i="2" s="1"/>
  <c r="G4" i="1"/>
  <c r="J3" i="1" s="1"/>
  <c r="I39" i="37"/>
  <c r="D49" i="37"/>
  <c r="AM89" i="37"/>
  <c r="AN89" i="37"/>
  <c r="AO89" i="37"/>
  <c r="AP89" i="37"/>
  <c r="AQ89" i="37"/>
  <c r="AR89" i="37"/>
  <c r="AS89" i="37"/>
  <c r="AT89" i="37"/>
  <c r="AU89" i="37"/>
  <c r="AL89" i="37"/>
  <c r="AV89" i="37"/>
  <c r="AJ89" i="37"/>
  <c r="AK89" i="37"/>
  <c r="AN88" i="37"/>
  <c r="AP88" i="37"/>
  <c r="AR88" i="37"/>
  <c r="AO88" i="37"/>
  <c r="AQ88" i="37"/>
  <c r="AS88" i="37"/>
  <c r="AJ88" i="37"/>
  <c r="AT88" i="37"/>
  <c r="AM88" i="37"/>
  <c r="AL88" i="37"/>
  <c r="AK88" i="37"/>
  <c r="AU88" i="37"/>
  <c r="AV88" i="37"/>
  <c r="W89" i="37"/>
  <c r="X89" i="37"/>
  <c r="Y89" i="37"/>
  <c r="Z89" i="37"/>
  <c r="AA89" i="37"/>
  <c r="AB89" i="37"/>
  <c r="AC89" i="37"/>
  <c r="T89" i="37"/>
  <c r="AD89" i="37"/>
  <c r="U89" i="37"/>
  <c r="AE89" i="37"/>
  <c r="V89" i="37"/>
  <c r="AF89" i="37"/>
  <c r="W88" i="37"/>
  <c r="X88" i="37"/>
  <c r="Y88" i="37"/>
  <c r="Z88" i="37"/>
  <c r="AA88" i="37"/>
  <c r="AB88" i="37"/>
  <c r="AC88" i="37"/>
  <c r="T88" i="37"/>
  <c r="AD88" i="37"/>
  <c r="U88" i="37"/>
  <c r="AE88" i="37"/>
  <c r="V88" i="37"/>
  <c r="AF88" i="37"/>
  <c r="K89" i="37"/>
  <c r="M89" i="37"/>
  <c r="O89" i="37"/>
  <c r="H89" i="37"/>
  <c r="J89" i="37"/>
  <c r="L89" i="37"/>
  <c r="D89" i="37"/>
  <c r="E89" i="37"/>
  <c r="F89" i="37"/>
  <c r="P89" i="37"/>
  <c r="G89" i="37"/>
  <c r="I89" i="37"/>
  <c r="N89" i="37"/>
  <c r="D88" i="37"/>
  <c r="O88" i="37"/>
  <c r="F88" i="37"/>
  <c r="P88" i="37"/>
  <c r="G88" i="37"/>
  <c r="H88" i="37"/>
  <c r="I88" i="37"/>
  <c r="J88" i="37"/>
  <c r="K88" i="37"/>
  <c r="L88" i="37"/>
  <c r="M88" i="37"/>
  <c r="N88" i="37"/>
  <c r="E88" i="37"/>
  <c r="G71" i="37"/>
  <c r="H71" i="37"/>
  <c r="I71" i="37"/>
  <c r="J71" i="37"/>
  <c r="K71" i="37"/>
  <c r="L71" i="37"/>
  <c r="F71" i="37"/>
  <c r="G70" i="37"/>
  <c r="H70" i="37"/>
  <c r="I70" i="37"/>
  <c r="J70" i="37"/>
  <c r="K70" i="37"/>
  <c r="L70" i="37"/>
  <c r="F70" i="37"/>
  <c r="Z71" i="37"/>
  <c r="X71" i="37"/>
  <c r="AA71" i="37"/>
  <c r="AB71" i="37"/>
  <c r="W71" i="37"/>
  <c r="V71" i="37"/>
  <c r="Y71" i="37"/>
  <c r="W70" i="37"/>
  <c r="Y70" i="37"/>
  <c r="AA70" i="37"/>
  <c r="V70" i="37"/>
  <c r="X70" i="37"/>
  <c r="Z70" i="37"/>
  <c r="AB70" i="37"/>
  <c r="AM71" i="37"/>
  <c r="AN71" i="37"/>
  <c r="AO71" i="37"/>
  <c r="AQ71" i="37"/>
  <c r="AR71" i="37"/>
  <c r="AL71" i="37"/>
  <c r="AP71" i="37"/>
  <c r="AL70" i="37"/>
  <c r="AM70" i="37"/>
  <c r="AN70" i="37"/>
  <c r="AO70" i="37"/>
  <c r="AP70" i="37"/>
  <c r="AQ70" i="37"/>
  <c r="AR70" i="37"/>
  <c r="AN53" i="37"/>
  <c r="AO53" i="37"/>
  <c r="AP53" i="37"/>
  <c r="AQ53" i="37"/>
  <c r="AR53" i="37"/>
  <c r="AM53" i="37"/>
  <c r="AL53" i="37"/>
  <c r="AN52" i="37"/>
  <c r="AP52" i="37"/>
  <c r="AR52" i="37"/>
  <c r="AL52" i="37"/>
  <c r="AM52" i="37"/>
  <c r="AO52" i="37"/>
  <c r="AQ52" i="37"/>
  <c r="AB53" i="37"/>
  <c r="V53" i="37"/>
  <c r="W53" i="37"/>
  <c r="X53" i="37"/>
  <c r="Y53" i="37"/>
  <c r="Z53" i="37"/>
  <c r="AA53" i="37"/>
  <c r="W52" i="37"/>
  <c r="X52" i="37"/>
  <c r="Y52" i="37"/>
  <c r="Z52" i="37"/>
  <c r="AA52" i="37"/>
  <c r="AB52" i="37"/>
  <c r="V52" i="37"/>
  <c r="G53" i="37"/>
  <c r="J53" i="37"/>
  <c r="K53" i="37"/>
  <c r="H53" i="37"/>
  <c r="I53" i="37"/>
  <c r="L53" i="37"/>
  <c r="F53" i="37"/>
  <c r="G52" i="37"/>
  <c r="H52" i="37"/>
  <c r="I52" i="37"/>
  <c r="K52" i="37"/>
  <c r="J52" i="37"/>
  <c r="L52" i="37"/>
  <c r="F52" i="37"/>
  <c r="F35" i="37"/>
  <c r="G35" i="37"/>
  <c r="K35" i="37"/>
  <c r="L35" i="37"/>
  <c r="H35" i="37"/>
  <c r="I35" i="37"/>
  <c r="J35" i="37"/>
  <c r="G34" i="37"/>
  <c r="H34" i="37"/>
  <c r="I34" i="37"/>
  <c r="J34" i="37"/>
  <c r="K34" i="37"/>
  <c r="L34" i="37"/>
  <c r="F34" i="37"/>
  <c r="G17" i="37"/>
  <c r="H17" i="37"/>
  <c r="I17" i="37"/>
  <c r="J17" i="37"/>
  <c r="K17" i="37"/>
  <c r="L17" i="37"/>
  <c r="F17" i="37"/>
  <c r="I16" i="37"/>
  <c r="H16" i="37"/>
  <c r="J16" i="37"/>
  <c r="K16" i="37"/>
  <c r="F16" i="37"/>
  <c r="G16" i="37"/>
  <c r="L16" i="37"/>
  <c r="H72" i="38"/>
  <c r="I73" i="38"/>
  <c r="M73" i="38"/>
  <c r="N74" i="38"/>
  <c r="O74" i="38"/>
  <c r="F76" i="38"/>
  <c r="J68" i="38"/>
  <c r="G76" i="38"/>
  <c r="K68" i="38"/>
  <c r="G77" i="38"/>
  <c r="K77" i="38"/>
  <c r="L78" i="38"/>
  <c r="O69" i="38"/>
  <c r="P70" i="38"/>
  <c r="M78" i="38"/>
  <c r="D71" i="38"/>
  <c r="I72" i="38"/>
  <c r="E67" i="38"/>
  <c r="F67" i="38"/>
  <c r="K69" i="38"/>
  <c r="G67" i="38"/>
  <c r="D70" i="38"/>
  <c r="J72" i="38"/>
  <c r="O73" i="38"/>
  <c r="H76" i="38"/>
  <c r="N78" i="38"/>
  <c r="K67" i="38"/>
  <c r="M68" i="38"/>
  <c r="I71" i="38"/>
  <c r="P73" i="38"/>
  <c r="I76" i="38"/>
  <c r="E79" i="38"/>
  <c r="M67" i="38"/>
  <c r="F70" i="38"/>
  <c r="L72" i="38"/>
  <c r="D74" i="38"/>
  <c r="J76" i="38"/>
  <c r="G79" i="38"/>
  <c r="E69" i="38"/>
  <c r="L71" i="38"/>
  <c r="E74" i="38"/>
  <c r="N76" i="38"/>
  <c r="H79" i="38"/>
  <c r="G69" i="38"/>
  <c r="M71" i="38"/>
  <c r="E73" i="38"/>
  <c r="K75" i="38"/>
  <c r="D78" i="38"/>
  <c r="P67" i="38"/>
  <c r="L70" i="38"/>
  <c r="F73" i="38"/>
  <c r="L75" i="38"/>
  <c r="H78" i="38"/>
  <c r="J79" i="38"/>
  <c r="L68" i="38"/>
  <c r="E71" i="38"/>
  <c r="P74" i="38"/>
  <c r="M77" i="38"/>
  <c r="E70" i="38"/>
  <c r="K72" i="38"/>
  <c r="G75" i="38"/>
  <c r="N77" i="38"/>
  <c r="N68" i="38"/>
  <c r="K71" i="38"/>
  <c r="I75" i="38"/>
  <c r="O77" i="38"/>
  <c r="N67" i="38"/>
  <c r="G70" i="38"/>
  <c r="P72" i="38"/>
  <c r="J75" i="38"/>
  <c r="P77" i="38"/>
  <c r="O67" i="38"/>
  <c r="H70" i="38"/>
  <c r="F74" i="38"/>
  <c r="P76" i="38"/>
  <c r="I79" i="38"/>
  <c r="H69" i="38"/>
  <c r="N71" i="38"/>
  <c r="J74" i="38"/>
  <c r="D77" i="38"/>
  <c r="D68" i="38"/>
  <c r="I69" i="38"/>
  <c r="N70" i="38"/>
  <c r="O71" i="38"/>
  <c r="G73" i="38"/>
  <c r="L74" i="38"/>
  <c r="M75" i="38"/>
  <c r="E77" i="38"/>
  <c r="J78" i="38"/>
  <c r="K79" i="38"/>
  <c r="H68" i="38"/>
  <c r="J69" i="38"/>
  <c r="O70" i="38"/>
  <c r="F72" i="38"/>
  <c r="H73" i="38"/>
  <c r="M74" i="38"/>
  <c r="D76" i="38"/>
  <c r="F77" i="38"/>
  <c r="K78" i="38"/>
  <c r="O79" i="38"/>
  <c r="H67" i="38"/>
  <c r="E68" i="38"/>
  <c r="O68" i="38"/>
  <c r="L69" i="38"/>
  <c r="I70" i="38"/>
  <c r="F71" i="38"/>
  <c r="P71" i="38"/>
  <c r="M72" i="38"/>
  <c r="J73" i="38"/>
  <c r="G74" i="38"/>
  <c r="D75" i="38"/>
  <c r="N75" i="38"/>
  <c r="K76" i="38"/>
  <c r="H77" i="38"/>
  <c r="E78" i="38"/>
  <c r="O78" i="38"/>
  <c r="L79" i="38"/>
  <c r="I67" i="38"/>
  <c r="F68" i="38"/>
  <c r="P68" i="38"/>
  <c r="M69" i="38"/>
  <c r="J70" i="38"/>
  <c r="G71" i="38"/>
  <c r="D72" i="38"/>
  <c r="N72" i="38"/>
  <c r="K73" i="38"/>
  <c r="H74" i="38"/>
  <c r="E75" i="38"/>
  <c r="O75" i="38"/>
  <c r="L76" i="38"/>
  <c r="I77" i="38"/>
  <c r="F78" i="38"/>
  <c r="P78" i="38"/>
  <c r="M79" i="38"/>
  <c r="J67" i="38"/>
  <c r="G68" i="38"/>
  <c r="D69" i="38"/>
  <c r="N69" i="38"/>
  <c r="K70" i="38"/>
  <c r="H71" i="38"/>
  <c r="E72" i="38"/>
  <c r="O72" i="38"/>
  <c r="L73" i="38"/>
  <c r="I74" i="38"/>
  <c r="F75" i="38"/>
  <c r="P75" i="38"/>
  <c r="M76" i="38"/>
  <c r="J77" i="38"/>
  <c r="G78" i="38"/>
  <c r="D79" i="38"/>
  <c r="N79" i="38"/>
  <c r="L67" i="38"/>
  <c r="I68" i="38"/>
  <c r="F69" i="38"/>
  <c r="P69" i="38"/>
  <c r="M70" i="38"/>
  <c r="J71" i="38"/>
  <c r="G72" i="38"/>
  <c r="D73" i="38"/>
  <c r="N73" i="38"/>
  <c r="K74" i="38"/>
  <c r="H75" i="38"/>
  <c r="E76" i="38"/>
  <c r="O76" i="38"/>
  <c r="L77" i="38"/>
  <c r="I78" i="38"/>
  <c r="F79" i="38"/>
  <c r="P79" i="38"/>
  <c r="D67" i="38"/>
  <c r="M51" i="38"/>
  <c r="J52" i="38"/>
  <c r="G53" i="38"/>
  <c r="D54" i="38"/>
  <c r="N54" i="38"/>
  <c r="K55" i="38"/>
  <c r="H56" i="38"/>
  <c r="E57" i="38"/>
  <c r="O57" i="38"/>
  <c r="I59" i="38"/>
  <c r="F60" i="38"/>
  <c r="J62" i="38"/>
  <c r="H53" i="38"/>
  <c r="I56" i="38"/>
  <c r="J59" i="38"/>
  <c r="H63" i="38"/>
  <c r="E51" i="38"/>
  <c r="I53" i="38"/>
  <c r="M55" i="38"/>
  <c r="N58" i="38"/>
  <c r="H60" i="38"/>
  <c r="I63" i="38"/>
  <c r="F51" i="38"/>
  <c r="P51" i="38"/>
  <c r="G54" i="38"/>
  <c r="D55" i="38"/>
  <c r="N55" i="38"/>
  <c r="E58" i="38"/>
  <c r="O58" i="38"/>
  <c r="L59" i="38"/>
  <c r="I60" i="38"/>
  <c r="J63" i="38"/>
  <c r="D52" i="38"/>
  <c r="N52" i="38"/>
  <c r="H54" i="38"/>
  <c r="O55" i="38"/>
  <c r="L56" i="38"/>
  <c r="F58" i="38"/>
  <c r="M59" i="38"/>
  <c r="J60" i="38"/>
  <c r="G61" i="38"/>
  <c r="K63" i="38"/>
  <c r="H51" i="38"/>
  <c r="O52" i="38"/>
  <c r="L53" i="38"/>
  <c r="F55" i="38"/>
  <c r="M56" i="38"/>
  <c r="J57" i="38"/>
  <c r="N59" i="38"/>
  <c r="K60" i="38"/>
  <c r="H61" i="38"/>
  <c r="L63" i="38"/>
  <c r="I51" i="38"/>
  <c r="P52" i="38"/>
  <c r="J54" i="38"/>
  <c r="D56" i="38"/>
  <c r="K57" i="38"/>
  <c r="O59" i="38"/>
  <c r="F62" i="38"/>
  <c r="K54" i="38"/>
  <c r="M60" i="38"/>
  <c r="N63" i="38"/>
  <c r="E54" i="38"/>
  <c r="D61" i="38"/>
  <c r="L52" i="38"/>
  <c r="G57" i="38"/>
  <c r="O61" i="38"/>
  <c r="M52" i="38"/>
  <c r="K56" i="38"/>
  <c r="P61" i="38"/>
  <c r="G51" i="38"/>
  <c r="E55" i="38"/>
  <c r="P58" i="38"/>
  <c r="N62" i="38"/>
  <c r="I54" i="38"/>
  <c r="G58" i="38"/>
  <c r="O62" i="38"/>
  <c r="F52" i="38"/>
  <c r="G55" i="38"/>
  <c r="H58" i="38"/>
  <c r="L60" i="38"/>
  <c r="M63" i="38"/>
  <c r="J51" i="38"/>
  <c r="E56" i="38"/>
  <c r="D63" i="38"/>
  <c r="P60" i="38"/>
  <c r="K52" i="38"/>
  <c r="G60" i="38"/>
  <c r="O51" i="38"/>
  <c r="J56" i="38"/>
  <c r="E61" i="38"/>
  <c r="J53" i="38"/>
  <c r="H57" i="38"/>
  <c r="F61" i="38"/>
  <c r="K53" i="38"/>
  <c r="I57" i="38"/>
  <c r="D62" i="38"/>
  <c r="E52" i="38"/>
  <c r="P55" i="38"/>
  <c r="D59" i="38"/>
  <c r="E62" i="38"/>
  <c r="M53" i="38"/>
  <c r="N56" i="38"/>
  <c r="E59" i="38"/>
  <c r="I61" i="38"/>
  <c r="P62" i="38"/>
  <c r="G52" i="38"/>
  <c r="D53" i="38"/>
  <c r="N53" i="38"/>
  <c r="H55" i="38"/>
  <c r="O56" i="38"/>
  <c r="L57" i="38"/>
  <c r="I58" i="38"/>
  <c r="F59" i="38"/>
  <c r="P59" i="38"/>
  <c r="J61" i="38"/>
  <c r="G62" i="38"/>
  <c r="K51" i="38"/>
  <c r="H52" i="38"/>
  <c r="E53" i="38"/>
  <c r="O53" i="38"/>
  <c r="L54" i="38"/>
  <c r="I55" i="38"/>
  <c r="F56" i="38"/>
  <c r="P56" i="38"/>
  <c r="M57" i="38"/>
  <c r="J58" i="38"/>
  <c r="G59" i="38"/>
  <c r="D60" i="38"/>
  <c r="N60" i="38"/>
  <c r="K61" i="38"/>
  <c r="H62" i="38"/>
  <c r="E63" i="38"/>
  <c r="O63" i="38"/>
  <c r="G63" i="38"/>
  <c r="N51" i="38"/>
  <c r="L55" i="38"/>
  <c r="M58" i="38"/>
  <c r="K62" i="38"/>
  <c r="F54" i="38"/>
  <c r="D58" i="38"/>
  <c r="L62" i="38"/>
  <c r="M62" i="38"/>
  <c r="L58" i="38"/>
  <c r="M61" i="38"/>
  <c r="O54" i="38"/>
  <c r="F57" i="38"/>
  <c r="P57" i="38"/>
  <c r="N61" i="38"/>
  <c r="P54" i="38"/>
  <c r="K59" i="38"/>
  <c r="L51" i="38"/>
  <c r="I52" i="38"/>
  <c r="F53" i="38"/>
  <c r="P53" i="38"/>
  <c r="M54" i="38"/>
  <c r="J55" i="38"/>
  <c r="G56" i="38"/>
  <c r="D57" i="38"/>
  <c r="N57" i="38"/>
  <c r="K58" i="38"/>
  <c r="H59" i="38"/>
  <c r="E60" i="38"/>
  <c r="O60" i="38"/>
  <c r="L61" i="38"/>
  <c r="I62" i="38"/>
  <c r="F63" i="38"/>
  <c r="P63" i="38"/>
  <c r="D51" i="38"/>
  <c r="X56" i="38"/>
  <c r="Y56" i="38"/>
  <c r="AC51" i="38"/>
  <c r="Z56" i="38"/>
  <c r="Z59" i="38"/>
  <c r="AD54" i="38"/>
  <c r="V57" i="38"/>
  <c r="AA59" i="38"/>
  <c r="Z62" i="38"/>
  <c r="AC58" i="38"/>
  <c r="U51" i="38"/>
  <c r="AD58" i="38"/>
  <c r="AD61" i="38"/>
  <c r="V54" i="38"/>
  <c r="U57" i="38"/>
  <c r="AE51" i="38"/>
  <c r="Z52" i="38"/>
  <c r="W57" i="38"/>
  <c r="AA62" i="38"/>
  <c r="AF54" i="38"/>
  <c r="AB62" i="38"/>
  <c r="AB52" i="38"/>
  <c r="AF57" i="38"/>
  <c r="W63" i="38"/>
  <c r="AB55" i="38"/>
  <c r="AF60" i="38"/>
  <c r="AC55" i="38"/>
  <c r="AB58" i="38"/>
  <c r="Y63" i="38"/>
  <c r="Y53" i="38"/>
  <c r="U61" i="38"/>
  <c r="T54" i="38"/>
  <c r="AC61" i="38"/>
  <c r="U54" i="38"/>
  <c r="Y59" i="38"/>
  <c r="AD51" i="38"/>
  <c r="AE61" i="38"/>
  <c r="AE54" i="38"/>
  <c r="V60" i="38"/>
  <c r="AA52" i="38"/>
  <c r="AE57" i="38"/>
  <c r="W60" i="38"/>
  <c r="AA55" i="38"/>
  <c r="X60" i="38"/>
  <c r="W53" i="38"/>
  <c r="T58" i="38"/>
  <c r="X63" i="38"/>
  <c r="X53" i="38"/>
  <c r="T61" i="38"/>
  <c r="AC52" i="38"/>
  <c r="T55" i="38"/>
  <c r="X57" i="38"/>
  <c r="AB59" i="38"/>
  <c r="Z63" i="38"/>
  <c r="T52" i="38"/>
  <c r="X54" i="38"/>
  <c r="AB56" i="38"/>
  <c r="AF58" i="38"/>
  <c r="W61" i="38"/>
  <c r="AA63" i="38"/>
  <c r="U52" i="38"/>
  <c r="Y54" i="38"/>
  <c r="AC56" i="38"/>
  <c r="T59" i="38"/>
  <c r="AB63" i="38"/>
  <c r="Y51" i="38"/>
  <c r="Z54" i="38"/>
  <c r="AD56" i="38"/>
  <c r="AE59" i="38"/>
  <c r="AC63" i="38"/>
  <c r="T53" i="38"/>
  <c r="X55" i="38"/>
  <c r="Y58" i="38"/>
  <c r="W62" i="38"/>
  <c r="W59" i="38"/>
  <c r="AF51" i="38"/>
  <c r="W54" i="38"/>
  <c r="AA56" i="38"/>
  <c r="AE58" i="38"/>
  <c r="V61" i="38"/>
  <c r="AF61" i="38"/>
  <c r="AD52" i="38"/>
  <c r="U55" i="38"/>
  <c r="Y57" i="38"/>
  <c r="Z60" i="38"/>
  <c r="AD62" i="38"/>
  <c r="X51" i="38"/>
  <c r="AE52" i="38"/>
  <c r="V55" i="38"/>
  <c r="Z57" i="38"/>
  <c r="AA60" i="38"/>
  <c r="AE62" i="38"/>
  <c r="AF52" i="38"/>
  <c r="W55" i="38"/>
  <c r="AA57" i="38"/>
  <c r="U59" i="38"/>
  <c r="Y61" i="38"/>
  <c r="V62" i="38"/>
  <c r="W52" i="38"/>
  <c r="AA54" i="38"/>
  <c r="U56" i="38"/>
  <c r="AB57" i="38"/>
  <c r="V59" i="38"/>
  <c r="AC60" i="38"/>
  <c r="Z61" i="38"/>
  <c r="T63" i="38"/>
  <c r="AA51" i="38"/>
  <c r="X52" i="38"/>
  <c r="U53" i="38"/>
  <c r="AE53" i="38"/>
  <c r="AB54" i="38"/>
  <c r="Y55" i="38"/>
  <c r="V56" i="38"/>
  <c r="AF56" i="38"/>
  <c r="AC57" i="38"/>
  <c r="Z58" i="38"/>
  <c r="T60" i="38"/>
  <c r="AD60" i="38"/>
  <c r="AA61" i="38"/>
  <c r="X62" i="38"/>
  <c r="AE63" i="38"/>
  <c r="AB51" i="38"/>
  <c r="Y52" i="38"/>
  <c r="V53" i="38"/>
  <c r="AF53" i="38"/>
  <c r="AC54" i="38"/>
  <c r="Z55" i="38"/>
  <c r="W56" i="38"/>
  <c r="T57" i="38"/>
  <c r="AD57" i="38"/>
  <c r="AA58" i="38"/>
  <c r="X59" i="38"/>
  <c r="U60" i="38"/>
  <c r="AE60" i="38"/>
  <c r="AB61" i="38"/>
  <c r="Y62" i="38"/>
  <c r="V63" i="38"/>
  <c r="AF63" i="38"/>
  <c r="V51" i="38"/>
  <c r="Z53" i="38"/>
  <c r="AD55" i="38"/>
  <c r="U58" i="38"/>
  <c r="Y60" i="38"/>
  <c r="AC62" i="38"/>
  <c r="W51" i="38"/>
  <c r="AA53" i="38"/>
  <c r="AE55" i="38"/>
  <c r="V58" i="38"/>
  <c r="AC59" i="38"/>
  <c r="T62" i="38"/>
  <c r="AB53" i="38"/>
  <c r="AF55" i="38"/>
  <c r="W58" i="38"/>
  <c r="AD59" i="38"/>
  <c r="X61" i="38"/>
  <c r="U62" i="38"/>
  <c r="V52" i="38"/>
  <c r="AC53" i="38"/>
  <c r="T56" i="38"/>
  <c r="X58" i="38"/>
  <c r="AB60" i="38"/>
  <c r="AF62" i="38"/>
  <c r="Z51" i="38"/>
  <c r="AD53" i="38"/>
  <c r="AE56" i="38"/>
  <c r="AF59" i="38"/>
  <c r="AD63" i="38"/>
  <c r="U63" i="38"/>
  <c r="T51" i="38"/>
  <c r="Z75" i="38"/>
  <c r="AB71" i="38"/>
  <c r="AD73" i="38"/>
  <c r="AF71" i="38"/>
  <c r="AD77" i="38"/>
  <c r="AD75" i="38"/>
  <c r="U68" i="38"/>
  <c r="U70" i="38"/>
  <c r="AA78" i="38"/>
  <c r="AA71" i="38"/>
  <c r="AB69" i="38"/>
  <c r="U78" i="38"/>
  <c r="W72" i="38"/>
  <c r="X72" i="38"/>
  <c r="W74" i="38"/>
  <c r="AA68" i="38"/>
  <c r="AC70" i="38"/>
  <c r="AB74" i="38"/>
  <c r="AF76" i="38"/>
  <c r="AC72" i="38"/>
  <c r="T77" i="38"/>
  <c r="W69" i="38"/>
  <c r="X67" i="38"/>
  <c r="X77" i="38"/>
  <c r="AF69" i="38"/>
  <c r="T70" i="38"/>
  <c r="V76" i="38"/>
  <c r="Z78" i="38"/>
  <c r="Z68" i="38"/>
  <c r="Y70" i="38"/>
  <c r="AA76" i="38"/>
  <c r="AE78" i="38"/>
  <c r="AD70" i="38"/>
  <c r="AE68" i="38"/>
  <c r="AC74" i="38"/>
  <c r="AE70" i="38"/>
  <c r="X79" i="38"/>
  <c r="V73" i="38"/>
  <c r="AB79" i="38"/>
  <c r="AC67" i="38"/>
  <c r="Z73" i="38"/>
  <c r="AD67" i="38"/>
  <c r="AE73" i="38"/>
  <c r="AF73" i="38"/>
  <c r="Y68" i="38"/>
  <c r="W76" i="38"/>
  <c r="Y72" i="38"/>
  <c r="W79" i="38"/>
  <c r="V69" i="38"/>
  <c r="T73" i="38"/>
  <c r="U73" i="38"/>
  <c r="T75" i="38"/>
  <c r="V71" i="38"/>
  <c r="X69" i="38"/>
  <c r="Y75" i="38"/>
  <c r="AB67" i="38"/>
  <c r="Z71" i="38"/>
  <c r="AC77" i="38"/>
  <c r="U67" i="38"/>
  <c r="AB68" i="38"/>
  <c r="Y69" i="38"/>
  <c r="AF70" i="38"/>
  <c r="AC71" i="38"/>
  <c r="Z72" i="38"/>
  <c r="T74" i="38"/>
  <c r="AD74" i="38"/>
  <c r="X76" i="38"/>
  <c r="AE77" i="38"/>
  <c r="Y79" i="38"/>
  <c r="AF67" i="38"/>
  <c r="AC68" i="38"/>
  <c r="W70" i="38"/>
  <c r="T71" i="38"/>
  <c r="AD71" i="38"/>
  <c r="AA72" i="38"/>
  <c r="X73" i="38"/>
  <c r="U74" i="38"/>
  <c r="AB75" i="38"/>
  <c r="Y76" i="38"/>
  <c r="V77" i="38"/>
  <c r="AF77" i="38"/>
  <c r="AC78" i="38"/>
  <c r="Z79" i="38"/>
  <c r="AE67" i="38"/>
  <c r="V70" i="38"/>
  <c r="W73" i="38"/>
  <c r="AA75" i="38"/>
  <c r="U77" i="38"/>
  <c r="AB78" i="38"/>
  <c r="V67" i="38"/>
  <c r="Z69" i="38"/>
  <c r="AE74" i="38"/>
  <c r="W67" i="38"/>
  <c r="T68" i="38"/>
  <c r="AD68" i="38"/>
  <c r="AA69" i="38"/>
  <c r="X70" i="38"/>
  <c r="U71" i="38"/>
  <c r="AE71" i="38"/>
  <c r="AB72" i="38"/>
  <c r="Y73" i="38"/>
  <c r="V74" i="38"/>
  <c r="AF74" i="38"/>
  <c r="AC75" i="38"/>
  <c r="Z76" i="38"/>
  <c r="W77" i="38"/>
  <c r="T78" i="38"/>
  <c r="AD78" i="38"/>
  <c r="AA79" i="38"/>
  <c r="Y67" i="38"/>
  <c r="V68" i="38"/>
  <c r="AF68" i="38"/>
  <c r="AC69" i="38"/>
  <c r="Z70" i="38"/>
  <c r="W71" i="38"/>
  <c r="T72" i="38"/>
  <c r="AD72" i="38"/>
  <c r="AA73" i="38"/>
  <c r="X74" i="38"/>
  <c r="U75" i="38"/>
  <c r="AE75" i="38"/>
  <c r="AB76" i="38"/>
  <c r="Y77" i="38"/>
  <c r="V78" i="38"/>
  <c r="AF78" i="38"/>
  <c r="AC79" i="38"/>
  <c r="Z67" i="38"/>
  <c r="W68" i="38"/>
  <c r="T69" i="38"/>
  <c r="AD69" i="38"/>
  <c r="AA70" i="38"/>
  <c r="X71" i="38"/>
  <c r="U72" i="38"/>
  <c r="AE72" i="38"/>
  <c r="AB73" i="38"/>
  <c r="Y74" i="38"/>
  <c r="V75" i="38"/>
  <c r="AF75" i="38"/>
  <c r="AC76" i="38"/>
  <c r="Z77" i="38"/>
  <c r="W78" i="38"/>
  <c r="T79" i="38"/>
  <c r="AD79" i="38"/>
  <c r="AA67" i="38"/>
  <c r="X68" i="38"/>
  <c r="U69" i="38"/>
  <c r="AE69" i="38"/>
  <c r="AB70" i="38"/>
  <c r="Y71" i="38"/>
  <c r="V72" i="38"/>
  <c r="AF72" i="38"/>
  <c r="AC73" i="38"/>
  <c r="Z74" i="38"/>
  <c r="W75" i="38"/>
  <c r="T76" i="38"/>
  <c r="AD76" i="38"/>
  <c r="AA77" i="38"/>
  <c r="X78" i="38"/>
  <c r="U79" i="38"/>
  <c r="AE79" i="38"/>
  <c r="AF79" i="38"/>
  <c r="AA74" i="38"/>
  <c r="X75" i="38"/>
  <c r="U76" i="38"/>
  <c r="AE76" i="38"/>
  <c r="AB77" i="38"/>
  <c r="Y78" i="38"/>
  <c r="V79" i="38"/>
  <c r="T67" i="38"/>
  <c r="AV73" i="38"/>
  <c r="AQ68" i="38"/>
  <c r="AR68" i="38"/>
  <c r="AT77" i="38"/>
  <c r="AT71" i="38"/>
  <c r="AN72" i="38"/>
  <c r="AU73" i="38"/>
  <c r="AK67" i="38"/>
  <c r="AP75" i="38"/>
  <c r="AQ75" i="38"/>
  <c r="AS68" i="38"/>
  <c r="AL70" i="38"/>
  <c r="AM70" i="38"/>
  <c r="AJ74" i="38"/>
  <c r="AT70" i="38"/>
  <c r="AO72" i="38"/>
  <c r="AR75" i="38"/>
  <c r="AU77" i="38"/>
  <c r="AL67" i="38"/>
  <c r="AL76" i="38"/>
  <c r="AM69" i="38"/>
  <c r="AU70" i="38"/>
  <c r="AP72" i="38"/>
  <c r="AK74" i="38"/>
  <c r="AV77" i="38"/>
  <c r="AM76" i="38"/>
  <c r="AP78" i="38"/>
  <c r="AS67" i="38"/>
  <c r="AN69" i="38"/>
  <c r="AV70" i="38"/>
  <c r="AQ72" i="38"/>
  <c r="AR74" i="38"/>
  <c r="AN76" i="38"/>
  <c r="AQ78" i="38"/>
  <c r="AT67" i="38"/>
  <c r="AO69" i="38"/>
  <c r="AJ71" i="38"/>
  <c r="AK73" i="38"/>
  <c r="AS74" i="38"/>
  <c r="AO76" i="38"/>
  <c r="AR78" i="38"/>
  <c r="AU67" i="38"/>
  <c r="AP69" i="38"/>
  <c r="AV76" i="38"/>
  <c r="AQ71" i="38"/>
  <c r="AL73" i="38"/>
  <c r="AT74" i="38"/>
  <c r="AS78" i="38"/>
  <c r="AV67" i="38"/>
  <c r="AJ77" i="38"/>
  <c r="AM79" i="38"/>
  <c r="AJ70" i="38"/>
  <c r="AR71" i="38"/>
  <c r="AM73" i="38"/>
  <c r="AU74" i="38"/>
  <c r="AK77" i="38"/>
  <c r="AN79" i="38"/>
  <c r="AP68" i="38"/>
  <c r="AK70" i="38"/>
  <c r="AS71" i="38"/>
  <c r="AN73" i="38"/>
  <c r="AO75" i="38"/>
  <c r="AL77" i="38"/>
  <c r="AO79" i="38"/>
  <c r="AS77" i="38"/>
  <c r="AP79" i="38"/>
  <c r="AM67" i="38"/>
  <c r="AT68" i="38"/>
  <c r="AN70" i="38"/>
  <c r="AU71" i="38"/>
  <c r="AO73" i="38"/>
  <c r="AV74" i="38"/>
  <c r="AP76" i="38"/>
  <c r="AM77" i="38"/>
  <c r="AQ79" i="38"/>
  <c r="AK68" i="38"/>
  <c r="AR69" i="38"/>
  <c r="AL71" i="38"/>
  <c r="AS72" i="38"/>
  <c r="AM74" i="38"/>
  <c r="AT75" i="38"/>
  <c r="AN77" i="38"/>
  <c r="AR79" i="38"/>
  <c r="AL68" i="38"/>
  <c r="AS69" i="38"/>
  <c r="AM71" i="38"/>
  <c r="AT72" i="38"/>
  <c r="AN74" i="38"/>
  <c r="AU75" i="38"/>
  <c r="AO77" i="38"/>
  <c r="AS79" i="38"/>
  <c r="AM68" i="38"/>
  <c r="AT69" i="38"/>
  <c r="AN71" i="38"/>
  <c r="AU72" i="38"/>
  <c r="AO74" i="38"/>
  <c r="AS76" i="38"/>
  <c r="AT79" i="38"/>
  <c r="AU79" i="38"/>
  <c r="AJ68" i="38"/>
  <c r="AQ69" i="38"/>
  <c r="AK71" i="38"/>
  <c r="AR72" i="38"/>
  <c r="AL74" i="38"/>
  <c r="AS75" i="38"/>
  <c r="AJ78" i="38"/>
  <c r="AT78" i="38"/>
  <c r="AN67" i="38"/>
  <c r="AU68" i="38"/>
  <c r="AO70" i="38"/>
  <c r="AV71" i="38"/>
  <c r="AP73" i="38"/>
  <c r="AJ75" i="38"/>
  <c r="AQ76" i="38"/>
  <c r="AK78" i="38"/>
  <c r="AU78" i="38"/>
  <c r="AO67" i="38"/>
  <c r="AV68" i="38"/>
  <c r="AP70" i="38"/>
  <c r="AJ72" i="38"/>
  <c r="AQ73" i="38"/>
  <c r="AK75" i="38"/>
  <c r="AR76" i="38"/>
  <c r="AL78" i="38"/>
  <c r="AV78" i="38"/>
  <c r="AP67" i="38"/>
  <c r="AJ69" i="38"/>
  <c r="AQ70" i="38"/>
  <c r="AK72" i="38"/>
  <c r="AR73" i="38"/>
  <c r="AL75" i="38"/>
  <c r="AV75" i="38"/>
  <c r="AP77" i="38"/>
  <c r="AM78" i="38"/>
  <c r="AJ79" i="38"/>
  <c r="AQ67" i="38"/>
  <c r="AN68" i="38"/>
  <c r="AK69" i="38"/>
  <c r="AU69" i="38"/>
  <c r="AR70" i="38"/>
  <c r="AO71" i="38"/>
  <c r="AL72" i="38"/>
  <c r="AV72" i="38"/>
  <c r="AS73" i="38"/>
  <c r="AP74" i="38"/>
  <c r="AM75" i="38"/>
  <c r="AJ76" i="38"/>
  <c r="AT76" i="38"/>
  <c r="AQ77" i="38"/>
  <c r="AN78" i="38"/>
  <c r="AK79" i="38"/>
  <c r="AR67" i="38"/>
  <c r="AO68" i="38"/>
  <c r="AL69" i="38"/>
  <c r="AV69" i="38"/>
  <c r="AS70" i="38"/>
  <c r="AP71" i="38"/>
  <c r="AM72" i="38"/>
  <c r="AJ73" i="38"/>
  <c r="AT73" i="38"/>
  <c r="AQ74" i="38"/>
  <c r="AN75" i="38"/>
  <c r="AK76" i="38"/>
  <c r="AU76" i="38"/>
  <c r="AR77" i="38"/>
  <c r="AO78" i="38"/>
  <c r="AL79" i="38"/>
  <c r="AV79" i="38"/>
  <c r="AJ67" i="38"/>
  <c r="AV55" i="38"/>
  <c r="AO59" i="38"/>
  <c r="AT52" i="38"/>
  <c r="AJ55" i="38"/>
  <c r="AP59" i="38"/>
  <c r="AU62" i="38"/>
  <c r="AQ60" i="38"/>
  <c r="AU52" i="38"/>
  <c r="AK55" i="38"/>
  <c r="AN56" i="38"/>
  <c r="AQ58" i="38"/>
  <c r="AQ59" i="38"/>
  <c r="AL63" i="38"/>
  <c r="AU60" i="38"/>
  <c r="AS52" i="38"/>
  <c r="AL58" i="38"/>
  <c r="AJ54" i="38"/>
  <c r="AV61" i="38"/>
  <c r="AV54" i="38"/>
  <c r="AO60" i="38"/>
  <c r="AM56" i="38"/>
  <c r="AT61" i="38"/>
  <c r="AU51" i="38"/>
  <c r="AK54" i="38"/>
  <c r="AN57" i="38"/>
  <c r="AU61" i="38"/>
  <c r="AV51" i="38"/>
  <c r="AL53" i="38"/>
  <c r="AL54" i="38"/>
  <c r="AL55" i="38"/>
  <c r="AO56" i="38"/>
  <c r="AO57" i="38"/>
  <c r="AR58" i="38"/>
  <c r="AR59" i="38"/>
  <c r="AM63" i="38"/>
  <c r="AV60" i="38"/>
  <c r="AS62" i="38"/>
  <c r="AV53" i="38"/>
  <c r="AS61" i="38"/>
  <c r="AM57" i="38"/>
  <c r="AJ52" i="38"/>
  <c r="AM54" i="38"/>
  <c r="AP56" i="38"/>
  <c r="AS58" i="38"/>
  <c r="AN63" i="38"/>
  <c r="AK62" i="38"/>
  <c r="AK51" i="38"/>
  <c r="AN53" i="38"/>
  <c r="AQ55" i="38"/>
  <c r="AT57" i="38"/>
  <c r="AT58" i="38"/>
  <c r="AO62" i="38"/>
  <c r="AO52" i="38"/>
  <c r="AO54" i="38"/>
  <c r="AR56" i="38"/>
  <c r="AU58" i="38"/>
  <c r="AP63" i="38"/>
  <c r="AL61" i="38"/>
  <c r="AP52" i="38"/>
  <c r="AS54" i="38"/>
  <c r="AS56" i="38"/>
  <c r="AV58" i="38"/>
  <c r="AR63" i="38"/>
  <c r="AQ53" i="38"/>
  <c r="AT55" i="38"/>
  <c r="AJ59" i="38"/>
  <c r="AR62" i="38"/>
  <c r="AV63" i="38"/>
  <c r="AS51" i="38"/>
  <c r="AL57" i="38"/>
  <c r="AT51" i="38"/>
  <c r="AM58" i="38"/>
  <c r="AM53" i="38"/>
  <c r="AP55" i="38"/>
  <c r="AP57" i="38"/>
  <c r="AS59" i="38"/>
  <c r="AJ61" i="38"/>
  <c r="AK52" i="38"/>
  <c r="AN54" i="38"/>
  <c r="AQ56" i="38"/>
  <c r="AT59" i="38"/>
  <c r="AO63" i="38"/>
  <c r="AK61" i="38"/>
  <c r="AL51" i="38"/>
  <c r="AO53" i="38"/>
  <c r="AR55" i="38"/>
  <c r="AU57" i="38"/>
  <c r="AK60" i="38"/>
  <c r="AP62" i="38"/>
  <c r="AM51" i="38"/>
  <c r="AP53" i="38"/>
  <c r="AS55" i="38"/>
  <c r="AV57" i="38"/>
  <c r="AL60" i="38"/>
  <c r="AQ62" i="38"/>
  <c r="AN51" i="38"/>
  <c r="AQ52" i="38"/>
  <c r="AT54" i="38"/>
  <c r="AJ57" i="38"/>
  <c r="AJ58" i="38"/>
  <c r="AM60" i="38"/>
  <c r="AN61" i="38"/>
  <c r="AR51" i="38"/>
  <c r="AR52" i="38"/>
  <c r="AR53" i="38"/>
  <c r="AU54" i="38"/>
  <c r="AU55" i="38"/>
  <c r="AK57" i="38"/>
  <c r="AK58" i="38"/>
  <c r="AN59" i="38"/>
  <c r="AN60" i="38"/>
  <c r="AR61" i="38"/>
  <c r="AP60" i="38"/>
  <c r="AM61" i="38"/>
  <c r="AJ62" i="38"/>
  <c r="AT62" i="38"/>
  <c r="AQ63" i="38"/>
  <c r="AO51" i="38"/>
  <c r="AL52" i="38"/>
  <c r="AV52" i="38"/>
  <c r="AS53" i="38"/>
  <c r="AP54" i="38"/>
  <c r="AM55" i="38"/>
  <c r="AJ56" i="38"/>
  <c r="AT56" i="38"/>
  <c r="AQ57" i="38"/>
  <c r="AN58" i="38"/>
  <c r="AK59" i="38"/>
  <c r="AU59" i="38"/>
  <c r="AR60" i="38"/>
  <c r="AO61" i="38"/>
  <c r="AL62" i="38"/>
  <c r="AV62" i="38"/>
  <c r="AS63" i="38"/>
  <c r="AP51" i="38"/>
  <c r="AM52" i="38"/>
  <c r="AJ53" i="38"/>
  <c r="AT53" i="38"/>
  <c r="AQ54" i="38"/>
  <c r="AN55" i="38"/>
  <c r="AK56" i="38"/>
  <c r="AU56" i="38"/>
  <c r="AR57" i="38"/>
  <c r="AO58" i="38"/>
  <c r="AL59" i="38"/>
  <c r="AV59" i="38"/>
  <c r="AS60" i="38"/>
  <c r="AP61" i="38"/>
  <c r="AM62" i="38"/>
  <c r="AJ63" i="38"/>
  <c r="AT63" i="38"/>
  <c r="AQ51" i="38"/>
  <c r="AN52" i="38"/>
  <c r="AK53" i="38"/>
  <c r="AU53" i="38"/>
  <c r="AR54" i="38"/>
  <c r="AO55" i="38"/>
  <c r="AL56" i="38"/>
  <c r="AV56" i="38"/>
  <c r="AS57" i="38"/>
  <c r="AP58" i="38"/>
  <c r="AM59" i="38"/>
  <c r="AJ60" i="38"/>
  <c r="AT60" i="38"/>
  <c r="AQ61" i="38"/>
  <c r="AN62" i="38"/>
  <c r="AK63" i="38"/>
  <c r="AU63" i="38"/>
  <c r="AJ51" i="38"/>
  <c r="AT38" i="38"/>
  <c r="AR43" i="38"/>
  <c r="AL35" i="38"/>
  <c r="AK44" i="38"/>
  <c r="AU38" i="38"/>
  <c r="AU45" i="38"/>
  <c r="AN37" i="38"/>
  <c r="AQ40" i="38"/>
  <c r="AO46" i="38"/>
  <c r="AJ39" i="38"/>
  <c r="AP37" i="38"/>
  <c r="AL41" i="38"/>
  <c r="AU44" i="38"/>
  <c r="AS36" i="38"/>
  <c r="AO40" i="38"/>
  <c r="AP47" i="38"/>
  <c r="AR35" i="38"/>
  <c r="AP40" i="38"/>
  <c r="AL44" i="38"/>
  <c r="AV38" i="38"/>
  <c r="AM44" i="38"/>
  <c r="AJ41" i="38"/>
  <c r="AO37" i="38"/>
  <c r="AN44" i="38"/>
  <c r="AP39" i="38"/>
  <c r="AS42" i="38"/>
  <c r="AQ46" i="38"/>
  <c r="AV37" i="38"/>
  <c r="AQ39" i="38"/>
  <c r="AT42" i="38"/>
  <c r="AV35" i="38"/>
  <c r="AV44" i="38"/>
  <c r="AR46" i="38"/>
  <c r="AO36" i="38"/>
  <c r="AJ38" i="38"/>
  <c r="AR39" i="38"/>
  <c r="AM41" i="38"/>
  <c r="AU42" i="38"/>
  <c r="AN43" i="38"/>
  <c r="AJ45" i="38"/>
  <c r="AS46" i="38"/>
  <c r="AK35" i="38"/>
  <c r="AL37" i="38"/>
  <c r="AT45" i="38"/>
  <c r="AM37" i="38"/>
  <c r="AK42" i="38"/>
  <c r="AQ42" i="38"/>
  <c r="AS35" i="38"/>
  <c r="AV45" i="38"/>
  <c r="AR42" i="38"/>
  <c r="AT35" i="38"/>
  <c r="AP46" i="38"/>
  <c r="AK41" i="38"/>
  <c r="AU35" i="38"/>
  <c r="AO44" i="38"/>
  <c r="AP36" i="38"/>
  <c r="AK38" i="38"/>
  <c r="AS39" i="38"/>
  <c r="AN41" i="38"/>
  <c r="AL47" i="38"/>
  <c r="AT41" i="38"/>
  <c r="AO43" i="38"/>
  <c r="AK45" i="38"/>
  <c r="AM47" i="38"/>
  <c r="AQ36" i="38"/>
  <c r="AL38" i="38"/>
  <c r="AT39" i="38"/>
  <c r="AM40" i="38"/>
  <c r="AU41" i="38"/>
  <c r="AP43" i="38"/>
  <c r="AL45" i="38"/>
  <c r="AN47" i="38"/>
  <c r="AR36" i="38"/>
  <c r="AM38" i="38"/>
  <c r="AR45" i="38"/>
  <c r="AS38" i="38"/>
  <c r="AN40" i="38"/>
  <c r="AV41" i="38"/>
  <c r="AQ43" i="38"/>
  <c r="AS45" i="38"/>
  <c r="AO47" i="38"/>
  <c r="AJ42" i="38"/>
  <c r="AJ36" i="38"/>
  <c r="AQ37" i="38"/>
  <c r="AK39" i="38"/>
  <c r="AO41" i="38"/>
  <c r="AV42" i="38"/>
  <c r="AP44" i="38"/>
  <c r="AQ47" i="38"/>
  <c r="AU36" i="38"/>
  <c r="AO38" i="38"/>
  <c r="AS40" i="38"/>
  <c r="AM42" i="38"/>
  <c r="AT43" i="38"/>
  <c r="AN45" i="38"/>
  <c r="AR47" i="38"/>
  <c r="AL36" i="38"/>
  <c r="AP38" i="38"/>
  <c r="AJ40" i="38"/>
  <c r="AN42" i="38"/>
  <c r="AU43" i="38"/>
  <c r="AV46" i="38"/>
  <c r="AU40" i="38"/>
  <c r="AT47" i="38"/>
  <c r="AM35" i="38"/>
  <c r="AT36" i="38"/>
  <c r="AN38" i="38"/>
  <c r="AR40" i="38"/>
  <c r="AL42" i="38"/>
  <c r="AS43" i="38"/>
  <c r="AM45" i="38"/>
  <c r="AT46" i="38"/>
  <c r="AK36" i="38"/>
  <c r="AR37" i="38"/>
  <c r="AL39" i="38"/>
  <c r="AP41" i="38"/>
  <c r="AJ43" i="38"/>
  <c r="AQ44" i="38"/>
  <c r="AU46" i="38"/>
  <c r="AO35" i="38"/>
  <c r="AS37" i="38"/>
  <c r="AM39" i="38"/>
  <c r="AT40" i="38"/>
  <c r="AK43" i="38"/>
  <c r="AR44" i="38"/>
  <c r="AO45" i="38"/>
  <c r="AS47" i="38"/>
  <c r="AP35" i="38"/>
  <c r="AM36" i="38"/>
  <c r="AJ37" i="38"/>
  <c r="AT37" i="38"/>
  <c r="AQ38" i="38"/>
  <c r="AN39" i="38"/>
  <c r="AK40" i="38"/>
  <c r="AR41" i="38"/>
  <c r="AO42" i="38"/>
  <c r="AL43" i="38"/>
  <c r="AV43" i="38"/>
  <c r="AS44" i="38"/>
  <c r="AM46" i="38"/>
  <c r="AJ47" i="38"/>
  <c r="AQ35" i="38"/>
  <c r="AN36" i="38"/>
  <c r="AK37" i="38"/>
  <c r="AU37" i="38"/>
  <c r="AR38" i="38"/>
  <c r="AO39" i="38"/>
  <c r="AL40" i="38"/>
  <c r="AV40" i="38"/>
  <c r="AS41" i="38"/>
  <c r="AP42" i="38"/>
  <c r="AM43" i="38"/>
  <c r="AJ44" i="38"/>
  <c r="AT44" i="38"/>
  <c r="AQ45" i="38"/>
  <c r="AN46" i="38"/>
  <c r="AK47" i="38"/>
  <c r="AU47" i="38"/>
  <c r="AU39" i="38"/>
  <c r="AJ46" i="38"/>
  <c r="AN35" i="38"/>
  <c r="AV39" i="38"/>
  <c r="AK46" i="38"/>
  <c r="AV36" i="38"/>
  <c r="AQ41" i="38"/>
  <c r="AL46" i="38"/>
  <c r="AP45" i="38"/>
  <c r="AV47" i="38"/>
  <c r="AJ35" i="38"/>
  <c r="AB37" i="38"/>
  <c r="AC40" i="38"/>
  <c r="T38" i="38"/>
  <c r="AA44" i="38"/>
  <c r="AC35" i="38"/>
  <c r="T45" i="38"/>
  <c r="U36" i="38"/>
  <c r="AF41" i="38"/>
  <c r="AB42" i="38"/>
  <c r="U46" i="38"/>
  <c r="Y40" i="38"/>
  <c r="U41" i="38"/>
  <c r="U38" i="38"/>
  <c r="V41" i="38"/>
  <c r="Y38" i="38"/>
  <c r="AE41" i="38"/>
  <c r="W42" i="38"/>
  <c r="V44" i="38"/>
  <c r="X35" i="38"/>
  <c r="W44" i="38"/>
  <c r="AF44" i="38"/>
  <c r="AD35" i="38"/>
  <c r="Z41" i="38"/>
  <c r="X45" i="38"/>
  <c r="AD38" i="38"/>
  <c r="AC45" i="38"/>
  <c r="Z36" i="38"/>
  <c r="AE38" i="38"/>
  <c r="AD45" i="38"/>
  <c r="V39" i="38"/>
  <c r="AA36" i="38"/>
  <c r="Z46" i="38"/>
  <c r="AA39" i="38"/>
  <c r="AC42" i="38"/>
  <c r="AE36" i="38"/>
  <c r="T43" i="38"/>
  <c r="AA46" i="38"/>
  <c r="AB39" i="38"/>
  <c r="Y43" i="38"/>
  <c r="AE46" i="38"/>
  <c r="W37" i="38"/>
  <c r="AF39" i="38"/>
  <c r="W47" i="38"/>
  <c r="Z43" i="38"/>
  <c r="X37" i="38"/>
  <c r="X40" i="38"/>
  <c r="AD43" i="38"/>
  <c r="X47" i="38"/>
  <c r="AB47" i="38"/>
  <c r="AE35" i="38"/>
  <c r="Y37" i="38"/>
  <c r="AF38" i="38"/>
  <c r="Z40" i="38"/>
  <c r="T42" i="38"/>
  <c r="AA43" i="38"/>
  <c r="U45" i="38"/>
  <c r="AB46" i="38"/>
  <c r="AF35" i="38"/>
  <c r="Z37" i="38"/>
  <c r="T39" i="38"/>
  <c r="AA40" i="38"/>
  <c r="AE42" i="38"/>
  <c r="AB43" i="38"/>
  <c r="V45" i="38"/>
  <c r="AC46" i="38"/>
  <c r="AA37" i="38"/>
  <c r="AE39" i="38"/>
  <c r="Y41" i="38"/>
  <c r="AF42" i="38"/>
  <c r="Z44" i="38"/>
  <c r="W45" i="38"/>
  <c r="T46" i="38"/>
  <c r="AA47" i="38"/>
  <c r="U35" i="38"/>
  <c r="AB36" i="38"/>
  <c r="V38" i="38"/>
  <c r="AC39" i="38"/>
  <c r="W41" i="38"/>
  <c r="AD42" i="38"/>
  <c r="X44" i="38"/>
  <c r="AE45" i="38"/>
  <c r="Y47" i="38"/>
  <c r="V35" i="38"/>
  <c r="AC36" i="38"/>
  <c r="W38" i="38"/>
  <c r="AD39" i="38"/>
  <c r="X41" i="38"/>
  <c r="U42" i="38"/>
  <c r="Y44" i="38"/>
  <c r="AF45" i="38"/>
  <c r="Z47" i="38"/>
  <c r="W35" i="38"/>
  <c r="T36" i="38"/>
  <c r="AD36" i="38"/>
  <c r="X38" i="38"/>
  <c r="U39" i="38"/>
  <c r="AB40" i="38"/>
  <c r="V42" i="38"/>
  <c r="AC43" i="38"/>
  <c r="AD46" i="38"/>
  <c r="Y35" i="38"/>
  <c r="AF36" i="38"/>
  <c r="Z38" i="38"/>
  <c r="T40" i="38"/>
  <c r="AA41" i="38"/>
  <c r="U43" i="38"/>
  <c r="AB44" i="38"/>
  <c r="V46" i="38"/>
  <c r="AF46" i="38"/>
  <c r="W36" i="38"/>
  <c r="AD37" i="38"/>
  <c r="U40" i="38"/>
  <c r="AB41" i="38"/>
  <c r="V43" i="38"/>
  <c r="Z45" i="38"/>
  <c r="AD47" i="38"/>
  <c r="X36" i="38"/>
  <c r="AE37" i="38"/>
  <c r="AF40" i="38"/>
  <c r="AA45" i="38"/>
  <c r="V37" i="38"/>
  <c r="V47" i="38"/>
  <c r="V36" i="38"/>
  <c r="AC37" i="38"/>
  <c r="W39" i="38"/>
  <c r="AD40" i="38"/>
  <c r="X42" i="38"/>
  <c r="AE43" i="38"/>
  <c r="Y45" i="38"/>
  <c r="AC47" i="38"/>
  <c r="Z35" i="38"/>
  <c r="T37" i="38"/>
  <c r="AA38" i="38"/>
  <c r="X39" i="38"/>
  <c r="AE40" i="38"/>
  <c r="Y42" i="38"/>
  <c r="AF43" i="38"/>
  <c r="AC44" i="38"/>
  <c r="W46" i="38"/>
  <c r="T47" i="38"/>
  <c r="AA35" i="38"/>
  <c r="U37" i="38"/>
  <c r="AB38" i="38"/>
  <c r="Y39" i="38"/>
  <c r="V40" i="38"/>
  <c r="AC41" i="38"/>
  <c r="Z42" i="38"/>
  <c r="W43" i="38"/>
  <c r="T44" i="38"/>
  <c r="AD44" i="38"/>
  <c r="X46" i="38"/>
  <c r="U47" i="38"/>
  <c r="AE47" i="38"/>
  <c r="AB35" i="38"/>
  <c r="Y36" i="38"/>
  <c r="AF37" i="38"/>
  <c r="AC38" i="38"/>
  <c r="Z39" i="38"/>
  <c r="W40" i="38"/>
  <c r="T41" i="38"/>
  <c r="AD41" i="38"/>
  <c r="AA42" i="38"/>
  <c r="X43" i="38"/>
  <c r="U44" i="38"/>
  <c r="AE44" i="38"/>
  <c r="AB45" i="38"/>
  <c r="Y46" i="38"/>
  <c r="AF47" i="38"/>
  <c r="T35" i="38"/>
  <c r="P47" i="38"/>
  <c r="O39" i="38"/>
  <c r="I46" i="38"/>
  <c r="I38" i="38"/>
  <c r="O44" i="38"/>
  <c r="L35" i="38"/>
  <c r="N41" i="38"/>
  <c r="N38" i="38"/>
  <c r="N46" i="38"/>
  <c r="I40" i="38"/>
  <c r="G45" i="38"/>
  <c r="O46" i="38"/>
  <c r="J44" i="38"/>
  <c r="N36" i="38"/>
  <c r="P42" i="38"/>
  <c r="O36" i="38"/>
  <c r="J41" i="38"/>
  <c r="F37" i="38"/>
  <c r="H43" i="38"/>
  <c r="G37" i="38"/>
  <c r="I43" i="38"/>
  <c r="N35" i="38"/>
  <c r="P41" i="38"/>
  <c r="N43" i="38"/>
  <c r="H38" i="38"/>
  <c r="D43" i="38"/>
  <c r="M38" i="38"/>
  <c r="K46" i="38"/>
  <c r="D45" i="38"/>
  <c r="M40" i="38"/>
  <c r="E46" i="38"/>
  <c r="G35" i="38"/>
  <c r="I41" i="38"/>
  <c r="K44" i="38"/>
  <c r="H35" i="38"/>
  <c r="P39" i="38"/>
  <c r="J46" i="38"/>
  <c r="G40" i="38"/>
  <c r="P44" i="38"/>
  <c r="M35" i="38"/>
  <c r="H40" i="38"/>
  <c r="O41" i="38"/>
  <c r="H37" i="38"/>
  <c r="O38" i="38"/>
  <c r="J43" i="38"/>
  <c r="D36" i="38"/>
  <c r="K37" i="38"/>
  <c r="E39" i="38"/>
  <c r="L40" i="38"/>
  <c r="F42" i="38"/>
  <c r="M43" i="38"/>
  <c r="H45" i="38"/>
  <c r="F47" i="38"/>
  <c r="E36" i="38"/>
  <c r="L37" i="38"/>
  <c r="F39" i="38"/>
  <c r="G42" i="38"/>
  <c r="L45" i="38"/>
  <c r="G47" i="38"/>
  <c r="I36" i="38"/>
  <c r="P37" i="38"/>
  <c r="J39" i="38"/>
  <c r="D41" i="38"/>
  <c r="K42" i="38"/>
  <c r="E44" i="38"/>
  <c r="M45" i="38"/>
  <c r="H47" i="38"/>
  <c r="K47" i="38"/>
  <c r="J36" i="38"/>
  <c r="D38" i="38"/>
  <c r="K39" i="38"/>
  <c r="E41" i="38"/>
  <c r="L42" i="38"/>
  <c r="F44" i="38"/>
  <c r="N45" i="38"/>
  <c r="D46" i="38"/>
  <c r="L47" i="38"/>
  <c r="K36" i="38"/>
  <c r="E38" i="38"/>
  <c r="L39" i="38"/>
  <c r="F41" i="38"/>
  <c r="M42" i="38"/>
  <c r="G44" i="38"/>
  <c r="O35" i="38"/>
  <c r="L36" i="38"/>
  <c r="F38" i="38"/>
  <c r="M39" i="38"/>
  <c r="G41" i="38"/>
  <c r="D42" i="38"/>
  <c r="K43" i="38"/>
  <c r="H44" i="38"/>
  <c r="O45" i="38"/>
  <c r="I47" i="38"/>
  <c r="F35" i="38"/>
  <c r="P35" i="38"/>
  <c r="M36" i="38"/>
  <c r="J37" i="38"/>
  <c r="G38" i="38"/>
  <c r="D39" i="38"/>
  <c r="N39" i="38"/>
  <c r="K40" i="38"/>
  <c r="H41" i="38"/>
  <c r="E42" i="38"/>
  <c r="L43" i="38"/>
  <c r="I44" i="38"/>
  <c r="F45" i="38"/>
  <c r="P45" i="38"/>
  <c r="M46" i="38"/>
  <c r="J47" i="38"/>
  <c r="E35" i="38"/>
  <c r="I37" i="38"/>
  <c r="P38" i="38"/>
  <c r="J40" i="38"/>
  <c r="N42" i="38"/>
  <c r="E45" i="38"/>
  <c r="L46" i="38"/>
  <c r="O42" i="38"/>
  <c r="I35" i="38"/>
  <c r="F36" i="38"/>
  <c r="P36" i="38"/>
  <c r="M37" i="38"/>
  <c r="J38" i="38"/>
  <c r="G39" i="38"/>
  <c r="D40" i="38"/>
  <c r="N40" i="38"/>
  <c r="K41" i="38"/>
  <c r="H42" i="38"/>
  <c r="E43" i="38"/>
  <c r="O43" i="38"/>
  <c r="L44" i="38"/>
  <c r="I45" i="38"/>
  <c r="F46" i="38"/>
  <c r="P46" i="38"/>
  <c r="M47" i="38"/>
  <c r="J35" i="38"/>
  <c r="G36" i="38"/>
  <c r="D37" i="38"/>
  <c r="N37" i="38"/>
  <c r="K38" i="38"/>
  <c r="H39" i="38"/>
  <c r="E40" i="38"/>
  <c r="O40" i="38"/>
  <c r="L41" i="38"/>
  <c r="I42" i="38"/>
  <c r="F43" i="38"/>
  <c r="P43" i="38"/>
  <c r="M44" i="38"/>
  <c r="J45" i="38"/>
  <c r="G46" i="38"/>
  <c r="D47" i="38"/>
  <c r="N47" i="38"/>
  <c r="K35" i="38"/>
  <c r="H36" i="38"/>
  <c r="E37" i="38"/>
  <c r="O37" i="38"/>
  <c r="L38" i="38"/>
  <c r="I39" i="38"/>
  <c r="F40" i="38"/>
  <c r="P40" i="38"/>
  <c r="M41" i="38"/>
  <c r="J42" i="38"/>
  <c r="G43" i="38"/>
  <c r="D44" i="38"/>
  <c r="N44" i="38"/>
  <c r="K45" i="38"/>
  <c r="H46" i="38"/>
  <c r="E47" i="38"/>
  <c r="O47" i="38"/>
  <c r="D35" i="38"/>
  <c r="F25" i="38"/>
  <c r="D30" i="38"/>
  <c r="J30" i="38"/>
  <c r="G25" i="38"/>
  <c r="P28" i="38"/>
  <c r="K20" i="38"/>
  <c r="F22" i="38"/>
  <c r="L30" i="38"/>
  <c r="L20" i="38"/>
  <c r="I25" i="38"/>
  <c r="M30" i="38"/>
  <c r="G29" i="38"/>
  <c r="K21" i="38"/>
  <c r="N26" i="38"/>
  <c r="J20" i="38"/>
  <c r="O26" i="38"/>
  <c r="M23" i="38"/>
  <c r="D29" i="38"/>
  <c r="F19" i="38"/>
  <c r="O22" i="38"/>
  <c r="D20" i="38"/>
  <c r="K23" i="38"/>
  <c r="I28" i="38"/>
  <c r="D22" i="38"/>
  <c r="L23" i="38"/>
  <c r="J28" i="38"/>
  <c r="E22" i="38"/>
  <c r="K30" i="38"/>
  <c r="H25" i="38"/>
  <c r="P26" i="38"/>
  <c r="I27" i="38"/>
  <c r="E19" i="38"/>
  <c r="N23" i="38"/>
  <c r="G22" i="38"/>
  <c r="O25" i="38"/>
  <c r="J27" i="38"/>
  <c r="E29" i="38"/>
  <c r="M20" i="38"/>
  <c r="O23" i="38"/>
  <c r="H22" i="38"/>
  <c r="H24" i="38"/>
  <c r="P25" i="38"/>
  <c r="K27" i="38"/>
  <c r="F29" i="38"/>
  <c r="N30" i="38"/>
  <c r="G19" i="38"/>
  <c r="N20" i="38"/>
  <c r="N22" i="38"/>
  <c r="G31" i="38"/>
  <c r="I24" i="38"/>
  <c r="D26" i="38"/>
  <c r="L27" i="38"/>
  <c r="M19" i="38"/>
  <c r="G21" i="38"/>
  <c r="M29" i="38"/>
  <c r="H31" i="38"/>
  <c r="J24" i="38"/>
  <c r="E26" i="38"/>
  <c r="M27" i="38"/>
  <c r="N19" i="38"/>
  <c r="H21" i="38"/>
  <c r="P22" i="38"/>
  <c r="F28" i="38"/>
  <c r="N29" i="38"/>
  <c r="I31" i="38"/>
  <c r="K24" i="38"/>
  <c r="F26" i="38"/>
  <c r="O19" i="38"/>
  <c r="I21" i="38"/>
  <c r="D23" i="38"/>
  <c r="L26" i="38"/>
  <c r="G28" i="38"/>
  <c r="O29" i="38"/>
  <c r="J31" i="38"/>
  <c r="L24" i="38"/>
  <c r="P19" i="38"/>
  <c r="J21" i="38"/>
  <c r="E23" i="38"/>
  <c r="E25" i="38"/>
  <c r="M26" i="38"/>
  <c r="H28" i="38"/>
  <c r="P29" i="38"/>
  <c r="K31" i="38"/>
  <c r="H19" i="38"/>
  <c r="O20" i="38"/>
  <c r="I22" i="38"/>
  <c r="P23" i="38"/>
  <c r="J25" i="38"/>
  <c r="D27" i="38"/>
  <c r="K28" i="38"/>
  <c r="E30" i="38"/>
  <c r="O30" i="38"/>
  <c r="I19" i="38"/>
  <c r="P20" i="38"/>
  <c r="J22" i="38"/>
  <c r="D24" i="38"/>
  <c r="K25" i="38"/>
  <c r="E27" i="38"/>
  <c r="L28" i="38"/>
  <c r="F30" i="38"/>
  <c r="M31" i="38"/>
  <c r="G20" i="38"/>
  <c r="D21" i="38"/>
  <c r="K22" i="38"/>
  <c r="E24" i="38"/>
  <c r="L25" i="38"/>
  <c r="F27" i="38"/>
  <c r="M28" i="38"/>
  <c r="G30" i="38"/>
  <c r="N31" i="38"/>
  <c r="K19" i="38"/>
  <c r="H20" i="38"/>
  <c r="E21" i="38"/>
  <c r="O21" i="38"/>
  <c r="L22" i="38"/>
  <c r="I23" i="38"/>
  <c r="F24" i="38"/>
  <c r="P24" i="38"/>
  <c r="M25" i="38"/>
  <c r="J26" i="38"/>
  <c r="G27" i="38"/>
  <c r="D28" i="38"/>
  <c r="N28" i="38"/>
  <c r="K29" i="38"/>
  <c r="H30" i="38"/>
  <c r="E31" i="38"/>
  <c r="L19" i="38"/>
  <c r="I20" i="38"/>
  <c r="F21" i="38"/>
  <c r="P21" i="38"/>
  <c r="M22" i="38"/>
  <c r="J23" i="38"/>
  <c r="G24" i="38"/>
  <c r="D25" i="38"/>
  <c r="N25" i="38"/>
  <c r="K26" i="38"/>
  <c r="H27" i="38"/>
  <c r="E28" i="38"/>
  <c r="O28" i="38"/>
  <c r="L29" i="38"/>
  <c r="I30" i="38"/>
  <c r="F31" i="38"/>
  <c r="P31" i="38"/>
  <c r="E20" i="38"/>
  <c r="L21" i="38"/>
  <c r="F23" i="38"/>
  <c r="M24" i="38"/>
  <c r="G26" i="38"/>
  <c r="N27" i="38"/>
  <c r="H29" i="38"/>
  <c r="L31" i="38"/>
  <c r="F20" i="38"/>
  <c r="M21" i="38"/>
  <c r="G23" i="38"/>
  <c r="N24" i="38"/>
  <c r="H26" i="38"/>
  <c r="O27" i="38"/>
  <c r="I29" i="38"/>
  <c r="P30" i="38"/>
  <c r="J19" i="38"/>
  <c r="N21" i="38"/>
  <c r="H23" i="38"/>
  <c r="O24" i="38"/>
  <c r="I26" i="38"/>
  <c r="P27" i="38"/>
  <c r="J29" i="38"/>
  <c r="D31" i="38"/>
  <c r="O31" i="38"/>
  <c r="D19" i="38"/>
  <c r="D3" i="38"/>
  <c r="J4" i="38"/>
  <c r="O13" i="38"/>
  <c r="G6" i="38"/>
  <c r="G12" i="38"/>
  <c r="L4" i="38"/>
  <c r="L10" i="38"/>
  <c r="M4" i="38"/>
  <c r="M10" i="38"/>
  <c r="E3" i="38"/>
  <c r="G5" i="38"/>
  <c r="N10" i="38"/>
  <c r="F3" i="38"/>
  <c r="D7" i="38"/>
  <c r="M14" i="38"/>
  <c r="I5" i="38"/>
  <c r="I11" i="38"/>
  <c r="L7" i="38"/>
  <c r="J11" i="38"/>
  <c r="I15" i="38"/>
  <c r="H8" i="38"/>
  <c r="D10" i="38"/>
  <c r="K4" i="38"/>
  <c r="P13" i="38"/>
  <c r="J8" i="38"/>
  <c r="H12" i="38"/>
  <c r="K8" i="38"/>
  <c r="I12" i="38"/>
  <c r="E9" i="38"/>
  <c r="P12" i="38"/>
  <c r="F9" i="38"/>
  <c r="D13" i="38"/>
  <c r="M3" i="38"/>
  <c r="G9" i="38"/>
  <c r="E13" i="38"/>
  <c r="N3" i="38"/>
  <c r="H9" i="38"/>
  <c r="F13" i="38"/>
  <c r="D6" i="38"/>
  <c r="K11" i="38"/>
  <c r="P3" i="38"/>
  <c r="N7" i="38"/>
  <c r="P9" i="38"/>
  <c r="L11" i="38"/>
  <c r="J15" i="38"/>
  <c r="F6" i="38"/>
  <c r="F12" i="38"/>
  <c r="I8" i="38"/>
  <c r="E10" i="38"/>
  <c r="N6" i="38"/>
  <c r="J14" i="38"/>
  <c r="O6" i="38"/>
  <c r="K14" i="38"/>
  <c r="P6" i="38"/>
  <c r="L14" i="38"/>
  <c r="H5" i="38"/>
  <c r="O10" i="38"/>
  <c r="G3" i="38"/>
  <c r="K7" i="38"/>
  <c r="G15" i="38"/>
  <c r="J5" i="38"/>
  <c r="H15" i="38"/>
  <c r="O3" i="38"/>
  <c r="M7" i="38"/>
  <c r="O9" i="38"/>
  <c r="M13" i="38"/>
  <c r="E6" i="38"/>
  <c r="N13" i="38"/>
  <c r="K5" i="38"/>
  <c r="L8" i="38"/>
  <c r="P10" i="38"/>
  <c r="N14" i="38"/>
  <c r="H3" i="38"/>
  <c r="L5" i="38"/>
  <c r="F7" i="38"/>
  <c r="J9" i="38"/>
  <c r="D11" i="38"/>
  <c r="K12" i="38"/>
  <c r="L15" i="38"/>
  <c r="F4" i="38"/>
  <c r="M5" i="38"/>
  <c r="G7" i="38"/>
  <c r="N8" i="38"/>
  <c r="K9" i="38"/>
  <c r="H10" i="38"/>
  <c r="E11" i="38"/>
  <c r="O11" i="38"/>
  <c r="L12" i="38"/>
  <c r="I13" i="38"/>
  <c r="F14" i="38"/>
  <c r="P14" i="38"/>
  <c r="M15" i="38"/>
  <c r="J3" i="38"/>
  <c r="G4" i="38"/>
  <c r="D5" i="38"/>
  <c r="N5" i="38"/>
  <c r="K6" i="38"/>
  <c r="H7" i="38"/>
  <c r="E8" i="38"/>
  <c r="O8" i="38"/>
  <c r="L9" i="38"/>
  <c r="I10" i="38"/>
  <c r="F11" i="38"/>
  <c r="P11" i="38"/>
  <c r="M12" i="38"/>
  <c r="J13" i="38"/>
  <c r="G14" i="38"/>
  <c r="D15" i="38"/>
  <c r="N15" i="38"/>
  <c r="K3" i="38"/>
  <c r="H4" i="38"/>
  <c r="E5" i="38"/>
  <c r="O5" i="38"/>
  <c r="L6" i="38"/>
  <c r="I7" i="38"/>
  <c r="F8" i="38"/>
  <c r="P8" i="38"/>
  <c r="M9" i="38"/>
  <c r="J10" i="38"/>
  <c r="G11" i="38"/>
  <c r="D12" i="38"/>
  <c r="N12" i="38"/>
  <c r="K13" i="38"/>
  <c r="H14" i="38"/>
  <c r="E15" i="38"/>
  <c r="O15" i="38"/>
  <c r="O7" i="38"/>
  <c r="K15" i="38"/>
  <c r="E14" i="38"/>
  <c r="D4" i="38"/>
  <c r="H6" i="38"/>
  <c r="I9" i="38"/>
  <c r="M11" i="38"/>
  <c r="D14" i="38"/>
  <c r="E4" i="38"/>
  <c r="P7" i="38"/>
  <c r="H13" i="38"/>
  <c r="P15" i="38"/>
  <c r="N4" i="38"/>
  <c r="E7" i="38"/>
  <c r="F10" i="38"/>
  <c r="J12" i="38"/>
  <c r="G13" i="38"/>
  <c r="O4" i="38"/>
  <c r="I6" i="38"/>
  <c r="M8" i="38"/>
  <c r="G10" i="38"/>
  <c r="N11" i="38"/>
  <c r="O14" i="38"/>
  <c r="I3" i="38"/>
  <c r="P4" i="38"/>
  <c r="J6" i="38"/>
  <c r="D8" i="38"/>
  <c r="L3" i="38"/>
  <c r="I4" i="38"/>
  <c r="F5" i="38"/>
  <c r="P5" i="38"/>
  <c r="M6" i="38"/>
  <c r="J7" i="38"/>
  <c r="G8" i="38"/>
  <c r="D9" i="38"/>
  <c r="N9" i="38"/>
  <c r="K10" i="38"/>
  <c r="H11" i="38"/>
  <c r="E12" i="38"/>
  <c r="O12" i="38"/>
  <c r="L13" i="38"/>
  <c r="I14" i="38"/>
  <c r="F15" i="38"/>
  <c r="AL77" i="37"/>
  <c r="AP79" i="37"/>
  <c r="AL87" i="37"/>
  <c r="AM77" i="37"/>
  <c r="AL84" i="37"/>
  <c r="AM87" i="37"/>
  <c r="AQ76" i="37"/>
  <c r="AL81" i="37"/>
  <c r="AM84" i="37"/>
  <c r="AN87" i="37"/>
  <c r="AR76" i="37"/>
  <c r="AM81" i="37"/>
  <c r="AN84" i="37"/>
  <c r="AO87" i="37"/>
  <c r="AL75" i="37"/>
  <c r="AP77" i="37"/>
  <c r="AN81" i="37"/>
  <c r="AO84" i="37"/>
  <c r="AN78" i="37"/>
  <c r="AO81" i="37"/>
  <c r="AP84" i="37"/>
  <c r="AQ87" i="37"/>
  <c r="AM79" i="37"/>
  <c r="AR75" i="37"/>
  <c r="AM80" i="37"/>
  <c r="AO86" i="37"/>
  <c r="AP76" i="37"/>
  <c r="AN80" i="37"/>
  <c r="AO83" i="37"/>
  <c r="AR79" i="37"/>
  <c r="AM78" i="37"/>
  <c r="AP87" i="37"/>
  <c r="AM75" i="37"/>
  <c r="AL82" i="37"/>
  <c r="AN75" i="37"/>
  <c r="AO78" i="37"/>
  <c r="AN85" i="37"/>
  <c r="AQ81" i="37"/>
  <c r="AO85" i="37"/>
  <c r="AP75" i="37"/>
  <c r="AM76" i="37"/>
  <c r="AQ78" i="37"/>
  <c r="AR81" i="37"/>
  <c r="AO82" i="37"/>
  <c r="AL83" i="37"/>
  <c r="AP85" i="37"/>
  <c r="AM86" i="37"/>
  <c r="AQ82" i="37"/>
  <c r="AR85" i="37"/>
  <c r="AP86" i="37"/>
  <c r="AO77" i="37"/>
  <c r="AP80" i="37"/>
  <c r="AQ83" i="37"/>
  <c r="AR86" i="37"/>
  <c r="AQ80" i="37"/>
  <c r="AR83" i="37"/>
  <c r="AL85" i="37"/>
  <c r="AQ77" i="37"/>
  <c r="AR80" i="37"/>
  <c r="AM85" i="37"/>
  <c r="AR77" i="37"/>
  <c r="AM82" i="37"/>
  <c r="AQ84" i="37"/>
  <c r="AO75" i="37"/>
  <c r="AN79" i="37"/>
  <c r="AO76" i="37"/>
  <c r="AQ79" i="37"/>
  <c r="AR82" i="37"/>
  <c r="AN77" i="37"/>
  <c r="AO80" i="37"/>
  <c r="AP83" i="37"/>
  <c r="AQ86" i="37"/>
  <c r="AL78" i="37"/>
  <c r="AL79" i="37"/>
  <c r="AP81" i="37"/>
  <c r="AR87" i="37"/>
  <c r="AL76" i="37"/>
  <c r="AP78" i="37"/>
  <c r="AN82" i="37"/>
  <c r="AR84" i="37"/>
  <c r="AL86" i="37"/>
  <c r="AQ75" i="37"/>
  <c r="AN76" i="37"/>
  <c r="AR78" i="37"/>
  <c r="AO79" i="37"/>
  <c r="AL80" i="37"/>
  <c r="AP82" i="37"/>
  <c r="AM83" i="37"/>
  <c r="AQ85" i="37"/>
  <c r="AN86" i="37"/>
  <c r="AN83" i="37"/>
  <c r="Y78" i="37"/>
  <c r="V84" i="37"/>
  <c r="Z78" i="37"/>
  <c r="V86" i="37"/>
  <c r="Z86" i="37"/>
  <c r="W79" i="37"/>
  <c r="Z76" i="37"/>
  <c r="W82" i="37"/>
  <c r="AA76" i="37"/>
  <c r="X82" i="37"/>
  <c r="AB82" i="37"/>
  <c r="AA86" i="37"/>
  <c r="V79" i="37"/>
  <c r="X77" i="37"/>
  <c r="AA79" i="37"/>
  <c r="X85" i="37"/>
  <c r="Y85" i="37"/>
  <c r="X80" i="37"/>
  <c r="Y80" i="37"/>
  <c r="W84" i="37"/>
  <c r="AA84" i="37"/>
  <c r="AB84" i="37"/>
  <c r="X75" i="37"/>
  <c r="W77" i="37"/>
  <c r="Y75" i="37"/>
  <c r="V81" i="37"/>
  <c r="AB77" i="37"/>
  <c r="Z81" i="37"/>
  <c r="Y83" i="37"/>
  <c r="W87" i="37"/>
  <c r="AB79" i="37"/>
  <c r="AA81" i="37"/>
  <c r="Z83" i="37"/>
  <c r="AB87" i="37"/>
  <c r="V76" i="37"/>
  <c r="X87" i="37"/>
  <c r="AB76" i="37"/>
  <c r="Y77" i="37"/>
  <c r="V78" i="37"/>
  <c r="Z80" i="37"/>
  <c r="W81" i="37"/>
  <c r="AA83" i="37"/>
  <c r="X84" i="37"/>
  <c r="AB86" i="37"/>
  <c r="Y87" i="37"/>
  <c r="V75" i="37"/>
  <c r="Z77" i="37"/>
  <c r="W78" i="37"/>
  <c r="AA80" i="37"/>
  <c r="X81" i="37"/>
  <c r="AB83" i="37"/>
  <c r="Y84" i="37"/>
  <c r="V85" i="37"/>
  <c r="Z87" i="37"/>
  <c r="W75" i="37"/>
  <c r="AA77" i="37"/>
  <c r="X78" i="37"/>
  <c r="AB80" i="37"/>
  <c r="Y81" i="37"/>
  <c r="V82" i="37"/>
  <c r="Z84" i="37"/>
  <c r="W85" i="37"/>
  <c r="AA87" i="37"/>
  <c r="X79" i="37"/>
  <c r="AB81" i="37"/>
  <c r="V80" i="37"/>
  <c r="Y76" i="37"/>
  <c r="Z79" i="37"/>
  <c r="AA82" i="37"/>
  <c r="X83" i="37"/>
  <c r="AB85" i="37"/>
  <c r="Y86" i="37"/>
  <c r="V87" i="37"/>
  <c r="Z75" i="37"/>
  <c r="W76" i="37"/>
  <c r="AA78" i="37"/>
  <c r="Y82" i="37"/>
  <c r="V83" i="37"/>
  <c r="Z85" i="37"/>
  <c r="W86" i="37"/>
  <c r="AA75" i="37"/>
  <c r="X76" i="37"/>
  <c r="AB78" i="37"/>
  <c r="Y79" i="37"/>
  <c r="Z82" i="37"/>
  <c r="W83" i="37"/>
  <c r="AA85" i="37"/>
  <c r="X86" i="37"/>
  <c r="AB75" i="37"/>
  <c r="V77" i="37"/>
  <c r="W80" i="37"/>
  <c r="K79" i="37"/>
  <c r="G87" i="37"/>
  <c r="H80" i="37"/>
  <c r="L82" i="37"/>
  <c r="J76" i="37"/>
  <c r="I83" i="37"/>
  <c r="K76" i="37"/>
  <c r="F84" i="37"/>
  <c r="G77" i="37"/>
  <c r="J86" i="37"/>
  <c r="F81" i="37"/>
  <c r="J83" i="37"/>
  <c r="L76" i="37"/>
  <c r="G81" i="37"/>
  <c r="H84" i="37"/>
  <c r="I87" i="37"/>
  <c r="K80" i="37"/>
  <c r="L83" i="37"/>
  <c r="J87" i="37"/>
  <c r="G75" i="37"/>
  <c r="K77" i="37"/>
  <c r="L80" i="37"/>
  <c r="F82" i="37"/>
  <c r="G85" i="37"/>
  <c r="K87" i="37"/>
  <c r="H75" i="37"/>
  <c r="I78" i="37"/>
  <c r="J81" i="37"/>
  <c r="G82" i="37"/>
  <c r="K84" i="37"/>
  <c r="L87" i="37"/>
  <c r="I75" i="37"/>
  <c r="G79" i="37"/>
  <c r="K81" i="37"/>
  <c r="H82" i="37"/>
  <c r="L84" i="37"/>
  <c r="F86" i="37"/>
  <c r="J75" i="37"/>
  <c r="G76" i="37"/>
  <c r="K78" i="37"/>
  <c r="H79" i="37"/>
  <c r="L81" i="37"/>
  <c r="I82" i="37"/>
  <c r="F83" i="37"/>
  <c r="J85" i="37"/>
  <c r="G86" i="37"/>
  <c r="I80" i="37"/>
  <c r="F78" i="37"/>
  <c r="G78" i="37"/>
  <c r="F85" i="37"/>
  <c r="H78" i="37"/>
  <c r="I81" i="37"/>
  <c r="J84" i="37"/>
  <c r="L77" i="37"/>
  <c r="H85" i="37"/>
  <c r="F76" i="37"/>
  <c r="J78" i="37"/>
  <c r="I85" i="37"/>
  <c r="K75" i="37"/>
  <c r="H76" i="37"/>
  <c r="L78" i="37"/>
  <c r="I79" i="37"/>
  <c r="F80" i="37"/>
  <c r="J82" i="37"/>
  <c r="G83" i="37"/>
  <c r="K85" i="37"/>
  <c r="H86" i="37"/>
  <c r="H87" i="37"/>
  <c r="F75" i="37"/>
  <c r="J77" i="37"/>
  <c r="F79" i="37"/>
  <c r="H77" i="37"/>
  <c r="L79" i="37"/>
  <c r="G84" i="37"/>
  <c r="K86" i="37"/>
  <c r="I77" i="37"/>
  <c r="J80" i="37"/>
  <c r="K83" i="37"/>
  <c r="L86" i="37"/>
  <c r="H81" i="37"/>
  <c r="I84" i="37"/>
  <c r="L75" i="37"/>
  <c r="I76" i="37"/>
  <c r="F77" i="37"/>
  <c r="J79" i="37"/>
  <c r="G80" i="37"/>
  <c r="K82" i="37"/>
  <c r="H83" i="37"/>
  <c r="L85" i="37"/>
  <c r="I86" i="37"/>
  <c r="F87" i="37"/>
  <c r="AO59" i="37"/>
  <c r="AL60" i="37"/>
  <c r="AR61" i="37"/>
  <c r="AM64" i="37"/>
  <c r="AR65" i="37"/>
  <c r="AQ68" i="37"/>
  <c r="AM60" i="37"/>
  <c r="AN64" i="37"/>
  <c r="AL67" i="37"/>
  <c r="AR68" i="37"/>
  <c r="AL63" i="37"/>
  <c r="AR64" i="37"/>
  <c r="AO60" i="37"/>
  <c r="AN67" i="37"/>
  <c r="AM59" i="37"/>
  <c r="AM63" i="37"/>
  <c r="AL66" i="37"/>
  <c r="AP60" i="37"/>
  <c r="AO67" i="37"/>
  <c r="AN59" i="37"/>
  <c r="AN63" i="37"/>
  <c r="AM66" i="37"/>
  <c r="AP63" i="37"/>
  <c r="AN66" i="37"/>
  <c r="AM69" i="37"/>
  <c r="AN62" i="37"/>
  <c r="AL58" i="37"/>
  <c r="AP59" i="37"/>
  <c r="AQ63" i="37"/>
  <c r="AO66" i="37"/>
  <c r="AN69" i="37"/>
  <c r="AO62" i="37"/>
  <c r="AP58" i="37"/>
  <c r="AR59" i="37"/>
  <c r="AQ66" i="37"/>
  <c r="AO69" i="37"/>
  <c r="AP62" i="37"/>
  <c r="AO65" i="37"/>
  <c r="AL57" i="37"/>
  <c r="AQ58" i="37"/>
  <c r="AL61" i="37"/>
  <c r="AR66" i="37"/>
  <c r="AP69" i="37"/>
  <c r="AQ62" i="37"/>
  <c r="AP65" i="37"/>
  <c r="AN57" i="37"/>
  <c r="AR58" i="37"/>
  <c r="AM61" i="37"/>
  <c r="AL68" i="37"/>
  <c r="AR69" i="37"/>
  <c r="AQ61" i="37"/>
  <c r="AQ65" i="37"/>
  <c r="AP68" i="37"/>
  <c r="AO57" i="37"/>
  <c r="AM57" i="37"/>
  <c r="AQ59" i="37"/>
  <c r="AN60" i="37"/>
  <c r="AR62" i="37"/>
  <c r="AO63" i="37"/>
  <c r="AL64" i="37"/>
  <c r="AP66" i="37"/>
  <c r="AM67" i="37"/>
  <c r="AQ69" i="37"/>
  <c r="AM58" i="37"/>
  <c r="AN61" i="37"/>
  <c r="AL65" i="37"/>
  <c r="AP57" i="37"/>
  <c r="AQ60" i="37"/>
  <c r="AR63" i="37"/>
  <c r="AO64" i="37"/>
  <c r="AP67" i="37"/>
  <c r="AM68" i="37"/>
  <c r="AQ57" i="37"/>
  <c r="AN58" i="37"/>
  <c r="AR60" i="37"/>
  <c r="AO61" i="37"/>
  <c r="AL62" i="37"/>
  <c r="AP64" i="37"/>
  <c r="AM65" i="37"/>
  <c r="AQ67" i="37"/>
  <c r="AN68" i="37"/>
  <c r="AR57" i="37"/>
  <c r="AO58" i="37"/>
  <c r="AL59" i="37"/>
  <c r="AP61" i="37"/>
  <c r="AM62" i="37"/>
  <c r="AQ64" i="37"/>
  <c r="AN65" i="37"/>
  <c r="AR67" i="37"/>
  <c r="AO68" i="37"/>
  <c r="AL69" i="37"/>
  <c r="W67" i="37"/>
  <c r="Y62" i="37"/>
  <c r="Y63" i="37"/>
  <c r="V66" i="37"/>
  <c r="Y57" i="37"/>
  <c r="AB68" i="37"/>
  <c r="X66" i="37"/>
  <c r="V60" i="37"/>
  <c r="W61" i="37"/>
  <c r="Y66" i="37"/>
  <c r="AA61" i="37"/>
  <c r="W59" i="37"/>
  <c r="Y65" i="37"/>
  <c r="X60" i="37"/>
  <c r="AA66" i="37"/>
  <c r="X69" i="37"/>
  <c r="Y59" i="37"/>
  <c r="AA65" i="37"/>
  <c r="Z59" i="37"/>
  <c r="V63" i="37"/>
  <c r="AB65" i="37"/>
  <c r="V57" i="37"/>
  <c r="AA59" i="37"/>
  <c r="W63" i="37"/>
  <c r="AA69" i="37"/>
  <c r="AA58" i="37"/>
  <c r="AB59" i="37"/>
  <c r="X63" i="37"/>
  <c r="V67" i="37"/>
  <c r="AA68" i="37"/>
  <c r="AB69" i="37"/>
  <c r="Z63" i="37"/>
  <c r="W66" i="37"/>
  <c r="X67" i="37"/>
  <c r="Z62" i="37"/>
  <c r="V61" i="37"/>
  <c r="AA62" i="37"/>
  <c r="W60" i="37"/>
  <c r="AB62" i="37"/>
  <c r="Z66" i="37"/>
  <c r="W69" i="37"/>
  <c r="AB61" i="37"/>
  <c r="X59" i="37"/>
  <c r="Z65" i="37"/>
  <c r="Y60" i="37"/>
  <c r="V64" i="37"/>
  <c r="Y69" i="37"/>
  <c r="Z60" i="37"/>
  <c r="V58" i="37"/>
  <c r="W64" i="37"/>
  <c r="Z69" i="37"/>
  <c r="Z58" i="37"/>
  <c r="AB64" i="37"/>
  <c r="Z68" i="37"/>
  <c r="W57" i="37"/>
  <c r="X57" i="37"/>
  <c r="AB58" i="37"/>
  <c r="X62" i="37"/>
  <c r="AA63" i="37"/>
  <c r="Y67" i="37"/>
  <c r="Z57" i="37"/>
  <c r="AA60" i="37"/>
  <c r="Y64" i="37"/>
  <c r="Z67" i="37"/>
  <c r="AA57" i="37"/>
  <c r="AB60" i="37"/>
  <c r="AB67" i="37"/>
  <c r="X64" i="37"/>
  <c r="AB66" i="37"/>
  <c r="V68" i="37"/>
  <c r="W58" i="37"/>
  <c r="X61" i="37"/>
  <c r="AB63" i="37"/>
  <c r="V65" i="37"/>
  <c r="W68" i="37"/>
  <c r="X58" i="37"/>
  <c r="Y61" i="37"/>
  <c r="V62" i="37"/>
  <c r="Z64" i="37"/>
  <c r="W65" i="37"/>
  <c r="AA67" i="37"/>
  <c r="X68" i="37"/>
  <c r="AB57" i="37"/>
  <c r="Y58" i="37"/>
  <c r="V59" i="37"/>
  <c r="Z61" i="37"/>
  <c r="W62" i="37"/>
  <c r="AA64" i="37"/>
  <c r="X65" i="37"/>
  <c r="Y68" i="37"/>
  <c r="V69" i="37"/>
  <c r="AN43" i="37" a="1"/>
  <c r="L63" i="37" a="1"/>
  <c r="AA42" i="37" a="1"/>
  <c r="F42" i="37" a="1"/>
  <c r="I43" i="37" a="1"/>
  <c r="I32" i="37" a="1"/>
  <c r="H49" i="37" a="1"/>
  <c r="W44" i="37" a="1"/>
  <c r="L27" i="37" a="1"/>
  <c r="L59" i="37" a="1"/>
  <c r="H66" i="37" a="1"/>
  <c r="F23" i="37" a="1"/>
  <c r="K43" i="37" a="1"/>
  <c r="H29" i="37" a="1"/>
  <c r="I67" i="37" a="1"/>
  <c r="J28" i="37" a="1"/>
  <c r="H62" i="37" a="1"/>
  <c r="H64" i="37" a="1"/>
  <c r="K64" i="37" a="1"/>
  <c r="X42" i="37" a="1"/>
  <c r="Y45" i="37" a="1"/>
  <c r="AN49" i="37" a="1"/>
  <c r="F66" i="37" a="1"/>
  <c r="G32" i="37" a="1"/>
  <c r="H51" i="37" a="1"/>
  <c r="J68" i="37" a="1"/>
  <c r="Y51" i="37" a="1"/>
  <c r="F69" i="37" a="1"/>
  <c r="F49" i="37" a="1"/>
  <c r="AL42" i="37" a="1"/>
  <c r="Z50" i="37" a="1"/>
  <c r="AO41" i="37" a="1"/>
  <c r="Y50" i="37" a="1"/>
  <c r="I26" i="37" a="1"/>
  <c r="X43" i="37" a="1"/>
  <c r="AB40" i="37" a="1"/>
  <c r="Z44" i="37" a="1"/>
  <c r="X39" i="37" a="1"/>
  <c r="H22" i="37" a="1"/>
  <c r="L3" i="33" a="1"/>
  <c r="W50" i="37" a="1"/>
  <c r="V50" i="37" a="1"/>
  <c r="G46" i="37" a="1"/>
  <c r="L4" i="32" a="1"/>
  <c r="AO39" i="37" a="1"/>
  <c r="F33" i="37" a="1"/>
  <c r="AA49" i="37" a="1"/>
  <c r="K23" i="37" a="1"/>
  <c r="AM43" i="37" a="1"/>
  <c r="AM41" i="37" a="1"/>
  <c r="V39" i="37" a="1"/>
  <c r="F39" i="37" a="1"/>
  <c r="H50" i="37" a="1"/>
  <c r="Y43" i="37" a="1"/>
  <c r="AO43" i="37" a="1"/>
  <c r="AQ40" i="37" a="1"/>
  <c r="F28" i="37" a="1"/>
  <c r="F27" i="37" a="1"/>
  <c r="H41" i="37" a="1"/>
  <c r="Z41" i="37" a="1"/>
  <c r="AN50" i="37" a="1"/>
  <c r="I29" i="37" a="1"/>
  <c r="G28" i="37" a="1"/>
  <c r="L5" i="26" a="1"/>
  <c r="AL48" i="37" a="1"/>
  <c r="L4" i="30" a="1"/>
  <c r="J39" i="37" a="1"/>
  <c r="H28" i="37" a="1"/>
  <c r="L4" i="26" a="1"/>
  <c r="W51" i="37" a="1"/>
  <c r="AP40" i="37" a="1"/>
  <c r="F51" i="37" a="1"/>
  <c r="F46" i="37" a="1"/>
  <c r="H65" i="37" a="1"/>
  <c r="G50" i="37" a="1"/>
  <c r="I41" i="37" a="1"/>
  <c r="L47" i="37" a="1"/>
  <c r="L46" i="37" a="1"/>
  <c r="F57" i="37" a="1"/>
  <c r="AN40" i="37" a="1"/>
  <c r="Z48" i="37" a="1"/>
  <c r="I24" i="37" a="1"/>
  <c r="J62" i="37" a="1"/>
  <c r="K69" i="37" a="1"/>
  <c r="AP49" i="37" a="1"/>
  <c r="L69" i="37" a="1"/>
  <c r="AL46" i="37" a="1"/>
  <c r="G67" i="37" a="1"/>
  <c r="L3" i="9" a="1"/>
  <c r="AA40" i="37" a="1"/>
  <c r="G68" i="37" a="1"/>
  <c r="L23" i="37" a="1"/>
  <c r="Y41" i="37" a="1"/>
  <c r="L3" i="4" a="1"/>
  <c r="L50" i="37" a="1"/>
  <c r="AL51" i="37" a="1"/>
  <c r="AP43" i="37" a="1"/>
  <c r="H27" i="37" a="1"/>
  <c r="L4" i="23" a="1"/>
  <c r="V47" i="37" a="1"/>
  <c r="I45" i="37" a="1"/>
  <c r="J25" i="37" a="1"/>
  <c r="L22" i="37" a="1"/>
  <c r="K42" i="37" a="1"/>
  <c r="AL40" i="37" a="1"/>
  <c r="AA39" i="37" a="1"/>
  <c r="X41" i="37" a="1"/>
  <c r="Y44" i="37" a="1"/>
  <c r="G64" i="37" a="1"/>
  <c r="AA50" i="37" a="1"/>
  <c r="F63" i="37" a="1"/>
  <c r="K22" i="37" a="1"/>
  <c r="F44" i="37" a="1"/>
  <c r="AL50" i="37" a="1"/>
  <c r="J67" i="37" a="1"/>
  <c r="L3" i="22" a="1"/>
  <c r="L3" i="30" a="1"/>
  <c r="Z51" i="37" a="1"/>
  <c r="J64" i="37" a="1"/>
  <c r="I62" i="37" a="1"/>
  <c r="L21" i="37" a="1"/>
  <c r="AA51" i="37" a="1"/>
  <c r="H67" i="37" a="1"/>
  <c r="J49" i="37" a="1"/>
  <c r="AN42" i="37" a="1"/>
  <c r="W48" i="37" a="1"/>
  <c r="H58" i="37" a="1"/>
  <c r="AB45" i="37" a="1"/>
  <c r="K61" i="37" a="1"/>
  <c r="L4" i="24" a="1"/>
  <c r="Z40" i="37" a="1"/>
  <c r="G69" i="37" a="1"/>
  <c r="L45" i="37" a="1"/>
  <c r="AA47" i="37" a="1"/>
  <c r="L3" i="34" a="1"/>
  <c r="H24" i="37" a="1"/>
  <c r="K44" i="37" a="1"/>
  <c r="K57" i="37" a="1"/>
  <c r="J33" i="37" a="1"/>
  <c r="H23" i="37" a="1"/>
  <c r="J60" i="37" a="1"/>
  <c r="X51" i="37" a="1"/>
  <c r="G30" i="37" a="1"/>
  <c r="AB46" i="37" a="1"/>
  <c r="K3" i="2" a="1"/>
  <c r="AR40" i="37" a="1"/>
  <c r="H59" i="37" a="1"/>
  <c r="G66" i="37" a="1"/>
  <c r="K31" i="37" a="1"/>
  <c r="J42" i="37" a="1"/>
  <c r="K30" i="37" a="1"/>
  <c r="Y47" i="37" a="1"/>
  <c r="AB44" i="37" a="1"/>
  <c r="J65" i="37" a="1"/>
  <c r="F50" i="37" a="1"/>
  <c r="AR45" i="37" a="1"/>
  <c r="I3" i="37" a="1"/>
  <c r="AN48" i="37" a="1"/>
  <c r="K41" i="37" a="1"/>
  <c r="F47" i="37" a="1"/>
  <c r="W49" i="37" a="1"/>
  <c r="L4" i="34" a="1"/>
  <c r="I27" i="37" a="1"/>
  <c r="K50" i="37" a="1"/>
  <c r="J23" i="37" a="1"/>
  <c r="H45" i="37" a="1"/>
  <c r="F24" i="37" a="1"/>
  <c r="I63" i="37" a="1"/>
  <c r="G61" i="37" a="1"/>
  <c r="J30" i="37" a="1"/>
  <c r="K63" i="37" a="1"/>
  <c r="F64" i="37" a="1"/>
  <c r="F40" i="37" a="1"/>
  <c r="AM45" i="37" a="1"/>
  <c r="Z47" i="37" a="1"/>
  <c r="AL49" i="37" a="1"/>
  <c r="L5" i="24" a="1"/>
  <c r="L58" i="37" a="1"/>
  <c r="Z46" i="37" a="1"/>
  <c r="AM42" i="37" a="1"/>
  <c r="K39" i="37" a="1"/>
  <c r="J45" i="37" a="1"/>
  <c r="I60" i="37" a="1"/>
  <c r="L4" i="21" a="1"/>
  <c r="G43" i="37" a="1"/>
  <c r="G40" i="37" a="1"/>
  <c r="AB47" i="37" a="1"/>
  <c r="AB42" i="37" a="1"/>
  <c r="AO45" i="37" a="1"/>
  <c r="L4" i="33" a="1"/>
  <c r="AL41" i="37" a="1"/>
  <c r="AR49" i="37" a="1"/>
  <c r="V45" i="37" a="1"/>
  <c r="H43" i="37" a="1"/>
  <c r="K45" i="37" a="1"/>
  <c r="H39" i="37" a="1"/>
  <c r="L61" i="37" a="1"/>
  <c r="AP41" i="37" a="1"/>
  <c r="AO46" i="37" a="1"/>
  <c r="L62" i="37" a="1"/>
  <c r="V41" i="37" a="1"/>
  <c r="F31" i="37" a="1"/>
  <c r="I28" i="37" a="1"/>
  <c r="AO42" i="37" a="1"/>
  <c r="J44" i="37" a="1"/>
  <c r="K21" i="37" a="1"/>
  <c r="L3" i="29" a="1"/>
  <c r="L5" i="33" a="1"/>
  <c r="AL44" i="37" a="1"/>
  <c r="L3" i="25" a="1"/>
  <c r="W40" i="37" a="1"/>
  <c r="F22" i="37" a="1"/>
  <c r="J66" i="37" a="1"/>
  <c r="L3" i="3" a="1"/>
  <c r="L41" i="37" a="1"/>
  <c r="G27" i="37" a="1"/>
  <c r="L66" i="37" a="1"/>
  <c r="G21" i="37" a="1"/>
  <c r="X40" i="37" a="1"/>
  <c r="I22" i="37" a="1"/>
  <c r="K27" i="37" a="1"/>
  <c r="F25" i="37" a="1"/>
  <c r="AQ46" i="37" a="1"/>
  <c r="I40" i="37" a="1"/>
  <c r="AM46" i="37" a="1"/>
  <c r="G25" i="37" a="1"/>
  <c r="L29" i="37" a="1"/>
  <c r="F48" i="37" a="1"/>
  <c r="L4" i="4" a="1"/>
  <c r="I66" i="37" a="1"/>
  <c r="L65" i="37" a="1"/>
  <c r="G65" i="37" a="1"/>
  <c r="AO49" i="37" a="1"/>
  <c r="L57" i="37" a="1"/>
  <c r="L5" i="9" a="1"/>
  <c r="L31" i="37" a="1"/>
  <c r="K60" i="37" a="1"/>
  <c r="K46" i="37" a="1"/>
  <c r="V49" i="37" a="1"/>
  <c r="K32" i="37" a="1"/>
  <c r="AR41" i="37" a="1"/>
  <c r="K66" i="37" a="1"/>
  <c r="J61" i="37" a="1"/>
  <c r="G48" i="37" a="1"/>
  <c r="G58" i="37" a="1"/>
  <c r="AL45" i="37" a="1"/>
  <c r="AP44" i="37" a="1"/>
  <c r="AP39" i="37" a="1"/>
  <c r="AB51" i="37" a="1"/>
  <c r="AQ47" i="37" a="1"/>
  <c r="L4" i="22" a="1"/>
  <c r="L3" i="28" a="1"/>
  <c r="W47" i="37" a="1"/>
  <c r="AM49" i="37" a="1"/>
  <c r="AQ50" i="37" a="1"/>
  <c r="AL47" i="37" a="1"/>
  <c r="J63" i="37" a="1"/>
  <c r="K26" i="37" a="1"/>
  <c r="X49" i="37" a="1"/>
  <c r="W45" i="37" a="1"/>
  <c r="AR48" i="37" a="1"/>
  <c r="F29" i="37" a="1"/>
  <c r="G24" i="37" a="1"/>
  <c r="AO48" i="37" a="1"/>
  <c r="H32" i="37" a="1"/>
  <c r="AR42" i="37" a="1"/>
  <c r="AP51" i="37" a="1"/>
  <c r="AN41" i="37" a="1"/>
  <c r="J21" i="37" a="1"/>
  <c r="J29" i="37" a="1"/>
  <c r="AA44" i="37" a="1"/>
  <c r="F45" i="37" a="1"/>
  <c r="X46" i="37" a="1"/>
  <c r="W42" i="37" a="1"/>
  <c r="Y48" i="37" a="1"/>
  <c r="AM40" i="37" a="1"/>
  <c r="L3" i="32" a="1"/>
  <c r="F41" i="37" a="1"/>
  <c r="L5" i="27" a="1"/>
  <c r="V43" i="37" a="1"/>
  <c r="K68" i="37" a="1"/>
  <c r="H26" i="37" a="1"/>
  <c r="K67" i="37" a="1"/>
  <c r="AB50" i="37" a="1"/>
  <c r="L3" i="27" a="1"/>
  <c r="I25" i="37" a="1"/>
  <c r="J31" i="37" a="1"/>
  <c r="H30" i="37" a="1"/>
  <c r="AA43" i="37" a="1"/>
  <c r="V42" i="37" a="1"/>
  <c r="AM47" i="37" a="1"/>
  <c r="AN39" i="37" a="1"/>
  <c r="J59" i="37" a="1"/>
  <c r="J40" i="37" a="1"/>
  <c r="X45" i="37" a="1"/>
  <c r="G49" i="37" a="1"/>
  <c r="J26" i="37" a="1"/>
  <c r="L51" i="37" a="1"/>
  <c r="L5" i="34" a="1"/>
  <c r="AR44" i="37" a="1"/>
  <c r="AR43" i="37" a="1"/>
  <c r="AA45" i="37" a="1"/>
  <c r="G42" i="37" a="1"/>
  <c r="J32" i="37" a="1"/>
  <c r="L30" i="37" a="1"/>
  <c r="I64" i="37" a="1"/>
  <c r="AL43" i="37" a="1"/>
  <c r="AQ48" i="37" a="1"/>
  <c r="J51" i="37" a="1"/>
  <c r="F67" i="37" a="1"/>
  <c r="AQ41" i="37" a="1"/>
  <c r="J50" i="37" a="1"/>
  <c r="G31" i="37" a="1"/>
  <c r="AB39" i="37" a="1"/>
  <c r="Z49" i="37" a="1"/>
  <c r="AP46" i="37" a="1"/>
  <c r="H63" i="37" a="1"/>
  <c r="K51" i="37" a="1"/>
  <c r="I31" i="37" a="1"/>
  <c r="AB49" i="37" a="1"/>
  <c r="X47" i="37" a="1"/>
  <c r="AQ42" i="37" a="1"/>
  <c r="G47" i="37" a="1"/>
  <c r="F26" i="37" a="1"/>
  <c r="L4" i="9" a="1"/>
  <c r="AA41" i="37" a="1"/>
  <c r="W39" i="37" a="1"/>
  <c r="AP47" i="37" a="1"/>
  <c r="X44" i="37" a="1"/>
  <c r="G63" i="37" a="1"/>
  <c r="G60" i="37" a="1"/>
  <c r="K49" i="37" a="1"/>
  <c r="V48" i="37" a="1"/>
  <c r="I59" i="37" a="1"/>
  <c r="L67" i="37" a="1"/>
  <c r="I65" i="37" a="1"/>
  <c r="F59" i="37" a="1"/>
  <c r="H61" i="37" a="1"/>
  <c r="V40" i="37" a="1"/>
  <c r="K59" i="37" a="1"/>
  <c r="G41" i="37" a="1"/>
  <c r="G22" i="37" a="1"/>
  <c r="AN44" i="37" a="1"/>
  <c r="L3" i="8" a="1"/>
  <c r="H69" i="37" a="1"/>
  <c r="J46" i="37" a="1"/>
  <c r="AQ44" i="37" a="1"/>
  <c r="AO40" i="37" a="1"/>
  <c r="F68" i="37" a="1"/>
  <c r="AN47" i="37" a="1"/>
  <c r="H21" i="37" a="1"/>
  <c r="L48" i="37" a="1"/>
  <c r="I47" i="37" a="1"/>
  <c r="F30" i="37" a="1"/>
  <c r="H40" i="37" a="1"/>
  <c r="L4" i="28" a="1"/>
  <c r="Y42" i="37" a="1"/>
  <c r="G26" i="37" a="1"/>
  <c r="G44" i="37" a="1"/>
  <c r="F62" i="37" a="1"/>
  <c r="V46" i="37" a="1"/>
  <c r="AQ51" i="37" a="1"/>
  <c r="G39" i="37" a="1"/>
  <c r="L28" i="37" a="1"/>
  <c r="G29" i="37" a="1"/>
  <c r="I30" i="37" a="1"/>
  <c r="AP45" i="37" a="1"/>
  <c r="AM50" i="37" a="1"/>
  <c r="H57" i="37" a="1"/>
  <c r="AR51" i="37" a="1"/>
  <c r="I46" i="37" a="1"/>
  <c r="Y39" i="37" a="1"/>
  <c r="AR50" i="37" a="1"/>
  <c r="J27" i="37" a="1"/>
  <c r="L3" i="21" a="1"/>
  <c r="G45" i="37" a="1"/>
  <c r="L32" i="37" a="1"/>
  <c r="F61" i="37" a="1"/>
  <c r="AM44" i="37" a="1"/>
  <c r="Y40" i="37" a="1"/>
  <c r="AR46" i="37" a="1"/>
  <c r="AO51" i="37" a="1"/>
  <c r="I58" i="37" a="1"/>
  <c r="K29" i="37" a="1"/>
  <c r="J48" i="37" a="1"/>
  <c r="AR47" i="37" a="1"/>
  <c r="AB48" i="37" a="1"/>
  <c r="L42" i="37" a="1"/>
  <c r="Z39" i="37" a="1"/>
  <c r="G59" i="37" a="1"/>
  <c r="K33" i="37" a="1"/>
  <c r="L4" i="27" a="1"/>
  <c r="K24" i="37" a="1"/>
  <c r="K40" i="37" a="1"/>
  <c r="F58" i="37" a="1"/>
  <c r="H48" i="37" a="1"/>
  <c r="I49" i="37" a="1"/>
  <c r="L64" i="37" a="1"/>
  <c r="I21" i="37" a="1"/>
  <c r="AP50" i="37" a="1"/>
  <c r="I48" i="37" a="1"/>
  <c r="J47" i="37" a="1"/>
  <c r="I51" i="37" a="1"/>
  <c r="L24" i="37" a="1"/>
  <c r="J22" i="37" a="1"/>
  <c r="Y49" i="37" a="1"/>
  <c r="G23" i="37" a="1"/>
  <c r="H33" i="37" a="1"/>
  <c r="H25" i="37" a="1"/>
  <c r="K47" i="37" a="1"/>
  <c r="L68" i="37" a="1"/>
  <c r="J58" i="37" a="1"/>
  <c r="I69" i="37" a="1"/>
  <c r="H68" i="37" a="1"/>
  <c r="L49" i="37" a="1"/>
  <c r="AO44" i="37" a="1"/>
  <c r="Z42" i="37" a="1"/>
  <c r="G57" i="37" a="1"/>
  <c r="I23" i="37" a="1"/>
  <c r="AM48" i="37" a="1"/>
  <c r="Y46" i="37" a="1"/>
  <c r="AQ45" i="37" a="1"/>
  <c r="AP42" i="37" a="1"/>
  <c r="H60" i="37" a="1"/>
  <c r="K65" i="37" a="1"/>
  <c r="K58" i="37" a="1"/>
  <c r="W43" i="37" a="1"/>
  <c r="AL39" i="37" a="1"/>
  <c r="K48" i="37" a="1"/>
  <c r="AQ39" i="37" a="1"/>
  <c r="AQ43" i="37" a="1"/>
  <c r="L39" i="37" a="1"/>
  <c r="W46" i="37" a="1"/>
  <c r="F43" i="37" a="1"/>
  <c r="K62" i="37" a="1"/>
  <c r="AN45" i="37" a="1"/>
  <c r="AN46" i="37" a="1"/>
  <c r="I57" i="37" a="1"/>
  <c r="I68" i="37" a="1"/>
  <c r="H46" i="37" a="1"/>
  <c r="I33" i="37" a="1"/>
  <c r="AB43" i="37" a="1"/>
  <c r="J43" i="37" a="1"/>
  <c r="I42" i="37" a="1"/>
  <c r="W41" i="37" a="1"/>
  <c r="AM51" i="37" a="1"/>
  <c r="H44" i="37" a="1"/>
  <c r="X48" i="37" a="1"/>
  <c r="V44" i="37" a="1"/>
  <c r="AA48" i="37" a="1"/>
  <c r="J41" i="37" a="1"/>
  <c r="F32" i="37" a="1"/>
  <c r="K25" i="37" a="1"/>
  <c r="L33" i="37" a="1"/>
  <c r="AA46" i="37" a="1"/>
  <c r="AN51" i="37" a="1"/>
  <c r="L5" i="32" a="1"/>
  <c r="F65" i="37" a="1"/>
  <c r="I50" i="37" a="1"/>
  <c r="Z43" i="37" a="1"/>
  <c r="J57" i="37" a="1"/>
  <c r="AM39" i="37" a="1"/>
  <c r="AR39" i="37" a="1"/>
  <c r="I61" i="37" a="1"/>
  <c r="L60" i="37" a="1"/>
  <c r="G51" i="37" a="1"/>
  <c r="L25" i="37" a="1"/>
  <c r="AO50" i="37" a="1"/>
  <c r="G62" i="37" a="1"/>
  <c r="J24" i="37" a="1"/>
  <c r="L3" i="31" a="1"/>
  <c r="L43" i="37" a="1"/>
  <c r="L26" i="37" a="1"/>
  <c r="L40" i="37" a="1"/>
  <c r="G33" i="37" a="1"/>
  <c r="L3" i="24" a="1"/>
  <c r="X50" i="37" a="1"/>
  <c r="L3" i="23" a="1"/>
  <c r="H42" i="37" a="1"/>
  <c r="F21" i="37" a="1"/>
  <c r="I44" i="37" a="1"/>
  <c r="L44" i="37" a="1"/>
  <c r="AP48" i="37" a="1"/>
  <c r="J69" i="37" a="1"/>
  <c r="H47" i="37" a="1"/>
  <c r="L5" i="30" a="1"/>
  <c r="L3" i="26" a="1"/>
  <c r="V51" i="37" a="1"/>
  <c r="H31" i="37" a="1"/>
  <c r="AB41" i="37" a="1"/>
  <c r="Z45" i="37" a="1"/>
  <c r="AO47" i="37" a="1"/>
  <c r="F60" i="37" a="1"/>
  <c r="L4" i="31" a="1"/>
  <c r="K28" i="37" a="1"/>
  <c r="AQ49" i="37" a="1"/>
  <c r="L2" i="23" a="1"/>
  <c r="L2" i="34" a="1"/>
  <c r="L2" i="32" a="1"/>
  <c r="L2" i="31" a="1"/>
  <c r="L2" i="30" a="1"/>
  <c r="L2" i="28" a="1"/>
  <c r="L2" i="27" a="1"/>
  <c r="L2" i="26" a="1"/>
  <c r="L2" i="25" a="1"/>
  <c r="L2" i="24" a="1"/>
  <c r="L2" i="4" a="1"/>
  <c r="L2" i="9" a="1"/>
  <c r="L2" i="8" a="1"/>
  <c r="L2" i="21" a="1"/>
  <c r="L2" i="22" a="1"/>
  <c r="O29" i="20" a="1"/>
  <c r="O30" i="20" a="1"/>
  <c r="O30" i="20" l="1"/>
  <c r="O29" i="20"/>
  <c r="L2" i="32"/>
  <c r="B2" i="32" s="1"/>
  <c r="C2" i="32" s="1"/>
  <c r="L3" i="34"/>
  <c r="L4" i="23"/>
  <c r="L2" i="23"/>
  <c r="L3" i="23"/>
  <c r="L4" i="34"/>
  <c r="B4" i="34" s="1"/>
  <c r="C4" i="34" s="1"/>
  <c r="L5" i="34"/>
  <c r="L2" i="34"/>
  <c r="G7" i="34"/>
  <c r="K6" i="34" s="1"/>
  <c r="L4" i="33"/>
  <c r="L3" i="33"/>
  <c r="B3" i="33" s="1"/>
  <c r="C3" i="33" s="1"/>
  <c r="L5" i="33"/>
  <c r="G7" i="33"/>
  <c r="B2" i="33"/>
  <c r="C2" i="33" s="1"/>
  <c r="L3" i="32"/>
  <c r="L4" i="32"/>
  <c r="L5" i="32"/>
  <c r="G7" i="32"/>
  <c r="L2" i="31"/>
  <c r="L4" i="31"/>
  <c r="L3" i="31"/>
  <c r="G6" i="31"/>
  <c r="K5" i="31" s="1"/>
  <c r="L3" i="30"/>
  <c r="L4" i="30"/>
  <c r="L2" i="30"/>
  <c r="L5" i="30"/>
  <c r="G7" i="30"/>
  <c r="K6" i="30" s="1"/>
  <c r="L3" i="29"/>
  <c r="B3" i="29" s="1"/>
  <c r="C3" i="29" s="1"/>
  <c r="G6" i="29"/>
  <c r="K5" i="29"/>
  <c r="K4" i="29"/>
  <c r="B2" i="29"/>
  <c r="C2" i="29" s="1"/>
  <c r="L4" i="28"/>
  <c r="L3" i="28"/>
  <c r="L2" i="28"/>
  <c r="G6" i="28"/>
  <c r="K5" i="28" s="1"/>
  <c r="L5" i="27"/>
  <c r="L3" i="27"/>
  <c r="L2" i="27"/>
  <c r="L4" i="27"/>
  <c r="G7" i="27"/>
  <c r="L4" i="26"/>
  <c r="L3" i="26"/>
  <c r="B4" i="26" s="1"/>
  <c r="C4" i="26" s="1"/>
  <c r="L2" i="26"/>
  <c r="L5" i="26"/>
  <c r="G7" i="26"/>
  <c r="K6" i="26" s="1"/>
  <c r="L3" i="25"/>
  <c r="L2" i="25"/>
  <c r="G6" i="25"/>
  <c r="K5" i="25" s="1"/>
  <c r="K4" i="25"/>
  <c r="L5" i="24"/>
  <c r="L3" i="24"/>
  <c r="L2" i="24"/>
  <c r="L4" i="24"/>
  <c r="G7" i="24"/>
  <c r="G7" i="23"/>
  <c r="K5" i="23"/>
  <c r="L4" i="22"/>
  <c r="L3" i="22"/>
  <c r="B4" i="22" s="1"/>
  <c r="C4" i="22" s="1"/>
  <c r="L2" i="22"/>
  <c r="B2" i="22" s="1"/>
  <c r="G6" i="22"/>
  <c r="K5" i="22"/>
  <c r="L3" i="21"/>
  <c r="L2" i="21"/>
  <c r="L4" i="21"/>
  <c r="G6" i="21"/>
  <c r="K5" i="21" s="1"/>
  <c r="L3" i="8"/>
  <c r="L2" i="8"/>
  <c r="G6" i="8"/>
  <c r="K5" i="8" s="1"/>
  <c r="K4" i="8"/>
  <c r="L2" i="9"/>
  <c r="L3" i="9"/>
  <c r="L4" i="9"/>
  <c r="L5" i="9"/>
  <c r="G7" i="9"/>
  <c r="K6" i="9" s="1"/>
  <c r="L4" i="4"/>
  <c r="L3" i="4"/>
  <c r="L2" i="4"/>
  <c r="G6" i="4"/>
  <c r="L3" i="3"/>
  <c r="B3" i="3" s="1"/>
  <c r="C3" i="3" s="1"/>
  <c r="G6" i="3"/>
  <c r="K5" i="3"/>
  <c r="K4" i="3"/>
  <c r="B2" i="3"/>
  <c r="C2" i="3" s="1"/>
  <c r="K3" i="2"/>
  <c r="G5" i="2"/>
  <c r="J4" i="2" s="1"/>
  <c r="G5" i="1"/>
  <c r="J4" i="1"/>
  <c r="I59" i="37"/>
  <c r="J69" i="37"/>
  <c r="F63" i="37"/>
  <c r="J68" i="37"/>
  <c r="F60" i="37"/>
  <c r="K64" i="37"/>
  <c r="L64" i="37"/>
  <c r="K61" i="37"/>
  <c r="I68" i="37"/>
  <c r="L61" i="37"/>
  <c r="G63" i="37"/>
  <c r="K58" i="37"/>
  <c r="K68" i="37"/>
  <c r="L68" i="37"/>
  <c r="H69" i="37"/>
  <c r="G66" i="37"/>
  <c r="H65" i="37"/>
  <c r="L58" i="37"/>
  <c r="I65" i="37"/>
  <c r="F59" i="37"/>
  <c r="K62" i="37"/>
  <c r="J59" i="37"/>
  <c r="J61" i="37"/>
  <c r="H66" i="37"/>
  <c r="K59" i="37"/>
  <c r="I58" i="37"/>
  <c r="I66" i="37"/>
  <c r="J58" i="37"/>
  <c r="H63" i="37"/>
  <c r="F57" i="37"/>
  <c r="G60" i="37"/>
  <c r="J65" i="37"/>
  <c r="G62" i="37"/>
  <c r="G57" i="37"/>
  <c r="H62" i="37"/>
  <c r="K65" i="37"/>
  <c r="F67" i="37"/>
  <c r="G69" i="37"/>
  <c r="L57" i="37"/>
  <c r="G59" i="37"/>
  <c r="I62" i="37"/>
  <c r="L65" i="37"/>
  <c r="L67" i="37"/>
  <c r="H59" i="37"/>
  <c r="J62" i="37"/>
  <c r="I69" i="37"/>
  <c r="F66" i="37"/>
  <c r="H60" i="37"/>
  <c r="L62" i="37"/>
  <c r="K69" i="37"/>
  <c r="H57" i="37"/>
  <c r="L59" i="37"/>
  <c r="H64" i="37"/>
  <c r="I67" i="37"/>
  <c r="I63" i="37"/>
  <c r="G67" i="37"/>
  <c r="I60" i="37"/>
  <c r="G64" i="37"/>
  <c r="H67" i="37"/>
  <c r="I57" i="37"/>
  <c r="G61" i="37"/>
  <c r="K63" i="37"/>
  <c r="K57" i="37"/>
  <c r="F64" i="37"/>
  <c r="J66" i="37"/>
  <c r="F61" i="37"/>
  <c r="J63" i="37"/>
  <c r="K66" i="37"/>
  <c r="L69" i="37"/>
  <c r="F58" i="37"/>
  <c r="J60" i="37"/>
  <c r="L66" i="37"/>
  <c r="F68" i="37"/>
  <c r="J57" i="37"/>
  <c r="G58" i="37"/>
  <c r="K60" i="37"/>
  <c r="H61" i="37"/>
  <c r="L63" i="37"/>
  <c r="I64" i="37"/>
  <c r="F65" i="37"/>
  <c r="J67" i="37"/>
  <c r="G68" i="37"/>
  <c r="H58" i="37"/>
  <c r="L60" i="37"/>
  <c r="I61" i="37"/>
  <c r="F62" i="37"/>
  <c r="J64" i="37"/>
  <c r="G65" i="37"/>
  <c r="K67" i="37"/>
  <c r="H68" i="37"/>
  <c r="F69" i="37"/>
  <c r="AP43" i="37"/>
  <c r="AM44" i="37"/>
  <c r="AO50" i="37"/>
  <c r="AR46" i="37"/>
  <c r="AM51" i="37"/>
  <c r="AL48" i="37"/>
  <c r="AR39" i="37"/>
  <c r="AR49" i="37"/>
  <c r="AO40" i="37"/>
  <c r="AQ46" i="37"/>
  <c r="AP40" i="37"/>
  <c r="AQ43" i="37"/>
  <c r="AP50" i="37"/>
  <c r="AN47" i="37"/>
  <c r="AL51" i="37"/>
  <c r="AL41" i="37"/>
  <c r="AO47" i="37"/>
  <c r="AM41" i="37"/>
  <c r="AN44" i="37"/>
  <c r="AQ40" i="37"/>
  <c r="AN41" i="37"/>
  <c r="AP47" i="37"/>
  <c r="AN51" i="37"/>
  <c r="AR40" i="37"/>
  <c r="AO41" i="37"/>
  <c r="AQ47" i="37"/>
  <c r="AO51" i="37"/>
  <c r="AP41" i="37"/>
  <c r="AM42" i="37"/>
  <c r="AR47" i="37"/>
  <c r="AP51" i="37"/>
  <c r="AM39" i="37"/>
  <c r="AQ41" i="37"/>
  <c r="AL46" i="37"/>
  <c r="AQ51" i="37"/>
  <c r="AR41" i="37"/>
  <c r="AO42" i="37"/>
  <c r="AM46" i="37"/>
  <c r="AN49" i="37"/>
  <c r="AR51" i="37"/>
  <c r="AR48" i="37"/>
  <c r="AL50" i="37"/>
  <c r="AL45" i="37"/>
  <c r="AQ50" i="37"/>
  <c r="AP44" i="37"/>
  <c r="AR50" i="37"/>
  <c r="AN45" i="37"/>
  <c r="AR44" i="37"/>
  <c r="AM49" i="37"/>
  <c r="AP45" i="37"/>
  <c r="AO39" i="37"/>
  <c r="AM43" i="37"/>
  <c r="AQ45" i="37"/>
  <c r="AO49" i="37"/>
  <c r="AM45" i="37"/>
  <c r="AL39" i="37"/>
  <c r="AQ44" i="37"/>
  <c r="AL49" i="37"/>
  <c r="AO45" i="37"/>
  <c r="AP48" i="37"/>
  <c r="AN39" i="37"/>
  <c r="AQ48" i="37"/>
  <c r="AP39" i="37"/>
  <c r="AM40" i="37"/>
  <c r="AQ42" i="37"/>
  <c r="AN43" i="37"/>
  <c r="AR45" i="37"/>
  <c r="AO46" i="37"/>
  <c r="AL47" i="37"/>
  <c r="AP49" i="37"/>
  <c r="AM50" i="37"/>
  <c r="AO44" i="37"/>
  <c r="AN46" i="37"/>
  <c r="AR43" i="37"/>
  <c r="AM48" i="37"/>
  <c r="AL42" i="37"/>
  <c r="AN48" i="37"/>
  <c r="AO48" i="37"/>
  <c r="AN42" i="37"/>
  <c r="AL43" i="37"/>
  <c r="AL40" i="37"/>
  <c r="AP42" i="37"/>
  <c r="AQ39" i="37"/>
  <c r="AN40" i="37"/>
  <c r="AR42" i="37"/>
  <c r="AO43" i="37"/>
  <c r="AL44" i="37"/>
  <c r="AP46" i="37"/>
  <c r="AM47" i="37"/>
  <c r="AQ49" i="37"/>
  <c r="AN50" i="37"/>
  <c r="AA43" i="37"/>
  <c r="Z47" i="37"/>
  <c r="Z40" i="37"/>
  <c r="AA40" i="37"/>
  <c r="W41" i="37"/>
  <c r="X41" i="37"/>
  <c r="V45" i="37"/>
  <c r="Z50" i="37"/>
  <c r="AA50" i="37"/>
  <c r="AB46" i="37"/>
  <c r="W51" i="37"/>
  <c r="X51" i="37"/>
  <c r="Y47" i="37"/>
  <c r="AB43" i="37"/>
  <c r="V48" i="37"/>
  <c r="X44" i="37"/>
  <c r="W48" i="37"/>
  <c r="Y44" i="37"/>
  <c r="V42" i="37"/>
  <c r="Z44" i="37"/>
  <c r="Y51" i="37"/>
  <c r="V39" i="37"/>
  <c r="Z41" i="37"/>
  <c r="X45" i="37"/>
  <c r="AB47" i="37"/>
  <c r="Y48" i="37"/>
  <c r="Z51" i="37"/>
  <c r="W39" i="37"/>
  <c r="AA41" i="37"/>
  <c r="Y45" i="37"/>
  <c r="V46" i="37"/>
  <c r="W49" i="37"/>
  <c r="AA51" i="37"/>
  <c r="X39" i="37"/>
  <c r="AB41" i="37"/>
  <c r="V43" i="37"/>
  <c r="Z45" i="37"/>
  <c r="AA48" i="37"/>
  <c r="AB51" i="37"/>
  <c r="V40" i="37"/>
  <c r="Z42" i="37"/>
  <c r="W43" i="37"/>
  <c r="AA45" i="37"/>
  <c r="AB48" i="37"/>
  <c r="V50" i="37"/>
  <c r="Z39" i="37"/>
  <c r="V47" i="37"/>
  <c r="Z49" i="37"/>
  <c r="W50" i="37"/>
  <c r="Y41" i="37"/>
  <c r="X48" i="37"/>
  <c r="W42" i="37"/>
  <c r="AA44" i="37"/>
  <c r="V49" i="37"/>
  <c r="X42" i="37"/>
  <c r="AB44" i="37"/>
  <c r="Z48" i="37"/>
  <c r="Y42" i="37"/>
  <c r="W46" i="37"/>
  <c r="X49" i="37"/>
  <c r="Y39" i="37"/>
  <c r="X46" i="37"/>
  <c r="Y49" i="37"/>
  <c r="W40" i="37"/>
  <c r="AA42" i="37"/>
  <c r="X43" i="37"/>
  <c r="AB45" i="37"/>
  <c r="Y46" i="37"/>
  <c r="AB40" i="37"/>
  <c r="W45" i="37"/>
  <c r="AA47" i="37"/>
  <c r="AB50" i="37"/>
  <c r="AA39" i="37"/>
  <c r="X40" i="37"/>
  <c r="AB42" i="37"/>
  <c r="Y43" i="37"/>
  <c r="V44" i="37"/>
  <c r="Z46" i="37"/>
  <c r="W47" i="37"/>
  <c r="AA49" i="37"/>
  <c r="X50" i="37"/>
  <c r="AB39" i="37"/>
  <c r="Y40" i="37"/>
  <c r="V41" i="37"/>
  <c r="Z43" i="37"/>
  <c r="W44" i="37"/>
  <c r="AA46" i="37"/>
  <c r="X47" i="37"/>
  <c r="AB49" i="37"/>
  <c r="Y50" i="37"/>
  <c r="V51" i="37"/>
  <c r="J40" i="37"/>
  <c r="H44" i="37"/>
  <c r="F48" i="37"/>
  <c r="K40" i="37"/>
  <c r="L43" i="37"/>
  <c r="G48" i="37"/>
  <c r="L40" i="37"/>
  <c r="K47" i="37"/>
  <c r="L41" i="37"/>
  <c r="F45" i="37"/>
  <c r="H51" i="37"/>
  <c r="H42" i="37"/>
  <c r="L44" i="37"/>
  <c r="F43" i="37"/>
  <c r="J45" i="37"/>
  <c r="F40" i="37"/>
  <c r="J42" i="37"/>
  <c r="G43" i="37"/>
  <c r="K45" i="37"/>
  <c r="H46" i="37"/>
  <c r="L48" i="37"/>
  <c r="I49" i="37"/>
  <c r="F50" i="37"/>
  <c r="K43" i="37"/>
  <c r="I44" i="37"/>
  <c r="J47" i="37"/>
  <c r="J44" i="37"/>
  <c r="H48" i="37"/>
  <c r="H45" i="37"/>
  <c r="I45" i="37"/>
  <c r="H39" i="37"/>
  <c r="H49" i="37"/>
  <c r="G40" i="37"/>
  <c r="H43" i="37"/>
  <c r="L45" i="37"/>
  <c r="I46" i="37"/>
  <c r="F47" i="37"/>
  <c r="J49" i="37"/>
  <c r="G50" i="37"/>
  <c r="I47" i="37"/>
  <c r="G42" i="37"/>
  <c r="F49" i="37"/>
  <c r="G49" i="37"/>
  <c r="G46" i="37"/>
  <c r="J39" i="37"/>
  <c r="K42" i="37"/>
  <c r="K39" i="37"/>
  <c r="H40" i="37"/>
  <c r="L42" i="37"/>
  <c r="I43" i="37"/>
  <c r="F44" i="37"/>
  <c r="J46" i="37"/>
  <c r="G47" i="37"/>
  <c r="K49" i="37"/>
  <c r="H50" i="37"/>
  <c r="G41" i="37"/>
  <c r="L46" i="37"/>
  <c r="J50" i="37"/>
  <c r="F42" i="37"/>
  <c r="L50" i="37"/>
  <c r="F39" i="37"/>
  <c r="I48" i="37"/>
  <c r="G51" i="37"/>
  <c r="H41" i="37"/>
  <c r="K50" i="37"/>
  <c r="I41" i="37"/>
  <c r="G45" i="37"/>
  <c r="I51" i="37"/>
  <c r="J41" i="37"/>
  <c r="K44" i="37"/>
  <c r="L47" i="37"/>
  <c r="J51" i="37"/>
  <c r="G39" i="37"/>
  <c r="K41" i="37"/>
  <c r="F46" i="37"/>
  <c r="J48" i="37"/>
  <c r="K51" i="37"/>
  <c r="I42" i="37"/>
  <c r="K48" i="37"/>
  <c r="L51" i="37"/>
  <c r="L39" i="37"/>
  <c r="I40" i="37"/>
  <c r="F41" i="37"/>
  <c r="J43" i="37"/>
  <c r="G44" i="37"/>
  <c r="K46" i="37"/>
  <c r="H47" i="37"/>
  <c r="L49" i="37"/>
  <c r="I50" i="37"/>
  <c r="F51" i="37"/>
  <c r="I29" i="37"/>
  <c r="K25" i="37"/>
  <c r="J22" i="37"/>
  <c r="G33" i="37"/>
  <c r="H26" i="37"/>
  <c r="F30" i="37"/>
  <c r="K22" i="37"/>
  <c r="G23" i="37"/>
  <c r="J32" i="37"/>
  <c r="L28" i="37"/>
  <c r="I33" i="37"/>
  <c r="I26" i="37"/>
  <c r="J29" i="37"/>
  <c r="J26" i="37"/>
  <c r="K29" i="37"/>
  <c r="F21" i="37"/>
  <c r="J23" i="37"/>
  <c r="I30" i="37"/>
  <c r="J33" i="37"/>
  <c r="G21" i="37"/>
  <c r="K23" i="37"/>
  <c r="H24" i="37"/>
  <c r="L26" i="37"/>
  <c r="I27" i="37"/>
  <c r="F28" i="37"/>
  <c r="J30" i="37"/>
  <c r="G31" i="37"/>
  <c r="K33" i="37"/>
  <c r="H21" i="37"/>
  <c r="L23" i="37"/>
  <c r="I24" i="37"/>
  <c r="F25" i="37"/>
  <c r="J27" i="37"/>
  <c r="G28" i="37"/>
  <c r="K30" i="37"/>
  <c r="H31" i="37"/>
  <c r="L33" i="37"/>
  <c r="H23" i="37"/>
  <c r="K32" i="37"/>
  <c r="L22" i="37"/>
  <c r="G27" i="37"/>
  <c r="H30" i="37"/>
  <c r="K26" i="37"/>
  <c r="I21" i="37"/>
  <c r="F32" i="37"/>
  <c r="G22" i="37"/>
  <c r="G32" i="37"/>
  <c r="F27" i="37"/>
  <c r="F24" i="37"/>
  <c r="G24" i="37"/>
  <c r="F22" i="37"/>
  <c r="G25" i="37"/>
  <c r="K27" i="37"/>
  <c r="L30" i="37"/>
  <c r="H25" i="37"/>
  <c r="I28" i="37"/>
  <c r="I25" i="37"/>
  <c r="G29" i="37"/>
  <c r="L21" i="37"/>
  <c r="G26" i="37"/>
  <c r="K28" i="37"/>
  <c r="H29" i="37"/>
  <c r="L31" i="37"/>
  <c r="F33" i="37"/>
  <c r="L25" i="37"/>
  <c r="G30" i="37"/>
  <c r="H33" i="37"/>
  <c r="I23" i="37"/>
  <c r="L32" i="37"/>
  <c r="H27" i="37"/>
  <c r="L29" i="37"/>
  <c r="F31" i="37"/>
  <c r="J24" i="37"/>
  <c r="H28" i="37"/>
  <c r="I31" i="37"/>
  <c r="J21" i="37"/>
  <c r="K24" i="37"/>
  <c r="L27" i="37"/>
  <c r="F29" i="37"/>
  <c r="J31" i="37"/>
  <c r="K21" i="37"/>
  <c r="H22" i="37"/>
  <c r="L24" i="37"/>
  <c r="F26" i="37"/>
  <c r="J28" i="37"/>
  <c r="K31" i="37"/>
  <c r="H32" i="37"/>
  <c r="I22" i="37"/>
  <c r="F23" i="37"/>
  <c r="J25" i="37"/>
  <c r="I32" i="37"/>
  <c r="I3" i="37"/>
  <c r="AV74" i="37"/>
  <c r="AU74" i="37"/>
  <c r="AT74" i="37"/>
  <c r="AS74" i="37"/>
  <c r="AK74" i="37"/>
  <c r="AJ74" i="37"/>
  <c r="AF74" i="37"/>
  <c r="AE74" i="37"/>
  <c r="AD74" i="37"/>
  <c r="AC74" i="37"/>
  <c r="U74" i="37"/>
  <c r="T74" i="37"/>
  <c r="P74" i="37"/>
  <c r="O74" i="37"/>
  <c r="N74" i="37"/>
  <c r="M74" i="37"/>
  <c r="E74" i="37"/>
  <c r="D74" i="37"/>
  <c r="AV56" i="37"/>
  <c r="AU56" i="37"/>
  <c r="AT56" i="37"/>
  <c r="AS56" i="37"/>
  <c r="AK56" i="37"/>
  <c r="AJ56" i="37"/>
  <c r="AF56" i="37"/>
  <c r="AE56" i="37"/>
  <c r="AD56" i="37"/>
  <c r="AC56" i="37"/>
  <c r="U56" i="37"/>
  <c r="T56" i="37"/>
  <c r="P56" i="37"/>
  <c r="O56" i="37"/>
  <c r="N56" i="37"/>
  <c r="M56" i="37"/>
  <c r="E56" i="37"/>
  <c r="D56" i="37"/>
  <c r="AV38" i="37"/>
  <c r="AU38" i="37"/>
  <c r="AT38" i="37"/>
  <c r="AS38" i="37"/>
  <c r="AK38" i="37"/>
  <c r="AJ38" i="37"/>
  <c r="AF38" i="37"/>
  <c r="AE38" i="37"/>
  <c r="AD38" i="37"/>
  <c r="AC38" i="37"/>
  <c r="U38" i="37"/>
  <c r="T38" i="37"/>
  <c r="P38" i="37"/>
  <c r="O38" i="37"/>
  <c r="N38" i="37"/>
  <c r="M38" i="37"/>
  <c r="E38" i="37"/>
  <c r="D38" i="37"/>
  <c r="P20" i="37"/>
  <c r="O20" i="37"/>
  <c r="N20" i="37"/>
  <c r="M20" i="37"/>
  <c r="E20" i="37"/>
  <c r="D20" i="37"/>
  <c r="P2" i="37"/>
  <c r="O2" i="37"/>
  <c r="N2" i="37"/>
  <c r="M2" i="37"/>
  <c r="E2" i="37"/>
  <c r="D2" i="37"/>
  <c r="E70" i="37" a="1"/>
  <c r="AU53" i="37" a="1"/>
  <c r="E8" i="37" a="1"/>
  <c r="AD53" i="37" a="1"/>
  <c r="J3" i="37" a="1"/>
  <c r="AU71" i="37" a="1"/>
  <c r="L13" i="37" a="1"/>
  <c r="H3" i="37" a="1"/>
  <c r="AJ53" i="37" a="1"/>
  <c r="M12" i="37" a="1"/>
  <c r="L5" i="21" a="1"/>
  <c r="L14" i="37" a="1"/>
  <c r="M70" i="37" a="1"/>
  <c r="N6" i="37" a="1"/>
  <c r="L11" i="37" a="1"/>
  <c r="P71" i="37" a="1"/>
  <c r="J6" i="37" a="1"/>
  <c r="I10" i="37" a="1"/>
  <c r="AK52" i="37" a="1"/>
  <c r="K4" i="2" a="1"/>
  <c r="AD71" i="37" a="1"/>
  <c r="E3" i="37" a="1"/>
  <c r="O14" i="37" a="1"/>
  <c r="O17" i="37" a="1"/>
  <c r="E14" i="37" a="1"/>
  <c r="F11" i="37" a="1"/>
  <c r="P70" i="37" a="1"/>
  <c r="O15" i="37" a="1"/>
  <c r="O53" i="37" a="1"/>
  <c r="L4" i="8" a="1"/>
  <c r="G7" i="37" a="1"/>
  <c r="K5" i="37" a="1"/>
  <c r="F8" i="37" a="1"/>
  <c r="N4" i="37" a="1"/>
  <c r="D15" i="37" a="1"/>
  <c r="AJ70" i="37" a="1"/>
  <c r="I15" i="37" a="1"/>
  <c r="N14" i="37" a="1"/>
  <c r="N17" i="37" a="1"/>
  <c r="K15" i="37" a="1"/>
  <c r="K11" i="37" a="1"/>
  <c r="M15" i="37" a="1"/>
  <c r="M16" i="37" a="1"/>
  <c r="AJ71" i="37" a="1"/>
  <c r="F7" i="37" a="1"/>
  <c r="AS71" i="37" a="1"/>
  <c r="M35" i="37" a="1"/>
  <c r="AC53" i="37" a="1"/>
  <c r="AK71" i="37" a="1"/>
  <c r="P4" i="37" a="1"/>
  <c r="L4" i="37" a="1"/>
  <c r="J7" i="37" a="1"/>
  <c r="H6" i="37" a="1"/>
  <c r="AV70" i="37" a="1"/>
  <c r="N12" i="37" a="1"/>
  <c r="AS52" i="37" a="1"/>
  <c r="E34" i="37" a="1"/>
  <c r="O34" i="37" a="1"/>
  <c r="L4" i="3" a="1"/>
  <c r="H13" i="37" a="1"/>
  <c r="L6" i="9" a="1"/>
  <c r="J10" i="37" a="1"/>
  <c r="G8" i="37" a="1"/>
  <c r="E9" i="37" a="1"/>
  <c r="G13" i="37" a="1"/>
  <c r="I11" i="37" a="1"/>
  <c r="N34" i="37" a="1"/>
  <c r="N5" i="37" a="1"/>
  <c r="AV71" i="37" a="1"/>
  <c r="E71" i="37" a="1"/>
  <c r="E11" i="37" a="1"/>
  <c r="D34" i="37" a="1"/>
  <c r="AF53" i="37" a="1"/>
  <c r="D35" i="37" a="1"/>
  <c r="I7" i="37" a="1"/>
  <c r="T53" i="37" a="1"/>
  <c r="H15" i="37" a="1"/>
  <c r="AF71" i="37" a="1"/>
  <c r="L8" i="37" a="1"/>
  <c r="L5" i="29" a="1"/>
  <c r="N11" i="37" a="1"/>
  <c r="AC70" i="37" a="1"/>
  <c r="F5" i="37" a="1"/>
  <c r="O5" i="37" a="1"/>
  <c r="H9" i="37" a="1"/>
  <c r="AJ52" i="37" a="1"/>
  <c r="AS70" i="37" a="1"/>
  <c r="U52" i="37" a="1"/>
  <c r="G5" i="37" a="1"/>
  <c r="AE71" i="37" a="1"/>
  <c r="E52" i="37" a="1"/>
  <c r="E6" i="37" a="1"/>
  <c r="L5" i="28" a="1"/>
  <c r="L4" i="25" a="1"/>
  <c r="D53" i="37" a="1"/>
  <c r="D52" i="37" a="1"/>
  <c r="AF52" i="37" a="1"/>
  <c r="K6" i="37" a="1"/>
  <c r="M14" i="37" a="1"/>
  <c r="T71" i="37" a="1"/>
  <c r="N71" i="37" a="1"/>
  <c r="O9" i="37" a="1"/>
  <c r="G12" i="37" a="1"/>
  <c r="O16" i="37" a="1"/>
  <c r="AC71" i="37" a="1"/>
  <c r="G9" i="37" a="1"/>
  <c r="L6" i="34" a="1"/>
  <c r="AK53" i="37" a="1"/>
  <c r="AU70" i="37" a="1"/>
  <c r="H8" i="37" a="1"/>
  <c r="P34" i="37" a="1"/>
  <c r="M71" i="37" a="1"/>
  <c r="M9" i="37" a="1"/>
  <c r="F4" i="37" a="1"/>
  <c r="E53" i="37" a="1"/>
  <c r="I12" i="37" a="1"/>
  <c r="F13" i="37" a="1"/>
  <c r="G10" i="37" a="1"/>
  <c r="P7" i="37" a="1"/>
  <c r="P10" i="37" a="1"/>
  <c r="AT53" i="37" a="1"/>
  <c r="O11" i="37" a="1"/>
  <c r="P6" i="37" a="1"/>
  <c r="K10" i="37" a="1"/>
  <c r="L5" i="8" a="1"/>
  <c r="H10" i="37" a="1"/>
  <c r="F3" i="37" a="1"/>
  <c r="I13" i="37" a="1"/>
  <c r="H7" i="37" a="1"/>
  <c r="L12" i="37" a="1"/>
  <c r="D5" i="37" a="1"/>
  <c r="AV53" i="37" a="1"/>
  <c r="P53" i="37" a="1"/>
  <c r="P9" i="37" a="1"/>
  <c r="J4" i="37" a="1"/>
  <c r="I8" i="37" a="1"/>
  <c r="D12" i="37" a="1"/>
  <c r="D71" i="37" a="1"/>
  <c r="L6" i="37" a="1"/>
  <c r="L3" i="37" a="1"/>
  <c r="G6" i="37" a="1"/>
  <c r="P17" i="37" a="1"/>
  <c r="AS53" i="37" a="1"/>
  <c r="F10" i="37" a="1"/>
  <c r="P16" i="37" a="1"/>
  <c r="P35" i="37" a="1"/>
  <c r="H14" i="37" a="1"/>
  <c r="K3" i="37" a="1"/>
  <c r="E7" i="37" a="1"/>
  <c r="P52" i="37" a="1"/>
  <c r="AD52" i="37" a="1"/>
  <c r="F6" i="37" a="1"/>
  <c r="I5" i="37" a="1"/>
  <c r="E17" i="37" a="1"/>
  <c r="L7" i="37" a="1"/>
  <c r="L6" i="30" a="1"/>
  <c r="K4" i="1" a="1"/>
  <c r="L15" i="37" a="1"/>
  <c r="J11" i="37" a="1"/>
  <c r="D16" i="37" a="1"/>
  <c r="J13" i="37" a="1"/>
  <c r="M7" i="37" a="1"/>
  <c r="AK70" i="37" a="1"/>
  <c r="P5" i="37" a="1"/>
  <c r="AV52" i="37" a="1"/>
  <c r="J12" i="37" a="1"/>
  <c r="AE53" i="37" a="1"/>
  <c r="P12" i="37" a="1"/>
  <c r="N7" i="37" a="1"/>
  <c r="F14" i="37" a="1"/>
  <c r="F15" i="37" a="1"/>
  <c r="L5" i="22" a="1"/>
  <c r="N13" i="37" a="1"/>
  <c r="I14" i="37" a="1"/>
  <c r="E10" i="37" a="1"/>
  <c r="O3" i="37" a="1"/>
  <c r="AT70" i="37" a="1"/>
  <c r="N53" i="37" a="1"/>
  <c r="L5" i="3" a="1"/>
  <c r="N35" i="37" a="1"/>
  <c r="F9" i="37" a="1"/>
  <c r="L5" i="23" a="1"/>
  <c r="G14" i="37" a="1"/>
  <c r="U70" i="37" a="1"/>
  <c r="M4" i="37" a="1"/>
  <c r="O52" i="37" a="1"/>
  <c r="L4" i="29" a="1"/>
  <c r="P14" i="37" a="1"/>
  <c r="D9" i="37" a="1"/>
  <c r="H11" i="37" a="1"/>
  <c r="U53" i="37" a="1"/>
  <c r="O7" i="37" a="1"/>
  <c r="P13" i="37" a="1"/>
  <c r="D3" i="37" a="1"/>
  <c r="K14" i="37" a="1"/>
  <c r="M17" i="37" a="1"/>
  <c r="M11" i="37" a="1"/>
  <c r="O35" i="37" a="1"/>
  <c r="M53" i="37" a="1"/>
  <c r="G11" i="37" a="1"/>
  <c r="K8" i="37" a="1"/>
  <c r="M8" i="37" a="1"/>
  <c r="L9" i="37" a="1"/>
  <c r="M10" i="37" a="1"/>
  <c r="N8" i="37" a="1"/>
  <c r="I6" i="37" a="1"/>
  <c r="T52" i="37" a="1"/>
  <c r="AF70" i="37" a="1"/>
  <c r="J15" i="37" a="1"/>
  <c r="E35" i="37" a="1"/>
  <c r="N9" i="37" a="1"/>
  <c r="N52" i="37" a="1"/>
  <c r="L10" i="37" a="1"/>
  <c r="G3" i="37" a="1"/>
  <c r="K12" i="37" a="1"/>
  <c r="D70" i="37" a="1"/>
  <c r="H5" i="37" a="1"/>
  <c r="L5" i="37" a="1"/>
  <c r="G15" i="37" a="1"/>
  <c r="N70" i="37" a="1"/>
  <c r="N10" i="37" a="1"/>
  <c r="AC52" i="37" a="1"/>
  <c r="D6" i="37" a="1"/>
  <c r="O6" i="37" a="1"/>
  <c r="L6" i="26" a="1"/>
  <c r="L5" i="25" a="1"/>
  <c r="AE70" i="37" a="1"/>
  <c r="N15" i="37" a="1"/>
  <c r="AU52" i="37" a="1"/>
  <c r="O71" i="37" a="1"/>
  <c r="N3" i="37" a="1"/>
  <c r="J14" i="37" a="1"/>
  <c r="J8" i="37" a="1"/>
  <c r="I9" i="37" a="1"/>
  <c r="U71" i="37" a="1"/>
  <c r="AT71" i="37" a="1"/>
  <c r="N16" i="37" a="1"/>
  <c r="K4" i="37" a="1"/>
  <c r="E15" i="37" a="1"/>
  <c r="H4" i="37" a="1"/>
  <c r="O70" i="37" a="1"/>
  <c r="AS47" i="35" a="1"/>
  <c r="E5" i="37" a="1"/>
  <c r="E16" i="37" a="1"/>
  <c r="D17" i="37" a="1"/>
  <c r="F12" i="37" a="1"/>
  <c r="AD70" i="37" a="1"/>
  <c r="K7" i="37" a="1"/>
  <c r="M52" i="37" a="1"/>
  <c r="I4" i="37" a="1"/>
  <c r="O13" i="37" a="1"/>
  <c r="K13" i="37" a="1"/>
  <c r="P3" i="37" a="1"/>
  <c r="H12" i="37" a="1"/>
  <c r="M34" i="37" a="1"/>
  <c r="L5" i="31" a="1"/>
  <c r="E4" i="37" a="1"/>
  <c r="T70" i="37" a="1"/>
  <c r="AE52" i="37" a="1"/>
  <c r="K9" i="37" a="1"/>
  <c r="J5" i="37" a="1"/>
  <c r="AT52" i="37" a="1"/>
  <c r="G4" i="37" a="1"/>
  <c r="M5" i="37" a="1"/>
  <c r="J9" i="37" a="1"/>
  <c r="K2" i="2" a="1"/>
  <c r="F30" i="20" a="1"/>
  <c r="F23" i="20" a="1"/>
  <c r="B3" i="32" l="1"/>
  <c r="C3" i="32" s="1"/>
  <c r="B3" i="23"/>
  <c r="C3" i="23" s="1"/>
  <c r="B4" i="31"/>
  <c r="C4" i="31" s="1"/>
  <c r="B5" i="27"/>
  <c r="C5" i="27" s="1"/>
  <c r="B4" i="23"/>
  <c r="C4" i="23" s="1"/>
  <c r="C2" i="23"/>
  <c r="L6" i="34"/>
  <c r="B6" i="34" s="1"/>
  <c r="C6" i="34" s="1"/>
  <c r="G8" i="34"/>
  <c r="K7" i="34" s="1"/>
  <c r="B3" i="34"/>
  <c r="C3" i="34" s="1"/>
  <c r="B2" i="34"/>
  <c r="C2" i="34" s="1"/>
  <c r="B5" i="34"/>
  <c r="C5" i="34" s="1"/>
  <c r="G8" i="33"/>
  <c r="K7" i="33"/>
  <c r="K6" i="33"/>
  <c r="B4" i="33"/>
  <c r="C4" i="33" s="1"/>
  <c r="B5" i="33"/>
  <c r="C5" i="33" s="1"/>
  <c r="B5" i="32"/>
  <c r="C5" i="32" s="1"/>
  <c r="G8" i="32"/>
  <c r="K7" i="32"/>
  <c r="K6" i="32"/>
  <c r="B4" i="32"/>
  <c r="C4" i="32" s="1"/>
  <c r="L5" i="31"/>
  <c r="B5" i="31" s="1"/>
  <c r="C5" i="31" s="1"/>
  <c r="G7" i="31"/>
  <c r="K6" i="31" s="1"/>
  <c r="B3" i="31"/>
  <c r="C3" i="31" s="1"/>
  <c r="B2" i="31"/>
  <c r="C2" i="31" s="1"/>
  <c r="L6" i="30"/>
  <c r="B6" i="30" s="1"/>
  <c r="C6" i="30" s="1"/>
  <c r="G8" i="30"/>
  <c r="K7" i="30"/>
  <c r="B3" i="30"/>
  <c r="C3" i="30" s="1"/>
  <c r="B2" i="30"/>
  <c r="C2" i="30" s="1"/>
  <c r="B5" i="30"/>
  <c r="C5" i="30" s="1"/>
  <c r="B4" i="30"/>
  <c r="C4" i="30" s="1"/>
  <c r="L4" i="29"/>
  <c r="B4" i="29" s="1"/>
  <c r="C4" i="29" s="1"/>
  <c r="L5" i="29"/>
  <c r="G7" i="29"/>
  <c r="L5" i="28"/>
  <c r="B5" i="28" s="1"/>
  <c r="C5" i="28" s="1"/>
  <c r="G7" i="28"/>
  <c r="B3" i="28"/>
  <c r="C3" i="28" s="1"/>
  <c r="B2" i="28"/>
  <c r="C2" i="28" s="1"/>
  <c r="B4" i="28"/>
  <c r="C4" i="28" s="1"/>
  <c r="B4" i="27"/>
  <c r="C4" i="27" s="1"/>
  <c r="G8" i="27"/>
  <c r="K7" i="27" s="1"/>
  <c r="K6" i="27"/>
  <c r="B3" i="27"/>
  <c r="C3" i="27" s="1"/>
  <c r="B2" i="27"/>
  <c r="C2" i="27" s="1"/>
  <c r="L6" i="26"/>
  <c r="B6" i="26" s="1"/>
  <c r="C6" i="26" s="1"/>
  <c r="B2" i="26"/>
  <c r="C2" i="26" s="1"/>
  <c r="B3" i="26"/>
  <c r="C3" i="26" s="1"/>
  <c r="G8" i="26"/>
  <c r="K7" i="26"/>
  <c r="B5" i="26"/>
  <c r="C5" i="26" s="1"/>
  <c r="L5" i="25"/>
  <c r="L4" i="25"/>
  <c r="B5" i="25" s="1"/>
  <c r="C5" i="25" s="1"/>
  <c r="G7" i="25"/>
  <c r="K6" i="25" s="1"/>
  <c r="B3" i="25"/>
  <c r="C3" i="25" s="1"/>
  <c r="B2" i="25"/>
  <c r="C2" i="25" s="1"/>
  <c r="G8" i="24"/>
  <c r="K7" i="24"/>
  <c r="K6" i="24"/>
  <c r="B5" i="24"/>
  <c r="C5" i="24" s="1"/>
  <c r="B3" i="24"/>
  <c r="C3" i="24" s="1"/>
  <c r="B2" i="24"/>
  <c r="C2" i="24" s="1"/>
  <c r="B4" i="24"/>
  <c r="C4" i="24" s="1"/>
  <c r="L5" i="23"/>
  <c r="G8" i="23"/>
  <c r="K7" i="23"/>
  <c r="K6" i="23"/>
  <c r="L5" i="22"/>
  <c r="B5" i="22" s="1"/>
  <c r="C5" i="22" s="1"/>
  <c r="B3" i="22"/>
  <c r="C3" i="22" s="1"/>
  <c r="C2" i="22"/>
  <c r="G7" i="22"/>
  <c r="K6" i="22"/>
  <c r="L5" i="21"/>
  <c r="G7" i="21"/>
  <c r="B5" i="21"/>
  <c r="C5" i="21" s="1"/>
  <c r="B3" i="21"/>
  <c r="C3" i="21" s="1"/>
  <c r="B2" i="21"/>
  <c r="C2" i="21" s="1"/>
  <c r="B4" i="21"/>
  <c r="C4" i="21" s="1"/>
  <c r="L4" i="8"/>
  <c r="B4" i="8" s="1"/>
  <c r="C4" i="8" s="1"/>
  <c r="L5" i="8"/>
  <c r="G7" i="8"/>
  <c r="B3" i="8"/>
  <c r="C3" i="8" s="1"/>
  <c r="B2" i="8"/>
  <c r="C2" i="8" s="1"/>
  <c r="L6" i="9"/>
  <c r="B6" i="9" s="1"/>
  <c r="C6" i="9" s="1"/>
  <c r="B4" i="9"/>
  <c r="C4" i="9" s="1"/>
  <c r="G8" i="9"/>
  <c r="K7" i="9"/>
  <c r="B5" i="9"/>
  <c r="C5" i="9" s="1"/>
  <c r="B2" i="9"/>
  <c r="C2" i="9" s="1"/>
  <c r="B3" i="9"/>
  <c r="C3" i="9" s="1"/>
  <c r="G7" i="4"/>
  <c r="K5" i="4"/>
  <c r="B3" i="4"/>
  <c r="C3" i="4" s="1"/>
  <c r="B2" i="4"/>
  <c r="C2" i="4" s="1"/>
  <c r="B4" i="4"/>
  <c r="C4" i="4" s="1"/>
  <c r="L5" i="3"/>
  <c r="L4" i="3"/>
  <c r="B4" i="3" s="1"/>
  <c r="C4" i="3" s="1"/>
  <c r="G7" i="3"/>
  <c r="K6" i="3" s="1"/>
  <c r="K2" i="2"/>
  <c r="K4" i="2"/>
  <c r="G6" i="2"/>
  <c r="J5" i="2"/>
  <c r="K4" i="1"/>
  <c r="B4" i="1" s="1"/>
  <c r="C4" i="1" s="1"/>
  <c r="G6" i="1"/>
  <c r="J5" i="1" s="1"/>
  <c r="AE71" i="37"/>
  <c r="AE70" i="37"/>
  <c r="N71" i="37"/>
  <c r="N70" i="37"/>
  <c r="AF71" i="37"/>
  <c r="AF70" i="37"/>
  <c r="AJ71" i="37"/>
  <c r="AJ70" i="37"/>
  <c r="P71" i="37"/>
  <c r="P70" i="37"/>
  <c r="AS71" i="37"/>
  <c r="AS70" i="37"/>
  <c r="AT71" i="37"/>
  <c r="AT70" i="37"/>
  <c r="AU71" i="37"/>
  <c r="AU70" i="37"/>
  <c r="AV71" i="37"/>
  <c r="AV70" i="37"/>
  <c r="O71" i="37"/>
  <c r="O70" i="37"/>
  <c r="T71" i="37"/>
  <c r="T70" i="37"/>
  <c r="U71" i="37"/>
  <c r="U70" i="37"/>
  <c r="AK71" i="37"/>
  <c r="AK70" i="37"/>
  <c r="D71" i="37"/>
  <c r="D70" i="37"/>
  <c r="AC71" i="37"/>
  <c r="AC70" i="37"/>
  <c r="M71" i="37"/>
  <c r="M70" i="37"/>
  <c r="E71" i="37"/>
  <c r="E70" i="37"/>
  <c r="AD71" i="37"/>
  <c r="AD70" i="37"/>
  <c r="AE53" i="37"/>
  <c r="AE52" i="37"/>
  <c r="AF53" i="37"/>
  <c r="AF52" i="37"/>
  <c r="O53" i="37"/>
  <c r="O52" i="37"/>
  <c r="AT53" i="37"/>
  <c r="AT52" i="37"/>
  <c r="AU53" i="37"/>
  <c r="AU52" i="37"/>
  <c r="AV53" i="37"/>
  <c r="AV52" i="37"/>
  <c r="M53" i="37"/>
  <c r="M52" i="37"/>
  <c r="AJ53" i="37"/>
  <c r="AJ52" i="37"/>
  <c r="AK53" i="37"/>
  <c r="AK52" i="37"/>
  <c r="AS53" i="37"/>
  <c r="AS52" i="37"/>
  <c r="T53" i="37"/>
  <c r="T52" i="37"/>
  <c r="U53" i="37"/>
  <c r="U52" i="37"/>
  <c r="N53" i="37"/>
  <c r="N52" i="37"/>
  <c r="P53" i="37"/>
  <c r="P52" i="37"/>
  <c r="D53" i="37"/>
  <c r="D52" i="37"/>
  <c r="AC53" i="37"/>
  <c r="AC52" i="37"/>
  <c r="E53" i="37"/>
  <c r="E52" i="37"/>
  <c r="AD53" i="37"/>
  <c r="AD52" i="37"/>
  <c r="M35" i="37"/>
  <c r="M34" i="37"/>
  <c r="N35" i="37"/>
  <c r="N34" i="37"/>
  <c r="P35" i="37"/>
  <c r="P34" i="37"/>
  <c r="D35" i="37"/>
  <c r="D34" i="37"/>
  <c r="O35" i="37"/>
  <c r="O34" i="37"/>
  <c r="E35" i="37"/>
  <c r="E34" i="37"/>
  <c r="N17" i="37"/>
  <c r="N16" i="37"/>
  <c r="O17" i="37"/>
  <c r="O16" i="37"/>
  <c r="M17" i="37"/>
  <c r="M16" i="37"/>
  <c r="P17" i="37"/>
  <c r="P16" i="37"/>
  <c r="D17" i="37"/>
  <c r="D16" i="37"/>
  <c r="E17" i="37"/>
  <c r="E16" i="37"/>
  <c r="F6" i="37"/>
  <c r="N8" i="37"/>
  <c r="O3" i="37"/>
  <c r="J8" i="37"/>
  <c r="N10" i="37"/>
  <c r="N13" i="37"/>
  <c r="F4" i="37"/>
  <c r="J6" i="37"/>
  <c r="E11" i="37"/>
  <c r="K11" i="37"/>
  <c r="O13" i="37"/>
  <c r="G4" i="37"/>
  <c r="K6" i="37"/>
  <c r="K9" i="37"/>
  <c r="O11" i="37"/>
  <c r="F14" i="37"/>
  <c r="H4" i="37"/>
  <c r="L6" i="37"/>
  <c r="H7" i="37"/>
  <c r="L9" i="37"/>
  <c r="G14" i="37"/>
  <c r="I4" i="37"/>
  <c r="E5" i="37"/>
  <c r="I7" i="37"/>
  <c r="M9" i="37"/>
  <c r="D12" i="37"/>
  <c r="H14" i="37"/>
  <c r="D15" i="37"/>
  <c r="F5" i="37"/>
  <c r="J7" i="37"/>
  <c r="N9" i="37"/>
  <c r="N12" i="37"/>
  <c r="E15" i="37"/>
  <c r="G5" i="37"/>
  <c r="K7" i="37"/>
  <c r="O9" i="37"/>
  <c r="K10" i="37"/>
  <c r="F15" i="37"/>
  <c r="H5" i="37"/>
  <c r="L7" i="37"/>
  <c r="E3" i="37"/>
  <c r="H8" i="37"/>
  <c r="L10" i="37"/>
  <c r="P12" i="37"/>
  <c r="G15" i="37"/>
  <c r="I5" i="37"/>
  <c r="E6" i="37"/>
  <c r="I8" i="37"/>
  <c r="M10" i="37"/>
  <c r="H15" i="37"/>
  <c r="J3" i="37"/>
  <c r="M5" i="37"/>
  <c r="M7" i="37"/>
  <c r="P9" i="37"/>
  <c r="F12" i="37"/>
  <c r="I15" i="37"/>
  <c r="K4" i="37"/>
  <c r="N6" i="37"/>
  <c r="D9" i="37"/>
  <c r="G11" i="37"/>
  <c r="J13" i="37"/>
  <c r="J14" i="37"/>
  <c r="O5" i="37"/>
  <c r="E9" i="37"/>
  <c r="K14" i="37"/>
  <c r="F8" i="37"/>
  <c r="J4" i="37"/>
  <c r="F11" i="37"/>
  <c r="I13" i="37"/>
  <c r="I14" i="37"/>
  <c r="K3" i="37"/>
  <c r="N5" i="37"/>
  <c r="G12" i="37"/>
  <c r="M15" i="37"/>
  <c r="L3" i="37"/>
  <c r="L4" i="37"/>
  <c r="O6" i="37"/>
  <c r="E8" i="37"/>
  <c r="H10" i="37"/>
  <c r="H11" i="37"/>
  <c r="H12" i="37"/>
  <c r="K13" i="37"/>
  <c r="N15" i="37"/>
  <c r="P4" i="37"/>
  <c r="P5" i="37"/>
  <c r="P6" i="37"/>
  <c r="F9" i="37"/>
  <c r="I10" i="37"/>
  <c r="I11" i="37"/>
  <c r="L12" i="37"/>
  <c r="L13" i="37"/>
  <c r="L14" i="37"/>
  <c r="O15" i="37"/>
  <c r="N3" i="37"/>
  <c r="D5" i="37"/>
  <c r="D6" i="37"/>
  <c r="G7" i="37"/>
  <c r="G8" i="37"/>
  <c r="G9" i="37"/>
  <c r="J10" i="37"/>
  <c r="J11" i="37"/>
  <c r="M12" i="37"/>
  <c r="P14" i="37"/>
  <c r="F3" i="37"/>
  <c r="P3" i="37"/>
  <c r="M4" i="37"/>
  <c r="J5" i="37"/>
  <c r="G6" i="37"/>
  <c r="N7" i="37"/>
  <c r="K8" i="37"/>
  <c r="H9" i="37"/>
  <c r="E10" i="37"/>
  <c r="L11" i="37"/>
  <c r="I12" i="37"/>
  <c r="F13" i="37"/>
  <c r="P13" i="37"/>
  <c r="M14" i="37"/>
  <c r="J15" i="37"/>
  <c r="G3" i="37"/>
  <c r="N4" i="37"/>
  <c r="K5" i="37"/>
  <c r="H6" i="37"/>
  <c r="E7" i="37"/>
  <c r="O7" i="37"/>
  <c r="L8" i="37"/>
  <c r="I9" i="37"/>
  <c r="F10" i="37"/>
  <c r="P10" i="37"/>
  <c r="M11" i="37"/>
  <c r="J12" i="37"/>
  <c r="G13" i="37"/>
  <c r="N14" i="37"/>
  <c r="K15" i="37"/>
  <c r="H3" i="37"/>
  <c r="E4" i="37"/>
  <c r="L5" i="37"/>
  <c r="I6" i="37"/>
  <c r="F7" i="37"/>
  <c r="P7" i="37"/>
  <c r="M8" i="37"/>
  <c r="J9" i="37"/>
  <c r="G10" i="37"/>
  <c r="N11" i="37"/>
  <c r="K12" i="37"/>
  <c r="H13" i="37"/>
  <c r="E14" i="37"/>
  <c r="O14" i="37"/>
  <c r="L15" i="37"/>
  <c r="D3" i="37"/>
  <c r="AS47" i="35"/>
  <c r="F30" i="20"/>
  <c r="F23" i="20"/>
  <c r="N25" i="37" a="1"/>
  <c r="O59" i="37" a="1"/>
  <c r="E29" i="37" a="1"/>
  <c r="T75" i="37" a="1"/>
  <c r="AT45" i="37" a="1"/>
  <c r="AC45" i="37" a="1"/>
  <c r="AK63" i="37" a="1"/>
  <c r="O40" i="37" a="1"/>
  <c r="U62" i="37" a="1"/>
  <c r="AJ75" i="37" a="1"/>
  <c r="AC87" i="37" a="1"/>
  <c r="AU75" i="37" a="1"/>
  <c r="P68" i="37" a="1"/>
  <c r="AF77" i="37" a="1"/>
  <c r="AS76" i="37" a="1"/>
  <c r="T43" i="37" a="1"/>
  <c r="AK67" i="37" a="1"/>
  <c r="M85" i="37" a="1"/>
  <c r="AS77" i="37" a="1"/>
  <c r="AC51" i="37" a="1"/>
  <c r="AC50" i="37" a="1"/>
  <c r="AT47" i="37" a="1"/>
  <c r="AF58" i="37" a="1"/>
  <c r="K5" i="2" a="1"/>
  <c r="AF40" i="37" a="1"/>
  <c r="AJ60" i="37" a="1"/>
  <c r="AC44" i="37" a="1"/>
  <c r="AC79" i="37" a="1"/>
  <c r="N63" i="37" a="1"/>
  <c r="AJ78" i="37" a="1"/>
  <c r="AJ47" i="37" a="1"/>
  <c r="E75" i="37" a="1"/>
  <c r="N40" i="37" a="1"/>
  <c r="AK76" i="37" a="1"/>
  <c r="AK62" i="37" a="1"/>
  <c r="U87" i="37" a="1"/>
  <c r="M62" i="37" a="1"/>
  <c r="O82" i="37" a="1"/>
  <c r="AS45" i="37" a="1"/>
  <c r="AS49" i="37" a="1"/>
  <c r="AS66" i="37" a="1"/>
  <c r="U86" i="37" a="1"/>
  <c r="AT63" i="37" a="1"/>
  <c r="E83" i="37" a="1"/>
  <c r="AD47" i="37" a="1"/>
  <c r="AT43" i="37" a="1"/>
  <c r="AJ77" i="37" a="1"/>
  <c r="N21" i="37" a="1"/>
  <c r="D61" i="37" a="1"/>
  <c r="T83" i="37" a="1"/>
  <c r="AV69" i="37" a="1"/>
  <c r="N27" i="37" a="1"/>
  <c r="AF42" i="37" a="1"/>
  <c r="AD60" i="37" a="1"/>
  <c r="T77" i="37" a="1"/>
  <c r="N31" i="37" a="1"/>
  <c r="T66" i="37" a="1"/>
  <c r="M66" i="37" a="1"/>
  <c r="O10" i="37" a="1"/>
  <c r="L6" i="24" a="1"/>
  <c r="AC77" i="37" a="1"/>
  <c r="M13" i="37" a="1"/>
  <c r="U69" i="37" a="1"/>
  <c r="E21" i="37" a="1"/>
  <c r="AT51" i="37" a="1"/>
  <c r="P82" i="37" a="1"/>
  <c r="E77" i="37" a="1"/>
  <c r="AE87" i="37" a="1"/>
  <c r="AT59" i="37" a="1"/>
  <c r="AD45" i="37" a="1"/>
  <c r="E58" i="37" a="1"/>
  <c r="P79" i="37" a="1"/>
  <c r="P83" i="37" a="1"/>
  <c r="AK77" i="37" a="1"/>
  <c r="AE46" i="37" a="1"/>
  <c r="M67" i="37" a="1"/>
  <c r="AD81" i="37" a="1"/>
  <c r="E49" i="37" a="1"/>
  <c r="AS46" i="37" a="1"/>
  <c r="AE41" i="37" a="1"/>
  <c r="AD66" i="37" a="1"/>
  <c r="AV57" i="37" a="1"/>
  <c r="N43" i="37" a="1"/>
  <c r="E43" i="37" a="1"/>
  <c r="M87" i="37" a="1"/>
  <c r="AJ85" i="37" a="1"/>
  <c r="N79" i="37" a="1"/>
  <c r="E60" i="37" a="1"/>
  <c r="O44" i="37" a="1"/>
  <c r="P85" i="37" a="1"/>
  <c r="P22" i="37" a="1"/>
  <c r="AJ87" i="37" a="1"/>
  <c r="AE40" i="37" a="1"/>
  <c r="AC40" i="37" a="1"/>
  <c r="AT41" i="37" a="1"/>
  <c r="AD63" i="37" a="1"/>
  <c r="AJ79" i="37" a="1"/>
  <c r="N65" i="37" a="1"/>
  <c r="E22" i="37" a="1"/>
  <c r="AV43" i="37" a="1"/>
  <c r="O66" i="37" a="1"/>
  <c r="AC86" i="37" a="1"/>
  <c r="AK45" i="37" a="1"/>
  <c r="N49" i="37" a="1"/>
  <c r="AD79" i="37" a="1"/>
  <c r="AF41" i="37" a="1"/>
  <c r="AE79" i="37" a="1"/>
  <c r="AT85" i="37" a="1"/>
  <c r="N59" i="37" a="1"/>
  <c r="E69" i="37" a="1"/>
  <c r="AD62" i="37" a="1"/>
  <c r="AS86" i="37" a="1"/>
  <c r="U58" i="37" a="1"/>
  <c r="N62" i="37" a="1"/>
  <c r="AC66" i="37" a="1"/>
  <c r="M42" i="37" a="1"/>
  <c r="M84" i="37" a="1"/>
  <c r="AC80" i="37" a="1"/>
  <c r="U84" i="37" a="1"/>
  <c r="O67" i="37" a="1"/>
  <c r="AU81" i="37" a="1"/>
  <c r="AC81" i="37" a="1"/>
  <c r="P29" i="37" a="1"/>
  <c r="AV68" i="37" a="1"/>
  <c r="T63" i="37" a="1"/>
  <c r="E31" i="37" a="1"/>
  <c r="P41" i="37" a="1"/>
  <c r="U76" i="37" a="1"/>
  <c r="T57" i="37" a="1"/>
  <c r="E48" i="37" a="1"/>
  <c r="AC48" i="37" a="1"/>
  <c r="P26" i="37" a="1"/>
  <c r="N77" i="37" a="1"/>
  <c r="M80" i="37" a="1"/>
  <c r="AC65" i="37" a="1"/>
  <c r="E78" i="37" a="1"/>
  <c r="N47" i="37" a="1"/>
  <c r="AE78" i="37" a="1"/>
  <c r="AV46" i="37" a="1"/>
  <c r="D83" i="37" a="1"/>
  <c r="U44" i="37" a="1"/>
  <c r="AT84" i="37" a="1"/>
  <c r="AU84" i="37" a="1"/>
  <c r="D76" i="37" a="1"/>
  <c r="AJ83" i="37" a="1"/>
  <c r="O69" i="37" a="1"/>
  <c r="AU39" i="37" a="1"/>
  <c r="AE67" i="37" a="1"/>
  <c r="AC41" i="37" a="1"/>
  <c r="L6" i="3" a="1"/>
  <c r="AU42" i="37" a="1"/>
  <c r="M24" i="37" a="1"/>
  <c r="L6" i="23" a="1"/>
  <c r="AT64" i="37" a="1"/>
  <c r="D41" i="37" a="1"/>
  <c r="O61" i="37" a="1"/>
  <c r="D86" i="37" a="1"/>
  <c r="AC82" i="37" a="1"/>
  <c r="D50" i="37" a="1"/>
  <c r="M48" i="37" a="1"/>
  <c r="P84" i="37" a="1"/>
  <c r="N28" i="37" a="1"/>
  <c r="M57" i="37" a="1"/>
  <c r="AU80" i="37" a="1"/>
  <c r="AV41" i="37" a="1"/>
  <c r="P62" i="37" a="1"/>
  <c r="D67" i="37" a="1"/>
  <c r="M25" i="37" a="1"/>
  <c r="AD49" i="37" a="1"/>
  <c r="AV63" i="37" a="1"/>
  <c r="AU79" i="37" a="1"/>
  <c r="M77" i="37" a="1"/>
  <c r="P47" i="37" a="1"/>
  <c r="T44" i="37" a="1"/>
  <c r="O39" i="37" a="1"/>
  <c r="M47" i="37" a="1"/>
  <c r="M6" i="37" a="1"/>
  <c r="AJ67" i="37" a="1"/>
  <c r="D44" i="37" a="1"/>
  <c r="AJ81" i="37" a="1"/>
  <c r="N75" i="37" a="1"/>
  <c r="D33" i="37" a="1"/>
  <c r="AE43" i="37" a="1"/>
  <c r="AD85" i="37" a="1"/>
  <c r="O21" i="37" a="1"/>
  <c r="N87" i="37" a="1"/>
  <c r="AJ66" i="37" a="1"/>
  <c r="M51" i="37" a="1"/>
  <c r="AK66" i="37" a="1"/>
  <c r="P30" i="37" a="1"/>
  <c r="P64" i="37" a="1"/>
  <c r="M58" i="37" a="1"/>
  <c r="D48" i="37" a="1"/>
  <c r="T47" i="37" a="1"/>
  <c r="AT62" i="37" a="1"/>
  <c r="AV66" i="37" a="1"/>
  <c r="O49" i="37" a="1"/>
  <c r="AD41" i="37" a="1"/>
  <c r="AC42" i="37" a="1"/>
  <c r="N81" i="37" a="1"/>
  <c r="AE76" i="37" a="1"/>
  <c r="O79" i="37" a="1"/>
  <c r="AJ49" i="37" a="1"/>
  <c r="P58" i="37" a="1"/>
  <c r="M75" i="37" a="1"/>
  <c r="U68" i="37" a="1"/>
  <c r="AT79" i="37" a="1"/>
  <c r="AT80" i="37" a="1"/>
  <c r="AK47" i="37" a="1"/>
  <c r="T39" i="37" a="1"/>
  <c r="AE44" i="37" a="1"/>
  <c r="AS44" i="37" a="1"/>
  <c r="AU77" i="37" a="1"/>
  <c r="T45" i="37" a="1"/>
  <c r="M64" i="37" a="1"/>
  <c r="AF81" i="37" a="1"/>
  <c r="P69" i="37" a="1"/>
  <c r="AK86" i="37" a="1"/>
  <c r="M22" i="37" a="1"/>
  <c r="AS87" i="37" a="1"/>
  <c r="E45" i="37" a="1"/>
  <c r="AU49" i="37" a="1"/>
  <c r="AD77" i="37" a="1"/>
  <c r="O28" i="37" a="1"/>
  <c r="T76" i="37" a="1"/>
  <c r="AE50" i="37" a="1"/>
  <c r="M68" i="37" a="1"/>
  <c r="AD65" i="37" a="1"/>
  <c r="AJ65" i="37" a="1"/>
  <c r="P11" i="37" a="1"/>
  <c r="T62" i="37" a="1"/>
  <c r="AT69" i="37" a="1"/>
  <c r="N29" i="37" a="1"/>
  <c r="D30" i="37" a="1"/>
  <c r="T85" i="37" a="1"/>
  <c r="AV65" i="37" a="1"/>
  <c r="D22" i="37" a="1"/>
  <c r="AE63" i="37" a="1"/>
  <c r="AS82" i="37" a="1"/>
  <c r="O30" i="37" a="1"/>
  <c r="AT82" i="37" a="1"/>
  <c r="AF87" i="37" a="1"/>
  <c r="AS69" i="37" a="1"/>
  <c r="O78" i="37" a="1"/>
  <c r="O31" i="37" a="1"/>
  <c r="AE64" i="37" a="1"/>
  <c r="AV58" i="37" a="1"/>
  <c r="AS63" i="37" a="1"/>
  <c r="AS78" i="37" a="1"/>
  <c r="AJ76" i="37" a="1"/>
  <c r="AK50" i="37" a="1"/>
  <c r="AV81" i="37" a="1"/>
  <c r="AK65" i="37" a="1"/>
  <c r="D82" i="37" a="1"/>
  <c r="M33" i="37" a="1"/>
  <c r="AS79" i="37" a="1"/>
  <c r="O24" i="37" a="1"/>
  <c r="AF79" i="37" a="1"/>
  <c r="AT68" i="37" a="1"/>
  <c r="AF62" i="37" a="1"/>
  <c r="E66" i="37" a="1"/>
  <c r="O27" i="37" a="1"/>
  <c r="AU67" i="37" a="1"/>
  <c r="N45" i="37" a="1"/>
  <c r="E26" i="37" a="1"/>
  <c r="E12" i="37" a="1"/>
  <c r="U41" i="37" a="1"/>
  <c r="E23" i="37" a="1"/>
  <c r="N42" i="37" a="1"/>
  <c r="P80" i="37" a="1"/>
  <c r="N24" i="37" a="1"/>
  <c r="AF68" i="37" a="1"/>
  <c r="E81" i="37" a="1"/>
  <c r="T86" i="37" a="1"/>
  <c r="AJ57" i="37" a="1"/>
  <c r="AC84" i="37" a="1"/>
  <c r="AJ44" i="37" a="1"/>
  <c r="AV40" i="37" a="1"/>
  <c r="O45" i="37" a="1"/>
  <c r="P50" i="37" a="1"/>
  <c r="D87" i="37" a="1"/>
  <c r="AK43" i="37" a="1"/>
  <c r="E68" i="37" a="1"/>
  <c r="L7" i="33" a="1"/>
  <c r="P32" i="37" a="1"/>
  <c r="D29" i="37" a="1"/>
  <c r="AU76" i="37" a="1"/>
  <c r="AV61" i="37" a="1"/>
  <c r="AE51" i="37" a="1"/>
  <c r="AS68" i="37" a="1"/>
  <c r="AJ64" i="37" a="1"/>
  <c r="U83" i="37" a="1"/>
  <c r="AE60" i="37" a="1"/>
  <c r="AT57" i="37" a="1"/>
  <c r="D66" i="37" a="1"/>
  <c r="D42" i="37" a="1"/>
  <c r="AC85" i="37" a="1"/>
  <c r="E76" i="37" a="1"/>
  <c r="M21" i="37" a="1"/>
  <c r="AT66" i="37" a="1"/>
  <c r="P86" i="37" a="1"/>
  <c r="AJ61" i="37" a="1"/>
  <c r="M79" i="37" a="1"/>
  <c r="D81" i="37" a="1"/>
  <c r="T59" i="37" a="1"/>
  <c r="U51" i="37" a="1"/>
  <c r="AF82" i="37" a="1"/>
  <c r="U49" i="37" a="1"/>
  <c r="AT58" i="37" a="1"/>
  <c r="AE81" i="37" a="1"/>
  <c r="E24" i="37" a="1"/>
  <c r="D40" i="37" a="1"/>
  <c r="T58" i="37" a="1"/>
  <c r="E44" i="37" a="1"/>
  <c r="P77" i="37" a="1"/>
  <c r="E64" i="37" a="1"/>
  <c r="N50" i="37" a="1"/>
  <c r="AJ68" i="37" a="1"/>
  <c r="AD57" i="37" a="1"/>
  <c r="AE57" i="37" a="1"/>
  <c r="AK78" i="37" a="1"/>
  <c r="D57" i="37" a="1"/>
  <c r="E57" i="37" a="1"/>
  <c r="D79" i="37" a="1"/>
  <c r="AF63" i="37" a="1"/>
  <c r="AK64" i="37" a="1"/>
  <c r="AC78" i="37" a="1"/>
  <c r="AD64" i="37" a="1"/>
  <c r="P66" i="37" a="1"/>
  <c r="E86" i="37" a="1"/>
  <c r="AD51" i="37" a="1"/>
  <c r="P24" i="37" a="1"/>
  <c r="O86" i="37" a="1"/>
  <c r="N58" i="37" a="1"/>
  <c r="AT61" i="37" a="1"/>
  <c r="AS41" i="37" a="1"/>
  <c r="O41" i="37" a="1"/>
  <c r="AV79" i="37" a="1"/>
  <c r="AV64" i="37" a="1"/>
  <c r="P40" i="37" a="1"/>
  <c r="AK82" i="37" a="1"/>
  <c r="N69" i="37" a="1"/>
  <c r="AD58" i="37" a="1"/>
  <c r="AV62" i="37" a="1"/>
  <c r="D78" i="37" a="1"/>
  <c r="E59" i="37" a="1"/>
  <c r="AS67" i="37" a="1"/>
  <c r="AU68" i="37" a="1"/>
  <c r="P59" i="37" a="1"/>
  <c r="P60" i="37" a="1"/>
  <c r="AE77" i="37" a="1"/>
  <c r="AV84" i="37" a="1"/>
  <c r="M29" i="37" a="1"/>
  <c r="D80" i="37" a="1"/>
  <c r="AJ43" i="37" a="1"/>
  <c r="E82" i="37" a="1"/>
  <c r="AJ62" i="37" a="1"/>
  <c r="AT39" i="37" a="1"/>
  <c r="P75" i="37" a="1"/>
  <c r="AC68" i="37" a="1"/>
  <c r="AF44" i="37" a="1"/>
  <c r="D24" i="37" a="1"/>
  <c r="AU61" i="37" a="1"/>
  <c r="O29" i="37" a="1"/>
  <c r="N48" i="37" a="1"/>
  <c r="D46" i="37" a="1"/>
  <c r="E39" i="37" a="1"/>
  <c r="AU83" i="37" a="1"/>
  <c r="E84" i="37" a="1"/>
  <c r="O23" i="37" a="1"/>
  <c r="AJ40" i="37" a="1"/>
  <c r="E87" i="37" a="1"/>
  <c r="AK59" i="37" a="1"/>
  <c r="AS81" i="37" a="1"/>
  <c r="U45" i="37" a="1"/>
  <c r="T67" i="37" a="1"/>
  <c r="T60" i="37" a="1"/>
  <c r="D64" i="37" a="1"/>
  <c r="P28" i="37" a="1"/>
  <c r="AU48" i="37" a="1"/>
  <c r="AE85" i="37" a="1"/>
  <c r="AE82" i="37" a="1"/>
  <c r="AK48" i="37" a="1"/>
  <c r="P15" i="37" a="1"/>
  <c r="AF64" i="37" a="1"/>
  <c r="O85" i="37" a="1"/>
  <c r="D60" i="37" a="1"/>
  <c r="AK81" i="37" a="1"/>
  <c r="AJ82" i="37" a="1"/>
  <c r="E33" i="37" a="1"/>
  <c r="AC61" i="37" a="1"/>
  <c r="D43" i="37" a="1"/>
  <c r="T51" i="37" a="1"/>
  <c r="AD67" i="37" a="1"/>
  <c r="T42" i="37" a="1"/>
  <c r="U64" i="37" a="1"/>
  <c r="T69" i="37" a="1"/>
  <c r="D13" i="37" a="1"/>
  <c r="AV77" i="37" a="1"/>
  <c r="N66" i="37" a="1"/>
  <c r="O48" i="37" a="1"/>
  <c r="E27" i="37" a="1"/>
  <c r="P8" i="37" a="1"/>
  <c r="M83" i="37" a="1"/>
  <c r="N76" i="37" a="1"/>
  <c r="E40" i="37" a="1"/>
  <c r="O84" i="37" a="1"/>
  <c r="O12" i="37" a="1"/>
  <c r="D8" i="37" a="1"/>
  <c r="AV51" i="37" a="1"/>
  <c r="N51" i="37" a="1"/>
  <c r="P49" i="37" a="1"/>
  <c r="AK79" i="37" a="1"/>
  <c r="L7" i="26" a="1"/>
  <c r="T49" i="37" a="1"/>
  <c r="AK85" i="37" a="1"/>
  <c r="AC83" i="37" a="1"/>
  <c r="AF80" i="37" a="1"/>
  <c r="O26" i="37" a="1"/>
  <c r="M69" i="37" a="1"/>
  <c r="AU58" i="37" a="1"/>
  <c r="D4" i="37" a="1"/>
  <c r="AT44" i="37" a="1"/>
  <c r="AC62" i="37" a="1"/>
  <c r="L7" i="30" a="1"/>
  <c r="AS58" i="37" a="1"/>
  <c r="O33" i="37" a="1"/>
  <c r="AK51" i="37" a="1"/>
  <c r="AU78" i="37" a="1"/>
  <c r="O76" i="37" a="1"/>
  <c r="L7" i="32" a="1"/>
  <c r="AC64" i="37" a="1"/>
  <c r="AV87" i="37" a="1"/>
  <c r="E42" i="37" a="1"/>
  <c r="N85" i="37" a="1"/>
  <c r="AD87" i="37" a="1"/>
  <c r="AC67" i="37" a="1"/>
  <c r="AJ69" i="37" a="1"/>
  <c r="AD59" i="37" a="1"/>
  <c r="AD69" i="37" a="1"/>
  <c r="P65" i="37" a="1"/>
  <c r="N82" i="37" a="1"/>
  <c r="AJ41" i="37" a="1"/>
  <c r="L7" i="24" a="1"/>
  <c r="AE42" i="37" a="1"/>
  <c r="N33" i="37" a="1"/>
  <c r="P31" i="37" a="1"/>
  <c r="L6" i="32" a="1"/>
  <c r="E85" i="37" a="1"/>
  <c r="E65" i="37" a="1"/>
  <c r="D75" i="37" a="1"/>
  <c r="AD75" i="37" a="1"/>
  <c r="D62" i="37" a="1"/>
  <c r="O63" i="37" a="1"/>
  <c r="AE62" i="37" a="1"/>
  <c r="AU40" i="37" a="1"/>
  <c r="AT87" i="37" a="1"/>
  <c r="AU60" i="37" a="1"/>
  <c r="AJ50" i="37" a="1"/>
  <c r="N83" i="37" a="1"/>
  <c r="U48" i="37" a="1"/>
  <c r="AC76" i="37" a="1"/>
  <c r="AJ80" i="37" a="1"/>
  <c r="AT76" i="37" a="1"/>
  <c r="AE59" i="37" a="1"/>
  <c r="M31" i="37" a="1"/>
  <c r="AE86" i="37" a="1"/>
  <c r="M28" i="37" a="1"/>
  <c r="U75" i="37" a="1"/>
  <c r="O58" i="37" a="1"/>
  <c r="AD43" i="37" a="1"/>
  <c r="AE58" i="37" a="1"/>
  <c r="AS48" i="37" a="1"/>
  <c r="AV39" i="37" a="1"/>
  <c r="AD50" i="37" a="1"/>
  <c r="N32" i="37" a="1"/>
  <c r="AS59" i="37" a="1"/>
  <c r="AU65" i="37" a="1"/>
  <c r="O4" i="37" a="1"/>
  <c r="AD39" i="37" a="1"/>
  <c r="L6" i="25" a="1"/>
  <c r="P42" i="37" a="1"/>
  <c r="AK75" i="37" a="1"/>
  <c r="M30" i="37" a="1"/>
  <c r="U82" i="37" a="1"/>
  <c r="E30" i="37" a="1"/>
  <c r="T79" i="37" a="1"/>
  <c r="AU46" i="37" a="1"/>
  <c r="AS51" i="37" a="1"/>
  <c r="N78" i="37" a="1"/>
  <c r="AD44" i="37" a="1"/>
  <c r="P44" i="37" a="1"/>
  <c r="T65" i="37" a="1"/>
  <c r="U46" i="37" a="1"/>
  <c r="AT86" i="37" a="1"/>
  <c r="AK69" i="37" a="1"/>
  <c r="N60" i="37" a="1"/>
  <c r="AF59" i="37" a="1"/>
  <c r="AJ63" i="37" a="1"/>
  <c r="D77" i="37" a="1"/>
  <c r="T80" i="37" a="1"/>
  <c r="AJ45" i="37" a="1"/>
  <c r="AS80" i="37" a="1"/>
  <c r="AT78" i="37" a="1"/>
  <c r="AS40" i="37" a="1"/>
  <c r="AC47" i="37" a="1"/>
  <c r="D58" i="37" a="1"/>
  <c r="AT48" i="37" a="1"/>
  <c r="D45" i="37" a="1"/>
  <c r="AT46" i="37" a="1"/>
  <c r="T48" i="37" a="1"/>
  <c r="AD78" i="37" a="1"/>
  <c r="AU59" i="37" a="1"/>
  <c r="O47" i="37" a="1"/>
  <c r="D47" i="37" a="1"/>
  <c r="AU66" i="37" a="1"/>
  <c r="M39" i="37" a="1"/>
  <c r="P87" i="37" a="1"/>
  <c r="P23" i="37" a="1"/>
  <c r="AF50" i="37" a="1"/>
  <c r="AF39" i="37" a="1"/>
  <c r="E28" i="37" a="1"/>
  <c r="AT81" i="37" a="1"/>
  <c r="AK83" i="37" a="1"/>
  <c r="AT50" i="37" a="1"/>
  <c r="AE80" i="37" a="1"/>
  <c r="AU82" i="37" a="1"/>
  <c r="L6" i="31" a="1"/>
  <c r="D21" i="37" a="1"/>
  <c r="AU41" i="37" a="1"/>
  <c r="U63" i="37" a="1"/>
  <c r="AT60" i="37" a="1"/>
  <c r="N44" i="37" a="1"/>
  <c r="AV48" i="37" a="1"/>
  <c r="AD82" i="37" a="1"/>
  <c r="O83" i="37" a="1"/>
  <c r="P57" i="37" a="1"/>
  <c r="U80" i="37" a="1"/>
  <c r="T68" i="37" a="1"/>
  <c r="AJ86" i="37" a="1"/>
  <c r="D68" i="37" a="1"/>
  <c r="AD40" i="37" a="1"/>
  <c r="N86" i="37" a="1"/>
  <c r="AU57" i="37" a="1"/>
  <c r="U57" i="37" a="1"/>
  <c r="T46" i="37" a="1"/>
  <c r="O8" i="37" a="1"/>
  <c r="AJ59" i="37" a="1"/>
  <c r="D51" i="37" a="1"/>
  <c r="L7" i="27" a="1"/>
  <c r="AU50" i="37" a="1"/>
  <c r="U61" i="37" a="1"/>
  <c r="M50" i="37" a="1"/>
  <c r="M41" i="37" a="1"/>
  <c r="AE83" i="37" a="1"/>
  <c r="O25" i="37" a="1"/>
  <c r="AV45" i="37" a="1"/>
  <c r="N41" i="37" a="1"/>
  <c r="AD86" i="37" a="1"/>
  <c r="AC46" i="37" a="1"/>
  <c r="P25" i="37" a="1"/>
  <c r="N57" i="37" a="1"/>
  <c r="AF66" i="37" a="1"/>
  <c r="AF69" i="37" a="1"/>
  <c r="AJ58" i="37" a="1"/>
  <c r="AU64" i="37" a="1"/>
  <c r="O43" i="37" a="1"/>
  <c r="P78" i="37" a="1"/>
  <c r="O68" i="37" a="1"/>
  <c r="M46" i="37" a="1"/>
  <c r="E79" i="37" a="1"/>
  <c r="E80" i="37" a="1"/>
  <c r="E47" i="37" a="1"/>
  <c r="AK84" i="37" a="1"/>
  <c r="N26" i="37" a="1"/>
  <c r="AJ48" i="37" a="1"/>
  <c r="L5" i="4" a="1"/>
  <c r="AF83" i="37" a="1"/>
  <c r="O51" i="37" a="1"/>
  <c r="U67" i="37" a="1"/>
  <c r="T78" i="37" a="1"/>
  <c r="E61" i="37" a="1"/>
  <c r="E41" i="37" a="1"/>
  <c r="AE84" i="37" a="1"/>
  <c r="AS85" i="37" a="1"/>
  <c r="T61" i="37" a="1"/>
  <c r="D26" i="37" a="1"/>
  <c r="AU86" i="37" a="1"/>
  <c r="AU63" i="37" a="1"/>
  <c r="AD80" i="37" a="1"/>
  <c r="AS61" i="37" a="1"/>
  <c r="N67" i="37" a="1"/>
  <c r="AT40" i="37" a="1"/>
  <c r="D85" i="37" a="1"/>
  <c r="AC75" i="37" a="1"/>
  <c r="AC39" i="37" a="1"/>
  <c r="AS64" i="37" a="1"/>
  <c r="E13" i="37" a="1"/>
  <c r="O81" i="37" a="1"/>
  <c r="M23" i="37" a="1"/>
  <c r="AF46" i="37" a="1"/>
  <c r="D11" i="37" a="1"/>
  <c r="AK80" i="37" a="1"/>
  <c r="M26" i="37" a="1"/>
  <c r="AU51" i="37" a="1"/>
  <c r="P61" i="37" a="1"/>
  <c r="AD46" i="37" a="1"/>
  <c r="M76" i="37" a="1"/>
  <c r="P81" i="37" a="1"/>
  <c r="L7" i="9" a="1"/>
  <c r="AV83" i="37" a="1"/>
  <c r="AV67" i="37" a="1"/>
  <c r="D25" i="37" a="1"/>
  <c r="O87" i="37" a="1"/>
  <c r="L7" i="34" a="1"/>
  <c r="AU47" i="37" a="1"/>
  <c r="O50" i="37" a="1"/>
  <c r="U79" i="37" a="1"/>
  <c r="N46" i="37" a="1"/>
  <c r="AU45" i="37" a="1"/>
  <c r="AC60" i="37" a="1"/>
  <c r="D23" i="37" a="1"/>
  <c r="AJ42" i="37" a="1"/>
  <c r="N30" i="37" a="1"/>
  <c r="O60" i="37" a="1"/>
  <c r="L7" i="23" a="1"/>
  <c r="AF84" i="37" a="1"/>
  <c r="T81" i="37" a="1"/>
  <c r="AK42" i="37" a="1"/>
  <c r="M43" i="37" a="1"/>
  <c r="M60" i="37" a="1"/>
  <c r="AJ39" i="37" a="1"/>
  <c r="AF76" i="37" a="1"/>
  <c r="AE66" i="37" a="1"/>
  <c r="AS62" i="37" a="1"/>
  <c r="M45" i="37" a="1"/>
  <c r="AU69" i="37" a="1"/>
  <c r="AE68" i="37" a="1"/>
  <c r="M82" i="37" a="1"/>
  <c r="AJ51" i="37" a="1"/>
  <c r="AS83" i="37" a="1"/>
  <c r="T84" i="37" a="1"/>
  <c r="AK41" i="37" a="1"/>
  <c r="AU62" i="37" a="1"/>
  <c r="E62" i="37" a="1"/>
  <c r="U65" i="37" a="1"/>
  <c r="D10" i="37" a="1"/>
  <c r="D14" i="37" a="1"/>
  <c r="P39" i="37" a="1"/>
  <c r="AV76" i="37" a="1"/>
  <c r="P63" i="37" a="1"/>
  <c r="AC58" i="37" a="1"/>
  <c r="AV59" i="37" a="1"/>
  <c r="AD42" i="37" a="1"/>
  <c r="AT65" i="37" a="1"/>
  <c r="AK60" i="37" a="1"/>
  <c r="AU44" i="37" a="1"/>
  <c r="AK61" i="37" a="1"/>
  <c r="AV75" i="37" a="1"/>
  <c r="AV85" i="37" a="1"/>
  <c r="AE69" i="37" a="1"/>
  <c r="AC57" i="37" a="1"/>
  <c r="T41" i="37" a="1"/>
  <c r="U43" i="37" a="1"/>
  <c r="AV49" i="37" a="1"/>
  <c r="M63" i="37" a="1"/>
  <c r="T87" i="37" a="1"/>
  <c r="AD83" i="37" a="1"/>
  <c r="U85" i="37" a="1"/>
  <c r="M3" i="37" a="1"/>
  <c r="AT42" i="37" a="1"/>
  <c r="M49" i="37" a="1"/>
  <c r="E63" i="37" a="1"/>
  <c r="AF75" i="37" a="1"/>
  <c r="AE65" i="37" a="1"/>
  <c r="O42" i="37" a="1"/>
  <c r="P67" i="37" a="1"/>
  <c r="AJ84" i="37" a="1"/>
  <c r="M27" i="37" a="1"/>
  <c r="AK44" i="37" a="1"/>
  <c r="E46" i="37" a="1"/>
  <c r="AK39" i="37" a="1"/>
  <c r="D59" i="37" a="1"/>
  <c r="AK87" i="37" a="1"/>
  <c r="AF47" i="37" a="1"/>
  <c r="N80" i="37" a="1"/>
  <c r="P46" i="37" a="1"/>
  <c r="O80" i="37" a="1"/>
  <c r="P33" i="37" a="1"/>
  <c r="AJ46" i="37" a="1"/>
  <c r="P43" i="37" a="1"/>
  <c r="U60" i="37" a="1"/>
  <c r="E51" i="37" a="1"/>
  <c r="P48" i="37" a="1"/>
  <c r="AV80" i="37" a="1"/>
  <c r="D84" i="37" a="1"/>
  <c r="AV50" i="37" a="1"/>
  <c r="M61" i="37" a="1"/>
  <c r="M78" i="37" a="1"/>
  <c r="AD61" i="37" a="1"/>
  <c r="AU43" i="37" a="1"/>
  <c r="M59" i="37" a="1"/>
  <c r="E32" i="37" a="1"/>
  <c r="AF43" i="37" a="1"/>
  <c r="L6" i="33" a="1"/>
  <c r="M40" i="37" a="1"/>
  <c r="AF48" i="37" a="1"/>
  <c r="D7" i="37" a="1"/>
  <c r="AD84" i="37" a="1"/>
  <c r="U42" i="37" a="1"/>
  <c r="U47" i="37" a="1"/>
  <c r="N64" i="37" a="1"/>
  <c r="D31" i="37" a="1"/>
  <c r="AD76" i="37" a="1"/>
  <c r="M81" i="37" a="1"/>
  <c r="AF60" i="37" a="1"/>
  <c r="AV86" i="37" a="1"/>
  <c r="AC69" i="37" a="1"/>
  <c r="AC49" i="37" a="1"/>
  <c r="AV47" i="37" a="1"/>
  <c r="U59" i="37" a="1"/>
  <c r="M44" i="37" a="1"/>
  <c r="L6" i="27" a="1"/>
  <c r="D32" i="37" a="1"/>
  <c r="U77" i="37" a="1"/>
  <c r="N68" i="37" a="1"/>
  <c r="O32" i="37" a="1"/>
  <c r="P76" i="37" a="1"/>
  <c r="AF45" i="37" a="1"/>
  <c r="M86" i="37" a="1"/>
  <c r="AE61" i="37" a="1"/>
  <c r="AT75" i="37" a="1"/>
  <c r="AV42" i="37" a="1"/>
  <c r="AF67" i="37" a="1"/>
  <c r="U40" i="37" a="1"/>
  <c r="O57" i="37" a="1"/>
  <c r="AE39" i="37" a="1"/>
  <c r="AE49" i="37" a="1"/>
  <c r="AF51" i="37" a="1"/>
  <c r="P21" i="37" a="1"/>
  <c r="AS43" i="37" a="1"/>
  <c r="AV78" i="37" a="1"/>
  <c r="T64" i="37" a="1"/>
  <c r="O22" i="37" a="1"/>
  <c r="AF85" i="37" a="1"/>
  <c r="AT83" i="37" a="1"/>
  <c r="D28" i="37" a="1"/>
  <c r="AE48" i="37" a="1"/>
  <c r="P45" i="37" a="1"/>
  <c r="AF57" i="37" a="1"/>
  <c r="U78" i="37" a="1"/>
  <c r="AT67" i="37" a="1"/>
  <c r="U39" i="37" a="1"/>
  <c r="AF65" i="37" a="1"/>
  <c r="AF49" i="37" a="1"/>
  <c r="M32" i="37" a="1"/>
  <c r="AK58" i="37" a="1"/>
  <c r="U50" i="37" a="1"/>
  <c r="AK68" i="37" a="1"/>
  <c r="AF78" i="37" a="1"/>
  <c r="AS39" i="37" a="1"/>
  <c r="AK49" i="37" a="1"/>
  <c r="AC59" i="37" a="1"/>
  <c r="AF86" i="37" a="1"/>
  <c r="AV60" i="37" a="1"/>
  <c r="T82" i="37" a="1"/>
  <c r="E67" i="37" a="1"/>
  <c r="AV82" i="37" a="1"/>
  <c r="N61" i="37" a="1"/>
  <c r="AT77" i="37" a="1"/>
  <c r="AC43" i="37" a="1"/>
  <c r="P51" i="37" a="1"/>
  <c r="AE47" i="37" a="1"/>
  <c r="AE75" i="37" a="1"/>
  <c r="AS50" i="37" a="1"/>
  <c r="AK57" i="37" a="1"/>
  <c r="D39" i="37" a="1"/>
  <c r="O77" i="37" a="1"/>
  <c r="AS60" i="37" a="1"/>
  <c r="O62" i="37" a="1"/>
  <c r="E25" i="37" a="1"/>
  <c r="AC63" i="37" a="1"/>
  <c r="AS57" i="37" a="1"/>
  <c r="U66" i="37" a="1"/>
  <c r="AK46" i="37" a="1"/>
  <c r="AU85" i="37" a="1"/>
  <c r="O75" i="37" a="1"/>
  <c r="AK40" i="37" a="1"/>
  <c r="AS65" i="37" a="1"/>
  <c r="O65" i="37" a="1"/>
  <c r="N39" i="37" a="1"/>
  <c r="D27" i="37" a="1"/>
  <c r="AS42" i="37" a="1"/>
  <c r="E50" i="37" a="1"/>
  <c r="M65" i="37" a="1"/>
  <c r="AF61" i="37" a="1"/>
  <c r="AD68" i="37" a="1"/>
  <c r="N22" i="37" a="1"/>
  <c r="AT49" i="37" a="1"/>
  <c r="D65" i="37" a="1"/>
  <c r="O64" i="37" a="1"/>
  <c r="N84" i="37" a="1"/>
  <c r="L6" i="22" a="1"/>
  <c r="T50" i="37" a="1"/>
  <c r="P27" i="37" a="1"/>
  <c r="AV44" i="37" a="1"/>
  <c r="AS47" i="37" a="1"/>
  <c r="AU87" i="37" a="1"/>
  <c r="AD48" i="37" a="1"/>
  <c r="N23" i="37" a="1"/>
  <c r="AS75" i="37" a="1"/>
  <c r="AS84" i="37" a="1"/>
  <c r="AE45" i="37" a="1"/>
  <c r="T40" i="37" a="1"/>
  <c r="D63" i="37" a="1"/>
  <c r="D69" i="37" a="1"/>
  <c r="U81" i="37" a="1"/>
  <c r="O46" i="37" a="1"/>
  <c r="G23" i="20" a="1"/>
  <c r="G30" i="20" a="1"/>
  <c r="G30" i="20" l="1"/>
  <c r="B3" i="1"/>
  <c r="C3" i="1" s="1"/>
  <c r="B2" i="1"/>
  <c r="C2" i="1" s="1"/>
  <c r="B4" i="25"/>
  <c r="C4" i="25" s="1"/>
  <c r="B5" i="3"/>
  <c r="C5" i="3" s="1"/>
  <c r="L7" i="34"/>
  <c r="B7" i="34" s="1"/>
  <c r="C7" i="34" s="1"/>
  <c r="G9" i="34"/>
  <c r="K8" i="34"/>
  <c r="L6" i="33"/>
  <c r="L7" i="33"/>
  <c r="G9" i="33"/>
  <c r="K8" i="33" s="1"/>
  <c r="L6" i="32"/>
  <c r="L7" i="32"/>
  <c r="G9" i="32"/>
  <c r="K8" i="32" s="1"/>
  <c r="L6" i="31"/>
  <c r="G8" i="31"/>
  <c r="K7" i="31"/>
  <c r="B6" i="31"/>
  <c r="C6" i="31" s="1"/>
  <c r="L7" i="30"/>
  <c r="B7" i="30" s="1"/>
  <c r="C7" i="30" s="1"/>
  <c r="G9" i="30"/>
  <c r="K8" i="30" s="1"/>
  <c r="G8" i="29"/>
  <c r="K6" i="29"/>
  <c r="B5" i="29"/>
  <c r="C5" i="29" s="1"/>
  <c r="G8" i="28"/>
  <c r="K7" i="28" s="1"/>
  <c r="K6" i="28"/>
  <c r="L7" i="27"/>
  <c r="L6" i="27"/>
  <c r="G9" i="27"/>
  <c r="K8" i="27"/>
  <c r="L7" i="26"/>
  <c r="B7" i="26" s="1"/>
  <c r="C7" i="26" s="1"/>
  <c r="G9" i="26"/>
  <c r="K8" i="26" s="1"/>
  <c r="L6" i="25"/>
  <c r="B6" i="25" s="1"/>
  <c r="C6" i="25" s="1"/>
  <c r="G8" i="25"/>
  <c r="K7" i="25" s="1"/>
  <c r="L6" i="24"/>
  <c r="L7" i="24"/>
  <c r="G9" i="24"/>
  <c r="K8" i="24" s="1"/>
  <c r="L6" i="23"/>
  <c r="B6" i="23" s="1"/>
  <c r="C6" i="23" s="1"/>
  <c r="L7" i="23"/>
  <c r="G9" i="23"/>
  <c r="B5" i="23"/>
  <c r="C5" i="23" s="1"/>
  <c r="L6" i="22"/>
  <c r="B6" i="22" s="1"/>
  <c r="C6" i="22" s="1"/>
  <c r="G8" i="22"/>
  <c r="K7" i="22" s="1"/>
  <c r="G8" i="21"/>
  <c r="K7" i="21" s="1"/>
  <c r="K6" i="21"/>
  <c r="G8" i="8"/>
  <c r="K6" i="8"/>
  <c r="B5" i="8"/>
  <c r="C5" i="8" s="1"/>
  <c r="L7" i="9"/>
  <c r="B7" i="9" s="1"/>
  <c r="C7" i="9" s="1"/>
  <c r="G9" i="9"/>
  <c r="K8" i="9"/>
  <c r="L5" i="4"/>
  <c r="G8" i="4"/>
  <c r="K6" i="4"/>
  <c r="L6" i="3"/>
  <c r="B6" i="3" s="1"/>
  <c r="C6" i="3" s="1"/>
  <c r="G8" i="3"/>
  <c r="K5" i="2"/>
  <c r="B5" i="2" s="1"/>
  <c r="C5" i="2" s="1"/>
  <c r="B2" i="2"/>
  <c r="C2" i="2" s="1"/>
  <c r="B3" i="2"/>
  <c r="C3" i="2" s="1"/>
  <c r="B4" i="2"/>
  <c r="C4" i="2" s="1"/>
  <c r="G7" i="2"/>
  <c r="J6" i="2" s="1"/>
  <c r="B5" i="1"/>
  <c r="C5" i="1" s="1"/>
  <c r="G7" i="1"/>
  <c r="J6" i="1"/>
  <c r="N43" i="37"/>
  <c r="E40" i="37"/>
  <c r="AJ50" i="37"/>
  <c r="T84" i="37"/>
  <c r="P24" i="37"/>
  <c r="D48" i="37"/>
  <c r="AF81" i="37"/>
  <c r="AD51" i="37"/>
  <c r="AJ47" i="37"/>
  <c r="AK66" i="37"/>
  <c r="D63" i="37"/>
  <c r="AF75" i="37"/>
  <c r="AE65" i="37"/>
  <c r="E31" i="37"/>
  <c r="AJ43" i="37"/>
  <c r="U47" i="37"/>
  <c r="P33" i="37"/>
  <c r="O75" i="37"/>
  <c r="AF77" i="37"/>
  <c r="M58" i="37"/>
  <c r="E49" i="37"/>
  <c r="AJ49" i="37"/>
  <c r="U49" i="37"/>
  <c r="P26" i="37"/>
  <c r="D77" i="37"/>
  <c r="AV45" i="37"/>
  <c r="N85" i="37"/>
  <c r="AD59" i="37"/>
  <c r="AT59" i="37"/>
  <c r="AC61" i="37"/>
  <c r="AK86" i="37"/>
  <c r="O79" i="37"/>
  <c r="AV48" i="37"/>
  <c r="N84" i="37"/>
  <c r="AD80" i="37"/>
  <c r="AT85" i="37"/>
  <c r="AC60" i="37"/>
  <c r="U42" i="37"/>
  <c r="P77" i="37"/>
  <c r="O84" i="37"/>
  <c r="AV39" i="37"/>
  <c r="N86" i="37"/>
  <c r="AD60" i="37"/>
  <c r="AS40" i="37"/>
  <c r="AC81" i="37"/>
  <c r="AK75" i="37"/>
  <c r="P86" i="37"/>
  <c r="O80" i="37"/>
  <c r="AV80" i="37"/>
  <c r="N76" i="37"/>
  <c r="AD64" i="37"/>
  <c r="AJ64" i="37"/>
  <c r="U84" i="37"/>
  <c r="P75" i="37"/>
  <c r="AU41" i="37"/>
  <c r="M13" i="37"/>
  <c r="AD85" i="37"/>
  <c r="AS43" i="37"/>
  <c r="T51" i="37"/>
  <c r="AK77" i="37"/>
  <c r="AU48" i="37"/>
  <c r="N44" i="37"/>
  <c r="AE40" i="37"/>
  <c r="AD69" i="37"/>
  <c r="AS39" i="37"/>
  <c r="T44" i="37"/>
  <c r="U62" i="37"/>
  <c r="O25" i="37"/>
  <c r="AU50" i="37"/>
  <c r="AV69" i="37"/>
  <c r="AE41" i="37"/>
  <c r="AD79" i="37"/>
  <c r="AS45" i="37"/>
  <c r="T48" i="37"/>
  <c r="AV84" i="37"/>
  <c r="AE47" i="37"/>
  <c r="AD83" i="37"/>
  <c r="AS83" i="37"/>
  <c r="AJ68" i="37"/>
  <c r="T42" i="37"/>
  <c r="P47" i="37"/>
  <c r="O67" i="37"/>
  <c r="D47" i="37"/>
  <c r="N60" i="37"/>
  <c r="M44" i="37"/>
  <c r="AT39" i="37"/>
  <c r="AJ67" i="37"/>
  <c r="P46" i="37"/>
  <c r="AU40" i="37"/>
  <c r="AV85" i="37"/>
  <c r="AE77" i="37"/>
  <c r="AD62" i="37"/>
  <c r="AS75" i="37"/>
  <c r="T65" i="37"/>
  <c r="P28" i="37"/>
  <c r="D25" i="37"/>
  <c r="N39" i="37"/>
  <c r="M60" i="37"/>
  <c r="AT46" i="37"/>
  <c r="AC39" i="37"/>
  <c r="U78" i="37"/>
  <c r="O44" i="37"/>
  <c r="AU66" i="37"/>
  <c r="N32" i="37"/>
  <c r="M21" i="37"/>
  <c r="AT42" i="37"/>
  <c r="AC46" i="37"/>
  <c r="T69" i="37"/>
  <c r="P59" i="37"/>
  <c r="O22" i="37"/>
  <c r="AU63" i="37"/>
  <c r="N49" i="37"/>
  <c r="AT49" i="37"/>
  <c r="D22" i="37"/>
  <c r="AF45" i="37"/>
  <c r="N61" i="37"/>
  <c r="AE83" i="37"/>
  <c r="M78" i="37"/>
  <c r="E22" i="37"/>
  <c r="AT86" i="37"/>
  <c r="AS61" i="37"/>
  <c r="AC42" i="37"/>
  <c r="T82" i="37"/>
  <c r="AK50" i="37"/>
  <c r="P58" i="37"/>
  <c r="O69" i="37"/>
  <c r="D65" i="37"/>
  <c r="AU81" i="37"/>
  <c r="P65" i="37"/>
  <c r="AF48" i="37"/>
  <c r="AE86" i="37"/>
  <c r="M75" i="37"/>
  <c r="AT75" i="37"/>
  <c r="AC62" i="37"/>
  <c r="AK67" i="37"/>
  <c r="O48" i="37"/>
  <c r="E13" i="37"/>
  <c r="N63" i="37"/>
  <c r="AE67" i="37"/>
  <c r="E63" i="37"/>
  <c r="AT83" i="37"/>
  <c r="AC68" i="37"/>
  <c r="T66" i="37"/>
  <c r="O63" i="37"/>
  <c r="AV41" i="37"/>
  <c r="N78" i="37"/>
  <c r="AD40" i="37"/>
  <c r="AT78" i="37"/>
  <c r="AC87" i="37"/>
  <c r="AK62" i="37"/>
  <c r="D68" i="37"/>
  <c r="AV42" i="37"/>
  <c r="N80" i="37"/>
  <c r="AD43" i="37"/>
  <c r="AT60" i="37"/>
  <c r="AC76" i="37"/>
  <c r="AK65" i="37"/>
  <c r="O87" i="37"/>
  <c r="AF61" i="37"/>
  <c r="M68" i="37"/>
  <c r="E61" i="37"/>
  <c r="AJ39" i="37"/>
  <c r="U51" i="37"/>
  <c r="P81" i="37"/>
  <c r="D84" i="37"/>
  <c r="AF79" i="37"/>
  <c r="M57" i="37"/>
  <c r="E66" i="37"/>
  <c r="AJ79" i="37"/>
  <c r="AK64" i="37"/>
  <c r="D86" i="37"/>
  <c r="AF80" i="37"/>
  <c r="M26" i="37"/>
  <c r="E62" i="37"/>
  <c r="AJ66" i="37"/>
  <c r="U87" i="37"/>
  <c r="D76" i="37"/>
  <c r="AF58" i="37"/>
  <c r="M49" i="37"/>
  <c r="E32" i="37"/>
  <c r="AS48" i="37"/>
  <c r="AC59" i="37"/>
  <c r="AK82" i="37"/>
  <c r="O82" i="37"/>
  <c r="AV81" i="37"/>
  <c r="N59" i="37"/>
  <c r="M24" i="37"/>
  <c r="E26" i="37"/>
  <c r="AJ75" i="37"/>
  <c r="U80" i="37"/>
  <c r="O12" i="37"/>
  <c r="D13" i="37"/>
  <c r="AV65" i="37"/>
  <c r="M28" i="37"/>
  <c r="E83" i="37"/>
  <c r="AJ84" i="37"/>
  <c r="AK80" i="37"/>
  <c r="D26" i="37"/>
  <c r="N51" i="37"/>
  <c r="M66" i="37"/>
  <c r="E87" i="37"/>
  <c r="AJ58" i="37"/>
  <c r="U76" i="37"/>
  <c r="P63" i="37"/>
  <c r="O45" i="37"/>
  <c r="AU39" i="37"/>
  <c r="N46" i="37"/>
  <c r="M22" i="37"/>
  <c r="E78" i="37"/>
  <c r="U60" i="37"/>
  <c r="AU43" i="37"/>
  <c r="AV67" i="37"/>
  <c r="AE43" i="37"/>
  <c r="AD57" i="37"/>
  <c r="AS64" i="37"/>
  <c r="T67" i="37"/>
  <c r="U79" i="37"/>
  <c r="O30" i="37"/>
  <c r="D29" i="37"/>
  <c r="N24" i="37"/>
  <c r="M33" i="37"/>
  <c r="AT43" i="37"/>
  <c r="AJ82" i="37"/>
  <c r="U66" i="37"/>
  <c r="O31" i="37"/>
  <c r="AU84" i="37"/>
  <c r="AV58" i="37"/>
  <c r="AE61" i="37"/>
  <c r="AD77" i="37"/>
  <c r="AS82" i="37"/>
  <c r="T81" i="37"/>
  <c r="P57" i="37"/>
  <c r="D27" i="37"/>
  <c r="AF51" i="37"/>
  <c r="AE87" i="37"/>
  <c r="E39" i="37"/>
  <c r="AS66" i="37"/>
  <c r="U85" i="37"/>
  <c r="D30" i="37"/>
  <c r="AF42" i="37"/>
  <c r="AE64" i="37"/>
  <c r="M29" i="37"/>
  <c r="E29" i="37"/>
  <c r="AS86" i="37"/>
  <c r="AC41" i="37"/>
  <c r="T63" i="37"/>
  <c r="AK48" i="37"/>
  <c r="P61" i="37"/>
  <c r="O23" i="37"/>
  <c r="AU62" i="37"/>
  <c r="AF50" i="37"/>
  <c r="N66" i="37"/>
  <c r="AE80" i="37"/>
  <c r="M82" i="37"/>
  <c r="E67" i="37"/>
  <c r="AT64" i="37"/>
  <c r="AS79" i="37"/>
  <c r="AC51" i="37"/>
  <c r="T78" i="37"/>
  <c r="AK43" i="37"/>
  <c r="P39" i="37"/>
  <c r="O21" i="37"/>
  <c r="D45" i="37"/>
  <c r="AU75" i="37"/>
  <c r="AF44" i="37"/>
  <c r="N40" i="37"/>
  <c r="AE58" i="37"/>
  <c r="M79" i="37"/>
  <c r="E45" i="37"/>
  <c r="AT84" i="37"/>
  <c r="AS62" i="37"/>
  <c r="AC79" i="37"/>
  <c r="T75" i="37"/>
  <c r="AK40" i="37"/>
  <c r="P66" i="37"/>
  <c r="O51" i="37"/>
  <c r="D39" i="37"/>
  <c r="AU68" i="37"/>
  <c r="AV47" i="37"/>
  <c r="AV86" i="37"/>
  <c r="AF41" i="37"/>
  <c r="AF66" i="37"/>
  <c r="N67" i="37"/>
  <c r="N31" i="37"/>
  <c r="N87" i="37"/>
  <c r="AE44" i="37"/>
  <c r="AE63" i="37"/>
  <c r="M65" i="37"/>
  <c r="M50" i="37"/>
  <c r="M81" i="37"/>
  <c r="AD75" i="37"/>
  <c r="AD84" i="37"/>
  <c r="E57" i="37"/>
  <c r="E42" i="37"/>
  <c r="AT51" i="37"/>
  <c r="AT76" i="37"/>
  <c r="AS50" i="37"/>
  <c r="AS87" i="37"/>
  <c r="AJ48" i="37"/>
  <c r="AJ86" i="37"/>
  <c r="AC48" i="37"/>
  <c r="AC84" i="37"/>
  <c r="T43" i="37"/>
  <c r="T86" i="37"/>
  <c r="U46" i="37"/>
  <c r="U86" i="37"/>
  <c r="AK51" i="37"/>
  <c r="AK81" i="37"/>
  <c r="P40" i="37"/>
  <c r="P49" i="37"/>
  <c r="P80" i="37"/>
  <c r="O39" i="37"/>
  <c r="O46" i="37"/>
  <c r="D4" i="37"/>
  <c r="D64" i="37"/>
  <c r="D66" i="37"/>
  <c r="AU47" i="37"/>
  <c r="AU65" i="37"/>
  <c r="AV50" i="37"/>
  <c r="AV66" i="37"/>
  <c r="AF43" i="37"/>
  <c r="AF60" i="37"/>
  <c r="N28" i="37"/>
  <c r="N23" i="37"/>
  <c r="N81" i="37"/>
  <c r="AE45" i="37"/>
  <c r="AE79" i="37"/>
  <c r="M61" i="37"/>
  <c r="M46" i="37"/>
  <c r="M86" i="37"/>
  <c r="AD76" i="37"/>
  <c r="AD58" i="37"/>
  <c r="E65" i="37"/>
  <c r="E84" i="37"/>
  <c r="AT45" i="37"/>
  <c r="AT69" i="37"/>
  <c r="AS42" i="37"/>
  <c r="AS68" i="37"/>
  <c r="AJ44" i="37"/>
  <c r="AJ60" i="37"/>
  <c r="AC49" i="37"/>
  <c r="AC80" i="37"/>
  <c r="T47" i="37"/>
  <c r="T83" i="37"/>
  <c r="U48" i="37"/>
  <c r="U75" i="37"/>
  <c r="AK45" i="37"/>
  <c r="AK68" i="37"/>
  <c r="P23" i="37"/>
  <c r="P62" i="37"/>
  <c r="P85" i="37"/>
  <c r="O26" i="37"/>
  <c r="O60" i="37"/>
  <c r="D11" i="37"/>
  <c r="D41" i="37"/>
  <c r="D33" i="37"/>
  <c r="AU45" i="37"/>
  <c r="AU87" i="37"/>
  <c r="AV44" i="37"/>
  <c r="AV83" i="37"/>
  <c r="AF47" i="37"/>
  <c r="AF68" i="37"/>
  <c r="N26" i="37"/>
  <c r="N33" i="37"/>
  <c r="N83" i="37"/>
  <c r="AE51" i="37"/>
  <c r="AE75" i="37"/>
  <c r="M42" i="37"/>
  <c r="M67" i="37"/>
  <c r="M76" i="37"/>
  <c r="AD68" i="37"/>
  <c r="E25" i="37"/>
  <c r="E21" i="37"/>
  <c r="E85" i="37"/>
  <c r="AT40" i="37"/>
  <c r="AT82" i="37"/>
  <c r="AS46" i="37"/>
  <c r="AS76" i="37"/>
  <c r="AJ45" i="37"/>
  <c r="AJ76" i="37"/>
  <c r="AC44" i="37"/>
  <c r="AC67" i="37"/>
  <c r="T40" i="37"/>
  <c r="T77" i="37"/>
  <c r="U45" i="37"/>
  <c r="U61" i="37"/>
  <c r="AK46" i="37"/>
  <c r="AK76" i="37"/>
  <c r="P32" i="37"/>
  <c r="P60" i="37"/>
  <c r="P87" i="37"/>
  <c r="O59" i="37"/>
  <c r="O47" i="37"/>
  <c r="D8" i="37"/>
  <c r="D40" i="37"/>
  <c r="D51" i="37"/>
  <c r="AU42" i="37"/>
  <c r="AU69" i="37"/>
  <c r="AV49" i="37"/>
  <c r="AV78" i="37"/>
  <c r="AF39" i="37"/>
  <c r="AF65" i="37"/>
  <c r="N27" i="37"/>
  <c r="N64" i="37"/>
  <c r="N77" i="37"/>
  <c r="AE46" i="37"/>
  <c r="AE59" i="37"/>
  <c r="M40" i="37"/>
  <c r="M69" i="37"/>
  <c r="AD50" i="37"/>
  <c r="AD78" i="37"/>
  <c r="E58" i="37"/>
  <c r="E51" i="37"/>
  <c r="E75" i="37"/>
  <c r="AT50" i="37"/>
  <c r="AT65" i="37"/>
  <c r="AS47" i="37"/>
  <c r="AS80" i="37"/>
  <c r="AJ42" i="37"/>
  <c r="AJ61" i="37"/>
  <c r="AC43" i="37"/>
  <c r="AC66" i="37"/>
  <c r="T39" i="37"/>
  <c r="T85" i="37"/>
  <c r="U50" i="37"/>
  <c r="U59" i="37"/>
  <c r="AK39" i="37"/>
  <c r="AK78" i="37"/>
  <c r="P50" i="37"/>
  <c r="P30" i="37"/>
  <c r="P76" i="37"/>
  <c r="O24" i="37"/>
  <c r="O57" i="37"/>
  <c r="D7" i="37"/>
  <c r="D59" i="37"/>
  <c r="D67" i="37"/>
  <c r="AU51" i="37"/>
  <c r="AU79" i="37"/>
  <c r="AV43" i="37"/>
  <c r="AV62" i="37"/>
  <c r="AF40" i="37"/>
  <c r="AF59" i="37"/>
  <c r="N30" i="37"/>
  <c r="N42" i="37"/>
  <c r="N79" i="37"/>
  <c r="AE48" i="37"/>
  <c r="AE81" i="37"/>
  <c r="M27" i="37"/>
  <c r="M51" i="37"/>
  <c r="AD46" i="37"/>
  <c r="AD66" i="37"/>
  <c r="E23" i="37"/>
  <c r="E48" i="37"/>
  <c r="E79" i="37"/>
  <c r="AT48" i="37"/>
  <c r="AT68" i="37"/>
  <c r="AS41" i="37"/>
  <c r="AS85" i="37"/>
  <c r="AJ40" i="37"/>
  <c r="AJ87" i="37"/>
  <c r="AC40" i="37"/>
  <c r="AC57" i="37"/>
  <c r="T41" i="37"/>
  <c r="T62" i="37"/>
  <c r="U39" i="37"/>
  <c r="U81" i="37"/>
  <c r="AK61" i="37"/>
  <c r="AK85" i="37"/>
  <c r="P42" i="37"/>
  <c r="P31" i="37"/>
  <c r="O4" i="37"/>
  <c r="O41" i="37"/>
  <c r="O58" i="37"/>
  <c r="D10" i="37"/>
  <c r="D31" i="37"/>
  <c r="D78" i="37"/>
  <c r="AU46" i="37"/>
  <c r="AU57" i="37"/>
  <c r="AV51" i="37"/>
  <c r="AV82" i="37"/>
  <c r="AF46" i="37"/>
  <c r="AF82" i="37"/>
  <c r="N25" i="37"/>
  <c r="N45" i="37"/>
  <c r="N75" i="37"/>
  <c r="AE62" i="37"/>
  <c r="AE78" i="37"/>
  <c r="M31" i="37"/>
  <c r="M39" i="37"/>
  <c r="AD39" i="37"/>
  <c r="AD61" i="37"/>
  <c r="E27" i="37"/>
  <c r="E68" i="37"/>
  <c r="E81" i="37"/>
  <c r="AT47" i="37"/>
  <c r="AT57" i="37"/>
  <c r="AS49" i="37"/>
  <c r="AS78" i="37"/>
  <c r="AJ51" i="37"/>
  <c r="AJ78" i="37"/>
  <c r="AC50" i="37"/>
  <c r="AC58" i="37"/>
  <c r="T46" i="37"/>
  <c r="T61" i="37"/>
  <c r="U77" i="37"/>
  <c r="U68" i="37"/>
  <c r="AK69" i="37"/>
  <c r="AK59" i="37"/>
  <c r="P51" i="37"/>
  <c r="P68" i="37"/>
  <c r="O8" i="37"/>
  <c r="O43" i="37"/>
  <c r="O49" i="37"/>
  <c r="D44" i="37"/>
  <c r="D28" i="37"/>
  <c r="D80" i="37"/>
  <c r="AU49" i="37"/>
  <c r="AU83" i="37"/>
  <c r="AF49" i="37"/>
  <c r="AF62" i="37"/>
  <c r="N48" i="37"/>
  <c r="M3" i="37"/>
  <c r="AE60" i="37"/>
  <c r="AE85" i="37"/>
  <c r="M47" i="37"/>
  <c r="M64" i="37"/>
  <c r="AD49" i="37"/>
  <c r="AD81" i="37"/>
  <c r="E50" i="37"/>
  <c r="E60" i="37"/>
  <c r="E82" i="37"/>
  <c r="AT62" i="37"/>
  <c r="AT80" i="37"/>
  <c r="AS63" i="37"/>
  <c r="AS59" i="37"/>
  <c r="AJ83" i="37"/>
  <c r="AJ65" i="37"/>
  <c r="AC64" i="37"/>
  <c r="AC85" i="37"/>
  <c r="T60" i="37"/>
  <c r="T80" i="37"/>
  <c r="U65" i="37"/>
  <c r="U58" i="37"/>
  <c r="AK79" i="37"/>
  <c r="AK83" i="37"/>
  <c r="P48" i="37"/>
  <c r="P43" i="37"/>
  <c r="O62" i="37"/>
  <c r="O64" i="37"/>
  <c r="O86" i="37"/>
  <c r="D42" i="37"/>
  <c r="D32" i="37"/>
  <c r="D87" i="37"/>
  <c r="AU44" i="37"/>
  <c r="AU85" i="37"/>
  <c r="AV46" i="37"/>
  <c r="AV87" i="37"/>
  <c r="AF76" i="37"/>
  <c r="AF85" i="37"/>
  <c r="N29" i="37"/>
  <c r="N68" i="37"/>
  <c r="M6" i="37"/>
  <c r="AE57" i="37"/>
  <c r="AE66" i="37"/>
  <c r="M41" i="37"/>
  <c r="M77" i="37"/>
  <c r="AD41" i="37"/>
  <c r="AD87" i="37"/>
  <c r="E24" i="37"/>
  <c r="E47" i="37"/>
  <c r="E77" i="37"/>
  <c r="AT67" i="37"/>
  <c r="AT79" i="37"/>
  <c r="AS81" i="37"/>
  <c r="AS77" i="37"/>
  <c r="AJ80" i="37"/>
  <c r="AJ63" i="37"/>
  <c r="AC83" i="37"/>
  <c r="AC63" i="37"/>
  <c r="T59" i="37"/>
  <c r="T76" i="37"/>
  <c r="U67" i="37"/>
  <c r="U83" i="37"/>
  <c r="AK87" i="37"/>
  <c r="P15" i="37"/>
  <c r="P25" i="37"/>
  <c r="P64" i="37"/>
  <c r="O66" i="37"/>
  <c r="O28" i="37"/>
  <c r="O83" i="37"/>
  <c r="D46" i="37"/>
  <c r="D58" i="37"/>
  <c r="D83" i="37"/>
  <c r="AU64" i="37"/>
  <c r="AU86" i="37"/>
  <c r="AV76" i="37"/>
  <c r="AV60" i="37"/>
  <c r="AF78" i="37"/>
  <c r="AF87" i="37"/>
  <c r="N50" i="37"/>
  <c r="N58" i="37"/>
  <c r="E12" i="37"/>
  <c r="AE76" i="37"/>
  <c r="M59" i="37"/>
  <c r="M45" i="37"/>
  <c r="M85" i="37"/>
  <c r="AD48" i="37"/>
  <c r="AD65" i="37"/>
  <c r="E41" i="37"/>
  <c r="E46" i="37"/>
  <c r="E80" i="37"/>
  <c r="AT81" i="37"/>
  <c r="AT77" i="37"/>
  <c r="AS67" i="37"/>
  <c r="AS58" i="37"/>
  <c r="AJ85" i="37"/>
  <c r="AJ77" i="37"/>
  <c r="AC82" i="37"/>
  <c r="AC86" i="37"/>
  <c r="T64" i="37"/>
  <c r="T87" i="37"/>
  <c r="U64" i="37"/>
  <c r="AK41" i="37"/>
  <c r="AK63" i="37"/>
  <c r="P11" i="37"/>
  <c r="P67" i="37"/>
  <c r="P84" i="37"/>
  <c r="O33" i="37"/>
  <c r="O32" i="37"/>
  <c r="O78" i="37"/>
  <c r="D69" i="37"/>
  <c r="D62" i="37"/>
  <c r="D85" i="37"/>
  <c r="AU61" i="37"/>
  <c r="AU67" i="37"/>
  <c r="AV63" i="37"/>
  <c r="AV79" i="37"/>
  <c r="AF57" i="37"/>
  <c r="AF69" i="37"/>
  <c r="N65" i="37"/>
  <c r="N21" i="37"/>
  <c r="AE49" i="37"/>
  <c r="AE84" i="37"/>
  <c r="M62" i="37"/>
  <c r="M32" i="37"/>
  <c r="M80" i="37"/>
  <c r="AD42" i="37"/>
  <c r="AD67" i="37"/>
  <c r="E59" i="37"/>
  <c r="E64" i="37"/>
  <c r="E86" i="37"/>
  <c r="AT87" i="37"/>
  <c r="AT63" i="37"/>
  <c r="AS60" i="37"/>
  <c r="AS69" i="37"/>
  <c r="AJ62" i="37"/>
  <c r="AJ57" i="37"/>
  <c r="AC78" i="37"/>
  <c r="AC65" i="37"/>
  <c r="T58" i="37"/>
  <c r="U44" i="37"/>
  <c r="U63" i="37"/>
  <c r="AK42" i="37"/>
  <c r="AK84" i="37"/>
  <c r="P41" i="37"/>
  <c r="P69" i="37"/>
  <c r="P78" i="37"/>
  <c r="O27" i="37"/>
  <c r="O42" i="37"/>
  <c r="O76" i="37"/>
  <c r="D61" i="37"/>
  <c r="D21" i="37"/>
  <c r="D81" i="37"/>
  <c r="AU76" i="37"/>
  <c r="AU59" i="37"/>
  <c r="AV64" i="37"/>
  <c r="AV59" i="37"/>
  <c r="AF86" i="37"/>
  <c r="AF83" i="37"/>
  <c r="N57" i="37"/>
  <c r="N22" i="37"/>
  <c r="AE39" i="37"/>
  <c r="AE68" i="37"/>
  <c r="M23" i="37"/>
  <c r="M63" i="37"/>
  <c r="M87" i="37"/>
  <c r="AD44" i="37"/>
  <c r="AD86" i="37"/>
  <c r="E30" i="37"/>
  <c r="E69" i="37"/>
  <c r="E76" i="37"/>
  <c r="AT61" i="37"/>
  <c r="P8" i="37"/>
  <c r="AS65" i="37"/>
  <c r="O10" i="37"/>
  <c r="AJ69" i="37"/>
  <c r="D14" i="37"/>
  <c r="AC75" i="37"/>
  <c r="T50" i="37"/>
  <c r="T79" i="37"/>
  <c r="U43" i="37"/>
  <c r="U57" i="37"/>
  <c r="AK47" i="37"/>
  <c r="AK60" i="37"/>
  <c r="P27" i="37"/>
  <c r="P21" i="37"/>
  <c r="P79" i="37"/>
  <c r="O29" i="37"/>
  <c r="O65" i="37"/>
  <c r="O81" i="37"/>
  <c r="D43" i="37"/>
  <c r="D60" i="37"/>
  <c r="D75" i="37"/>
  <c r="AU80" i="37"/>
  <c r="AU78" i="37"/>
  <c r="AV68" i="37"/>
  <c r="AV57" i="37"/>
  <c r="AF64" i="37"/>
  <c r="AF67" i="37"/>
  <c r="N62" i="37"/>
  <c r="N69" i="37"/>
  <c r="AE42" i="37"/>
  <c r="AE69" i="37"/>
  <c r="M30" i="37"/>
  <c r="M25" i="37"/>
  <c r="M84" i="37"/>
  <c r="AD45" i="37"/>
  <c r="AD82" i="37"/>
  <c r="E28" i="37"/>
  <c r="E44" i="37"/>
  <c r="AT44" i="37"/>
  <c r="AT66" i="37"/>
  <c r="AS51" i="37"/>
  <c r="AS57" i="37"/>
  <c r="AJ46" i="37"/>
  <c r="AJ81" i="37"/>
  <c r="AC47" i="37"/>
  <c r="AC69" i="37"/>
  <c r="T49" i="37"/>
  <c r="T57" i="37"/>
  <c r="U40" i="37"/>
  <c r="U69" i="37"/>
  <c r="AK49" i="37"/>
  <c r="AK57" i="37"/>
  <c r="P22" i="37"/>
  <c r="P44" i="37"/>
  <c r="P82" i="37"/>
  <c r="O68" i="37"/>
  <c r="O50" i="37"/>
  <c r="O77" i="37"/>
  <c r="D57" i="37"/>
  <c r="D23" i="37"/>
  <c r="D82" i="37"/>
  <c r="AU60" i="37"/>
  <c r="AU77" i="37"/>
  <c r="AV40" i="37"/>
  <c r="AV61" i="37"/>
  <c r="N41" i="37"/>
  <c r="AV77" i="37"/>
  <c r="AV75" i="37"/>
  <c r="AF63" i="37"/>
  <c r="AF84" i="37"/>
  <c r="N47" i="37"/>
  <c r="N82" i="37"/>
  <c r="AE50" i="37"/>
  <c r="AE82" i="37"/>
  <c r="M48" i="37"/>
  <c r="M43" i="37"/>
  <c r="M83" i="37"/>
  <c r="AD47" i="37"/>
  <c r="AD63" i="37"/>
  <c r="E33" i="37"/>
  <c r="E43" i="37"/>
  <c r="AT41" i="37"/>
  <c r="AT58" i="37"/>
  <c r="AS44" i="37"/>
  <c r="AS84" i="37"/>
  <c r="AJ41" i="37"/>
  <c r="AJ59" i="37"/>
  <c r="AC45" i="37"/>
  <c r="AC77" i="37"/>
  <c r="T45" i="37"/>
  <c r="T68" i="37"/>
  <c r="U41" i="37"/>
  <c r="U82" i="37"/>
  <c r="AK44" i="37"/>
  <c r="AK58" i="37"/>
  <c r="P45" i="37"/>
  <c r="P29" i="37"/>
  <c r="P83" i="37"/>
  <c r="O40" i="37"/>
  <c r="O61" i="37"/>
  <c r="O85" i="37"/>
  <c r="D50" i="37"/>
  <c r="D24" i="37"/>
  <c r="D79" i="37"/>
  <c r="AU58" i="37"/>
  <c r="AU82" i="37"/>
  <c r="G23" i="20"/>
  <c r="AV66" i="36"/>
  <c r="AU66" i="36"/>
  <c r="AT66" i="36"/>
  <c r="AS66" i="36"/>
  <c r="AK66" i="36"/>
  <c r="AJ66" i="36"/>
  <c r="AF66" i="36"/>
  <c r="AE66" i="36"/>
  <c r="AD66" i="36"/>
  <c r="AC66" i="36"/>
  <c r="U66" i="36"/>
  <c r="T66" i="36"/>
  <c r="P66" i="36"/>
  <c r="O66" i="36"/>
  <c r="N66" i="36"/>
  <c r="M66" i="36"/>
  <c r="E66" i="36"/>
  <c r="D66" i="36"/>
  <c r="AV50" i="36"/>
  <c r="AU50" i="36"/>
  <c r="AT50" i="36"/>
  <c r="AS50" i="36"/>
  <c r="AK50" i="36"/>
  <c r="AJ50" i="36"/>
  <c r="AF50" i="36"/>
  <c r="AE50" i="36"/>
  <c r="AD50" i="36"/>
  <c r="AC50" i="36"/>
  <c r="U50" i="36"/>
  <c r="T50" i="36"/>
  <c r="P50" i="36"/>
  <c r="O50" i="36"/>
  <c r="N50" i="36"/>
  <c r="M50" i="36"/>
  <c r="E50" i="36"/>
  <c r="D50" i="36"/>
  <c r="AV34" i="36"/>
  <c r="AU34" i="36"/>
  <c r="AT34" i="36"/>
  <c r="AS34" i="36"/>
  <c r="AK34" i="36"/>
  <c r="AJ34" i="36"/>
  <c r="AF34" i="36"/>
  <c r="AE34" i="36"/>
  <c r="AD34" i="36"/>
  <c r="AC34" i="36"/>
  <c r="U34" i="36"/>
  <c r="T34" i="36"/>
  <c r="P34" i="36"/>
  <c r="O34" i="36"/>
  <c r="N34" i="36"/>
  <c r="M34" i="36"/>
  <c r="E34" i="36"/>
  <c r="D34" i="36"/>
  <c r="P18" i="36"/>
  <c r="O18" i="36"/>
  <c r="N18" i="36"/>
  <c r="M18" i="36"/>
  <c r="E18" i="36"/>
  <c r="D18" i="36"/>
  <c r="P2" i="36"/>
  <c r="O2" i="36"/>
  <c r="N2" i="36"/>
  <c r="M2" i="36"/>
  <c r="E2" i="36"/>
  <c r="D2" i="36"/>
  <c r="AV66" i="35"/>
  <c r="AU66" i="35"/>
  <c r="AT66" i="35"/>
  <c r="AS66" i="35"/>
  <c r="AK66" i="35"/>
  <c r="AJ66" i="35"/>
  <c r="AV50" i="35"/>
  <c r="AU50" i="35"/>
  <c r="AT50" i="35"/>
  <c r="AS50" i="35"/>
  <c r="AK50" i="35"/>
  <c r="AJ50" i="35"/>
  <c r="AV34" i="35"/>
  <c r="AU34" i="35"/>
  <c r="AT34" i="35"/>
  <c r="AS34" i="35"/>
  <c r="AK34" i="35"/>
  <c r="AJ34" i="35"/>
  <c r="AF66" i="35"/>
  <c r="AE66" i="35"/>
  <c r="AD66" i="35"/>
  <c r="AC66" i="35"/>
  <c r="U66" i="35"/>
  <c r="T66" i="35"/>
  <c r="AF50" i="35"/>
  <c r="AE50" i="35"/>
  <c r="AD50" i="35"/>
  <c r="AC50" i="35"/>
  <c r="U50" i="35"/>
  <c r="T50" i="35"/>
  <c r="AF34" i="35"/>
  <c r="AE34" i="35"/>
  <c r="AD34" i="35"/>
  <c r="AC34" i="35"/>
  <c r="U34" i="35"/>
  <c r="T34" i="35"/>
  <c r="P66" i="35"/>
  <c r="O66" i="35"/>
  <c r="N66" i="35"/>
  <c r="M66" i="35"/>
  <c r="E66" i="35"/>
  <c r="D66" i="35"/>
  <c r="P50" i="35"/>
  <c r="O50" i="35"/>
  <c r="N50" i="35"/>
  <c r="M50" i="35"/>
  <c r="E50" i="35"/>
  <c r="D50" i="35"/>
  <c r="P34" i="35"/>
  <c r="O34" i="35"/>
  <c r="N34" i="35"/>
  <c r="M34" i="35"/>
  <c r="E34" i="35"/>
  <c r="D34" i="35"/>
  <c r="P18" i="35"/>
  <c r="O18" i="35"/>
  <c r="N18" i="35"/>
  <c r="M18" i="35"/>
  <c r="E18" i="35"/>
  <c r="D18" i="35"/>
  <c r="P2" i="35"/>
  <c r="O2" i="35"/>
  <c r="N2" i="35"/>
  <c r="M2" i="35"/>
  <c r="E2" i="35"/>
  <c r="D2" i="35"/>
  <c r="G158" i="34"/>
  <c r="G159" i="34" s="1"/>
  <c r="G160" i="34" s="1"/>
  <c r="G161" i="34" s="1"/>
  <c r="G162" i="34" s="1"/>
  <c r="G127" i="34"/>
  <c r="G96" i="34"/>
  <c r="G97" i="34" s="1"/>
  <c r="G65" i="34"/>
  <c r="G66" i="34" s="1"/>
  <c r="G34" i="34"/>
  <c r="G158" i="33"/>
  <c r="G159" i="33" s="1"/>
  <c r="K158" i="33" s="1"/>
  <c r="G127" i="33"/>
  <c r="G128" i="33" s="1"/>
  <c r="G129" i="33" s="1"/>
  <c r="G96" i="33"/>
  <c r="G97" i="33" s="1"/>
  <c r="G65" i="33"/>
  <c r="G34" i="33"/>
  <c r="G158" i="32"/>
  <c r="G159" i="32" s="1"/>
  <c r="G127" i="32"/>
  <c r="G128" i="32" s="1"/>
  <c r="G96" i="32"/>
  <c r="G65" i="32"/>
  <c r="G34" i="32"/>
  <c r="G35" i="32" s="1"/>
  <c r="G158" i="31"/>
  <c r="G159" i="31" s="1"/>
  <c r="G160" i="31" s="1"/>
  <c r="G127" i="31"/>
  <c r="G96" i="31"/>
  <c r="G97" i="31" s="1"/>
  <c r="G65" i="31"/>
  <c r="G34" i="31"/>
  <c r="G158" i="30"/>
  <c r="G159" i="30" s="1"/>
  <c r="G160" i="30" s="1"/>
  <c r="G127" i="30"/>
  <c r="G128" i="30" s="1"/>
  <c r="G96" i="30"/>
  <c r="G97" i="30" s="1"/>
  <c r="G65" i="30"/>
  <c r="G34" i="30"/>
  <c r="G35" i="30" s="1"/>
  <c r="G36" i="30" s="1"/>
  <c r="G158" i="29"/>
  <c r="G159" i="29" s="1"/>
  <c r="G160" i="29" s="1"/>
  <c r="K159" i="29" s="1"/>
  <c r="G127" i="29"/>
  <c r="G128" i="29" s="1"/>
  <c r="G96" i="29"/>
  <c r="G65" i="29"/>
  <c r="G34" i="29"/>
  <c r="G35" i="29" s="1"/>
  <c r="G36" i="29" s="1"/>
  <c r="G37" i="29" s="1"/>
  <c r="G38" i="29" s="1"/>
  <c r="G158" i="28"/>
  <c r="G159" i="28" s="1"/>
  <c r="G160" i="28" s="1"/>
  <c r="G127" i="28"/>
  <c r="G96" i="28"/>
  <c r="G97" i="28" s="1"/>
  <c r="G65" i="28"/>
  <c r="G34" i="28"/>
  <c r="G158" i="27"/>
  <c r="G159" i="27" s="1"/>
  <c r="K158" i="27" s="1"/>
  <c r="G127" i="27"/>
  <c r="G96" i="27"/>
  <c r="G65" i="27"/>
  <c r="G34" i="27"/>
  <c r="G158" i="26"/>
  <c r="G127" i="26"/>
  <c r="G128" i="26" s="1"/>
  <c r="G129" i="26" s="1"/>
  <c r="G96" i="26"/>
  <c r="G65" i="26"/>
  <c r="G34" i="26"/>
  <c r="G35" i="26" s="1"/>
  <c r="G36" i="26" s="1"/>
  <c r="G158" i="25"/>
  <c r="G159" i="25" s="1"/>
  <c r="G160" i="25" s="1"/>
  <c r="G127" i="25"/>
  <c r="G128" i="25" s="1"/>
  <c r="G96" i="25"/>
  <c r="G97" i="25" s="1"/>
  <c r="G98" i="25" s="1"/>
  <c r="G99" i="25" s="1"/>
  <c r="G65" i="25"/>
  <c r="G34" i="25"/>
  <c r="G35" i="25" s="1"/>
  <c r="G158" i="24"/>
  <c r="G159" i="24" s="1"/>
  <c r="G127" i="24"/>
  <c r="G96" i="24"/>
  <c r="G65" i="24"/>
  <c r="G34" i="24"/>
  <c r="G35" i="24" s="1"/>
  <c r="G158" i="23"/>
  <c r="G159" i="23" s="1"/>
  <c r="G127" i="23"/>
  <c r="G96" i="23"/>
  <c r="G65" i="23"/>
  <c r="G34" i="23"/>
  <c r="G35" i="23" s="1"/>
  <c r="G158" i="22"/>
  <c r="G127" i="22"/>
  <c r="G96" i="22"/>
  <c r="G97" i="22" s="1"/>
  <c r="G65" i="22"/>
  <c r="G34" i="22"/>
  <c r="G35" i="22" s="1"/>
  <c r="G158" i="21"/>
  <c r="G159" i="21" s="1"/>
  <c r="G127" i="21"/>
  <c r="G96" i="21"/>
  <c r="G97" i="21" s="1"/>
  <c r="G65" i="21"/>
  <c r="G66" i="21" s="1"/>
  <c r="G34" i="21"/>
  <c r="G35" i="21" s="1"/>
  <c r="G158" i="9"/>
  <c r="G127" i="9"/>
  <c r="G128" i="9" s="1"/>
  <c r="G96" i="9"/>
  <c r="G65" i="9"/>
  <c r="G66" i="9" s="1"/>
  <c r="G67" i="9" s="1"/>
  <c r="G68" i="9" s="1"/>
  <c r="G34" i="9"/>
  <c r="G158" i="8"/>
  <c r="G159" i="8" s="1"/>
  <c r="G127" i="8"/>
  <c r="G96" i="8"/>
  <c r="G65" i="8"/>
  <c r="G34" i="8"/>
  <c r="G158" i="4"/>
  <c r="G159" i="4" s="1"/>
  <c r="G127" i="4"/>
  <c r="G128" i="4" s="1"/>
  <c r="G129" i="4" s="1"/>
  <c r="G130" i="4" s="1"/>
  <c r="G96" i="4"/>
  <c r="G65" i="4"/>
  <c r="G34" i="4"/>
  <c r="G158" i="3"/>
  <c r="G159" i="3" s="1"/>
  <c r="G127" i="3"/>
  <c r="G96" i="3"/>
  <c r="G97" i="3" s="1"/>
  <c r="G98" i="3" s="1"/>
  <c r="G65" i="3"/>
  <c r="G66" i="3" s="1"/>
  <c r="G67" i="3" s="1"/>
  <c r="G68" i="3" s="1"/>
  <c r="G34" i="3"/>
  <c r="G35" i="3" s="1"/>
  <c r="G158" i="2"/>
  <c r="G127" i="2"/>
  <c r="G96" i="2"/>
  <c r="G97" i="2" s="1"/>
  <c r="G98" i="2" s="1"/>
  <c r="G65" i="2"/>
  <c r="G34" i="2"/>
  <c r="G158" i="1"/>
  <c r="G127" i="1"/>
  <c r="G96" i="1"/>
  <c r="G65" i="1"/>
  <c r="G66" i="1" s="1"/>
  <c r="G34" i="1"/>
  <c r="Y41" i="36" a="1"/>
  <c r="J69" i="35" a="1"/>
  <c r="O63" i="36" a="1"/>
  <c r="G26" i="36" a="1"/>
  <c r="E28" i="35" a="1"/>
  <c r="I51" i="36" a="1"/>
  <c r="M71" i="36" a="1"/>
  <c r="D15" i="35" a="1"/>
  <c r="AD69" i="36" a="1"/>
  <c r="E25" i="36" a="1"/>
  <c r="AR67" i="35" a="1"/>
  <c r="P30" i="36" a="1"/>
  <c r="AP36" i="35" a="1"/>
  <c r="W39" i="35" a="1"/>
  <c r="Z44" i="35" a="1"/>
  <c r="D9" i="36" a="1"/>
  <c r="O51" i="35" a="1"/>
  <c r="O10" i="35" a="1"/>
  <c r="D70" i="35" a="1"/>
  <c r="T70" i="36" a="1"/>
  <c r="AO78" i="35" a="1"/>
  <c r="J36" i="35" a="1"/>
  <c r="O21" i="36" a="1"/>
  <c r="V53" i="36" a="1"/>
  <c r="F44" i="36" a="1"/>
  <c r="AB79" i="35" a="1"/>
  <c r="AK60" i="35" a="1"/>
  <c r="N41" i="36" a="1"/>
  <c r="AS75" i="35" a="1"/>
  <c r="AK72" i="35" a="1"/>
  <c r="O55" i="35" a="1"/>
  <c r="AB58" i="36" a="1"/>
  <c r="AS41" i="36" a="1"/>
  <c r="H75" i="35" a="1"/>
  <c r="J42" i="35" a="1"/>
  <c r="AE45" i="35" a="1"/>
  <c r="U45" i="36" a="1"/>
  <c r="X44" i="35" a="1"/>
  <c r="N15" i="35" a="1"/>
  <c r="L74" i="35" a="1"/>
  <c r="AP38" i="36" a="1"/>
  <c r="AP51" i="35" a="1"/>
  <c r="AN59" i="36" a="1"/>
  <c r="Z35" i="36" a="1"/>
  <c r="P79" i="36" a="1"/>
  <c r="AP58" i="35" a="1"/>
  <c r="AS51" i="36" a="1"/>
  <c r="E12" i="35" a="1"/>
  <c r="AM57" i="35" a="1"/>
  <c r="D31" i="36" a="1"/>
  <c r="AD55" i="35" a="1"/>
  <c r="G21" i="36" a="1"/>
  <c r="U52" i="35" a="1"/>
  <c r="O41" i="36" a="1"/>
  <c r="N70" i="35" a="1"/>
  <c r="AC53" i="35" a="1"/>
  <c r="Z67" i="35" a="1"/>
  <c r="G44" i="36" a="1"/>
  <c r="AS69" i="36" a="1"/>
  <c r="AA35" i="36" a="1"/>
  <c r="AO70" i="36" a="1"/>
  <c r="K22" i="36" a="1"/>
  <c r="F3" i="36" a="1"/>
  <c r="G70" i="35" a="1"/>
  <c r="AF72" i="36" a="1"/>
  <c r="AD56" i="35" a="1"/>
  <c r="AR38" i="35" a="1"/>
  <c r="AV35" i="35" a="1"/>
  <c r="D67" i="35" a="1"/>
  <c r="O41" i="35" a="1"/>
  <c r="W69" i="36" a="1"/>
  <c r="AC67" i="35" a="1"/>
  <c r="V54" i="35" a="1"/>
  <c r="AQ37" i="36" a="1"/>
  <c r="P63" i="36" a="1"/>
  <c r="T53" i="36" a="1"/>
  <c r="K11" i="35" a="1"/>
  <c r="F43" i="36" a="1"/>
  <c r="Y73" i="36" a="1"/>
  <c r="J55" i="36" a="1"/>
  <c r="F29" i="35" a="1"/>
  <c r="AL74" i="35" a="1"/>
  <c r="D77" i="35" a="1"/>
  <c r="AT54" i="35" a="1"/>
  <c r="F14" i="36" a="1"/>
  <c r="M47" i="35" a="1"/>
  <c r="W75" i="36" a="1"/>
  <c r="T43" i="36" a="1"/>
  <c r="F37" i="36" a="1"/>
  <c r="AS79" i="35" a="1"/>
  <c r="K13" i="35" a="1"/>
  <c r="AN67" i="36" a="1"/>
  <c r="AR79" i="35" a="1"/>
  <c r="AJ39" i="36" a="1"/>
  <c r="T63" i="36" a="1"/>
  <c r="AE55" i="35" a="1"/>
  <c r="AD51" i="35" a="1"/>
  <c r="AO57" i="36" a="1"/>
  <c r="E62" i="35" a="1"/>
  <c r="V63" i="36" a="1"/>
  <c r="E35" i="35" a="1"/>
  <c r="AC39" i="36" a="1"/>
  <c r="AR37" i="35" a="1"/>
  <c r="P8" i="36" a="1"/>
  <c r="Y45" i="35" a="1"/>
  <c r="L47" i="36" a="1"/>
  <c r="E15" i="36" a="1"/>
  <c r="AS40" i="35" a="1"/>
  <c r="M31" i="36" a="1"/>
  <c r="M67" i="36" a="1"/>
  <c r="O43" i="35" a="1"/>
  <c r="AE46" i="36" a="1"/>
  <c r="Z52" i="35" a="1"/>
  <c r="W60" i="35" a="1"/>
  <c r="AR58" i="35" a="1"/>
  <c r="AL40" i="35" a="1"/>
  <c r="O13" i="35" a="1"/>
  <c r="AA60" i="35" a="1"/>
  <c r="AE51" i="35" a="1"/>
  <c r="I54" i="36" a="1"/>
  <c r="AF44" i="36" a="1"/>
  <c r="X59" i="35" a="1"/>
  <c r="AJ54" i="36" a="1"/>
  <c r="I59" i="36" a="1"/>
  <c r="I51" i="35" a="1"/>
  <c r="AN44" i="36" a="1"/>
  <c r="AL55" i="35" a="1"/>
  <c r="AJ39" i="35" a="1"/>
  <c r="K24" i="36" a="1"/>
  <c r="AN69" i="35" a="1"/>
  <c r="AQ60" i="35" a="1"/>
  <c r="P55" i="36" a="1"/>
  <c r="F68" i="36" a="1"/>
  <c r="AN58" i="35" a="1"/>
  <c r="AU46" i="35" a="1"/>
  <c r="AA55" i="36" a="1"/>
  <c r="N71" i="35" a="1"/>
  <c r="AS63" i="35" a="1"/>
  <c r="H36" i="36" a="1"/>
  <c r="J72" i="36" a="1"/>
  <c r="AN44" i="35" a="1"/>
  <c r="P26" i="36" a="1"/>
  <c r="J59" i="36" a="1"/>
  <c r="I76" i="35" a="1"/>
  <c r="W54" i="36" a="1"/>
  <c r="AR39" i="36" a="1"/>
  <c r="AD52" i="35" a="1"/>
  <c r="M69" i="36" a="1"/>
  <c r="AQ54" i="36" a="1"/>
  <c r="AR40" i="36" a="1"/>
  <c r="AM55" i="35" a="1"/>
  <c r="T53" i="35" a="1"/>
  <c r="O5" i="36" a="1"/>
  <c r="M3" i="36" a="1"/>
  <c r="N57" i="36" a="1"/>
  <c r="T67" i="35" a="1"/>
  <c r="AK59" i="35" a="1"/>
  <c r="AA73" i="35" a="1"/>
  <c r="T59" i="35" a="1"/>
  <c r="AR55" i="36" a="1"/>
  <c r="N37" i="36" a="1"/>
  <c r="AV53" i="35" a="1"/>
  <c r="AM68" i="35" a="1"/>
  <c r="AO76" i="36" a="1"/>
  <c r="I5" i="36" a="1"/>
  <c r="AD38" i="36" a="1"/>
  <c r="AR57" i="35" a="1"/>
  <c r="M36" i="35" a="1"/>
  <c r="F53" i="35" a="1"/>
  <c r="H24" i="36" a="1"/>
  <c r="J19" i="36" a="1"/>
  <c r="AR42" i="36" a="1"/>
  <c r="L42" i="35" a="1"/>
  <c r="P11" i="36" a="1"/>
  <c r="D43" i="36" a="1"/>
  <c r="T58" i="36" a="1"/>
  <c r="P30" i="35" a="1"/>
  <c r="F72" i="35" a="1"/>
  <c r="V61" i="35" a="1"/>
  <c r="H55" i="35" a="1"/>
  <c r="D45" i="36" a="1"/>
  <c r="Y69" i="36" a="1"/>
  <c r="X69" i="36" a="1"/>
  <c r="V43" i="36" a="1"/>
  <c r="AA42" i="36" a="1"/>
  <c r="AF35" i="35" a="1"/>
  <c r="AC61" i="36" a="1"/>
  <c r="J19" i="35" a="1"/>
  <c r="K59" i="35" a="1"/>
  <c r="P7" i="36" a="1"/>
  <c r="L61" i="36" a="1"/>
  <c r="V44" i="35" a="1"/>
  <c r="P31" i="36" a="1"/>
  <c r="AB38" i="35" a="1"/>
  <c r="J35" i="36" a="1"/>
  <c r="G79" i="36" a="1"/>
  <c r="AA56" i="35" a="1"/>
  <c r="K25" i="35" a="1"/>
  <c r="AM36" i="35" a="1"/>
  <c r="AL36" i="35" a="1"/>
  <c r="AB62" i="36" a="1"/>
  <c r="D78" i="36" a="1"/>
  <c r="AA72" i="36" a="1"/>
  <c r="AQ77" i="35" a="1"/>
  <c r="AR63" i="36" a="1"/>
  <c r="I11" i="36" a="1"/>
  <c r="AA37" i="36" a="1"/>
  <c r="G10" i="35" a="1"/>
  <c r="AN39" i="35" a="1"/>
  <c r="I3" i="36" a="1"/>
  <c r="AV57" i="35" a="1"/>
  <c r="AS38" i="36" a="1"/>
  <c r="H9" i="36" a="1"/>
  <c r="N27" i="35" a="1"/>
  <c r="M62" i="35" a="1"/>
  <c r="P36" i="36" a="1"/>
  <c r="AP52" i="35" a="1"/>
  <c r="AV73" i="35" a="1"/>
  <c r="D73" i="35" a="1"/>
  <c r="I40" i="35" a="1"/>
  <c r="K3" i="35" a="1"/>
  <c r="AL43" i="35" a="1"/>
  <c r="W72" i="36" a="1"/>
  <c r="AO56" i="36" a="1"/>
  <c r="M76" i="36" a="1"/>
  <c r="X54" i="35" a="1"/>
  <c r="Z62" i="35" a="1"/>
  <c r="J24" i="35" a="1"/>
  <c r="N8" i="36" a="1"/>
  <c r="AT69" i="36" a="1"/>
  <c r="AU40" i="35" a="1"/>
  <c r="AQ35" i="35" a="1"/>
  <c r="O76" i="35" a="1"/>
  <c r="AA51" i="35" a="1"/>
  <c r="D4" i="36" a="1"/>
  <c r="Y74" i="36" a="1"/>
  <c r="N77" i="35" a="1"/>
  <c r="L36" i="36" a="1"/>
  <c r="K31" i="35" a="1"/>
  <c r="J3" i="35" a="1"/>
  <c r="D62" i="35" a="1"/>
  <c r="Y68" i="36" a="1"/>
  <c r="AF71" i="35" a="1"/>
  <c r="F38" i="36" a="1"/>
  <c r="F45" i="35" a="1"/>
  <c r="O69" i="36" a="1"/>
  <c r="AQ36" i="35" a="1"/>
  <c r="D4" i="35" a="1"/>
  <c r="AU39" i="36" a="1"/>
  <c r="N54" i="36" a="1"/>
  <c r="AU53" i="36" a="1"/>
  <c r="W42" i="35" a="1"/>
  <c r="H47" i="36" a="1"/>
  <c r="AB74" i="36" a="1"/>
  <c r="AP60" i="36" a="1"/>
  <c r="AO36" i="36" a="1"/>
  <c r="AJ35" i="35" a="1"/>
  <c r="E53" i="36" a="1"/>
  <c r="D44" i="35" a="1"/>
  <c r="AS36" i="36" a="1"/>
  <c r="O15" i="35" a="1"/>
  <c r="AK44" i="35" a="1"/>
  <c r="N21" i="36" a="1"/>
  <c r="L22" i="35" a="1"/>
  <c r="E72" i="35" a="1"/>
  <c r="AN56" i="35" a="1"/>
  <c r="AJ56" i="36" a="1"/>
  <c r="AL62" i="35" a="1"/>
  <c r="E44" i="36" a="1"/>
  <c r="I67" i="36" a="1"/>
  <c r="U69" i="35" a="1"/>
  <c r="E19" i="35" a="1"/>
  <c r="AD79" i="36" a="1"/>
  <c r="AE54" i="35" a="1"/>
  <c r="AM76" i="36" a="1"/>
  <c r="N6" i="35" a="1"/>
  <c r="Y61" i="35" a="1"/>
  <c r="AK77" i="35" a="1"/>
  <c r="Z60" i="35" a="1"/>
  <c r="I37" i="36" a="1"/>
  <c r="AJ58" i="36" a="1"/>
  <c r="D29" i="36" a="1"/>
  <c r="M44" i="36" a="1"/>
  <c r="D39" i="35" a="1"/>
  <c r="AV59" i="36" a="1"/>
  <c r="H39" i="35" a="1"/>
  <c r="L69" i="35" a="1"/>
  <c r="J46" i="36" a="1"/>
  <c r="F41" i="36" a="1"/>
  <c r="E61" i="35" a="1"/>
  <c r="AL68" i="35" a="1"/>
  <c r="M75" i="36" a="1"/>
  <c r="E58" i="35" a="1"/>
  <c r="AP72" i="36" a="1"/>
  <c r="AJ58" i="35" a="1"/>
  <c r="AP70" i="36" a="1"/>
  <c r="Y78" i="36" a="1"/>
  <c r="O26" i="35" a="1"/>
  <c r="G24" i="36" a="1"/>
  <c r="AB37" i="36" a="1"/>
  <c r="AP53" i="35" a="1"/>
  <c r="AL71" i="36" a="1"/>
  <c r="Y52" i="35" a="1"/>
  <c r="AF70" i="36" a="1"/>
  <c r="I22" i="36" a="1"/>
  <c r="AL58" i="35" a="1"/>
  <c r="AU37" i="36" a="1"/>
  <c r="Y78" i="35" a="1"/>
  <c r="AN72" i="36" a="1"/>
  <c r="AP35" i="36" a="1"/>
  <c r="N4" i="35" a="1"/>
  <c r="T43" i="35" a="1"/>
  <c r="L23" i="35" a="1"/>
  <c r="G8" i="35" a="1"/>
  <c r="AS45" i="36" a="1"/>
  <c r="Z55" i="35" a="1"/>
  <c r="G22" i="36" a="1"/>
  <c r="P63" i="35" a="1"/>
  <c r="AC37" i="35" a="1"/>
  <c r="X74" i="35" a="1"/>
  <c r="AO59" i="35" a="1"/>
  <c r="H29" i="35" a="1"/>
  <c r="J21" i="36" a="1"/>
  <c r="L19" i="35" a="1"/>
  <c r="E13" i="36" a="1"/>
  <c r="N53" i="35" a="1"/>
  <c r="Y68" i="35" a="1"/>
  <c r="AF76" i="36" a="1"/>
  <c r="G67" i="36" a="1"/>
  <c r="W77" i="36" a="1"/>
  <c r="AO77" i="36" a="1"/>
  <c r="AT59" i="35" a="1"/>
  <c r="J73" i="36" a="1"/>
  <c r="K41" i="36" a="1"/>
  <c r="W44" i="35" a="1"/>
  <c r="D63" i="35" a="1"/>
  <c r="U74" i="36" a="1"/>
  <c r="AJ59" i="35" a="1"/>
  <c r="G7" i="36" a="1"/>
  <c r="K27" i="35" a="1"/>
  <c r="F56" i="35" a="1"/>
  <c r="H46" i="35" a="1"/>
  <c r="AF46" i="36" a="1"/>
  <c r="AO52" i="36" a="1"/>
  <c r="J76" i="36" a="1"/>
  <c r="AD43" i="36" a="1"/>
  <c r="AD35" i="35" a="1"/>
  <c r="I35" i="36" a="1"/>
  <c r="AF53" i="36" a="1"/>
  <c r="W44" i="36" a="1"/>
  <c r="AV46" i="36" a="1"/>
  <c r="F53" i="36" a="1"/>
  <c r="AA63" i="35" a="1"/>
  <c r="AR70" i="35" a="1"/>
  <c r="M53" i="35" a="1"/>
  <c r="K62" i="36" a="1"/>
  <c r="P23" i="36" a="1"/>
  <c r="N78" i="36" a="1"/>
  <c r="AQ38" i="36" a="1"/>
  <c r="AV36" i="36" a="1"/>
  <c r="AB69" i="35" a="1"/>
  <c r="Z46" i="36" a="1"/>
  <c r="AV62" i="35" a="1"/>
  <c r="AC63" i="35" a="1"/>
  <c r="AP45" i="35" a="1"/>
  <c r="I13" i="35" a="1"/>
  <c r="AE39" i="36" a="1"/>
  <c r="D25" i="36" a="1"/>
  <c r="AU73" i="36" a="1"/>
  <c r="AK41" i="36" a="1"/>
  <c r="AF47" i="35" a="1"/>
  <c r="AU41" i="35" a="1"/>
  <c r="V63" i="35" a="1"/>
  <c r="AA46" i="36" a="1"/>
  <c r="AT57" i="36" a="1"/>
  <c r="V35" i="35" a="1"/>
  <c r="AS61" i="35" a="1"/>
  <c r="U76" i="36" a="1"/>
  <c r="AA62" i="35" a="1"/>
  <c r="AV43" i="36" a="1"/>
  <c r="I68" i="36" a="1"/>
  <c r="E73" i="36" a="1"/>
  <c r="F60" i="35" a="1"/>
  <c r="D27" i="36" a="1"/>
  <c r="P28" i="36" a="1"/>
  <c r="G57" i="36" a="1"/>
  <c r="W37" i="36" a="1"/>
  <c r="AC71" i="36" a="1"/>
  <c r="M25" i="35" a="1"/>
  <c r="AA68" i="35" a="1"/>
  <c r="Z41" i="35" a="1"/>
  <c r="N39" i="36" a="1"/>
  <c r="AQ39" i="36" a="1"/>
  <c r="I52" i="36" a="1"/>
  <c r="G9" i="36" a="1"/>
  <c r="AS35" i="35" a="1"/>
  <c r="I20" i="36" a="1"/>
  <c r="Z45" i="35" a="1"/>
  <c r="AF45" i="36" a="1"/>
  <c r="AJ44" i="35" a="1"/>
  <c r="J35" i="35" a="1"/>
  <c r="H23" i="35" a="1"/>
  <c r="V79" i="35" a="1"/>
  <c r="E47" i="35" a="1"/>
  <c r="H43" i="35" a="1"/>
  <c r="I38" i="35" a="1"/>
  <c r="G45" i="36" a="1"/>
  <c r="H68" i="35" a="1"/>
  <c r="M43" i="36" a="1"/>
  <c r="T36" i="35" a="1"/>
  <c r="AK55" i="36" a="1"/>
  <c r="Z79" i="36" a="1"/>
  <c r="AT67" i="35" a="1"/>
  <c r="AD58" i="35" a="1"/>
  <c r="D57" i="35" a="1"/>
  <c r="G51" i="35" a="1"/>
  <c r="AO54" i="35" a="1"/>
  <c r="H67" i="36" a="1"/>
  <c r="Y57" i="35" a="1"/>
  <c r="Y79" i="36" a="1"/>
  <c r="O54" i="36" a="1"/>
  <c r="U61" i="36" a="1"/>
  <c r="AQ39" i="35" a="1"/>
  <c r="AN46" i="36" a="1"/>
  <c r="AR68" i="35" a="1"/>
  <c r="AC58" i="35" a="1"/>
  <c r="G57" i="35" a="1"/>
  <c r="AQ60" i="36" a="1"/>
  <c r="H57" i="36" a="1"/>
  <c r="AV52" i="35" a="1"/>
  <c r="K60" i="35" a="1"/>
  <c r="AE59" i="35" a="1"/>
  <c r="AE77" i="36" a="1"/>
  <c r="Y73" i="35" a="1"/>
  <c r="AC59" i="35" a="1"/>
  <c r="N4" i="36" a="1"/>
  <c r="AD71" i="36" a="1"/>
  <c r="J40" i="36" a="1"/>
  <c r="Z43" i="36" a="1"/>
  <c r="N40" i="36" a="1"/>
  <c r="AP75" i="35" a="1"/>
  <c r="J70" i="36" a="1"/>
  <c r="O40" i="35" a="1"/>
  <c r="L6" i="4" a="1"/>
  <c r="F12" i="36" a="1"/>
  <c r="AR44" i="35" a="1"/>
  <c r="J15" i="35" a="1"/>
  <c r="AT63" i="35" a="1"/>
  <c r="F68" i="35" a="1"/>
  <c r="AB75" i="36" a="1"/>
  <c r="U71" i="35" a="1"/>
  <c r="H11" i="35" a="1"/>
  <c r="P51" i="36" a="1"/>
  <c r="I78" i="35" a="1"/>
  <c r="G27" i="36" a="1"/>
  <c r="AL37" i="35" a="1"/>
  <c r="AO37" i="35" a="1"/>
  <c r="M22" i="35" a="1"/>
  <c r="AT56" i="35" a="1"/>
  <c r="P57" i="36" a="1"/>
  <c r="Y39" i="35" a="1"/>
  <c r="W53" i="35" a="1"/>
  <c r="G63" i="35" a="1"/>
  <c r="P60" i="36" a="1"/>
  <c r="M8" i="35" a="1"/>
  <c r="AN58" i="36" a="1"/>
  <c r="G23" i="35" a="1"/>
  <c r="AT42" i="35" a="1"/>
  <c r="AM46" i="35" a="1"/>
  <c r="V71" i="35" a="1"/>
  <c r="D19" i="35" a="1"/>
  <c r="AC75" i="36" a="1"/>
  <c r="O75" i="35" a="1"/>
  <c r="P22" i="35" a="1"/>
  <c r="M45" i="35" a="1"/>
  <c r="L20" i="36" a="1"/>
  <c r="K52" i="35" a="1"/>
  <c r="N54" i="35" a="1"/>
  <c r="AC41" i="35" a="1"/>
  <c r="AC72" i="35" a="1"/>
  <c r="AK54" i="36" a="1"/>
  <c r="AR47" i="36" a="1"/>
  <c r="H9" i="35" a="1"/>
  <c r="AC61" i="35" a="1"/>
  <c r="AE43" i="36" a="1"/>
  <c r="E72" i="36" a="1"/>
  <c r="AP53" i="36" a="1"/>
  <c r="AQ59" i="36" a="1"/>
  <c r="AQ47" i="35" a="1"/>
  <c r="F76" i="36" a="1"/>
  <c r="H27" i="35" a="1"/>
  <c r="AM58" i="35" a="1"/>
  <c r="I71" i="35" a="1"/>
  <c r="L52" i="36" a="1"/>
  <c r="M71" i="35" a="1"/>
  <c r="P51" i="35" a="1"/>
  <c r="Y55" i="36" a="1"/>
  <c r="AE56" i="36" a="1"/>
  <c r="F41" i="35" a="1"/>
  <c r="P69" i="35" a="1"/>
  <c r="G60" i="35" a="1"/>
  <c r="V52" i="36" a="1"/>
  <c r="N41" i="35" a="1"/>
  <c r="Y70" i="35" a="1"/>
  <c r="D35" i="36" a="1"/>
  <c r="AP68" i="35" a="1"/>
  <c r="G46" i="35" a="1"/>
  <c r="AE51" i="36" a="1"/>
  <c r="AP63" i="35" a="1"/>
  <c r="I44" i="36" a="1"/>
  <c r="AP42" i="35" a="1"/>
  <c r="AP55" i="35" a="1"/>
  <c r="M42" i="36" a="1"/>
  <c r="V43" i="35" a="1"/>
  <c r="H63" i="36" a="1"/>
  <c r="L60" i="36" a="1"/>
  <c r="J74" i="35" a="1"/>
  <c r="J45" i="36" a="1"/>
  <c r="K19" i="36" a="1"/>
  <c r="J39" i="35" a="1"/>
  <c r="D79" i="35" a="1"/>
  <c r="AR54" i="35" a="1"/>
  <c r="AQ40" i="35" a="1"/>
  <c r="AT61" i="36" a="1"/>
  <c r="E20" i="36" a="1"/>
  <c r="E51" i="36" a="1"/>
  <c r="U42" i="35" a="1"/>
  <c r="AU78" i="36" a="1"/>
  <c r="Y51" i="35" a="1"/>
  <c r="T39" i="36" a="1"/>
  <c r="AF43" i="35" a="1"/>
  <c r="AA47" i="35" a="1"/>
  <c r="W41" i="35" a="1"/>
  <c r="AA69" i="35" a="1"/>
  <c r="AP69" i="35" a="1"/>
  <c r="P70" i="35" a="1"/>
  <c r="F52" i="36" a="1"/>
  <c r="X59" i="36" a="1"/>
  <c r="U59" i="36" a="1"/>
  <c r="AA53" i="35" a="1"/>
  <c r="U63" i="35" a="1"/>
  <c r="AL71" i="35" a="1"/>
  <c r="AR41" i="35" a="1"/>
  <c r="AT53" i="36" a="1"/>
  <c r="H51" i="35" a="1"/>
  <c r="F35" i="35" a="1"/>
  <c r="L47" i="35" a="1"/>
  <c r="Y58" i="36" a="1"/>
  <c r="L8" i="35" a="1"/>
  <c r="M77" i="35" a="1"/>
  <c r="G69" i="35" a="1"/>
  <c r="D60" i="35" a="1"/>
  <c r="G79" i="35" a="1"/>
  <c r="M29" i="35" a="1"/>
  <c r="L29" i="36" a="1"/>
  <c r="N56" i="36" a="1"/>
  <c r="K42" i="35" a="1"/>
  <c r="AJ61" i="35" a="1"/>
  <c r="AE75" i="36" a="1"/>
  <c r="L78" i="35" a="1"/>
  <c r="V69" i="35" a="1"/>
  <c r="O69" i="35" a="1"/>
  <c r="AV55" i="35" a="1"/>
  <c r="H79" i="36" a="1"/>
  <c r="E22" i="35" a="1"/>
  <c r="P75" i="35" a="1"/>
  <c r="AD47" i="36" a="1"/>
  <c r="L7" i="31" a="1"/>
  <c r="H8" i="35" a="1"/>
  <c r="W60" i="36" a="1"/>
  <c r="AM68" i="36" a="1"/>
  <c r="AM39" i="35" a="1"/>
  <c r="F24" i="36" a="1"/>
  <c r="U77" i="36" a="1"/>
  <c r="D8" i="35" a="1"/>
  <c r="AR38" i="36" a="1"/>
  <c r="AR54" i="36" a="1"/>
  <c r="P72" i="36" a="1"/>
  <c r="I58" i="35" a="1"/>
  <c r="I6" i="36" a="1"/>
  <c r="X71" i="36" a="1"/>
  <c r="AM47" i="35" a="1"/>
  <c r="E68" i="36" a="1"/>
  <c r="AN77" i="36" a="1"/>
  <c r="I53" i="35" a="1"/>
  <c r="F28" i="35" a="1"/>
  <c r="M79" i="35" a="1"/>
  <c r="G68" i="36" a="1"/>
  <c r="G24" i="35" a="1"/>
  <c r="AE76" i="36" a="1"/>
  <c r="AL63" i="35" a="1"/>
  <c r="N78" i="35" a="1"/>
  <c r="AC39" i="35" a="1"/>
  <c r="AE63" i="36" a="1"/>
  <c r="Z52" i="36" a="1"/>
  <c r="AB41" i="35" a="1"/>
  <c r="I76" i="36" a="1"/>
  <c r="V45" i="35" a="1"/>
  <c r="AE73" i="36" a="1"/>
  <c r="AL59" i="36" a="1"/>
  <c r="AU62" i="35" a="1"/>
  <c r="O60" i="35" a="1"/>
  <c r="X67" i="36" a="1"/>
  <c r="E56" i="35" a="1"/>
  <c r="E55" i="35" a="1"/>
  <c r="K35" i="36" a="1"/>
  <c r="AV42" i="36" a="1"/>
  <c r="F67" i="36" a="1"/>
  <c r="K63" i="35" a="1"/>
  <c r="AJ40" i="36" a="1"/>
  <c r="AD55" i="36" a="1"/>
  <c r="E62" i="36" a="1"/>
  <c r="I37" i="35" a="1"/>
  <c r="N56" i="35" a="1"/>
  <c r="Z54" i="35" a="1"/>
  <c r="AT78" i="36" a="1"/>
  <c r="AQ72" i="36" a="1"/>
  <c r="AV38" i="36" a="1"/>
  <c r="AF75" i="36" a="1"/>
  <c r="G76" i="36" a="1"/>
  <c r="D68" i="35" a="1"/>
  <c r="AN63" i="35" a="1"/>
  <c r="E39" i="35" a="1"/>
  <c r="AB47" i="35" a="1"/>
  <c r="AD74" i="35" a="1"/>
  <c r="AS43" i="35" a="1"/>
  <c r="T46" i="36" a="1"/>
  <c r="AD76" i="35" a="1"/>
  <c r="AP72" i="35" a="1"/>
  <c r="O45" i="36" a="1"/>
  <c r="W62" i="36" a="1"/>
  <c r="V67" i="35" a="1"/>
  <c r="H24" i="35" a="1"/>
  <c r="E78" i="36" a="1"/>
  <c r="F67" i="35" a="1"/>
  <c r="J36" i="36" a="1"/>
  <c r="D68" i="36" a="1"/>
  <c r="AN61" i="36" a="1"/>
  <c r="T35" i="36" a="1"/>
  <c r="AQ44" i="35" a="1"/>
  <c r="E7" i="36" a="1"/>
  <c r="AF57" i="35" a="1"/>
  <c r="AA76" i="35" a="1"/>
  <c r="AQ72" i="35" a="1"/>
  <c r="AC74" i="36" a="1"/>
  <c r="AC58" i="36" a="1"/>
  <c r="AF45" i="35" a="1"/>
  <c r="AN52" i="35" a="1"/>
  <c r="W78" i="36" a="1"/>
  <c r="L45" i="35" a="1"/>
  <c r="D25" i="35" a="1"/>
  <c r="N61" i="35" a="1"/>
  <c r="I40" i="36" a="1"/>
  <c r="E61" i="36" a="1"/>
  <c r="M70" i="35" a="1"/>
  <c r="Y36" i="36" a="1"/>
  <c r="F21" i="36" a="1"/>
  <c r="AP36" i="36" a="1"/>
  <c r="O56" i="36" a="1"/>
  <c r="AM51" i="35" a="1"/>
  <c r="O67" i="36" a="1"/>
  <c r="AB67" i="35" a="1"/>
  <c r="L57" i="36" a="1"/>
  <c r="AA35" i="35" a="1"/>
  <c r="AJ47" i="36" a="1"/>
  <c r="K22" i="35" a="1"/>
  <c r="AF78" i="35" a="1"/>
  <c r="L76" i="35" a="1"/>
  <c r="AR47" i="35" a="1"/>
  <c r="AT71" i="35" a="1"/>
  <c r="Y76" i="36" a="1"/>
  <c r="N36" i="35" a="1"/>
  <c r="K39" i="36" a="1"/>
  <c r="AF70" i="35" a="1"/>
  <c r="P55" i="35" a="1"/>
  <c r="J74" i="36" a="1"/>
  <c r="AU37" i="35" a="1"/>
  <c r="AN78" i="35" a="1"/>
  <c r="O52" i="35" a="1"/>
  <c r="N71" i="36" a="1"/>
  <c r="O9" i="35" a="1"/>
  <c r="J70" i="35" a="1"/>
  <c r="F27" i="35" a="1"/>
  <c r="I36" i="35" a="1"/>
  <c r="J31" i="35" a="1"/>
  <c r="AE60" i="35" a="1"/>
  <c r="L79" i="36" a="1"/>
  <c r="Y62" i="36" a="1"/>
  <c r="G52" i="36" a="1"/>
  <c r="AS68" i="35" a="1"/>
  <c r="AN43" i="36" a="1"/>
  <c r="F28" i="36" a="1"/>
  <c r="L5" i="35" a="1"/>
  <c r="AD56" i="36" a="1"/>
  <c r="O72" i="36" a="1"/>
  <c r="M77" i="36" a="1"/>
  <c r="L26" i="36" a="1"/>
  <c r="I69" i="35" a="1"/>
  <c r="AQ52" i="35" a="1"/>
  <c r="U40" i="35" a="1"/>
  <c r="AD70" i="36" a="1"/>
  <c r="X75" i="35" a="1"/>
  <c r="AT41" i="36" a="1"/>
  <c r="Z46" i="35" a="1"/>
  <c r="Y40" i="35" a="1"/>
  <c r="AO54" i="36" a="1"/>
  <c r="D30" i="35" a="1"/>
  <c r="AK69" i="36" a="1"/>
  <c r="T55" i="36" a="1"/>
  <c r="AC54" i="35" a="1"/>
  <c r="L67" i="36" a="1"/>
  <c r="AS46" i="35" a="1"/>
  <c r="M51" i="35" a="1"/>
  <c r="AV75" i="36" a="1"/>
  <c r="AR63" i="35" a="1"/>
  <c r="P54" i="36" a="1"/>
  <c r="L8" i="33" a="1"/>
  <c r="T37" i="35" a="1"/>
  <c r="O28" i="36" a="1"/>
  <c r="O23" i="35" a="1"/>
  <c r="F7" i="36" a="1"/>
  <c r="AS70" i="36" a="1"/>
  <c r="AR52" i="35" a="1"/>
  <c r="AC35" i="35" a="1"/>
  <c r="D22" i="35" a="1"/>
  <c r="D35" i="35" a="1"/>
  <c r="AU72" i="36" a="1"/>
  <c r="AA75" i="36" a="1"/>
  <c r="E70" i="36" a="1"/>
  <c r="AB73" i="36" a="1"/>
  <c r="W72" i="35" a="1"/>
  <c r="U39" i="35" a="1"/>
  <c r="H39" i="36" a="1"/>
  <c r="E5" i="35" a="1"/>
  <c r="AF63" i="35" a="1"/>
  <c r="AN36" i="35" a="1"/>
  <c r="D28" i="35" a="1"/>
  <c r="AN60" i="36" a="1"/>
  <c r="AQ69" i="35" a="1"/>
  <c r="AV71" i="35" a="1"/>
  <c r="AE62" i="36" a="1"/>
  <c r="U75" i="35" a="1"/>
  <c r="O30" i="36" a="1"/>
  <c r="H22" i="35" a="1"/>
  <c r="AR45" i="36" a="1"/>
  <c r="P73" i="36" a="1"/>
  <c r="I56" i="36" a="1"/>
  <c r="E58" i="36" a="1"/>
  <c r="AQ45" i="35" a="1"/>
  <c r="P45" i="35" a="1"/>
  <c r="AK44" i="36" a="1"/>
  <c r="AC44" i="36" a="1"/>
  <c r="Z57" i="36" a="1"/>
  <c r="O45" i="35" a="1"/>
  <c r="H28" i="36" a="1"/>
  <c r="J30" i="36" a="1"/>
  <c r="AA76" i="36" a="1"/>
  <c r="I4" i="36" a="1"/>
  <c r="AL38" i="35" a="1"/>
  <c r="J12" i="35" a="1"/>
  <c r="AS72" i="36" a="1"/>
  <c r="H12" i="36" a="1"/>
  <c r="AK57" i="36" a="1"/>
  <c r="G60" i="36" a="1"/>
  <c r="AM59" i="36" a="1"/>
  <c r="AS42" i="36" a="1"/>
  <c r="L59" i="35" a="1"/>
  <c r="E30" i="35" a="1"/>
  <c r="AR59" i="36" a="1"/>
  <c r="V75" i="36" a="1"/>
  <c r="K52" i="36" a="1"/>
  <c r="I38" i="36" a="1"/>
  <c r="AN71" i="36" a="1"/>
  <c r="L10" i="36" a="1"/>
  <c r="X68" i="35" a="1"/>
  <c r="U79" i="35" a="1"/>
  <c r="AR35" i="36" a="1"/>
  <c r="W70" i="36" a="1"/>
  <c r="V73" i="35" a="1"/>
  <c r="N73" i="35" a="1"/>
  <c r="AP74" i="36" a="1"/>
  <c r="P29" i="35" a="1"/>
  <c r="Y67" i="36" a="1"/>
  <c r="AT44" i="35" a="1"/>
  <c r="AF56" i="35" a="1"/>
  <c r="AV73" i="36" a="1"/>
  <c r="AK36" i="36" a="1"/>
  <c r="W42" i="36" a="1"/>
  <c r="AU46" i="36" a="1"/>
  <c r="Z75" i="35" a="1"/>
  <c r="AF51" i="36" a="1"/>
  <c r="V39" i="35" a="1"/>
  <c r="Y62" i="35" a="1"/>
  <c r="AR42" i="35" a="1"/>
  <c r="N10" i="36" a="1"/>
  <c r="H53" i="36" a="1"/>
  <c r="AL75" i="36" a="1"/>
  <c r="AP41" i="35" a="1"/>
  <c r="G46" i="36" a="1"/>
  <c r="I53" i="36" a="1"/>
  <c r="AF54" i="35" a="1"/>
  <c r="L24" i="35" a="1"/>
  <c r="N53" i="36" a="1"/>
  <c r="AV56" i="36" a="1"/>
  <c r="I72" i="36" a="1"/>
  <c r="AT46" i="35" a="1"/>
  <c r="V76" i="36" a="1"/>
  <c r="AV43" i="35" a="1"/>
  <c r="L76" i="36" a="1"/>
  <c r="D13" i="36" a="1"/>
  <c r="AN47" i="35" a="1"/>
  <c r="N31" i="36" a="1"/>
  <c r="G59" i="36" a="1"/>
  <c r="AA44" i="36" a="1"/>
  <c r="L158" i="27" a="1"/>
  <c r="AK58" i="35" a="1"/>
  <c r="AB62" i="35" a="1"/>
  <c r="AO39" i="36" a="1"/>
  <c r="AL73" i="35" a="1"/>
  <c r="AK46" i="35" a="1"/>
  <c r="E43" i="35" a="1"/>
  <c r="D58" i="36" a="1"/>
  <c r="AB38" i="36" a="1"/>
  <c r="AN68" i="35" a="1"/>
  <c r="E24" i="35" a="1"/>
  <c r="AF69" i="36" a="1"/>
  <c r="U73" i="36" a="1"/>
  <c r="Z72" i="35" a="1"/>
  <c r="H57" i="35" a="1"/>
  <c r="N19" i="35" a="1"/>
  <c r="AV41" i="36" a="1"/>
  <c r="AE63" i="35" a="1"/>
  <c r="X46" i="36" a="1"/>
  <c r="AV59" i="35" a="1"/>
  <c r="L62" i="36" a="1"/>
  <c r="AS67" i="36" a="1"/>
  <c r="F14" i="35" a="1"/>
  <c r="AF61" i="35" a="1"/>
  <c r="I45" i="35" a="1"/>
  <c r="AE39" i="35" a="1"/>
  <c r="AL35" i="36" a="1"/>
  <c r="AB45" i="35" a="1"/>
  <c r="W35" i="35" a="1"/>
  <c r="Z63" i="36" a="1"/>
  <c r="G12" i="36" a="1"/>
  <c r="T77" i="36" a="1"/>
  <c r="AM70" i="36" a="1"/>
  <c r="AO67" i="36" a="1"/>
  <c r="D13" i="35" a="1"/>
  <c r="P25" i="35" a="1"/>
  <c r="E52" i="35" a="1"/>
  <c r="AT45" i="36" a="1"/>
  <c r="O44" i="35" a="1"/>
  <c r="AC69" i="36" a="1"/>
  <c r="AR76" i="36" a="1"/>
  <c r="AC46" i="35" a="1"/>
  <c r="AD44" i="36" a="1"/>
  <c r="K54" i="35" a="1"/>
  <c r="V52" i="35" a="1"/>
  <c r="AD41" i="35" a="1"/>
  <c r="AA41" i="36" a="1"/>
  <c r="X53" i="35" a="1"/>
  <c r="M19" i="35" a="1"/>
  <c r="AU45" i="35" a="1"/>
  <c r="L6" i="21" a="1"/>
  <c r="AK40" i="35" a="1"/>
  <c r="AK77" i="36" a="1"/>
  <c r="J25" i="35" a="1"/>
  <c r="H15" i="35" a="1"/>
  <c r="F27" i="36" a="1"/>
  <c r="AT42" i="36" a="1"/>
  <c r="AV76" i="35" a="1"/>
  <c r="V55" i="35" a="1"/>
  <c r="AP54" i="35" a="1"/>
  <c r="AR56" i="35" a="1"/>
  <c r="K39" i="35" a="1"/>
  <c r="AO62" i="36" a="1"/>
  <c r="AK75" i="35" a="1"/>
  <c r="AR69" i="35" a="1"/>
  <c r="AB78" i="35" a="1"/>
  <c r="N26" i="36" a="1"/>
  <c r="U57" i="35" a="1"/>
  <c r="AE52" i="36" a="1"/>
  <c r="AP47" i="36" a="1"/>
  <c r="AK61" i="36" a="1"/>
  <c r="M35" i="35" a="1"/>
  <c r="J47" i="36" a="1"/>
  <c r="AN39" i="36" a="1"/>
  <c r="F36" i="36" a="1"/>
  <c r="AV51" i="36" a="1"/>
  <c r="Z78" i="36" a="1"/>
  <c r="X52" i="35" a="1"/>
  <c r="AU68" i="36" a="1"/>
  <c r="AM63" i="36" a="1"/>
  <c r="AQ62" i="36" a="1"/>
  <c r="P59" i="36" a="1"/>
  <c r="AT35" i="35" a="1"/>
  <c r="AL76" i="35" a="1"/>
  <c r="AN60" i="35" a="1"/>
  <c r="N47" i="36" a="1"/>
  <c r="AJ67" i="36" a="1"/>
  <c r="E9" i="36" a="1"/>
  <c r="AR58" i="36" a="1"/>
  <c r="L63" i="35" a="1"/>
  <c r="P11" i="35" a="1"/>
  <c r="N20" i="36" a="1"/>
  <c r="E11" i="35" a="1"/>
  <c r="AE68" i="36" a="1"/>
  <c r="O73" i="35" a="1"/>
  <c r="G55" i="36" a="1"/>
  <c r="AB70" i="36" a="1"/>
  <c r="AU63" i="36" a="1"/>
  <c r="AM45" i="36" a="1"/>
  <c r="T72" i="35" a="1"/>
  <c r="F63" i="35" a="1"/>
  <c r="AN62" i="35" a="1"/>
  <c r="T54" i="36" a="1"/>
  <c r="T75" i="35" a="1"/>
  <c r="F69" i="36" a="1"/>
  <c r="AD73" i="36" a="1"/>
  <c r="U43" i="35" a="1"/>
  <c r="J53" i="35" a="1"/>
  <c r="N60" i="36" a="1"/>
  <c r="I24" i="36" a="1"/>
  <c r="AP69" i="36" a="1"/>
  <c r="AF77" i="36" a="1"/>
  <c r="Y69" i="35" a="1"/>
  <c r="AK67" i="35" a="1"/>
  <c r="AV58" i="36" a="1"/>
  <c r="P12" i="36" a="1"/>
  <c r="O37" i="36" a="1"/>
  <c r="AN46" i="35" a="1"/>
  <c r="AS57" i="36" a="1"/>
  <c r="AK62" i="35" a="1"/>
  <c r="P76" i="35" a="1"/>
  <c r="L58" i="35" a="1"/>
  <c r="E21" i="36" a="1"/>
  <c r="T44" i="35" a="1"/>
  <c r="AQ69" i="36" a="1"/>
  <c r="AA74" i="36" a="1"/>
  <c r="J57" i="36" a="1"/>
  <c r="M75" i="35" a="1"/>
  <c r="Y44" i="36" a="1"/>
  <c r="AT55" i="35" a="1"/>
  <c r="AL60" i="35" a="1"/>
  <c r="I47" i="35" a="1"/>
  <c r="Z36" i="36" a="1"/>
  <c r="T60" i="35" a="1"/>
  <c r="AQ53" i="35" a="1"/>
  <c r="I11" i="35" a="1"/>
  <c r="D45" i="35" a="1"/>
  <c r="T52" i="35" a="1"/>
  <c r="AN69" i="36" a="1"/>
  <c r="W79" i="36" a="1"/>
  <c r="M19" i="36" a="1"/>
  <c r="AN75" i="35" a="1"/>
  <c r="O62" i="36" a="1"/>
  <c r="AS73" i="35" a="1"/>
  <c r="AN45" i="35" a="1"/>
  <c r="T47" i="35" a="1"/>
  <c r="K23" i="35" a="1"/>
  <c r="D37" i="35" a="1"/>
  <c r="H61" i="36" a="1"/>
  <c r="D42" i="36" a="1"/>
  <c r="G25" i="35" a="1"/>
  <c r="I9" i="35" a="1"/>
  <c r="AJ63" i="35" a="1"/>
  <c r="H23" i="36" a="1"/>
  <c r="U44" i="35" a="1"/>
  <c r="T61" i="36" a="1"/>
  <c r="J23" i="35" a="1"/>
  <c r="AV77" i="35" a="1"/>
  <c r="J67" i="35" a="1"/>
  <c r="I74" i="35" a="1"/>
  <c r="N15" i="36" a="1"/>
  <c r="H45" i="35" a="1"/>
  <c r="P77" i="36" a="1"/>
  <c r="J52" i="36" a="1"/>
  <c r="AP46" i="36" a="1"/>
  <c r="I19" i="36" a="1"/>
  <c r="AC59" i="36" a="1"/>
  <c r="AK36" i="35" a="1"/>
  <c r="H14" i="36" a="1"/>
  <c r="AK78" i="36" a="1"/>
  <c r="U37" i="35" a="1"/>
  <c r="I27" i="36" a="1"/>
  <c r="AM61" i="36" a="1"/>
  <c r="AA44" i="35" a="1"/>
  <c r="V75" i="35" a="1"/>
  <c r="L39" i="36" a="1"/>
  <c r="AJ73" i="36" a="1"/>
  <c r="F9" i="35" a="1"/>
  <c r="G31" i="36" a="1"/>
  <c r="M40" i="35" a="1"/>
  <c r="K73" i="36" a="1"/>
  <c r="L19" i="36" a="1"/>
  <c r="W59" i="35" a="1"/>
  <c r="Y56" i="35" a="1"/>
  <c r="H10" i="36" a="1"/>
  <c r="N14" i="36" a="1"/>
  <c r="AP79" i="35" a="1"/>
  <c r="L30" i="36" a="1"/>
  <c r="AA79" i="36" a="1"/>
  <c r="I62" i="35" a="1"/>
  <c r="AN67" i="35" a="1"/>
  <c r="V56" i="35" a="1"/>
  <c r="AU43" i="35" a="1"/>
  <c r="AL68" i="36" a="1"/>
  <c r="AT75" i="36" a="1"/>
  <c r="AQ71" i="35" a="1"/>
  <c r="AE74" i="36" a="1"/>
  <c r="U35" i="36" a="1"/>
  <c r="D21" i="35" a="1"/>
  <c r="AS73" i="36" a="1"/>
  <c r="H55" i="36" a="1"/>
  <c r="Z39" i="36" a="1"/>
  <c r="X62" i="36" a="1"/>
  <c r="H70" i="36" a="1"/>
  <c r="K15" i="36" a="1"/>
  <c r="K71" i="36" a="1"/>
  <c r="J58" i="35" a="1"/>
  <c r="O21" i="35" a="1"/>
  <c r="AO46" i="35" a="1"/>
  <c r="AE70" i="35" a="1"/>
  <c r="AR61" i="35" a="1"/>
  <c r="AD68" i="36" a="1"/>
  <c r="H25" i="35" a="1"/>
  <c r="O19" i="35" a="1"/>
  <c r="O70" i="36" a="1"/>
  <c r="L41" i="35" a="1"/>
  <c r="G75" i="36" a="1"/>
  <c r="X72" i="35" a="1"/>
  <c r="G12" i="35" a="1"/>
  <c r="N70" i="36" a="1"/>
  <c r="G71" i="35" a="1"/>
  <c r="F52" i="35" a="1"/>
  <c r="AP73" i="35" a="1"/>
  <c r="Z58" i="36" a="1"/>
  <c r="H78" i="35" a="1"/>
  <c r="Z75" i="36" a="1"/>
  <c r="W36" i="36" a="1"/>
  <c r="Z76" i="36" a="1"/>
  <c r="U70" i="36" a="1"/>
  <c r="AS55" i="35" a="1"/>
  <c r="AC68" i="35" a="1"/>
  <c r="AK43" i="36" a="1"/>
  <c r="AN38" i="36" a="1"/>
  <c r="Z71" i="35" a="1"/>
  <c r="AN43" i="35" a="1"/>
  <c r="N30" i="35" a="1"/>
  <c r="V46" i="36" a="1"/>
  <c r="E74" i="36" a="1"/>
  <c r="AL54" i="36" a="1"/>
  <c r="AO70" i="35" a="1"/>
  <c r="K76" i="36" a="1"/>
  <c r="AM56" i="36" a="1"/>
  <c r="K4" i="36" a="1"/>
  <c r="E3" i="35" a="1"/>
  <c r="H22" i="36" a="1"/>
  <c r="AA60" i="36" a="1"/>
  <c r="L67" i="35" a="1"/>
  <c r="K69" i="35" a="1"/>
  <c r="H47" i="35" a="1"/>
  <c r="AB54" i="36" a="1"/>
  <c r="J75" i="35" a="1"/>
  <c r="AT70" i="36" a="1"/>
  <c r="K46" i="35" a="1"/>
  <c r="G37" i="36" a="1"/>
  <c r="D47" i="35" a="1"/>
  <c r="AB51" i="35" a="1"/>
  <c r="M54" i="36" a="1"/>
  <c r="X43" i="35" a="1"/>
  <c r="H35" i="35" a="1"/>
  <c r="E31" i="35" a="1"/>
  <c r="AO38" i="36" a="1"/>
  <c r="Z69" i="35" a="1"/>
  <c r="G73" i="35" a="1"/>
  <c r="I59" i="35" a="1"/>
  <c r="X70" i="35" a="1"/>
  <c r="Y40" i="36" a="1"/>
  <c r="AO69" i="36" a="1"/>
  <c r="J31" i="36" a="1"/>
  <c r="AS46" i="36" a="1"/>
  <c r="U57" i="36" a="1"/>
  <c r="AK40" i="36" a="1"/>
  <c r="U59" i="35" a="1"/>
  <c r="G56" i="35" a="1"/>
  <c r="M61" i="35" a="1"/>
  <c r="AK63" i="36" a="1"/>
  <c r="Z67" i="36" a="1"/>
  <c r="AA42" i="35" a="1"/>
  <c r="O78" i="35" a="1"/>
  <c r="AB35" i="35" a="1"/>
  <c r="Y72" i="36" a="1"/>
  <c r="X47" i="36" a="1"/>
  <c r="AV68" i="36" a="1"/>
  <c r="AE73" i="35" a="1"/>
  <c r="AJ60" i="36" a="1"/>
  <c r="O51" i="36" a="1"/>
  <c r="AJ62" i="36" a="1"/>
  <c r="AL41" i="36" a="1"/>
  <c r="V44" i="36" a="1"/>
  <c r="AE77" i="35" a="1"/>
  <c r="AV42" i="35" a="1"/>
  <c r="AQ55" i="35" a="1"/>
  <c r="F58" i="36" a="1"/>
  <c r="Y75" i="36" a="1"/>
  <c r="F8" i="36" a="1"/>
  <c r="AF35" i="36" a="1"/>
  <c r="AJ77" i="36" a="1"/>
  <c r="Y42" i="35" a="1"/>
  <c r="AO52" i="35" a="1"/>
  <c r="AB39" i="35" a="1"/>
  <c r="K30" i="36" a="1"/>
  <c r="F69" i="35" a="1"/>
  <c r="K3" i="36" a="1"/>
  <c r="AL73" i="36" a="1"/>
  <c r="N20" i="35" a="1"/>
  <c r="D69" i="35" a="1"/>
  <c r="AA41" i="35" a="1"/>
  <c r="AT40" i="35" a="1"/>
  <c r="O53" i="35" a="1"/>
  <c r="E75" i="35" a="1"/>
  <c r="AB59" i="36" a="1"/>
  <c r="I41" i="36" a="1"/>
  <c r="O40" i="36" a="1"/>
  <c r="AF68" i="35" a="1"/>
  <c r="AN53" i="36" a="1"/>
  <c r="AR67" i="36" a="1"/>
  <c r="L77" i="36" a="1"/>
  <c r="V46" i="35" a="1"/>
  <c r="F15" i="35" a="1"/>
  <c r="F23" i="36" a="1"/>
  <c r="M20" i="35" a="1"/>
  <c r="N68" i="36" a="1"/>
  <c r="AM53" i="36" a="1"/>
  <c r="G3" i="35" a="1"/>
  <c r="I75" i="35" a="1"/>
  <c r="U42" i="36" a="1"/>
  <c r="L7" i="35" a="1"/>
  <c r="Z71" i="36" a="1"/>
  <c r="W55" i="35" a="1"/>
  <c r="AA40" i="36" a="1"/>
  <c r="AR62" i="36" a="1"/>
  <c r="AD72" i="36" a="1"/>
  <c r="Y71" i="36" a="1"/>
  <c r="AK59" i="36" a="1"/>
  <c r="M73" i="35" a="1"/>
  <c r="AE74" i="35" a="1"/>
  <c r="AA52" i="36" a="1"/>
  <c r="E3" i="36" a="1"/>
  <c r="AO67" i="35" a="1"/>
  <c r="AP44" i="36" a="1"/>
  <c r="T79" i="35" a="1"/>
  <c r="AJ37" i="35" a="1"/>
  <c r="G30" i="36" a="1"/>
  <c r="E75" i="36" a="1"/>
  <c r="H19" i="36" a="1"/>
  <c r="T55" i="35" a="1"/>
  <c r="E4" i="36" a="1"/>
  <c r="G53" i="35" a="1"/>
  <c r="K6" i="2" a="1"/>
  <c r="N45" i="36" a="1"/>
  <c r="AB79" i="36" a="1"/>
  <c r="G70" i="36" a="1"/>
  <c r="N8" i="35" a="1"/>
  <c r="O67" i="35" a="1"/>
  <c r="D39" i="36" a="1"/>
  <c r="AF37" i="35" a="1"/>
  <c r="AT36" i="35" a="1"/>
  <c r="U36" i="35" a="1"/>
  <c r="M72" i="35" a="1"/>
  <c r="AE79" i="35" a="1"/>
  <c r="H51" i="36" a="1"/>
  <c r="K19" i="35" a="1"/>
  <c r="U46" i="35" a="1"/>
  <c r="I55" i="36" a="1"/>
  <c r="AV67" i="36" a="1"/>
  <c r="O3" i="36" a="1"/>
  <c r="AC36" i="35" a="1"/>
  <c r="G19" i="35" a="1"/>
  <c r="G68" i="35" a="1"/>
  <c r="AD67" i="35" a="1"/>
  <c r="AR60" i="35" a="1"/>
  <c r="D75" i="36" a="1"/>
  <c r="N59" i="36" a="1"/>
  <c r="D78" i="35" a="1"/>
  <c r="X58" i="35" a="1"/>
  <c r="D7" i="35" a="1"/>
  <c r="AS67" i="35" a="1"/>
  <c r="E23" i="36" a="1"/>
  <c r="AK68" i="36" a="1"/>
  <c r="G28" i="36" a="1"/>
  <c r="V69" i="36" a="1"/>
  <c r="AS72" i="35" a="1"/>
  <c r="AS62" i="36" a="1"/>
  <c r="E27" i="35" a="1"/>
  <c r="AU35" i="36" a="1"/>
  <c r="K26" i="35" a="1"/>
  <c r="AP57" i="36" a="1"/>
  <c r="AO77" i="35" a="1"/>
  <c r="O14" i="35" a="1"/>
  <c r="AJ71" i="35" a="1"/>
  <c r="L75" i="36" a="1"/>
  <c r="AE47" i="36" a="1"/>
  <c r="AB57" i="35" a="1"/>
  <c r="G5" i="36" a="1"/>
  <c r="AD78" i="35" a="1"/>
  <c r="AS52" i="36" a="1"/>
  <c r="K78" i="36" a="1"/>
  <c r="K25" i="36" a="1"/>
  <c r="AA36" i="35" a="1"/>
  <c r="O29" i="36" a="1"/>
  <c r="F59" i="36" a="1"/>
  <c r="AU62" i="36" a="1"/>
  <c r="G35" i="35" a="1"/>
  <c r="AS77" i="36" a="1"/>
  <c r="AU43" i="36" a="1"/>
  <c r="J37" i="36" a="1"/>
  <c r="U39" i="36" a="1"/>
  <c r="H69" i="35" a="1"/>
  <c r="AJ55" i="36" a="1"/>
  <c r="M43" i="35" a="1"/>
  <c r="AE76" i="35" a="1"/>
  <c r="U54" i="36" a="1"/>
  <c r="AP70" i="35" a="1"/>
  <c r="E79" i="35" a="1"/>
  <c r="AA39" i="36" a="1"/>
  <c r="F51" i="35" a="1"/>
  <c r="H79" i="35" a="1"/>
  <c r="K6" i="36" a="1"/>
  <c r="Y45" i="36" a="1"/>
  <c r="G78" i="36" a="1"/>
  <c r="X57" i="36" a="1"/>
  <c r="G5" i="35" a="1"/>
  <c r="AV54" i="35" a="1"/>
  <c r="AF41" i="35" a="1"/>
  <c r="AV45" i="36" a="1"/>
  <c r="D10" i="35" a="1"/>
  <c r="AT47" i="36" a="1"/>
  <c r="K58" i="36" a="1"/>
  <c r="N79" i="36" a="1"/>
  <c r="O53" i="36" a="1"/>
  <c r="AK68" i="35" a="1"/>
  <c r="AD46" i="35" a="1"/>
  <c r="O39" i="35" a="1"/>
  <c r="N55" i="36" a="1"/>
  <c r="E40" i="36" a="1"/>
  <c r="I3" i="35" a="1"/>
  <c r="E60" i="36" a="1"/>
  <c r="AL67" i="35" a="1"/>
  <c r="AE54" i="36" a="1"/>
  <c r="U55" i="36" a="1"/>
  <c r="AD39" i="35" a="1"/>
  <c r="D20" i="35" a="1"/>
  <c r="F5" i="36" a="1"/>
  <c r="X56" i="36" a="1"/>
  <c r="K35" i="35" a="1"/>
  <c r="U41" i="36" a="1"/>
  <c r="AC42" i="35" a="1"/>
  <c r="H77" i="36" a="1"/>
  <c r="AA38" i="36" a="1"/>
  <c r="V57" i="36" a="1"/>
  <c r="Z63" i="35" a="1"/>
  <c r="G14" i="36" a="1"/>
  <c r="J54" i="35" a="1"/>
  <c r="O3" i="35" a="1"/>
  <c r="X73" i="36" a="1"/>
  <c r="W74" i="36" a="1"/>
  <c r="AE42" i="35" a="1"/>
  <c r="AA68" i="36" a="1"/>
  <c r="AP61" i="36" a="1"/>
  <c r="V78" i="36" a="1"/>
  <c r="G58" i="35" a="1"/>
  <c r="L29" i="35" a="1"/>
  <c r="AO71" i="36" a="1"/>
  <c r="AN72" i="35" a="1"/>
  <c r="AK76" i="36" a="1"/>
  <c r="P15" i="36" a="1"/>
  <c r="I30" i="35" a="1"/>
  <c r="AU70" i="36" a="1"/>
  <c r="J40" i="35" a="1"/>
  <c r="AE42" i="36" a="1"/>
  <c r="AU57" i="36" a="1"/>
  <c r="G10" i="36" a="1"/>
  <c r="H77" i="35" a="1"/>
  <c r="Y53" i="35" a="1"/>
  <c r="O71" i="35" a="1"/>
  <c r="J72" i="35" a="1"/>
  <c r="AU69" i="36" a="1"/>
  <c r="AT57" i="35" a="1"/>
  <c r="K40" i="36" a="1"/>
  <c r="K67" i="36" a="1"/>
  <c r="AL61" i="35" a="1"/>
  <c r="F20" i="36" a="1"/>
  <c r="AF72" i="35" a="1"/>
  <c r="T45" i="35" a="1"/>
  <c r="N75" i="36" a="1"/>
  <c r="H4" i="35" a="1"/>
  <c r="AC53" i="36" a="1"/>
  <c r="AD78" i="36" a="1"/>
  <c r="H21" i="35" a="1"/>
  <c r="AD54" i="36" a="1"/>
  <c r="N44" i="35" a="1"/>
  <c r="D23" i="35" a="1"/>
  <c r="AP40" i="35" a="1"/>
  <c r="Z59" i="36" a="1"/>
  <c r="AF62" i="35" a="1"/>
  <c r="M57" i="35" a="1"/>
  <c r="AM71" i="35" a="1"/>
  <c r="O11" i="35" a="1"/>
  <c r="AT77" i="35" a="1"/>
  <c r="K72" i="36" a="1"/>
  <c r="AB54" i="35" a="1"/>
  <c r="AE40" i="35" a="1"/>
  <c r="P14" i="36" a="1"/>
  <c r="H36" i="35" a="1"/>
  <c r="I46" i="35" a="1"/>
  <c r="L3" i="35" a="1"/>
  <c r="AQ75" i="36" a="1"/>
  <c r="Z55" i="36" a="1"/>
  <c r="I55" i="35" a="1"/>
  <c r="H70" i="35" a="1"/>
  <c r="W39" i="36" a="1"/>
  <c r="P13" i="35" a="1"/>
  <c r="AC78" i="36" a="1"/>
  <c r="P13" i="36" a="1"/>
  <c r="T47" i="36" a="1"/>
  <c r="F26" i="35" a="1"/>
  <c r="J27" i="35" a="1"/>
  <c r="AS61" i="36" a="1"/>
  <c r="N38" i="36" a="1"/>
  <c r="AQ41" i="36" a="1"/>
  <c r="I42" i="35" a="1"/>
  <c r="L7" i="21" a="1"/>
  <c r="Y39" i="36" a="1"/>
  <c r="AS78" i="36" a="1"/>
  <c r="AU41" i="36" a="1"/>
  <c r="AM41" i="35" a="1"/>
  <c r="J78" i="35" a="1"/>
  <c r="AJ53" i="35" a="1"/>
  <c r="M29" i="36" a="1"/>
  <c r="D57" i="36" a="1"/>
  <c r="N7" i="35" a="1"/>
  <c r="P15" i="35" a="1"/>
  <c r="AT73" i="35" a="1"/>
  <c r="M38" i="36" a="1"/>
  <c r="N76" i="35" a="1"/>
  <c r="M59" i="36" a="1"/>
  <c r="AD61" i="36" a="1"/>
  <c r="AK39" i="36" a="1"/>
  <c r="AL36" i="36" a="1"/>
  <c r="AM78" i="35" a="1"/>
  <c r="W70" i="35" a="1"/>
  <c r="N58" i="36" a="1"/>
  <c r="K37" i="36" a="1"/>
  <c r="G22" i="35" a="1"/>
  <c r="H7" i="35" a="1"/>
  <c r="AF44" i="35" a="1"/>
  <c r="AS42" i="35" a="1"/>
  <c r="D5" i="35" a="1"/>
  <c r="P21" i="36" a="1"/>
  <c r="L70" i="36" a="1"/>
  <c r="AA55" i="35" a="1"/>
  <c r="T41" i="36" a="1"/>
  <c r="AM54" i="36" a="1"/>
  <c r="AN62" i="36" a="1"/>
  <c r="M63" i="35" a="1"/>
  <c r="N3" i="36" a="1"/>
  <c r="N11" i="36" a="1"/>
  <c r="E42" i="36" a="1"/>
  <c r="AQ63" i="35" a="1"/>
  <c r="AT38" i="35" a="1"/>
  <c r="K70" i="35" a="1"/>
  <c r="AE58" i="36" a="1"/>
  <c r="AK73" i="36" a="1"/>
  <c r="F75" i="36" a="1"/>
  <c r="G61" i="36" a="1"/>
  <c r="AO44" i="35" a="1"/>
  <c r="J42" i="36" a="1"/>
  <c r="P78" i="35" a="1"/>
  <c r="K55" i="36" a="1"/>
  <c r="AM76" i="35" a="1"/>
  <c r="F3" i="35" a="1"/>
  <c r="L55" i="35" a="1"/>
  <c r="AO56" i="35" a="1"/>
  <c r="K4" i="35" a="1"/>
  <c r="J61" i="36" a="1"/>
  <c r="M20" i="36" a="1"/>
  <c r="AD37" i="35" a="1"/>
  <c r="O19" i="36" a="1"/>
  <c r="W46" i="36" a="1"/>
  <c r="AO51" i="36" a="1"/>
  <c r="E9" i="35" a="1"/>
  <c r="I39" i="35" a="1"/>
  <c r="AD43" i="35" a="1"/>
  <c r="D60" i="36" a="1"/>
  <c r="AV71" i="36" a="1"/>
  <c r="Z51" i="35" a="1"/>
  <c r="V74" i="35" a="1"/>
  <c r="AS36" i="35" a="1"/>
  <c r="Z72" i="36" a="1"/>
  <c r="K57" i="36" a="1"/>
  <c r="AU67" i="36" a="1"/>
  <c r="K51" i="36" a="1"/>
  <c r="AN55" i="35" a="1"/>
  <c r="Z56" i="35" a="1"/>
  <c r="I71" i="36" a="1"/>
  <c r="F8" i="35" a="1"/>
  <c r="AK42" i="36" a="1"/>
  <c r="E36" i="35" a="1"/>
  <c r="AU38" i="35" a="1"/>
  <c r="E5" i="36" a="1"/>
  <c r="AE71" i="35" a="1"/>
  <c r="AL79" i="36" a="1"/>
  <c r="AE72" i="36" a="1"/>
  <c r="T38" i="36" a="1"/>
  <c r="AM56" i="35" a="1"/>
  <c r="G15" i="36" a="1"/>
  <c r="AD38" i="35" a="1"/>
  <c r="AT35" i="36" a="1"/>
  <c r="M52" i="35" a="1"/>
  <c r="O27" i="36" a="1"/>
  <c r="X40" i="35" a="1"/>
  <c r="W57" i="36" a="1"/>
  <c r="G44" i="35" a="1"/>
  <c r="V70" i="35" a="1"/>
  <c r="Y37" i="35" a="1"/>
  <c r="M55" i="35" a="1"/>
  <c r="J15" i="36" a="1"/>
  <c r="AK71" i="36" a="1"/>
  <c r="W63" i="36" a="1"/>
  <c r="V39" i="36" a="1"/>
  <c r="H43" i="36" a="1"/>
  <c r="K27" i="36" a="1"/>
  <c r="AN35" i="35" a="1"/>
  <c r="AR43" i="35" a="1"/>
  <c r="X53" i="36" a="1"/>
  <c r="H62" i="35" a="1"/>
  <c r="X69" i="35" a="1"/>
  <c r="O62" i="35" a="1"/>
  <c r="AA39" i="35" a="1"/>
  <c r="AT51" i="35" a="1"/>
  <c r="L56" i="36" a="1"/>
  <c r="AO61" i="36" a="1"/>
  <c r="AM57" i="36" a="1"/>
  <c r="AF42" i="35" a="1"/>
  <c r="P47" i="36" a="1"/>
  <c r="V58" i="36" a="1"/>
  <c r="AS52" i="35" a="1"/>
  <c r="K55" i="35" a="1"/>
  <c r="L73" i="35" a="1"/>
  <c r="P78" i="36" a="1"/>
  <c r="AQ56" i="36" a="1"/>
  <c r="H44" i="35" a="1"/>
  <c r="Z77" i="36" a="1"/>
  <c r="AS37" i="36" a="1"/>
  <c r="M11" i="35" a="1"/>
  <c r="E45" i="35" a="1"/>
  <c r="L39" i="35" a="1"/>
  <c r="W73" i="36" a="1"/>
  <c r="I39" i="36" a="1"/>
  <c r="AL46" i="36" a="1"/>
  <c r="D74" i="36" a="1"/>
  <c r="AE78" i="36" a="1"/>
  <c r="O31" i="36" a="1"/>
  <c r="AK52" i="35" a="1"/>
  <c r="X55" i="35" a="1"/>
  <c r="AB44" i="35" a="1"/>
  <c r="AN56" i="36" a="1"/>
  <c r="AV36" i="35" a="1"/>
  <c r="Z42" i="36" a="1"/>
  <c r="AB63" i="35" a="1"/>
  <c r="AC36" i="36" a="1"/>
  <c r="AS56" i="35" a="1"/>
  <c r="Y53" i="36" a="1"/>
  <c r="J4" i="35" a="1"/>
  <c r="AT36" i="36" a="1"/>
  <c r="AF36" i="35" a="1"/>
  <c r="G54" i="36" a="1"/>
  <c r="D52" i="36" a="1"/>
  <c r="AF71" i="36" a="1"/>
  <c r="M21" i="36" a="1"/>
  <c r="K40" i="35" a="1"/>
  <c r="J14" i="36" a="1"/>
  <c r="AC38" i="36" a="1"/>
  <c r="D12" i="36" a="1"/>
  <c r="Z38" i="36" a="1"/>
  <c r="K29" i="35" a="1"/>
  <c r="N28" i="35" a="1"/>
  <c r="AD51" i="36" a="1"/>
  <c r="AK38" i="35" a="1"/>
  <c r="D59" i="36" a="1"/>
  <c r="K57" i="35" a="1"/>
  <c r="AT37" i="36" a="1"/>
  <c r="AK42" i="35" a="1"/>
  <c r="E71" i="36" a="1"/>
  <c r="AU38" i="36" a="1"/>
  <c r="AJ73" i="35" a="1"/>
  <c r="AU60" i="36" a="1"/>
  <c r="G15" i="35" a="1"/>
  <c r="AU40" i="36" a="1"/>
  <c r="AB61" i="36" a="1"/>
  <c r="K45" i="36" a="1"/>
  <c r="AC43" i="35" a="1"/>
  <c r="I20" i="35" a="1"/>
  <c r="D56" i="36" a="1"/>
  <c r="AK53" i="36" a="1"/>
  <c r="AC60" i="36" a="1"/>
  <c r="H41" i="35" a="1"/>
  <c r="O47" i="36" a="1"/>
  <c r="AC75" i="35" a="1"/>
  <c r="AT53" i="35" a="1"/>
  <c r="AP45" i="36" a="1"/>
  <c r="AM41" i="36" a="1"/>
  <c r="X61" i="35" a="1"/>
  <c r="N67" i="35" a="1"/>
  <c r="T75" i="36" a="1"/>
  <c r="T44" i="36" a="1"/>
  <c r="M4" i="36" a="1"/>
  <c r="P8" i="35" a="1"/>
  <c r="AP79" i="36" a="1"/>
  <c r="J26" i="35" a="1"/>
  <c r="T41" i="35" a="1"/>
  <c r="J38" i="35" a="1"/>
  <c r="N61" i="36" a="1"/>
  <c r="AD39" i="36" a="1"/>
  <c r="O13" i="36" a="1"/>
  <c r="AK55" i="35" a="1"/>
  <c r="E38" i="36" a="1"/>
  <c r="X36" i="35" a="1"/>
  <c r="X71" i="35" a="1"/>
  <c r="J26" i="36" a="1"/>
  <c r="K61" i="35" a="1"/>
  <c r="AJ74" i="35" a="1"/>
  <c r="AB46" i="35" a="1"/>
  <c r="D37" i="36" a="1"/>
  <c r="AB41" i="36" a="1"/>
  <c r="AV39" i="36" a="1"/>
  <c r="AU44" i="36" a="1"/>
  <c r="AF79" i="36" a="1"/>
  <c r="M14" i="35" a="1"/>
  <c r="AE68" i="35" a="1"/>
  <c r="AR71" i="36" a="1"/>
  <c r="L44" i="35" a="1"/>
  <c r="D5" i="36" a="1"/>
  <c r="E44" i="35" a="1"/>
  <c r="E53" i="35" a="1"/>
  <c r="G6" i="36" a="1"/>
  <c r="M26" i="35" a="1"/>
  <c r="K44" i="35" a="1"/>
  <c r="P25" i="36" a="1"/>
  <c r="AO61" i="35" a="1"/>
  <c r="AJ40" i="35" a="1"/>
  <c r="G75" i="35" a="1"/>
  <c r="AD52" i="36" a="1"/>
  <c r="I15" i="36" a="1"/>
  <c r="Y63" i="36" a="1"/>
  <c r="AJ56" i="35" a="1"/>
  <c r="P46" i="36" a="1"/>
  <c r="U61" i="35" a="1"/>
  <c r="J43" i="35" a="1"/>
  <c r="E59" i="35" a="1"/>
  <c r="AE53" i="35" a="1"/>
  <c r="F4" i="36" a="1"/>
  <c r="I28" i="35" a="1"/>
  <c r="AV62" i="36" a="1"/>
  <c r="L13" i="36" a="1"/>
  <c r="AL39" i="36" a="1"/>
  <c r="AF42" i="36" a="1"/>
  <c r="AQ51" i="35" a="1"/>
  <c r="T40" i="35" a="1"/>
  <c r="AK74" i="35" a="1"/>
  <c r="Z38" i="35" a="1"/>
  <c r="O30" i="35" a="1"/>
  <c r="N24" i="35" a="1"/>
  <c r="AL56" i="35" a="1"/>
  <c r="AF39" i="36" a="1"/>
  <c r="N69" i="35" a="1"/>
  <c r="O9" i="36" a="1"/>
  <c r="AB46" i="36" a="1"/>
  <c r="Y74" i="35" a="1"/>
  <c r="N51" i="35" a="1"/>
  <c r="I7" i="36" a="1"/>
  <c r="AA75" i="35" a="1"/>
  <c r="Z79" i="35" a="1"/>
  <c r="W79" i="35" a="1"/>
  <c r="W35" i="36" a="1"/>
  <c r="AO41" i="36" a="1"/>
  <c r="W76" i="35" a="1"/>
  <c r="AM61" i="35" a="1"/>
  <c r="Y35" i="36" a="1"/>
  <c r="X51" i="36" a="1"/>
  <c r="O75" i="36" a="1"/>
  <c r="G42" i="36" a="1"/>
  <c r="AK47" i="36" a="1"/>
  <c r="N25" i="35" a="1"/>
  <c r="M9" i="35" a="1"/>
  <c r="AF68" i="36" a="1"/>
  <c r="AM36" i="36" a="1"/>
  <c r="AD63" i="35" a="1"/>
  <c r="H59" i="36" a="1"/>
  <c r="I30" i="36" a="1"/>
  <c r="J12" i="36" a="1"/>
  <c r="W38" i="35" a="1"/>
  <c r="Y37" i="36" a="1"/>
  <c r="D47" i="36" a="1"/>
  <c r="L5" i="36" a="1"/>
  <c r="N26" i="35" a="1"/>
  <c r="O42" i="36" a="1"/>
  <c r="E40" i="35" a="1"/>
  <c r="G4" i="35" a="1"/>
  <c r="P74" i="35" a="1"/>
  <c r="W68" i="36" a="1"/>
  <c r="W73" i="35" a="1"/>
  <c r="L15" i="35" a="1"/>
  <c r="AS43" i="36" a="1"/>
  <c r="P77" i="35" a="1"/>
  <c r="E10" i="36" a="1"/>
  <c r="M27" i="35" a="1"/>
  <c r="L42" i="36" a="1"/>
  <c r="AR62" i="35" a="1"/>
  <c r="Z56" i="36" a="1"/>
  <c r="AM58" i="36" a="1"/>
  <c r="L28" i="35" a="1"/>
  <c r="D61" i="36" a="1"/>
  <c r="AO68" i="35" a="1"/>
  <c r="I77" i="35" a="1"/>
  <c r="E60" i="35" a="1"/>
  <c r="U53" i="36" a="1"/>
  <c r="AU59" i="35" a="1"/>
  <c r="AS35" i="36" a="1"/>
  <c r="M60" i="36" a="1"/>
  <c r="K51" i="35" a="1"/>
  <c r="AE61" i="35" a="1"/>
  <c r="AB44" i="36" a="1"/>
  <c r="AO51" i="35" a="1"/>
  <c r="AR75" i="35" a="1"/>
  <c r="F10" i="36" a="1"/>
  <c r="AD57" i="36" a="1"/>
  <c r="F11" i="35" a="1"/>
  <c r="AV47" i="35" a="1"/>
  <c r="AV67" i="35" a="1"/>
  <c r="G13" i="36" a="1"/>
  <c r="AN36" i="36" a="1"/>
  <c r="E76" i="35" a="1"/>
  <c r="N27" i="36" a="1"/>
  <c r="G55" i="35" a="1"/>
  <c r="AM75" i="36" a="1"/>
  <c r="O73" i="36" a="1"/>
  <c r="AT52" i="35" a="1"/>
  <c r="K43" i="36" a="1"/>
  <c r="W68" i="35" a="1"/>
  <c r="D14" i="36" a="1"/>
  <c r="AU52" i="36" a="1"/>
  <c r="AS44" i="35" a="1"/>
  <c r="W62" i="35" a="1"/>
  <c r="F30" i="36" a="1"/>
  <c r="N62" i="36" a="1"/>
  <c r="P6" i="36" a="1"/>
  <c r="AS71" i="36" a="1"/>
  <c r="E76" i="36" a="1"/>
  <c r="K12" i="35" a="1"/>
  <c r="AM53" i="35" a="1"/>
  <c r="AS60" i="36" a="1"/>
  <c r="Y46" i="35" a="1"/>
  <c r="M62" i="36" a="1"/>
  <c r="K5" i="36" a="1"/>
  <c r="AJ61" i="36" a="1"/>
  <c r="N10" i="35" a="1"/>
  <c r="I75" i="36" a="1"/>
  <c r="X35" i="36" a="1"/>
  <c r="X57" i="35" a="1"/>
  <c r="L46" i="36" a="1"/>
  <c r="E8" i="35" a="1"/>
  <c r="AM54" i="35" a="1"/>
  <c r="O39" i="36" a="1"/>
  <c r="L63" i="36" a="1"/>
  <c r="E73" i="35" a="1"/>
  <c r="G72" i="36" a="1"/>
  <c r="AV70" i="35" a="1"/>
  <c r="AF59" i="36" a="1"/>
  <c r="AO75" i="35" a="1"/>
  <c r="AE69" i="35" a="1"/>
  <c r="V76" i="35" a="1"/>
  <c r="AU47" i="36" a="1"/>
  <c r="N39" i="35" a="1"/>
  <c r="X58" i="36" a="1"/>
  <c r="AF53" i="35" a="1"/>
  <c r="N60" i="35" a="1"/>
  <c r="E26" i="35" a="1"/>
  <c r="P20" i="36" a="1"/>
  <c r="F40" i="36" a="1"/>
  <c r="AP44" i="35" a="1"/>
  <c r="D46" i="35" a="1"/>
  <c r="AL37" i="36" a="1"/>
  <c r="E63" i="36" a="1"/>
  <c r="AB67" i="36" a="1"/>
  <c r="AQ37" i="35" a="1"/>
  <c r="AT79" i="35" a="1"/>
  <c r="AV74" i="36" a="1"/>
  <c r="AN79" i="36" a="1"/>
  <c r="AV41" i="35" a="1"/>
  <c r="I36" i="36" a="1"/>
  <c r="H25" i="36" a="1"/>
  <c r="AK51" i="35" a="1"/>
  <c r="AN73" i="35" a="1"/>
  <c r="P22" i="36" a="1"/>
  <c r="L28" i="36" a="1"/>
  <c r="P6" i="35" a="1"/>
  <c r="AT68" i="35" a="1"/>
  <c r="G62" i="35" a="1"/>
  <c r="D43" i="35" a="1"/>
  <c r="G29" i="35" a="1"/>
  <c r="AD40" i="35" a="1"/>
  <c r="AA59" i="35" a="1"/>
  <c r="AT47" i="35" a="1"/>
  <c r="AC73" i="35" a="1"/>
  <c r="Y35" i="35" a="1"/>
  <c r="U72" i="35" a="1"/>
  <c r="AV78" i="35" a="1"/>
  <c r="V37" i="36" a="1"/>
  <c r="AC72" i="36" a="1"/>
  <c r="AN57" i="35" a="1"/>
  <c r="D20" i="36" a="1"/>
  <c r="J11" i="36" a="1"/>
  <c r="AC51" i="35" a="1"/>
  <c r="G3" i="36" a="1"/>
  <c r="T76" i="35" a="1"/>
  <c r="AR52" i="36" a="1"/>
  <c r="M6" i="35" a="1"/>
  <c r="N46" i="36" a="1"/>
  <c r="AV47" i="36" a="1"/>
  <c r="X72" i="36" a="1"/>
  <c r="Z76" i="35" a="1"/>
  <c r="AA36" i="36" a="1"/>
  <c r="AV44" i="36" a="1"/>
  <c r="L20" i="35" a="1"/>
  <c r="AM42" i="36" a="1"/>
  <c r="L38" i="35" a="1"/>
  <c r="K29" i="36" a="1"/>
  <c r="D27" i="35" a="1"/>
  <c r="AS70" i="35" a="1"/>
  <c r="AP40" i="36" a="1"/>
  <c r="I73" i="36" a="1"/>
  <c r="P42" i="35" a="1"/>
  <c r="N67" i="36" a="1"/>
  <c r="G27" i="35" a="1"/>
  <c r="D70" i="36" a="1"/>
  <c r="AR57" i="36" a="1"/>
  <c r="AL79" i="35" a="1"/>
  <c r="N22" i="35" a="1"/>
  <c r="AA61" i="36" a="1"/>
  <c r="K45" i="35" a="1"/>
  <c r="F77" i="35" a="1"/>
  <c r="AJ47" i="35" a="1"/>
  <c r="AA57" i="36" a="1"/>
  <c r="AF67" i="36" a="1"/>
  <c r="M39" i="36" a="1"/>
  <c r="F62" i="36" a="1"/>
  <c r="J41" i="35" a="1"/>
  <c r="Y77" i="35" a="1"/>
  <c r="AJ42" i="36" a="1"/>
  <c r="AS57" i="35" a="1"/>
  <c r="L68" i="36" a="1"/>
  <c r="M78" i="35" a="1"/>
  <c r="AA43" i="36" a="1"/>
  <c r="H19" i="35" a="1"/>
  <c r="N22" i="36" a="1"/>
  <c r="W46" i="35" a="1"/>
  <c r="G39" i="36" a="1"/>
  <c r="J22" i="35" a="1"/>
  <c r="AT59" i="36" a="1"/>
  <c r="H4" i="36" a="1"/>
  <c r="O52" i="36" a="1"/>
  <c r="AJ78" i="35" a="1"/>
  <c r="AS40" i="36" a="1"/>
  <c r="P76" i="36" a="1"/>
  <c r="D8" i="36" a="1"/>
  <c r="P3" i="35" a="1"/>
  <c r="O46" i="35" a="1"/>
  <c r="K74" i="36" a="1"/>
  <c r="AP52" i="36" a="1"/>
  <c r="AV37" i="36" a="1"/>
  <c r="AU77" i="36" a="1"/>
  <c r="T56" i="35" a="1"/>
  <c r="L12" i="36" a="1"/>
  <c r="X45" i="35" a="1"/>
  <c r="AQ74" i="36" a="1"/>
  <c r="M5" i="36" a="1"/>
  <c r="AT67" i="36" a="1"/>
  <c r="F11" i="36" a="1"/>
  <c r="O59" i="35" a="1"/>
  <c r="H73" i="35" a="1"/>
  <c r="AS74" i="36" a="1"/>
  <c r="AL42" i="36" a="1"/>
  <c r="AO36" i="35" a="1"/>
  <c r="AD45" i="35" a="1"/>
  <c r="P36" i="35" a="1"/>
  <c r="M60" i="35" a="1"/>
  <c r="AC70" i="35" a="1"/>
  <c r="AK71" i="35" a="1"/>
  <c r="J8" i="36" a="1"/>
  <c r="F29" i="36" a="1"/>
  <c r="W76" i="36" a="1"/>
  <c r="P39" i="36" a="1"/>
  <c r="T42" i="36" a="1"/>
  <c r="I46" i="36" a="1"/>
  <c r="G39" i="35" a="1"/>
  <c r="I67" i="35" a="1"/>
  <c r="D71" i="35" a="1"/>
  <c r="AB68" i="36" a="1"/>
  <c r="N55" i="35" a="1"/>
  <c r="AE43" i="35" a="1"/>
  <c r="AL35" i="35" a="1"/>
  <c r="AD75" i="36" a="1"/>
  <c r="K47" i="35" a="1"/>
  <c r="P61" i="36" a="1"/>
  <c r="AU35" i="35" a="1"/>
  <c r="AC62" i="35" a="1"/>
  <c r="K14" i="36" a="1"/>
  <c r="O31" i="35" a="1"/>
  <c r="I29" i="36" a="1"/>
  <c r="O46" i="36" a="1"/>
  <c r="AB43" i="36" a="1"/>
  <c r="AV57" i="36" a="1"/>
  <c r="AD54" i="35" a="1"/>
  <c r="G38" i="35" a="1"/>
  <c r="AP61" i="35" a="1"/>
  <c r="X45" i="36" a="1"/>
  <c r="T62" i="36" a="1"/>
  <c r="AV40" i="36" a="1"/>
  <c r="O12" i="35" a="1"/>
  <c r="U63" i="36" a="1"/>
  <c r="Y70" i="36" a="1"/>
  <c r="AR73" i="35" a="1"/>
  <c r="D28" i="36" a="1"/>
  <c r="P14" i="35" a="1"/>
  <c r="T63" i="35" a="1"/>
  <c r="AU76" i="35" a="1"/>
  <c r="O11" i="36" a="1"/>
  <c r="AB76" i="35" a="1"/>
  <c r="AF51" i="35" a="1"/>
  <c r="AL61" i="36" a="1"/>
  <c r="AU58" i="36" a="1"/>
  <c r="L7" i="28" a="1"/>
  <c r="O6" i="35" a="1"/>
  <c r="AA63" i="36" a="1"/>
  <c r="AD58" i="36" a="1"/>
  <c r="AF52" i="35" a="1"/>
  <c r="Z37" i="36" a="1"/>
  <c r="AC37" i="36" a="1"/>
  <c r="X42" i="36" a="1"/>
  <c r="G31" i="35" a="1"/>
  <c r="AU78" i="35" a="1"/>
  <c r="F31" i="36" a="1"/>
  <c r="P4" i="35" a="1"/>
  <c r="P53" i="35" a="1"/>
  <c r="P73" i="35" a="1"/>
  <c r="AB70" i="35" a="1"/>
  <c r="D51" i="36" a="1"/>
  <c r="U79" i="36" a="1"/>
  <c r="M55" i="36" a="1"/>
  <c r="U43" i="36" a="1"/>
  <c r="AB52" i="36" a="1"/>
  <c r="E55" i="36" a="1"/>
  <c r="D12" i="35" a="1"/>
  <c r="I8" i="36" a="1"/>
  <c r="AD77" i="35" a="1"/>
  <c r="D61" i="35" a="1"/>
  <c r="M15" i="35" a="1"/>
  <c r="AS53" i="35" a="1"/>
  <c r="O14" i="36" a="1"/>
  <c r="AP41" i="36" a="1"/>
  <c r="AB52" i="35" a="1"/>
  <c r="AC56" i="36" a="1"/>
  <c r="V47" i="35" a="1"/>
  <c r="AR44" i="36" a="1"/>
  <c r="AV68" i="35" a="1"/>
  <c r="AA73" i="36" a="1"/>
  <c r="AF77" i="35" a="1"/>
  <c r="M37" i="35" a="1"/>
  <c r="AE36" i="36" a="1"/>
  <c r="F76" i="35" a="1"/>
  <c r="M5" i="35" a="1"/>
  <c r="F60" i="36" a="1"/>
  <c r="E41" i="36" a="1"/>
  <c r="J10" i="35" a="1"/>
  <c r="L9" i="36" a="1"/>
  <c r="AF60" i="36" a="1"/>
  <c r="AU72" i="35" a="1"/>
  <c r="O24" i="35" a="1"/>
  <c r="AN35" i="36" a="1"/>
  <c r="G69" i="36" a="1"/>
  <c r="N74" i="36" a="1"/>
  <c r="I47" i="36" a="1"/>
  <c r="E77" i="36" a="1"/>
  <c r="M73" i="36" a="1"/>
  <c r="G7" i="35" a="1"/>
  <c r="AF40" i="35" a="1"/>
  <c r="AE52" i="35" a="1"/>
  <c r="AL52" i="36" a="1"/>
  <c r="AQ47" i="36" a="1"/>
  <c r="AB36" i="36" a="1"/>
  <c r="AD75" i="35" a="1"/>
  <c r="AN70" i="36" a="1"/>
  <c r="Z41" i="36" a="1"/>
  <c r="AD53" i="36" a="1"/>
  <c r="AD60" i="36" a="1"/>
  <c r="AB60" i="36" a="1"/>
  <c r="M67" i="35" a="1"/>
  <c r="L77" i="35" a="1"/>
  <c r="AU53" i="35" a="1"/>
  <c r="E31" i="36" a="1"/>
  <c r="I73" i="35" a="1"/>
  <c r="I10" i="35" a="1"/>
  <c r="AU57" i="35" a="1"/>
  <c r="L71" i="35" a="1"/>
  <c r="L7" i="25" a="1"/>
  <c r="AR51" i="36" a="1"/>
  <c r="I31" i="35" a="1"/>
  <c r="G28" i="35" a="1"/>
  <c r="D55" i="36" a="1"/>
  <c r="M23" i="36" a="1"/>
  <c r="N23" i="35" a="1"/>
  <c r="O22" i="35" a="1"/>
  <c r="P43" i="35" a="1"/>
  <c r="M13" i="36" a="1"/>
  <c r="AB42" i="36" a="1"/>
  <c r="AU79" i="36" a="1"/>
  <c r="AE62" i="35" a="1"/>
  <c r="X78" i="35" a="1"/>
  <c r="AT39" i="35" a="1"/>
  <c r="AC77" i="35" a="1"/>
  <c r="F12" i="35" a="1"/>
  <c r="AO71" i="35" a="1"/>
  <c r="AK75" i="36" a="1"/>
  <c r="AS63" i="36" a="1"/>
  <c r="AL56" i="36" a="1"/>
  <c r="AS38" i="35" a="1"/>
  <c r="T37" i="36" a="1"/>
  <c r="AB55" i="36" a="1"/>
  <c r="AT72" i="35" a="1"/>
  <c r="AP55" i="36" a="1"/>
  <c r="AU51" i="35" a="1"/>
  <c r="H74" i="36" a="1"/>
  <c r="AN59" i="35" a="1"/>
  <c r="AV38" i="35" a="1"/>
  <c r="AP56" i="36" a="1"/>
  <c r="AC63" i="36" a="1"/>
  <c r="P58" i="36" a="1"/>
  <c r="D59" i="35" a="1"/>
  <c r="O38" i="36" a="1"/>
  <c r="W40" i="36" a="1"/>
  <c r="K15" i="35" a="1"/>
  <c r="T69" i="36" a="1"/>
  <c r="AP78" i="36" a="1"/>
  <c r="X77" i="35" a="1"/>
  <c r="AR75" i="36" a="1"/>
  <c r="W45" i="35" a="1"/>
  <c r="AF59" i="35" a="1"/>
  <c r="M41" i="35" a="1"/>
  <c r="M44" i="35" a="1"/>
  <c r="I60" i="36" a="1"/>
  <c r="U47" i="35" a="1"/>
  <c r="P62" i="35" a="1"/>
  <c r="U73" i="35" a="1"/>
  <c r="AD79" i="35" a="1"/>
  <c r="Y36" i="35" a="1"/>
  <c r="Z36" i="35" a="1"/>
  <c r="AS60" i="35" a="1"/>
  <c r="AC57" i="36" a="1"/>
  <c r="AC76" i="35" a="1"/>
  <c r="F55" i="36" a="1"/>
  <c r="AQ68" i="36" a="1"/>
  <c r="AQ77" i="36" a="1"/>
  <c r="G35" i="36" a="1"/>
  <c r="AT60" i="36" a="1"/>
  <c r="K13" i="36" a="1"/>
  <c r="L78" i="36" a="1"/>
  <c r="K47" i="36" a="1"/>
  <c r="Z57" i="35" a="1"/>
  <c r="AC52" i="36" a="1"/>
  <c r="F58" i="35" a="1"/>
  <c r="AN74" i="36" a="1"/>
  <c r="J79" i="36" a="1"/>
  <c r="AK70" i="35" a="1"/>
  <c r="T36" i="36" a="1"/>
  <c r="AO58" i="35" a="1"/>
  <c r="AM51" i="36" a="1"/>
  <c r="I41" i="35" a="1"/>
  <c r="AE47" i="35" a="1"/>
  <c r="X39" i="36" a="1"/>
  <c r="P9" i="36" a="1"/>
  <c r="H31" i="35" a="1"/>
  <c r="E6" i="36" a="1"/>
  <c r="AT62" i="36" a="1"/>
  <c r="P23" i="35" a="1"/>
  <c r="F30" i="35" a="1"/>
  <c r="AJ37" i="36" a="1"/>
  <c r="H15" i="36" a="1"/>
  <c r="O4" i="35" a="1"/>
  <c r="L52" i="35" a="1"/>
  <c r="AA59" i="36" a="1"/>
  <c r="F61" i="36" a="1"/>
  <c r="AE78" i="35" a="1"/>
  <c r="AK39" i="35" a="1"/>
  <c r="G20" i="35" a="1"/>
  <c r="V36" i="35" a="1"/>
  <c r="K21" i="35" a="1"/>
  <c r="AQ70" i="36" a="1"/>
  <c r="F19" i="35" a="1"/>
  <c r="J13" i="35" a="1"/>
  <c r="AN41" i="35" a="1"/>
  <c r="AK54" i="35" a="1"/>
  <c r="AT43" i="36" a="1"/>
  <c r="T54" i="35" a="1"/>
  <c r="AL77" i="36" a="1"/>
  <c r="M30" i="36" a="1"/>
  <c r="P27" i="36" a="1"/>
  <c r="F70" i="36" a="1"/>
  <c r="K77" i="36" a="1"/>
  <c r="L51" i="35" a="1"/>
  <c r="E54" i="35" a="1"/>
  <c r="AP68" i="36" a="1"/>
  <c r="M4" i="35" a="1"/>
  <c r="P4" i="36" a="1"/>
  <c r="P53" i="36" a="1"/>
  <c r="U76" i="35" a="1"/>
  <c r="T67" i="36" a="1"/>
  <c r="U46" i="36" a="1"/>
  <c r="U51" i="35" a="1"/>
  <c r="E8" i="36" a="1"/>
  <c r="F56" i="36" a="1"/>
  <c r="AB75" i="35" a="1"/>
  <c r="AD76" i="36" a="1"/>
  <c r="V36" i="36" a="1"/>
  <c r="J39" i="36" a="1"/>
  <c r="L74" i="36" a="1"/>
  <c r="W47" i="35" a="1"/>
  <c r="E63" i="35" a="1"/>
  <c r="AT76" i="35" a="1"/>
  <c r="W51" i="35" a="1"/>
  <c r="AA77" i="36" a="1"/>
  <c r="E79" i="36" a="1"/>
  <c r="AR60" i="36" a="1"/>
  <c r="L35" i="35" a="1"/>
  <c r="I15" i="35" a="1"/>
  <c r="M7" i="35" a="1"/>
  <c r="AD57" i="35" a="1"/>
  <c r="L8" i="30" a="1"/>
  <c r="G11" i="36" a="1"/>
  <c r="AU71" i="36" a="1"/>
  <c r="T76" i="36" a="1"/>
  <c r="AA67" i="35" a="1"/>
  <c r="AT51" i="36" a="1"/>
  <c r="AM37" i="35" a="1"/>
  <c r="AO35" i="35" a="1"/>
  <c r="AB78" i="36" a="1"/>
  <c r="X79" i="35" a="1"/>
  <c r="AO55" i="35" a="1"/>
  <c r="AK69" i="35" a="1"/>
  <c r="AM59" i="35" a="1"/>
  <c r="L10" i="35" a="1"/>
  <c r="AU74" i="36" a="1"/>
  <c r="I61" i="36" a="1"/>
  <c r="P61" i="35" a="1"/>
  <c r="AL41" i="35" a="1"/>
  <c r="AE40" i="36" a="1"/>
  <c r="AU58" i="35" a="1"/>
  <c r="J62" i="36" a="1"/>
  <c r="O35" i="36" a="1"/>
  <c r="H52" i="35" a="1"/>
  <c r="AA78" i="35" a="1"/>
  <c r="AL43" i="36" a="1"/>
  <c r="M30" i="35" a="1"/>
  <c r="H7" i="36" a="1"/>
  <c r="AJ43" i="35" a="1"/>
  <c r="P19" i="35" a="1"/>
  <c r="P24" i="36" a="1"/>
  <c r="D55" i="35" a="1"/>
  <c r="AE67" i="35" a="1"/>
  <c r="H6" i="35" a="1"/>
  <c r="L31" i="36" a="1"/>
  <c r="AT54" i="36" a="1"/>
  <c r="N3" i="35" a="1"/>
  <c r="AU56" i="36" a="1"/>
  <c r="N73" i="36" a="1"/>
  <c r="L27" i="36" a="1"/>
  <c r="AS79" i="36" a="1"/>
  <c r="AT62" i="35" a="1"/>
  <c r="I31" i="36" a="1"/>
  <c r="AF38" i="36" a="1"/>
  <c r="Z54" i="36" a="1"/>
  <c r="AN45" i="36" a="1"/>
  <c r="V59" i="35" a="1"/>
  <c r="P75" i="36" a="1"/>
  <c r="D3" i="35" a="1"/>
  <c r="G59" i="35" a="1"/>
  <c r="AA58" i="36" a="1"/>
  <c r="J60" i="35" a="1"/>
  <c r="D38" i="36" a="1"/>
  <c r="K28" i="36" a="1"/>
  <c r="V72" i="36" a="1"/>
  <c r="P24" i="35" a="1"/>
  <c r="Y57" i="36" a="1"/>
  <c r="T78" i="36" a="1"/>
  <c r="AF61" i="36" a="1"/>
  <c r="N6" i="36" a="1"/>
  <c r="AJ69" i="36" a="1"/>
  <c r="F63" i="36" a="1"/>
  <c r="G52" i="35" a="1"/>
  <c r="AR43" i="36" a="1"/>
  <c r="M68" i="36" a="1"/>
  <c r="AJ77" i="35" a="1"/>
  <c r="AO40" i="36" a="1"/>
  <c r="AN52" i="36" a="1"/>
  <c r="AB42" i="35" a="1"/>
  <c r="O36" i="35" a="1"/>
  <c r="AT44" i="36" a="1"/>
  <c r="M31" i="35" a="1"/>
  <c r="M72" i="36" a="1"/>
  <c r="Z58" i="35" a="1"/>
  <c r="AU55" i="35" a="1"/>
  <c r="AP77" i="36" a="1"/>
  <c r="AL38" i="36" a="1"/>
  <c r="G45" i="35" a="1"/>
  <c r="AB40" i="36" a="1"/>
  <c r="T57" i="35" a="1"/>
  <c r="G53" i="36" a="1"/>
  <c r="E57" i="36" a="1"/>
  <c r="J3" i="36" a="1"/>
  <c r="AQ74" i="35" a="1"/>
  <c r="M9" i="36" a="1"/>
  <c r="AD67" i="36" a="1"/>
  <c r="P28" i="35" a="1"/>
  <c r="T38" i="35" a="1"/>
  <c r="G58" i="36" a="1"/>
  <c r="X68" i="36" a="1"/>
  <c r="AJ46" i="35" a="1"/>
  <c r="K46" i="36" a="1"/>
  <c r="D79" i="36" a="1"/>
  <c r="AB71" i="36" a="1"/>
  <c r="H14" i="35" a="1"/>
  <c r="M15" i="36" a="1"/>
  <c r="AL74" i="36" a="1"/>
  <c r="H46" i="36" a="1"/>
  <c r="AP51" i="36" a="1"/>
  <c r="J27" i="36" a="1"/>
  <c r="AM35" i="36" a="1"/>
  <c r="V42" i="36" a="1"/>
  <c r="AL51" i="35" a="1"/>
  <c r="P43" i="36" a="1"/>
  <c r="T62" i="35" a="1"/>
  <c r="X35" i="35" a="1"/>
  <c r="Z59" i="35" a="1"/>
  <c r="AL40" i="36" a="1"/>
  <c r="L38" i="36" a="1"/>
  <c r="F25" i="36" a="1"/>
  <c r="E45" i="36" a="1"/>
  <c r="AR74" i="35" a="1"/>
  <c r="AF74" i="35" a="1"/>
  <c r="N62" i="35" a="1"/>
  <c r="V70" i="36" a="1"/>
  <c r="AE38" i="36" a="1"/>
  <c r="J76" i="35" a="1"/>
  <c r="Y51" i="36" a="1"/>
  <c r="O55" i="36" a="1"/>
  <c r="AO72" i="35" a="1"/>
  <c r="W43" i="36" a="1"/>
  <c r="AV72" i="36" a="1"/>
  <c r="U68" i="36" a="1"/>
  <c r="AR77" i="35" a="1"/>
  <c r="T74" i="35" a="1"/>
  <c r="G19" i="36" a="1"/>
  <c r="AC68" i="36" a="1"/>
  <c r="K10" i="36" a="1"/>
  <c r="X77" i="36" a="1"/>
  <c r="G37" i="35" a="1"/>
  <c r="G51" i="36" a="1"/>
  <c r="AC76" i="36" a="1"/>
  <c r="AB77" i="35" a="1"/>
  <c r="AB47" i="36" a="1"/>
  <c r="N11" i="35" a="1"/>
  <c r="G42" i="35" a="1"/>
  <c r="E71" i="35" a="1"/>
  <c r="E36" i="36" a="1"/>
  <c r="AT41" i="35" a="1"/>
  <c r="V59" i="36" a="1"/>
  <c r="W77" i="35" a="1"/>
  <c r="D22" i="36" a="1"/>
  <c r="D10" i="36" a="1"/>
  <c r="H40" i="36" a="1"/>
  <c r="AE56" i="35" a="1"/>
  <c r="AO62" i="35" a="1"/>
  <c r="M76" i="35" a="1"/>
  <c r="F9" i="36" a="1"/>
  <c r="G61" i="35" a="1"/>
  <c r="L6" i="29" a="1"/>
  <c r="P62" i="36" a="1"/>
  <c r="H61" i="35" a="1"/>
  <c r="AN42" i="36" a="1"/>
  <c r="AO73" i="35" a="1"/>
  <c r="Y59" i="36" a="1"/>
  <c r="H60" i="36" a="1"/>
  <c r="L68" i="35" a="1"/>
  <c r="V37" i="35" a="1"/>
  <c r="E4" i="35" a="1"/>
  <c r="AQ46" i="35" a="1"/>
  <c r="U60" i="35" a="1"/>
  <c r="E54" i="36" a="1"/>
  <c r="Y54" i="35" a="1"/>
  <c r="AJ68" i="36" a="1"/>
  <c r="P72" i="35" a="1"/>
  <c r="N43" i="35" a="1"/>
  <c r="AM72" i="35" a="1"/>
  <c r="U41" i="35" a="1"/>
  <c r="AV76" i="36" a="1"/>
  <c r="F20" i="35" a="1"/>
  <c r="T71" i="36" a="1"/>
  <c r="AV55" i="36" a="1"/>
  <c r="N9" i="35" a="1"/>
  <c r="P31" i="35" a="1"/>
  <c r="V40" i="36" a="1"/>
  <c r="AN51" i="35" a="1"/>
  <c r="T73" i="36" a="1"/>
  <c r="L56" i="35" a="1"/>
  <c r="L7" i="22" a="1"/>
  <c r="K56" i="36" a="1"/>
  <c r="Z68" i="35" a="1"/>
  <c r="AS51" i="35" a="1"/>
  <c r="O37" i="35" a="1"/>
  <c r="J58" i="36" a="1"/>
  <c r="AP60" i="35" a="1"/>
  <c r="AA79" i="35" a="1"/>
  <c r="J13" i="36" a="1"/>
  <c r="D71" i="36" a="1"/>
  <c r="M10" i="35" a="1"/>
  <c r="L6" i="35" a="1"/>
  <c r="AR36" i="35" a="1"/>
  <c r="L31" i="35" a="1"/>
  <c r="AD60" i="35" a="1"/>
  <c r="AF55" i="36" a="1"/>
  <c r="H75" i="36" a="1"/>
  <c r="AJ38" i="36" a="1"/>
  <c r="L12" i="35" a="1"/>
  <c r="AV45" i="35" a="1"/>
  <c r="AU56" i="35" a="1"/>
  <c r="F22" i="35" a="1"/>
  <c r="F7" i="35" a="1"/>
  <c r="Y56" i="36" a="1"/>
  <c r="AM45" i="35" a="1"/>
  <c r="T51" i="36" a="1"/>
  <c r="AT76" i="36" a="1"/>
  <c r="J77" i="35" a="1"/>
  <c r="F47" i="36" a="1"/>
  <c r="Y42" i="36" a="1"/>
  <c r="I24" i="35" a="1"/>
  <c r="AR35" i="35" a="1"/>
  <c r="I8" i="35" a="1"/>
  <c r="K21" i="36" a="1"/>
  <c r="AN74" i="35" a="1"/>
  <c r="AD47" i="35" a="1"/>
  <c r="E35" i="36" a="1"/>
  <c r="H3" i="35" a="1"/>
  <c r="U60" i="36" a="1"/>
  <c r="M39" i="35" a="1"/>
  <c r="U62" i="36" a="1"/>
  <c r="G43" i="35" a="1"/>
  <c r="AP77" i="35" a="1"/>
  <c r="W67" i="36" a="1"/>
  <c r="G47" i="35" a="1"/>
  <c r="AJ51" i="36" a="1"/>
  <c r="AB72" i="36" a="1"/>
  <c r="AM71" i="36" a="1"/>
  <c r="AS39" i="36" a="1"/>
  <c r="M14" i="36" a="1"/>
  <c r="AD44" i="35" a="1"/>
  <c r="H20" i="36" a="1"/>
  <c r="T57" i="36" a="1"/>
  <c r="H31" i="36" a="1"/>
  <c r="J60" i="36" a="1"/>
  <c r="U44" i="36" a="1"/>
  <c r="O6" i="36" a="1"/>
  <c r="I43" i="36" a="1"/>
  <c r="AJ79" i="36" a="1"/>
  <c r="U37" i="36" a="1"/>
  <c r="AM67" i="36" a="1"/>
  <c r="L59" i="36" a="1"/>
  <c r="O70" i="35" a="1"/>
  <c r="X41" i="35" a="1"/>
  <c r="AO74" i="35" a="1"/>
  <c r="AA53" i="36" a="1"/>
  <c r="AL53" i="36" a="1"/>
  <c r="O28" i="35" a="1"/>
  <c r="X47" i="35" a="1"/>
  <c r="AK35" i="35" a="1"/>
  <c r="J71" i="36" a="1"/>
  <c r="AJ43" i="36" a="1"/>
  <c r="E67" i="35" a="1"/>
  <c r="X63" i="35" a="1"/>
  <c r="J30" i="35" a="1"/>
  <c r="F45" i="36" a="1"/>
  <c r="AP76" i="36" a="1"/>
  <c r="AJ70" i="35" a="1"/>
  <c r="I13" i="36" a="1"/>
  <c r="AR56" i="36" a="1"/>
  <c r="G67" i="35" a="1"/>
  <c r="X37" i="36" a="1"/>
  <c r="AE69" i="36" a="1"/>
  <c r="AR76" i="35" a="1"/>
  <c r="O10" i="36" a="1"/>
  <c r="W61" i="35" a="1"/>
  <c r="K9" i="36" a="1"/>
  <c r="AK73" i="35" a="1"/>
  <c r="H30" i="36" a="1"/>
  <c r="N35" i="36" a="1"/>
  <c r="AP78" i="35" a="1"/>
  <c r="Z40" i="36" a="1"/>
  <c r="AV69" i="36" a="1"/>
  <c r="D52" i="35" a="1"/>
  <c r="U52" i="36" a="1"/>
  <c r="I72" i="35" a="1"/>
  <c r="AE44" i="36" a="1"/>
  <c r="AJ70" i="36" a="1"/>
  <c r="G71" i="36" a="1"/>
  <c r="AQ73" i="35" a="1"/>
  <c r="N79" i="35" a="1"/>
  <c r="H27" i="36" a="1"/>
  <c r="F79" i="35" a="1"/>
  <c r="AM74" i="36" a="1"/>
  <c r="AO45" i="35" a="1"/>
  <c r="AC45" i="35" a="1"/>
  <c r="AM55" i="36" a="1"/>
  <c r="G20" i="36" a="1"/>
  <c r="AQ68" i="35" a="1"/>
  <c r="D58" i="35" a="1"/>
  <c r="G21" i="35" a="1"/>
  <c r="L11" i="35" a="1"/>
  <c r="G77" i="36" a="1"/>
  <c r="AA52" i="35" a="1"/>
  <c r="AM43" i="35" a="1"/>
  <c r="AS68" i="36" a="1"/>
  <c r="AB45" i="36" a="1"/>
  <c r="AQ58" i="35" a="1"/>
  <c r="K78" i="35" a="1"/>
  <c r="F78" i="35" a="1"/>
  <c r="Z74" i="35" a="1"/>
  <c r="AE36" i="35" a="1"/>
  <c r="U72" i="36" a="1"/>
  <c r="E14" i="36" a="1"/>
  <c r="O78" i="36" a="1"/>
  <c r="D14" i="35" a="1"/>
  <c r="AU74" i="35" a="1"/>
  <c r="K31" i="36" a="1"/>
  <c r="E19" i="36" a="1"/>
  <c r="AD61" i="35" a="1"/>
  <c r="AD63" i="36" a="1"/>
  <c r="E67" i="36" a="1"/>
  <c r="N38" i="35" a="1"/>
  <c r="AS58" i="35" a="1"/>
  <c r="AO57" i="35" a="1"/>
  <c r="G23" i="36" a="1"/>
  <c r="AE38" i="35" a="1"/>
  <c r="J9" i="35" a="1"/>
  <c r="J56" i="35" a="1"/>
  <c r="P35" i="36" a="1"/>
  <c r="U40" i="36" a="1"/>
  <c r="AM62" i="36" a="1"/>
  <c r="AP63" i="36" a="1"/>
  <c r="AK52" i="36" a="1"/>
  <c r="P60" i="35" a="1"/>
  <c r="T79" i="36" a="1"/>
  <c r="N12" i="36" a="1"/>
  <c r="AM47" i="36" a="1"/>
  <c r="D46" i="36" a="1"/>
  <c r="AN78" i="36" a="1"/>
  <c r="P54" i="35" a="1"/>
  <c r="G29" i="36" a="1"/>
  <c r="AR51" i="35" a="1"/>
  <c r="G4" i="36" a="1"/>
  <c r="H56" i="35" a="1"/>
  <c r="P47" i="35" a="1"/>
  <c r="AC62" i="36" a="1"/>
  <c r="P27" i="35" a="1"/>
  <c r="AB71" i="35" a="1"/>
  <c r="D77" i="36" a="1"/>
  <c r="F37" i="35" a="1"/>
  <c r="D54" i="35" a="1"/>
  <c r="Z70" i="36" a="1"/>
  <c r="X62" i="35" a="1"/>
  <c r="K14" i="35" a="1"/>
  <c r="AN76" i="36" a="1"/>
  <c r="AN71" i="35" a="1"/>
  <c r="H54" i="35" a="1"/>
  <c r="K28" i="35" a="1"/>
  <c r="AS44" i="36" a="1"/>
  <c r="V58" i="35" a="1"/>
  <c r="AN40" i="35" a="1"/>
  <c r="X79" i="36" a="1"/>
  <c r="AC69" i="35" a="1"/>
  <c r="AF37" i="36" a="1"/>
  <c r="M51" i="36" a="1"/>
  <c r="AN79" i="35" a="1"/>
  <c r="U71" i="36" a="1"/>
  <c r="AC57" i="35" a="1"/>
  <c r="AO53" i="36" a="1"/>
  <c r="H60" i="35" a="1"/>
  <c r="AU71" i="35" a="1"/>
  <c r="P37" i="36" a="1"/>
  <c r="J56" i="36" a="1"/>
  <c r="E22" i="36" a="1"/>
  <c r="AK70" i="36" a="1"/>
  <c r="P44" i="35" a="1"/>
  <c r="AQ54" i="35" a="1"/>
  <c r="AO68" i="36" a="1"/>
  <c r="U78" i="35" a="1"/>
  <c r="G13" i="35" a="1"/>
  <c r="AF43" i="36" a="1"/>
  <c r="AO43" i="36" a="1"/>
  <c r="G77" i="35" a="1"/>
  <c r="D21" i="36" a="1"/>
  <c r="L57" i="35" a="1"/>
  <c r="AU63" i="35" a="1"/>
  <c r="W56" i="35" a="1"/>
  <c r="AS37" i="35" a="1"/>
  <c r="K61" i="36" a="1"/>
  <c r="N29" i="36" a="1"/>
  <c r="I9" i="36" a="1"/>
  <c r="G8" i="36" a="1"/>
  <c r="AQ71" i="36" a="1"/>
  <c r="AE44" i="35" a="1"/>
  <c r="AK61" i="35" a="1"/>
  <c r="AF60" i="35" a="1"/>
  <c r="AK56" i="36" a="1"/>
  <c r="AR78" i="36" a="1"/>
  <c r="AS39" i="35" a="1"/>
  <c r="N13" i="35" a="1"/>
  <c r="F39" i="36" a="1"/>
  <c r="N42" i="35" a="1"/>
  <c r="AN41" i="36" a="1"/>
  <c r="I57" i="36" a="1"/>
  <c r="N44" i="36" a="1"/>
  <c r="K20" i="35" a="1"/>
  <c r="AT60" i="35" a="1"/>
  <c r="AR69" i="36" a="1"/>
  <c r="I60" i="35" a="1"/>
  <c r="N63" i="36" a="1"/>
  <c r="O63" i="35" a="1"/>
  <c r="O38" i="35" a="1"/>
  <c r="F25" i="35" a="1"/>
  <c r="J6" i="35" a="1"/>
  <c r="AE75" i="35" a="1"/>
  <c r="Y55" i="35" a="1"/>
  <c r="J63" i="35" a="1"/>
  <c r="F5" i="35" a="1"/>
  <c r="N5" i="36" a="1"/>
  <c r="N30" i="36" a="1"/>
  <c r="T71" i="35" a="1"/>
  <c r="W78" i="35" a="1"/>
  <c r="AQ79" i="36" a="1"/>
  <c r="AB77" i="36" a="1"/>
  <c r="AK72" i="36" a="1"/>
  <c r="AS58" i="36" a="1"/>
  <c r="L69" i="36" a="1"/>
  <c r="AT70" i="35" a="1"/>
  <c r="AA74" i="35" a="1"/>
  <c r="J8" i="35" a="1"/>
  <c r="W53" i="36" a="1"/>
  <c r="N45" i="35" a="1"/>
  <c r="O77" i="36" a="1"/>
  <c r="AF52" i="36" a="1"/>
  <c r="AD74" i="36" a="1"/>
  <c r="X75" i="36" a="1"/>
  <c r="L25" i="35" a="1"/>
  <c r="O44" i="36" a="1"/>
  <c r="L44" i="36" a="1"/>
  <c r="AN75" i="36" a="1"/>
  <c r="J23" i="36" a="1"/>
  <c r="AL45" i="36" a="1"/>
  <c r="AV79" i="35" a="1"/>
  <c r="F38" i="35" a="1"/>
  <c r="AM69" i="36" a="1"/>
  <c r="P79" i="35" a="1"/>
  <c r="AE57" i="35" a="1"/>
  <c r="K56" i="35" a="1"/>
  <c r="L37" i="35" a="1"/>
  <c r="AQ43" i="35" a="1"/>
  <c r="Z39" i="35" a="1"/>
  <c r="L6" i="8" a="1"/>
  <c r="G47" i="36" a="1"/>
  <c r="AO79" i="36" a="1"/>
  <c r="AE79" i="36" a="1"/>
  <c r="J45" i="35" a="1"/>
  <c r="AR78" i="35" a="1"/>
  <c r="J75" i="36" a="1"/>
  <c r="K8" i="35" a="1"/>
  <c r="W74" i="35" a="1"/>
  <c r="AU76" i="36" a="1"/>
  <c r="E6" i="35" a="1"/>
  <c r="M11" i="36" a="1"/>
  <c r="AD40" i="36" a="1"/>
  <c r="X38" i="36" a="1"/>
  <c r="AU75" i="35" a="1"/>
  <c r="AT74" i="35" a="1"/>
  <c r="AN37" i="36" a="1"/>
  <c r="J9" i="36" a="1"/>
  <c r="V71" i="36" a="1"/>
  <c r="K20" i="36" a="1"/>
  <c r="AC52" i="35" a="1"/>
  <c r="H52" i="36" a="1"/>
  <c r="L53" i="35" a="1"/>
  <c r="L23" i="36" a="1"/>
  <c r="AV61" i="35" a="1"/>
  <c r="AO69" i="35" a="1"/>
  <c r="F54" i="35" a="1"/>
  <c r="D31" i="35" a="1"/>
  <c r="T52" i="36" a="1"/>
  <c r="AV63" i="36" a="1"/>
  <c r="D42" i="35" a="1"/>
  <c r="AL44" i="36" a="1"/>
  <c r="Z44" i="36" a="1"/>
  <c r="N37" i="35" a="1"/>
  <c r="AP54" i="36" a="1"/>
  <c r="D11" i="36" a="1"/>
  <c r="E37" i="36" a="1"/>
  <c r="O25" i="35" a="1"/>
  <c r="U70" i="35" a="1"/>
  <c r="K75" i="35" a="1"/>
  <c r="AO43" i="35" a="1"/>
  <c r="F13" i="35" a="1"/>
  <c r="D56" i="35" a="1"/>
  <c r="F70" i="35" a="1"/>
  <c r="AE70" i="36" a="1"/>
  <c r="AM39" i="36" a="1"/>
  <c r="AB69" i="36" a="1"/>
  <c r="N29" i="35" a="1"/>
  <c r="O72" i="35" a="1"/>
  <c r="AL70" i="35" a="1"/>
  <c r="AK38" i="36" a="1"/>
  <c r="E11" i="36" a="1"/>
  <c r="AT69" i="35" a="1"/>
  <c r="AS69" i="35" a="1"/>
  <c r="AB76" i="36" a="1"/>
  <c r="AQ36" i="36" a="1"/>
  <c r="AQ56" i="35" a="1"/>
  <c r="K10" i="35" a="1"/>
  <c r="Y76" i="35" a="1"/>
  <c r="AD71" i="35" a="1"/>
  <c r="Y58" i="35" a="1"/>
  <c r="H10" i="35" a="1"/>
  <c r="AT45" i="35" a="1"/>
  <c r="H76" i="35" a="1"/>
  <c r="AK47" i="35" a="1"/>
  <c r="M74" i="36" a="1"/>
  <c r="M38" i="35" a="1"/>
  <c r="AQ57" i="35" a="1"/>
  <c r="Z40" i="35" a="1"/>
  <c r="AJ75" i="36" a="1"/>
  <c r="O60" i="36" a="1"/>
  <c r="AA57" i="35" a="1"/>
  <c r="AE60" i="36" a="1"/>
  <c r="AR77" i="36" a="1"/>
  <c r="M68" i="35" a="1"/>
  <c r="AL62" i="36" a="1"/>
  <c r="J71" i="35" a="1"/>
  <c r="G11" i="35" a="1"/>
  <c r="M78" i="36" a="1"/>
  <c r="N76" i="36" a="1"/>
  <c r="I70" i="35" a="1"/>
  <c r="AE67" i="36" a="1"/>
  <c r="AD53" i="35" a="1"/>
  <c r="AT46" i="36" a="1"/>
  <c r="F39" i="35" a="1"/>
  <c r="L3" i="36" a="1"/>
  <c r="AR68" i="36" a="1"/>
  <c r="P5" i="35" a="1"/>
  <c r="L55" i="36" a="1"/>
  <c r="AJ44" i="36" a="1"/>
  <c r="D72" i="36" a="1"/>
  <c r="AO47" i="35" a="1"/>
  <c r="F62" i="35" a="1"/>
  <c r="AP43" i="36" a="1"/>
  <c r="V42" i="35" a="1"/>
  <c r="AU52" i="35" a="1"/>
  <c r="E7" i="35" a="1"/>
  <c r="X73" i="35" a="1"/>
  <c r="AO41" i="35" a="1"/>
  <c r="L4" i="35" a="1"/>
  <c r="M7" i="36" a="1"/>
  <c r="H62" i="36" a="1"/>
  <c r="AM52" i="36" a="1"/>
  <c r="AM77" i="35" a="1"/>
  <c r="V38" i="35" a="1"/>
  <c r="H38" i="36" a="1"/>
  <c r="J25" i="36" a="1"/>
  <c r="AP76" i="35" a="1"/>
  <c r="AC45" i="36" a="1"/>
  <c r="AO46" i="36" a="1"/>
  <c r="E52" i="36" a="1"/>
  <c r="G9" i="35" a="1"/>
  <c r="F46" i="36" a="1"/>
  <c r="AD37" i="36" a="1"/>
  <c r="J6" i="36" a="1"/>
  <c r="V60" i="36" a="1"/>
  <c r="AO53" i="35" a="1"/>
  <c r="O74" i="35" a="1"/>
  <c r="I10" i="36" a="1"/>
  <c r="K68" i="36" a="1"/>
  <c r="AB43" i="35" a="1"/>
  <c r="AL63" i="36" a="1"/>
  <c r="J68" i="35" a="1"/>
  <c r="AP37" i="36" a="1"/>
  <c r="V79" i="36" a="1"/>
  <c r="AP42" i="36" a="1"/>
  <c r="AC47" i="36" a="1"/>
  <c r="L75" i="35" a="1"/>
  <c r="AK57" i="35" a="1"/>
  <c r="AL78" i="36" a="1"/>
  <c r="AQ46" i="36" a="1"/>
  <c r="AE37" i="35" a="1"/>
  <c r="O8" i="36" a="1"/>
  <c r="E46" i="36" a="1"/>
  <c r="AL77" i="35" a="1"/>
  <c r="AE45" i="36" a="1"/>
  <c r="AJ59" i="36" a="1"/>
  <c r="N21" i="35" a="1"/>
  <c r="L8" i="9" a="1"/>
  <c r="X51" i="35" a="1"/>
  <c r="AM37" i="36" a="1"/>
  <c r="L71" i="36" a="1"/>
  <c r="E43" i="36" a="1"/>
  <c r="AF58" i="36" a="1"/>
  <c r="U78" i="36" a="1"/>
  <c r="X38" i="35" a="1"/>
  <c r="AC79" i="35" a="1"/>
  <c r="M40" i="36" a="1"/>
  <c r="AM40" i="36" a="1"/>
  <c r="AS76" i="35" a="1"/>
  <c r="AJ67" i="35" a="1"/>
  <c r="X40" i="36" a="1"/>
  <c r="AV39" i="35" a="1"/>
  <c r="J67" i="36" a="1"/>
  <c r="K24" i="35" a="1"/>
  <c r="AL39" i="35" a="1"/>
  <c r="J78" i="36" a="1"/>
  <c r="H78" i="36" a="1"/>
  <c r="E10" i="35" a="1"/>
  <c r="AQ38" i="35" a="1"/>
  <c r="AF62" i="36" a="1"/>
  <c r="L53" i="36" a="1"/>
  <c r="K69" i="36" a="1"/>
  <c r="L14" i="35" a="1"/>
  <c r="AV44" i="35" a="1"/>
  <c r="AS77" i="35" a="1"/>
  <c r="U67" i="35" a="1"/>
  <c r="P9" i="35" a="1"/>
  <c r="H12" i="35" a="1"/>
  <c r="H71" i="36" a="1"/>
  <c r="P58" i="35" a="1"/>
  <c r="N47" i="35" a="1"/>
  <c r="Z77" i="35" a="1"/>
  <c r="I28" i="36" a="1"/>
  <c r="O8" i="35" a="1"/>
  <c r="AA47" i="36" a="1"/>
  <c r="V51" i="36" a="1"/>
  <c r="H73" i="36" a="1"/>
  <c r="F71" i="35" a="1"/>
  <c r="AJ57" i="35" a="1"/>
  <c r="G54" i="35" a="1"/>
  <c r="AV79" i="36" a="1"/>
  <c r="AR53" i="36" a="1"/>
  <c r="AR55" i="35" a="1"/>
  <c r="T45" i="36" a="1"/>
  <c r="E26" i="36" a="1"/>
  <c r="AD69" i="35" a="1"/>
  <c r="J5" i="35" a="1"/>
  <c r="M26" i="36" a="1"/>
  <c r="AO58" i="36" a="1"/>
  <c r="AN73" i="36" a="1"/>
  <c r="AM79" i="36" a="1"/>
  <c r="V60" i="35" a="1"/>
  <c r="AN51" i="36" a="1"/>
  <c r="H21" i="36" a="1"/>
  <c r="X39" i="35" a="1"/>
  <c r="U58" i="36" a="1"/>
  <c r="Y60" i="35" a="1"/>
  <c r="M27" i="36" a="1"/>
  <c r="AM38" i="35" a="1"/>
  <c r="I61" i="35" a="1"/>
  <c r="G76" i="35" a="1"/>
  <c r="AF36" i="36" a="1"/>
  <c r="P59" i="35" a="1"/>
  <c r="I63" i="35" a="1"/>
  <c r="O56" i="35" a="1"/>
  <c r="P37" i="35" a="1"/>
  <c r="N58" i="35" a="1"/>
  <c r="I12" i="36" a="1"/>
  <c r="AK67" i="36" a="1"/>
  <c r="D76" i="35" a="1"/>
  <c r="AB55" i="35" a="1"/>
  <c r="AL70" i="36" a="1"/>
  <c r="L8" i="26" a="1"/>
  <c r="AP75" i="36" a="1"/>
  <c r="Z62" i="36" a="1"/>
  <c r="AJ74" i="36" a="1"/>
  <c r="D51" i="35" a="1"/>
  <c r="F23" i="35" a="1"/>
  <c r="H67" i="35" a="1"/>
  <c r="AS75" i="36" a="1"/>
  <c r="I69" i="36" a="1"/>
  <c r="AN76" i="35" a="1"/>
  <c r="J28" i="35" a="1"/>
  <c r="K59" i="36" a="1"/>
  <c r="AB73" i="35" a="1"/>
  <c r="AU59" i="36" a="1"/>
  <c r="AB61" i="35" a="1"/>
  <c r="AM60" i="35" a="1"/>
  <c r="AB37" i="35" a="1"/>
  <c r="AB39" i="36" a="1"/>
  <c r="AQ78" i="35" a="1"/>
  <c r="J20" i="36" a="1"/>
  <c r="AJ60" i="35" a="1"/>
  <c r="D75" i="35" a="1"/>
  <c r="AK79" i="36" a="1"/>
  <c r="AK62" i="36" a="1"/>
  <c r="AF73" i="35" a="1"/>
  <c r="AD42" i="36" a="1"/>
  <c r="T39" i="35" a="1"/>
  <c r="T74" i="36" a="1"/>
  <c r="Y61" i="36" a="1"/>
  <c r="M56" i="36" a="1"/>
  <c r="AM73" i="35" a="1"/>
  <c r="AS76" i="36" a="1"/>
  <c r="E42" i="35" a="1"/>
  <c r="K8" i="36" a="1"/>
  <c r="AL69" i="36" a="1"/>
  <c r="D53" i="36" a="1"/>
  <c r="L45" i="36" a="1"/>
  <c r="V74" i="36" a="1"/>
  <c r="AN42" i="35" a="1"/>
  <c r="AC54" i="36" a="1"/>
  <c r="H42" i="35" a="1"/>
  <c r="AT61" i="35" a="1"/>
  <c r="J5" i="36" a="1"/>
  <c r="X41" i="36" a="1"/>
  <c r="AT40" i="36" a="1"/>
  <c r="H42" i="36" a="1"/>
  <c r="E20" i="35" a="1"/>
  <c r="V55" i="36" a="1"/>
  <c r="D38" i="35" a="1"/>
  <c r="F46" i="35" a="1"/>
  <c r="L11" i="36" a="1"/>
  <c r="I58" i="36" a="1"/>
  <c r="P69" i="36" a="1"/>
  <c r="AO45" i="36" a="1"/>
  <c r="AA69" i="36" a="1"/>
  <c r="L70" i="35" a="1"/>
  <c r="O43" i="36" a="1"/>
  <c r="I35" i="35" a="1"/>
  <c r="I43" i="35" a="1"/>
  <c r="AC42" i="36" a="1"/>
  <c r="O58" i="36" a="1"/>
  <c r="E27" i="36" a="1"/>
  <c r="Z74" i="36" a="1"/>
  <c r="AD68" i="35" a="1"/>
  <c r="AF55" i="35" a="1"/>
  <c r="AK51" i="36" a="1"/>
  <c r="V77" i="36" a="1"/>
  <c r="AT73" i="36" a="1"/>
  <c r="AL47" i="36" a="1"/>
  <c r="W38" i="36" a="1"/>
  <c r="AN61" i="35" a="1"/>
  <c r="AA78" i="36" a="1"/>
  <c r="L21" i="35" a="1"/>
  <c r="AA71" i="36" a="1"/>
  <c r="K72" i="35" a="1"/>
  <c r="AM69" i="35" a="1"/>
  <c r="M21" i="35" a="1"/>
  <c r="P7" i="35" a="1"/>
  <c r="M13" i="35" a="1"/>
  <c r="Z69" i="36" a="1"/>
  <c r="E70" i="35" a="1"/>
  <c r="P57" i="35" a="1"/>
  <c r="J21" i="35" a="1"/>
  <c r="J73" i="35" a="1"/>
  <c r="P10" i="36" a="1"/>
  <c r="O15" i="36" a="1"/>
  <c r="AA71" i="35" a="1"/>
  <c r="F57" i="36" a="1"/>
  <c r="AJ71" i="36" a="1"/>
  <c r="E14" i="35" a="1"/>
  <c r="AQ79" i="35" a="1"/>
  <c r="T56" i="36" a="1"/>
  <c r="O12" i="36" a="1"/>
  <c r="P44" i="36" a="1"/>
  <c r="AR61" i="36" a="1"/>
  <c r="L61" i="35" a="1"/>
  <c r="AK35" i="36" a="1"/>
  <c r="U62" i="35" a="1"/>
  <c r="AR79" i="36" a="1"/>
  <c r="AJ51" i="35" a="1"/>
  <c r="AF75" i="35" a="1"/>
  <c r="AA54" i="35" a="1"/>
  <c r="AQ70" i="35" a="1"/>
  <c r="AC40" i="35" a="1"/>
  <c r="P41" i="36" a="1"/>
  <c r="AD36" i="36" a="1"/>
  <c r="D40" i="35" a="1"/>
  <c r="AC67" i="36" a="1"/>
  <c r="AL59" i="35" a="1"/>
  <c r="AQ67" i="36" a="1"/>
  <c r="AE46" i="35" a="1"/>
  <c r="K6" i="35" a="1"/>
  <c r="Z73" i="36" a="1"/>
  <c r="X46" i="35" a="1"/>
  <c r="J41" i="36" a="1"/>
  <c r="D73" i="36" a="1"/>
  <c r="AL69" i="35" a="1"/>
  <c r="K12" i="36" a="1"/>
  <c r="Z70" i="35" a="1"/>
  <c r="AK74" i="36" a="1"/>
  <c r="K54" i="36" a="1"/>
  <c r="AD59" i="35" a="1"/>
  <c r="AP71" i="35" a="1"/>
  <c r="AU42" i="35" a="1"/>
  <c r="X44" i="36" a="1"/>
  <c r="E56" i="36" a="1"/>
  <c r="V41" i="36" a="1"/>
  <c r="I26" i="36" a="1"/>
  <c r="K53" i="35" a="1"/>
  <c r="L13" i="35" a="1"/>
  <c r="E13" i="35" a="1"/>
  <c r="AM42" i="35" a="1"/>
  <c r="W59" i="36" a="1"/>
  <c r="AJ52" i="36" a="1"/>
  <c r="T40" i="36" a="1"/>
  <c r="AO78" i="36" a="1"/>
  <c r="AO35" i="36" a="1"/>
  <c r="AU68" i="35" a="1"/>
  <c r="J69" i="36" a="1"/>
  <c r="E25" i="35" a="1"/>
  <c r="AL72" i="36" a="1"/>
  <c r="AL57" i="36" a="1"/>
  <c r="AV46" i="35" a="1"/>
  <c r="E24" i="36" a="1"/>
  <c r="D76" i="36" a="1"/>
  <c r="AP56" i="35" a="1"/>
  <c r="AF74" i="36" a="1"/>
  <c r="H76" i="36" a="1"/>
  <c r="AO47" i="36" a="1"/>
  <c r="AD36" i="35" a="1"/>
  <c r="N72" i="36" a="1"/>
  <c r="M10" i="36" a="1"/>
  <c r="L8" i="34" a="1"/>
  <c r="L15" i="36" a="1"/>
  <c r="G73" i="36" a="1"/>
  <c r="K5" i="35" a="1"/>
  <c r="Y79" i="35" a="1"/>
  <c r="AM70" i="35" a="1"/>
  <c r="N72" i="35" a="1"/>
  <c r="AE61" i="36" a="1"/>
  <c r="P29" i="36" a="1"/>
  <c r="J7" i="35" a="1"/>
  <c r="U68" i="35" a="1"/>
  <c r="AK78" i="35" a="1"/>
  <c r="AS59" i="35" a="1"/>
  <c r="AQ44" i="36" a="1"/>
  <c r="AP38" i="35" a="1"/>
  <c r="AT58" i="36" a="1"/>
  <c r="K63" i="36" a="1"/>
  <c r="V78" i="35" a="1"/>
  <c r="L40" i="36" a="1"/>
  <c r="AJ36" i="36" a="1"/>
  <c r="AT58" i="35" a="1"/>
  <c r="X42" i="35" a="1"/>
  <c r="AS56" i="36" a="1"/>
  <c r="Y47" i="36" a="1"/>
  <c r="F19" i="36" a="1"/>
  <c r="H54" i="36" a="1"/>
  <c r="AO44" i="36" a="1"/>
  <c r="I25" i="35" a="1"/>
  <c r="AU73" i="35" a="1"/>
  <c r="N51" i="36" a="1"/>
  <c r="O57" i="35" a="1"/>
  <c r="H68" i="36" a="1"/>
  <c r="AE35" i="35" a="1"/>
  <c r="H44" i="36" a="1"/>
  <c r="X36" i="36" a="1"/>
  <c r="AL76" i="36" a="1"/>
  <c r="AQ41" i="35" a="1"/>
  <c r="X74" i="36" a="1"/>
  <c r="H58" i="36" a="1"/>
  <c r="M53" i="36" a="1"/>
  <c r="D41" i="35" a="1"/>
  <c r="U38" i="36" a="1"/>
  <c r="AQ55" i="36" a="1"/>
  <c r="Y75" i="35" a="1"/>
  <c r="AC73" i="36" a="1"/>
  <c r="AR59" i="35" a="1"/>
  <c r="P42" i="36" a="1"/>
  <c r="AB68" i="35" a="1"/>
  <c r="AS41" i="35" a="1"/>
  <c r="AD73" i="35" a="1"/>
  <c r="AN37" i="35" a="1"/>
  <c r="Y71" i="35" a="1"/>
  <c r="U35" i="35" a="1"/>
  <c r="J14" i="35" a="1"/>
  <c r="W43" i="35" a="1"/>
  <c r="AB56" i="36" a="1"/>
  <c r="AT78" i="35" a="1"/>
  <c r="E41" i="35" a="1"/>
  <c r="I22" i="35" a="1"/>
  <c r="J44" i="36" a="1"/>
  <c r="AE37" i="36" a="1"/>
  <c r="AO75" i="36" a="1"/>
  <c r="AR41" i="36" a="1"/>
  <c r="K6" i="1" a="1"/>
  <c r="AT56" i="36" a="1"/>
  <c r="H72" i="35" a="1"/>
  <c r="M24" i="36" a="1"/>
  <c r="I26" i="35" a="1"/>
  <c r="F31" i="35" a="1"/>
  <c r="AR45" i="35" a="1"/>
  <c r="AS45" i="35" a="1"/>
  <c r="P38" i="35" a="1"/>
  <c r="AU75" i="36" a="1"/>
  <c r="D24" i="36" a="1"/>
  <c r="Y43" i="35" a="1"/>
  <c r="AM72" i="36" a="1"/>
  <c r="AN40" i="36" a="1"/>
  <c r="I70" i="36" a="1"/>
  <c r="AM75" i="35" a="1"/>
  <c r="Z78" i="35" a="1"/>
  <c r="I63" i="36" a="1"/>
  <c r="L8" i="24" a="1"/>
  <c r="AT72" i="36" a="1"/>
  <c r="AA77" i="35" a="1"/>
  <c r="AV37" i="35" a="1"/>
  <c r="J47" i="35" a="1"/>
  <c r="AV53" i="36" a="1"/>
  <c r="I4" i="35" a="1"/>
  <c r="P67" i="36" a="1"/>
  <c r="N52" i="36" a="1"/>
  <c r="AA38" i="35" a="1"/>
  <c r="E77" i="35" a="1"/>
  <c r="AL67" i="36" a="1"/>
  <c r="AC78" i="35" a="1"/>
  <c r="AQ61" i="35" a="1"/>
  <c r="K73" i="35" a="1"/>
  <c r="N57" i="35" a="1"/>
  <c r="AM77" i="36" a="1"/>
  <c r="K62" i="35" a="1"/>
  <c r="AU79" i="35" a="1"/>
  <c r="AN53" i="35" a="1"/>
  <c r="Z53" i="35" a="1"/>
  <c r="AK53" i="35" a="1"/>
  <c r="M63" i="36" a="1"/>
  <c r="F77" i="36" a="1"/>
  <c r="AR72" i="36" a="1"/>
  <c r="M28" i="36" a="1"/>
  <c r="D41" i="36" a="1"/>
  <c r="U67" i="36" a="1"/>
  <c r="V35" i="36" a="1"/>
  <c r="M42" i="35" a="1"/>
  <c r="F42" i="35" a="1"/>
  <c r="T72" i="36" a="1"/>
  <c r="K67" i="35" a="1"/>
  <c r="AL45" i="35" a="1"/>
  <c r="I25" i="36" a="1"/>
  <c r="T68" i="35" a="1"/>
  <c r="E38" i="35" a="1"/>
  <c r="AM52" i="35" a="1"/>
  <c r="AF47" i="36" a="1"/>
  <c r="O7" i="35" a="1"/>
  <c r="AP39" i="35" a="1"/>
  <c r="AV70" i="36" a="1"/>
  <c r="AU61" i="35" a="1"/>
  <c r="I5" i="35" a="1"/>
  <c r="AM78" i="36" a="1"/>
  <c r="F54" i="36" a="1"/>
  <c r="I21" i="36" a="1"/>
  <c r="N23" i="36" a="1"/>
  <c r="AF63" i="36" a="1"/>
  <c r="AV74" i="35" a="1"/>
  <c r="H37" i="36" a="1"/>
  <c r="AD46" i="36" a="1"/>
  <c r="F4" i="35" a="1"/>
  <c r="Y52" i="36" a="1"/>
  <c r="AJ53" i="36" a="1"/>
  <c r="P26" i="35" a="1"/>
  <c r="L37" i="36" a="1"/>
  <c r="P67" i="35" a="1"/>
  <c r="AJ54" i="35" a="1"/>
  <c r="AT52" i="36" a="1"/>
  <c r="AC43" i="36" a="1"/>
  <c r="H71" i="35" a="1"/>
  <c r="AC46" i="36" a="1"/>
  <c r="F13" i="36" a="1"/>
  <c r="AT39" i="36" a="1"/>
  <c r="H41" i="36" a="1"/>
  <c r="P35" i="35" a="1"/>
  <c r="F21" i="35" a="1"/>
  <c r="N43" i="36" a="1"/>
  <c r="N5" i="35" a="1"/>
  <c r="N25" i="36" a="1"/>
  <c r="L54" i="36" a="1"/>
  <c r="AM46" i="36" a="1"/>
  <c r="AT68" i="36" a="1"/>
  <c r="W56" i="36" a="1"/>
  <c r="F35" i="36" a="1"/>
  <c r="AP58" i="36" a="1"/>
  <c r="AO63" i="35" a="1"/>
  <c r="X78" i="36" a="1"/>
  <c r="K37" i="35" a="1"/>
  <c r="X70" i="36" a="1"/>
  <c r="M69" i="35" a="1"/>
  <c r="G74" i="36" a="1"/>
  <c r="G56" i="36" a="1"/>
  <c r="M25" i="36" a="1"/>
  <c r="AF79" i="35" a="1"/>
  <c r="M46" i="36" a="1"/>
  <c r="V56" i="36" a="1"/>
  <c r="AB40" i="35" a="1"/>
  <c r="AD42" i="35" a="1"/>
  <c r="L46" i="35" a="1"/>
  <c r="D26" i="36" a="1"/>
  <c r="Y41" i="35" a="1"/>
  <c r="I27" i="35" a="1"/>
  <c r="AU51" i="36" a="1"/>
  <c r="AT71" i="36" a="1"/>
  <c r="O23" i="36" a="1"/>
  <c r="AQ53" i="36" a="1"/>
  <c r="D15" i="36" a="1"/>
  <c r="K23" i="36" a="1"/>
  <c r="AQ35" i="36" a="1"/>
  <c r="O79" i="36" a="1"/>
  <c r="AC79" i="36" a="1"/>
  <c r="AR37" i="36" a="1"/>
  <c r="AJ62" i="35" a="1"/>
  <c r="AD62" i="36" a="1"/>
  <c r="L158" i="33" a="1"/>
  <c r="AB56" i="35" a="1"/>
  <c r="I45" i="36" a="1"/>
  <c r="O61" i="36" a="1"/>
  <c r="W47" i="36" a="1"/>
  <c r="AQ52" i="36" a="1"/>
  <c r="W54" i="35" a="1"/>
  <c r="F26" i="36" a="1"/>
  <c r="N12" i="35" a="1"/>
  <c r="D6" i="35" a="1"/>
  <c r="G62" i="36" a="1"/>
  <c r="AJ55" i="35" a="1"/>
  <c r="I14" i="36" a="1"/>
  <c r="Z43" i="35" a="1"/>
  <c r="AC71" i="35" a="1"/>
  <c r="M54" i="35" a="1"/>
  <c r="AJ75" i="35" a="1"/>
  <c r="U47" i="36" a="1"/>
  <c r="F10" i="35" a="1"/>
  <c r="M57" i="36" a="1"/>
  <c r="AA37" i="35" a="1"/>
  <c r="Y38" i="36" a="1"/>
  <c r="P21" i="35" a="1"/>
  <c r="F22" i="36" a="1"/>
  <c r="H40" i="35" a="1"/>
  <c r="D7" i="36" a="1"/>
  <c r="AP43" i="35" a="1"/>
  <c r="AD70" i="35" a="1"/>
  <c r="D11" i="35" a="1"/>
  <c r="AN55" i="36" a="1"/>
  <c r="I79" i="35" a="1"/>
  <c r="AK45" i="36" a="1"/>
  <c r="E78" i="35" a="1"/>
  <c r="AA58" i="35" a="1"/>
  <c r="N63" i="35" a="1"/>
  <c r="E68" i="35" a="1"/>
  <c r="AU36" i="36" a="1"/>
  <c r="P52" i="35" a="1"/>
  <c r="AP59" i="36" a="1"/>
  <c r="H74" i="35" a="1"/>
  <c r="Z37" i="35" a="1"/>
  <c r="F78" i="36" a="1"/>
  <c r="AE35" i="36" a="1"/>
  <c r="P20" i="35" a="1"/>
  <c r="AN54" i="36" a="1"/>
  <c r="AK46" i="36" a="1"/>
  <c r="K7" i="35" a="1"/>
  <c r="T59" i="36" a="1"/>
  <c r="J51" i="35" a="1"/>
  <c r="P12" i="35" a="1"/>
  <c r="X43" i="36" a="1"/>
  <c r="T42" i="35" a="1"/>
  <c r="O47" i="35" a="1"/>
  <c r="I54" i="35" a="1"/>
  <c r="AS59" i="36" a="1"/>
  <c r="X61" i="36" a="1"/>
  <c r="P56" i="36" a="1"/>
  <c r="V61" i="36" a="1"/>
  <c r="AJ45" i="35" a="1"/>
  <c r="AR71" i="35" a="1"/>
  <c r="I23" i="36" a="1"/>
  <c r="AA40" i="35" a="1"/>
  <c r="X76" i="36" a="1"/>
  <c r="E46" i="35" a="1"/>
  <c r="W67" i="35" a="1"/>
  <c r="AA56" i="36" a="1"/>
  <c r="I14" i="35" a="1"/>
  <c r="O26" i="36" a="1"/>
  <c r="J24" i="36" a="1"/>
  <c r="Y54" i="36" a="1"/>
  <c r="AL51" i="36" a="1"/>
  <c r="L35" i="36" a="1"/>
  <c r="AT75" i="35" a="1"/>
  <c r="H28" i="35" a="1"/>
  <c r="AQ40" i="36" a="1"/>
  <c r="J53" i="36" a="1"/>
  <c r="M59" i="35" a="1"/>
  <c r="D40" i="36" a="1"/>
  <c r="L8" i="32" a="1"/>
  <c r="V47" i="36" a="1"/>
  <c r="X60" i="36" a="1"/>
  <c r="AO39" i="35" a="1"/>
  <c r="N36" i="36" a="1"/>
  <c r="Y47" i="35" a="1"/>
  <c r="AU55" i="36" a="1"/>
  <c r="D62" i="36" a="1"/>
  <c r="J62" i="35" a="1"/>
  <c r="M52" i="36" a="1"/>
  <c r="F40" i="35" a="1"/>
  <c r="N75" i="35" a="1"/>
  <c r="I74" i="36" a="1"/>
  <c r="X37" i="35" a="1"/>
  <c r="AC70" i="36" a="1"/>
  <c r="AK43" i="35" a="1"/>
  <c r="AM35" i="35" a="1"/>
  <c r="AU44" i="35" a="1"/>
  <c r="J46" i="35" a="1"/>
  <c r="AQ51" i="36" a="1"/>
  <c r="AV60" i="35" a="1"/>
  <c r="W61" i="36" a="1"/>
  <c r="N69" i="36" a="1"/>
  <c r="AD45" i="36" a="1"/>
  <c r="N14" i="35" a="1"/>
  <c r="AC51" i="36" a="1"/>
  <c r="AV78" i="36" a="1"/>
  <c r="G6" i="35" a="1"/>
  <c r="I78" i="36" a="1"/>
  <c r="AM44" i="36" a="1"/>
  <c r="AO59" i="36" a="1"/>
  <c r="AJ57" i="36" a="1"/>
  <c r="O20" i="35" a="1"/>
  <c r="AE58" i="35" a="1"/>
  <c r="M45" i="36" a="1"/>
  <c r="H72" i="36" a="1"/>
  <c r="AU39" i="35" a="1"/>
  <c r="AS78" i="35" a="1"/>
  <c r="N46" i="35" a="1"/>
  <c r="P40" i="35" a="1"/>
  <c r="X76" i="35" a="1"/>
  <c r="J54" i="36" a="1"/>
  <c r="L40" i="35" a="1"/>
  <c r="G25" i="36" a="1"/>
  <c r="K79" i="36" a="1"/>
  <c r="AR53" i="35" a="1"/>
  <c r="T61" i="35" a="1"/>
  <c r="AF78" i="36" a="1"/>
  <c r="AC60" i="35" a="1"/>
  <c r="P3" i="36" a="1"/>
  <c r="D30" i="36" a="1"/>
  <c r="W75" i="35" a="1"/>
  <c r="F43" i="35" a="1"/>
  <c r="AO37" i="36" a="1"/>
  <c r="H3" i="36" a="1"/>
  <c r="AE72" i="35" a="1"/>
  <c r="T69" i="35" a="1"/>
  <c r="AJ68" i="35" a="1"/>
  <c r="Z51" i="36" a="1"/>
  <c r="V72" i="35" a="1"/>
  <c r="M12" i="35" a="1"/>
  <c r="K43" i="35" a="1"/>
  <c r="AJ69" i="35" a="1"/>
  <c r="AK56" i="35" a="1"/>
  <c r="M56" i="35" a="1"/>
  <c r="AQ61" i="36" a="1"/>
  <c r="AK37" i="36" a="1"/>
  <c r="AB53" i="36" a="1"/>
  <c r="W41" i="36" a="1"/>
  <c r="F59" i="35" a="1"/>
  <c r="E74" i="35" a="1"/>
  <c r="T70" i="35" a="1"/>
  <c r="AF58" i="35" a="1"/>
  <c r="AF73" i="36" a="1"/>
  <c r="O76" i="36" a="1"/>
  <c r="AL58" i="36" a="1"/>
  <c r="AO74" i="36" a="1"/>
  <c r="AV35" i="36" a="1"/>
  <c r="AR46" i="35" a="1"/>
  <c r="V68" i="35" a="1"/>
  <c r="N42" i="36" a="1"/>
  <c r="AO38" i="35" a="1"/>
  <c r="W52" i="36" a="1"/>
  <c r="L26" i="35" a="1"/>
  <c r="AM40" i="35" a="1"/>
  <c r="AL72" i="35" a="1"/>
  <c r="F72" i="36" a="1"/>
  <c r="H26" i="35" a="1"/>
  <c r="O74" i="36" a="1"/>
  <c r="P68" i="36" a="1"/>
  <c r="AQ43" i="36" a="1"/>
  <c r="D24" i="35" a="1"/>
  <c r="D69" i="36" a="1"/>
  <c r="K53" i="36" a="1"/>
  <c r="AT77" i="36" a="1"/>
  <c r="W52" i="35" a="1"/>
  <c r="AB74" i="35" a="1"/>
  <c r="K58" i="35" a="1"/>
  <c r="J20" i="35" a="1"/>
  <c r="M58" i="35" a="1"/>
  <c r="AK60" i="36" a="1"/>
  <c r="H13" i="35" a="1"/>
  <c r="AO42" i="36" a="1"/>
  <c r="O22" i="36" a="1"/>
  <c r="F74" i="36" a="1"/>
  <c r="J11" i="35" a="1"/>
  <c r="H5" i="36" a="1"/>
  <c r="P52" i="36" a="1"/>
  <c r="P10" i="35" a="1"/>
  <c r="AJ72" i="36" a="1"/>
  <c r="L43" i="35" a="1"/>
  <c r="Y44" i="35" a="1"/>
  <c r="AV63" i="35" a="1"/>
  <c r="AO63" i="36" a="1"/>
  <c r="K7" i="36" a="1"/>
  <c r="H69" i="36" a="1"/>
  <c r="G41" i="36" a="1"/>
  <c r="AV61" i="36" a="1"/>
  <c r="G30" i="35" a="1"/>
  <c r="AN54" i="35" a="1"/>
  <c r="K11" i="36" a="1"/>
  <c r="AQ76" i="36" a="1"/>
  <c r="J29" i="35" a="1"/>
  <c r="AR74" i="36" a="1"/>
  <c r="X54" i="36" a="1"/>
  <c r="O29" i="35" a="1"/>
  <c r="G40" i="36" a="1"/>
  <c r="L25" i="36" a="1"/>
  <c r="AM62" i="35" a="1"/>
  <c r="E69" i="36" a="1"/>
  <c r="K71" i="35" a="1"/>
  <c r="Z60" i="36" a="1"/>
  <c r="K41" i="35" a="1"/>
  <c r="D36" i="35" a="1"/>
  <c r="V38" i="36" a="1"/>
  <c r="AP67" i="36" a="1"/>
  <c r="AL60" i="36" a="1"/>
  <c r="J59" i="35" a="1"/>
  <c r="L62" i="35" a="1"/>
  <c r="J10" i="36" a="1"/>
  <c r="AK41" i="35" a="1"/>
  <c r="N68" i="35" a="1"/>
  <c r="L7" i="36" a="1"/>
  <c r="H8" i="36" a="1"/>
  <c r="Y46" i="36" a="1"/>
  <c r="AO42" i="35" a="1"/>
  <c r="H38" i="35" a="1"/>
  <c r="I6" i="35" a="1"/>
  <c r="AD35" i="36" a="1"/>
  <c r="AJ42" i="35" a="1"/>
  <c r="AF56" i="36" a="1"/>
  <c r="AS47" i="36" a="1"/>
  <c r="J77" i="36" a="1"/>
  <c r="Z42" i="35" a="1"/>
  <c r="AC56" i="35" a="1"/>
  <c r="AM63" i="35" a="1"/>
  <c r="AQ58" i="36" a="1"/>
  <c r="I7" i="35" a="1"/>
  <c r="AL44" i="35" a="1"/>
  <c r="L72" i="36" a="1"/>
  <c r="AE71" i="36" a="1"/>
  <c r="AP37" i="35" a="1"/>
  <c r="I62" i="36" a="1"/>
  <c r="E57" i="35" a="1"/>
  <c r="F51" i="36" a="1"/>
  <c r="AJ36" i="35" a="1"/>
  <c r="D29" i="35" a="1"/>
  <c r="W36" i="35" a="1"/>
  <c r="AR72" i="35" a="1"/>
  <c r="K38" i="35" a="1"/>
  <c r="Z47" i="36" a="1"/>
  <c r="E29" i="35" a="1"/>
  <c r="K9" i="35" a="1"/>
  <c r="U36" i="36" a="1"/>
  <c r="AP62" i="36" a="1"/>
  <c r="F74" i="35" a="1"/>
  <c r="AM43" i="36" a="1"/>
  <c r="AJ41" i="35" a="1"/>
  <c r="K70" i="36" a="1"/>
  <c r="V41" i="35" a="1"/>
  <c r="P70" i="36" a="1"/>
  <c r="AA45" i="36" a="1"/>
  <c r="G36" i="36" a="1"/>
  <c r="AU60" i="35" a="1"/>
  <c r="L27" i="35" a="1"/>
  <c r="AB36" i="35" a="1"/>
  <c r="AJ78" i="36" a="1"/>
  <c r="AT55" i="36" a="1"/>
  <c r="AO72" i="36" a="1"/>
  <c r="AC38" i="35" a="1"/>
  <c r="H63" i="35" a="1"/>
  <c r="AK37" i="35" a="1"/>
  <c r="I57" i="35" a="1"/>
  <c r="AJ52" i="35" a="1"/>
  <c r="AK79" i="35" a="1"/>
  <c r="P39" i="35" a="1"/>
  <c r="AQ75" i="35" a="1"/>
  <c r="M70" i="36" a="1"/>
  <c r="J52" i="35" a="1"/>
  <c r="P46" i="35" a="1"/>
  <c r="K42" i="36" a="1"/>
  <c r="X67" i="35" a="1"/>
  <c r="V67" i="36" a="1"/>
  <c r="I44" i="35" a="1"/>
  <c r="AB53" i="35" a="1"/>
  <c r="L51" i="36" a="1"/>
  <c r="T68" i="36" a="1"/>
  <c r="AE59" i="36" a="1"/>
  <c r="AL46" i="35" a="1"/>
  <c r="AQ73" i="36" a="1"/>
  <c r="E47" i="36" a="1"/>
  <c r="AB72" i="35" a="1"/>
  <c r="W37" i="35" a="1"/>
  <c r="K76" i="35" a="1"/>
  <c r="AA72" i="35" a="1"/>
  <c r="M37" i="36" a="1"/>
  <c r="X56" i="35" a="1"/>
  <c r="AS55" i="36" a="1"/>
  <c r="F55" i="35" a="1"/>
  <c r="O58" i="35" a="1"/>
  <c r="N9" i="36" a="1"/>
  <c r="AB59" i="35" a="1"/>
  <c r="W55" i="36" a="1"/>
  <c r="P71" i="35" a="1"/>
  <c r="O42" i="35" a="1"/>
  <c r="L79" i="35" a="1"/>
  <c r="AC47" i="35" a="1"/>
  <c r="K26" i="36" a="1"/>
  <c r="U69" i="36" a="1"/>
  <c r="AN77" i="35" a="1"/>
  <c r="O4" i="36" a="1"/>
  <c r="P45" i="36" a="1"/>
  <c r="AR73" i="36" a="1"/>
  <c r="L4" i="36" a="1"/>
  <c r="H30" i="35" a="1"/>
  <c r="AO60" i="36" a="1"/>
  <c r="AD59" i="36" a="1"/>
  <c r="H45" i="36" a="1"/>
  <c r="M22" i="36" a="1"/>
  <c r="K36" i="35" a="1"/>
  <c r="AU47" i="35" a="1"/>
  <c r="AK76" i="35" a="1"/>
  <c r="M46" i="35" a="1"/>
  <c r="F75" i="35" a="1"/>
  <c r="N7" i="36" a="1"/>
  <c r="AT63" i="36" a="1"/>
  <c r="W69" i="35" a="1"/>
  <c r="W57" i="35" a="1"/>
  <c r="AJ79" i="35" a="1"/>
  <c r="AF38" i="35" a="1"/>
  <c r="AV75" i="35" a="1"/>
  <c r="K79" i="35" a="1"/>
  <c r="U51" i="36" a="1"/>
  <c r="P19" i="36" a="1"/>
  <c r="N40" i="35" a="1"/>
  <c r="AA51" i="36" a="1"/>
  <c r="E15" i="35" a="1"/>
  <c r="W71" i="35" a="1"/>
  <c r="L43" i="36" a="1"/>
  <c r="J29" i="36" a="1"/>
  <c r="O57" i="36" a="1"/>
  <c r="I23" i="35" a="1"/>
  <c r="AD72" i="35" a="1"/>
  <c r="H11" i="36" a="1"/>
  <c r="I77" i="36" a="1"/>
  <c r="AF41" i="36" a="1"/>
  <c r="V62" i="35" a="1"/>
  <c r="AF69" i="35" a="1"/>
  <c r="M41" i="36" a="1"/>
  <c r="AP74" i="35" a="1"/>
  <c r="AV72" i="35" a="1"/>
  <c r="O59" i="36" a="1"/>
  <c r="J43" i="36" a="1"/>
  <c r="V57" i="35" a="1"/>
  <c r="F73" i="35" a="1"/>
  <c r="AU42" i="36" a="1"/>
  <c r="J38" i="36" a="1"/>
  <c r="AF40" i="36" a="1"/>
  <c r="Z35" i="35" a="1"/>
  <c r="AJ41" i="36" a="1"/>
  <c r="AM74" i="35" a="1"/>
  <c r="V77" i="35" a="1"/>
  <c r="AJ46" i="36" a="1"/>
  <c r="M61" i="36" a="1"/>
  <c r="L159" i="29" a="1"/>
  <c r="E69" i="35" a="1"/>
  <c r="G36" i="35" a="1"/>
  <c r="V62" i="36" a="1"/>
  <c r="AV51" i="35" a="1"/>
  <c r="U54" i="35" a="1"/>
  <c r="K60" i="36" a="1"/>
  <c r="AR40" i="35" a="1"/>
  <c r="H5" i="35" a="1"/>
  <c r="T35" i="35" a="1"/>
  <c r="AS53" i="36" a="1"/>
  <c r="AM73" i="36" a="1"/>
  <c r="X60" i="35" a="1"/>
  <c r="F79" i="36" a="1"/>
  <c r="P5" i="36" a="1"/>
  <c r="AP59" i="35" a="1"/>
  <c r="T60" i="36" a="1"/>
  <c r="AJ45" i="36" a="1"/>
  <c r="J4" i="36" a="1"/>
  <c r="AA43" i="35" a="1"/>
  <c r="AC40" i="36" a="1"/>
  <c r="T58" i="35" a="1"/>
  <c r="U74" i="35" a="1"/>
  <c r="AB58" i="35" a="1"/>
  <c r="E59" i="36" a="1"/>
  <c r="L58" i="36" a="1"/>
  <c r="AM38" i="36" a="1"/>
  <c r="AV54" i="36" a="1"/>
  <c r="G78" i="35" a="1"/>
  <c r="AL53" i="35" a="1"/>
  <c r="AO40" i="35" a="1"/>
  <c r="N74" i="35" a="1"/>
  <c r="L30" i="35" a="1"/>
  <c r="AM60" i="36" a="1"/>
  <c r="AP39" i="36" a="1"/>
  <c r="AA67" i="36" a="1"/>
  <c r="AQ63" i="36" a="1"/>
  <c r="J44" i="35" a="1"/>
  <c r="Y67" i="35" a="1"/>
  <c r="N28" i="36" a="1"/>
  <c r="U45" i="35" a="1"/>
  <c r="L72" i="35" a="1"/>
  <c r="U55" i="35" a="1"/>
  <c r="AC55" i="36" a="1"/>
  <c r="AU61" i="36" a="1"/>
  <c r="Y43" i="36" a="1"/>
  <c r="N35" i="35" a="1"/>
  <c r="AD77" i="36" a="1"/>
  <c r="Y59" i="35" a="1"/>
  <c r="I29" i="35" a="1"/>
  <c r="O35" i="35" a="1"/>
  <c r="M79" i="36" a="1"/>
  <c r="M35" i="36" a="1"/>
  <c r="V40" i="35" a="1"/>
  <c r="AJ76" i="36" a="1"/>
  <c r="Z47" i="35" a="1"/>
  <c r="T77" i="35" a="1"/>
  <c r="P74" i="36" a="1"/>
  <c r="H6" i="36" a="1"/>
  <c r="D53" i="35" a="1"/>
  <c r="N77" i="36" a="1"/>
  <c r="F36" i="35" a="1"/>
  <c r="G40" i="35" a="1"/>
  <c r="U53" i="35" a="1"/>
  <c r="H59" i="35" a="1"/>
  <c r="AS54" i="35" a="1"/>
  <c r="AQ59" i="35" a="1"/>
  <c r="AQ67" i="35" a="1"/>
  <c r="J63" i="36" a="1"/>
  <c r="K30" i="35" a="1"/>
  <c r="AR70" i="36" a="1"/>
  <c r="I52" i="35" a="1"/>
  <c r="AO76" i="35" a="1"/>
  <c r="AB51" i="36" a="1"/>
  <c r="Y63" i="35" a="1"/>
  <c r="H56" i="36" a="1"/>
  <c r="AR36" i="36" a="1"/>
  <c r="G72" i="35" a="1"/>
  <c r="L6" i="28" a="1"/>
  <c r="X55" i="36" a="1"/>
  <c r="AJ72" i="35" a="1"/>
  <c r="I79" i="36" a="1"/>
  <c r="M58" i="36" a="1"/>
  <c r="N52" i="35" a="1"/>
  <c r="AL52" i="35" a="1"/>
  <c r="M8" i="36" a="1"/>
  <c r="O36" i="36" a="1"/>
  <c r="H20" i="35" a="1"/>
  <c r="N59" i="35" a="1"/>
  <c r="H58" i="35" a="1"/>
  <c r="M36" i="36" a="1"/>
  <c r="AQ78" i="36" a="1"/>
  <c r="AC77" i="36" a="1"/>
  <c r="O24" i="36" a="1"/>
  <c r="AP67" i="35" a="1"/>
  <c r="H53" i="35" a="1"/>
  <c r="AL75" i="35" a="1"/>
  <c r="F57" i="35" a="1"/>
  <c r="L14" i="36" a="1"/>
  <c r="D63" i="36" a="1"/>
  <c r="AT37" i="35" a="1"/>
  <c r="AC35" i="36" a="1"/>
  <c r="K74" i="35" a="1"/>
  <c r="P71" i="36" a="1"/>
  <c r="V68" i="36" a="1"/>
  <c r="Z61" i="35" a="1"/>
  <c r="F47" i="35" a="1"/>
  <c r="AP62" i="35" a="1"/>
  <c r="AS62" i="35" a="1"/>
  <c r="AP46" i="35" a="1"/>
  <c r="AV40" i="35" a="1"/>
  <c r="AS54" i="36" a="1"/>
  <c r="I68" i="35" a="1"/>
  <c r="AU54" i="35" a="1"/>
  <c r="AE55" i="36" a="1"/>
  <c r="AV60" i="36" a="1"/>
  <c r="Z61" i="36" a="1"/>
  <c r="AL55" i="36" a="1"/>
  <c r="AP47" i="35" a="1"/>
  <c r="Y60" i="36" a="1"/>
  <c r="T46" i="35" a="1"/>
  <c r="D67" i="36" a="1"/>
  <c r="Z68" i="36" a="1"/>
  <c r="AP57" i="35" a="1"/>
  <c r="AB63" i="36" a="1"/>
  <c r="F61" i="35" a="1"/>
  <c r="AQ57" i="36" a="1"/>
  <c r="T73" i="35" a="1"/>
  <c r="D3" i="36" a="1"/>
  <c r="E23" i="35" a="1"/>
  <c r="E21" i="35" a="1"/>
  <c r="G74" i="35" a="1"/>
  <c r="O54" i="35" a="1"/>
  <c r="AR39" i="35" a="1"/>
  <c r="AN63" i="36" a="1"/>
  <c r="AF57" i="36" a="1"/>
  <c r="AF54" i="36" a="1"/>
  <c r="D23" i="36" a="1"/>
  <c r="M3" i="35" a="1"/>
  <c r="U75" i="36" a="1"/>
  <c r="V73" i="36" a="1"/>
  <c r="O68" i="36" a="1"/>
  <c r="AP35" i="35" a="1"/>
  <c r="AN47" i="36" a="1"/>
  <c r="O71" i="36" a="1"/>
  <c r="F6" i="36" a="1"/>
  <c r="N31" i="35" a="1"/>
  <c r="D19" i="36" a="1"/>
  <c r="AN70" i="35" a="1"/>
  <c r="L9" i="35" a="1"/>
  <c r="X52" i="36" a="1"/>
  <c r="M28" i="35" a="1"/>
  <c r="AS71" i="35" a="1"/>
  <c r="U56" i="35" a="1"/>
  <c r="AM79" i="35" a="1"/>
  <c r="AV69" i="35" a="1"/>
  <c r="W63" i="35" a="1"/>
  <c r="Z73" i="35" a="1"/>
  <c r="Y38" i="35" a="1"/>
  <c r="O79" i="35" a="1"/>
  <c r="J28" i="36" a="1"/>
  <c r="AJ76" i="35" a="1"/>
  <c r="AE53" i="36" a="1"/>
  <c r="J61" i="35" a="1"/>
  <c r="L54" i="35" a="1"/>
  <c r="AN68" i="36" a="1"/>
  <c r="P68" i="35" a="1"/>
  <c r="AA54" i="36" a="1"/>
  <c r="AC55" i="35" a="1"/>
  <c r="Z45" i="36" a="1"/>
  <c r="AB57" i="36" a="1"/>
  <c r="X63" i="36" a="1"/>
  <c r="AO60" i="35" a="1"/>
  <c r="W40" i="35" a="1"/>
  <c r="AQ42" i="36" a="1"/>
  <c r="I21" i="35" a="1"/>
  <c r="P40" i="36" a="1"/>
  <c r="V51" i="35" a="1"/>
  <c r="J57" i="35" a="1"/>
  <c r="E12" i="36" a="1"/>
  <c r="J55" i="35" a="1"/>
  <c r="F42" i="36" a="1"/>
  <c r="AP71" i="36" a="1"/>
  <c r="F73" i="36" a="1"/>
  <c r="N24" i="36" a="1"/>
  <c r="M47" i="36" a="1"/>
  <c r="AC44" i="35" a="1"/>
  <c r="L24" i="36" a="1"/>
  <c r="AV58" i="35" a="1"/>
  <c r="W58" i="36" a="1"/>
  <c r="AE41" i="36" a="1"/>
  <c r="G38" i="36" a="1"/>
  <c r="AL57" i="35" a="1"/>
  <c r="AT79" i="36" a="1"/>
  <c r="AA62" i="36" a="1"/>
  <c r="AO73" i="36" a="1"/>
  <c r="AJ63" i="36" a="1"/>
  <c r="L6" i="36" a="1"/>
  <c r="Z53" i="36" a="1"/>
  <c r="AQ42" i="35" a="1"/>
  <c r="AQ45" i="36" a="1"/>
  <c r="L8" i="27" a="1"/>
  <c r="D74" i="35" a="1"/>
  <c r="K68" i="35" a="1"/>
  <c r="V53" i="35" a="1"/>
  <c r="AA70" i="36" a="1"/>
  <c r="AE41" i="35" a="1"/>
  <c r="K77" i="35" a="1"/>
  <c r="AF67" i="35" a="1"/>
  <c r="F24" i="35" a="1"/>
  <c r="AN57" i="36" a="1"/>
  <c r="AT74" i="36" a="1"/>
  <c r="AJ35" i="36" a="1"/>
  <c r="AQ62" i="35" a="1"/>
  <c r="AN38" i="35" a="1"/>
  <c r="AB60" i="35" a="1"/>
  <c r="P56" i="35" a="1"/>
  <c r="AU36" i="35" a="1"/>
  <c r="F6" i="35" a="1"/>
  <c r="D54" i="36" a="1"/>
  <c r="U56" i="36" a="1"/>
  <c r="G26" i="35" a="1"/>
  <c r="J7" i="36" a="1"/>
  <c r="F44" i="35" a="1"/>
  <c r="AE57" i="36" a="1"/>
  <c r="M12" i="36" a="1"/>
  <c r="AT43" i="35" a="1"/>
  <c r="H26" i="36" a="1"/>
  <c r="K38" i="36" a="1"/>
  <c r="W58" i="35" a="1"/>
  <c r="M23" i="35" a="1"/>
  <c r="D44" i="36" a="1"/>
  <c r="AC74" i="35" a="1"/>
  <c r="J51" i="36" a="1"/>
  <c r="E30" i="36" a="1"/>
  <c r="K44" i="36" a="1"/>
  <c r="AQ76" i="35" a="1"/>
  <c r="AU77" i="35" a="1"/>
  <c r="O68" i="35" a="1"/>
  <c r="AK58" i="36" a="1"/>
  <c r="O27" i="35" a="1"/>
  <c r="E51" i="35" a="1"/>
  <c r="Y77" i="36" a="1"/>
  <c r="AO79" i="35" a="1"/>
  <c r="AP73" i="36" a="1"/>
  <c r="L36" i="35" a="1"/>
  <c r="AL42" i="35" a="1"/>
  <c r="AV56" i="35" a="1"/>
  <c r="U58" i="35" a="1"/>
  <c r="W71" i="36" a="1"/>
  <c r="H29" i="36" a="1"/>
  <c r="AC41" i="36" a="1"/>
  <c r="H13" i="36" a="1"/>
  <c r="E28" i="36" a="1"/>
  <c r="W45" i="36" a="1"/>
  <c r="J68" i="36" a="1"/>
  <c r="AK45" i="35" a="1"/>
  <c r="AU69" i="35" a="1"/>
  <c r="AO55" i="36" a="1"/>
  <c r="T51" i="35" a="1"/>
  <c r="I42" i="36" a="1"/>
  <c r="N13" i="36" a="1"/>
  <c r="H37" i="35" a="1"/>
  <c r="O77" i="35" a="1"/>
  <c r="E37" i="35" a="1"/>
  <c r="O61" i="35" a="1"/>
  <c r="D36" i="36" a="1"/>
  <c r="J22" i="36" a="1"/>
  <c r="F71" i="36" a="1"/>
  <c r="T78" i="35" a="1"/>
  <c r="O25" i="36" a="1"/>
  <c r="I12" i="35" a="1"/>
  <c r="L21" i="36" a="1"/>
  <c r="AK63" i="35" a="1"/>
  <c r="D72" i="35" a="1"/>
  <c r="AS74" i="35" a="1"/>
  <c r="AM44" i="35" a="1"/>
  <c r="F15" i="36" a="1"/>
  <c r="AT38" i="36" a="1"/>
  <c r="V45" i="36" a="1"/>
  <c r="AF76" i="35" a="1"/>
  <c r="AU67" i="35" a="1"/>
  <c r="G41" i="35" a="1"/>
  <c r="N19" i="36" a="1"/>
  <c r="AV77" i="36" a="1"/>
  <c r="L60" i="35" a="1"/>
  <c r="AV52" i="36" a="1"/>
  <c r="D6" i="36" a="1"/>
  <c r="AR46" i="36" a="1"/>
  <c r="M6" i="36" a="1"/>
  <c r="K36" i="36" a="1"/>
  <c r="AL54" i="35" a="1"/>
  <c r="U38" i="35" a="1"/>
  <c r="AA45" i="35" a="1"/>
  <c r="L73" i="36" a="1"/>
  <c r="K75" i="36" a="1"/>
  <c r="W51" i="36" a="1"/>
  <c r="M24" i="35" a="1"/>
  <c r="O7" i="36" a="1"/>
  <c r="Y72" i="35" a="1"/>
  <c r="V54" i="36" a="1"/>
  <c r="L41" i="36" a="1"/>
  <c r="J79" i="35" a="1"/>
  <c r="AF46" i="35" a="1"/>
  <c r="AL78" i="35" a="1"/>
  <c r="I56" i="35" a="1"/>
  <c r="AD41" i="36" a="1"/>
  <c r="O20" i="36" a="1"/>
  <c r="AU70" i="35" a="1"/>
  <c r="I19" i="35" a="1"/>
  <c r="AF39" i="35" a="1"/>
  <c r="AL47" i="35" a="1"/>
  <c r="D26" i="35" a="1"/>
  <c r="G43" i="36" a="1"/>
  <c r="AA70" i="35" a="1"/>
  <c r="AA46" i="35" a="1"/>
  <c r="U77" i="35" a="1"/>
  <c r="G63" i="36" a="1"/>
  <c r="M74" i="35" a="1"/>
  <c r="P41" i="35" a="1"/>
  <c r="AU54" i="36" a="1"/>
  <c r="J37" i="35" a="1"/>
  <c r="AD62" i="35" a="1"/>
  <c r="AM67" i="35" a="1"/>
  <c r="P38" i="36" a="1"/>
  <c r="O5" i="35" a="1"/>
  <c r="L8" i="36" a="1"/>
  <c r="AB35" i="36" a="1"/>
  <c r="D9" i="35" a="1"/>
  <c r="AA61" i="35" a="1"/>
  <c r="L22" i="36" a="1"/>
  <c r="G14" i="35" a="1"/>
  <c r="AU45" i="36" a="1"/>
  <c r="E29" i="36" a="1"/>
  <c r="E39" i="36" a="1"/>
  <c r="AJ38" i="35" a="1"/>
  <c r="H35" i="36" a="1"/>
  <c r="L157" i="31" a="1"/>
  <c r="F26" i="20" a="1"/>
  <c r="N20" i="20" a="1"/>
  <c r="F21" i="20" a="1"/>
  <c r="F24" i="20" a="1"/>
  <c r="N22" i="20" a="1"/>
  <c r="F29" i="20" a="1"/>
  <c r="N21" i="20" a="1"/>
  <c r="N28" i="20" a="1"/>
  <c r="F22" i="20" a="1"/>
  <c r="N23" i="20" a="1"/>
  <c r="F28" i="20" a="1"/>
  <c r="N27" i="20" a="1"/>
  <c r="N24" i="20" a="1"/>
  <c r="F27" i="20" a="1"/>
  <c r="N26" i="20" a="1"/>
  <c r="N25" i="20" a="1"/>
  <c r="L8" i="34" l="1"/>
  <c r="K9" i="34"/>
  <c r="G10" i="34"/>
  <c r="B8" i="34"/>
  <c r="C8" i="34" s="1"/>
  <c r="L8" i="33"/>
  <c r="B8" i="33" s="1"/>
  <c r="C8" i="33" s="1"/>
  <c r="G10" i="33"/>
  <c r="B7" i="33"/>
  <c r="C7" i="33" s="1"/>
  <c r="B6" i="33"/>
  <c r="C6" i="33" s="1"/>
  <c r="L8" i="32"/>
  <c r="G10" i="32"/>
  <c r="B8" i="32"/>
  <c r="C8" i="32" s="1"/>
  <c r="B7" i="32"/>
  <c r="C7" i="32" s="1"/>
  <c r="B6" i="32"/>
  <c r="C6" i="32" s="1"/>
  <c r="L7" i="31"/>
  <c r="B7" i="31" s="1"/>
  <c r="C7" i="31" s="1"/>
  <c r="G9" i="31"/>
  <c r="K8" i="31" s="1"/>
  <c r="L8" i="30"/>
  <c r="B8" i="30" s="1"/>
  <c r="C8" i="30" s="1"/>
  <c r="G10" i="30"/>
  <c r="L6" i="29"/>
  <c r="G9" i="29"/>
  <c r="K8" i="29"/>
  <c r="K7" i="29"/>
  <c r="L7" i="28"/>
  <c r="L6" i="28"/>
  <c r="G9" i="28"/>
  <c r="K8" i="28"/>
  <c r="L8" i="27"/>
  <c r="G10" i="27"/>
  <c r="B7" i="27"/>
  <c r="C7" i="27" s="1"/>
  <c r="B6" i="27"/>
  <c r="C6" i="27" s="1"/>
  <c r="B8" i="27"/>
  <c r="C8" i="27" s="1"/>
  <c r="L8" i="26"/>
  <c r="B8" i="26" s="1"/>
  <c r="C8" i="26" s="1"/>
  <c r="G10" i="26"/>
  <c r="K9" i="26" s="1"/>
  <c r="L7" i="25"/>
  <c r="B7" i="25" s="1"/>
  <c r="C7" i="25" s="1"/>
  <c r="G9" i="25"/>
  <c r="K8" i="25"/>
  <c r="L8" i="24"/>
  <c r="B8" i="24" s="1"/>
  <c r="C8" i="24" s="1"/>
  <c r="G10" i="24"/>
  <c r="B7" i="24"/>
  <c r="C7" i="24" s="1"/>
  <c r="B6" i="24"/>
  <c r="C6" i="24" s="1"/>
  <c r="B7" i="23"/>
  <c r="C7" i="23" s="1"/>
  <c r="G10" i="23"/>
  <c r="K9" i="23" s="1"/>
  <c r="K8" i="23"/>
  <c r="L7" i="22"/>
  <c r="G9" i="22"/>
  <c r="K8" i="22" s="1"/>
  <c r="B7" i="22"/>
  <c r="C7" i="22" s="1"/>
  <c r="L6" i="21"/>
  <c r="L7" i="21"/>
  <c r="G9" i="21"/>
  <c r="K8" i="21"/>
  <c r="L6" i="8"/>
  <c r="G9" i="8"/>
  <c r="K8" i="8"/>
  <c r="K7" i="8"/>
  <c r="L8" i="9"/>
  <c r="B8" i="9" s="1"/>
  <c r="C8" i="9" s="1"/>
  <c r="G10" i="9"/>
  <c r="L6" i="4"/>
  <c r="B6" i="4" s="1"/>
  <c r="C6" i="4" s="1"/>
  <c r="G9" i="4"/>
  <c r="K8" i="4" s="1"/>
  <c r="K7" i="4"/>
  <c r="B5" i="4"/>
  <c r="C5" i="4" s="1"/>
  <c r="G9" i="3"/>
  <c r="K8" i="3" s="1"/>
  <c r="K7" i="3"/>
  <c r="K159" i="34"/>
  <c r="G161" i="30"/>
  <c r="G162" i="30" s="1"/>
  <c r="G163" i="30" s="1"/>
  <c r="K162" i="30" s="1"/>
  <c r="K159" i="30"/>
  <c r="K66" i="9"/>
  <c r="K65" i="9"/>
  <c r="K6" i="2"/>
  <c r="B6" i="2" s="1"/>
  <c r="C6" i="2" s="1"/>
  <c r="G8" i="2"/>
  <c r="K6" i="1"/>
  <c r="B6" i="1" s="1"/>
  <c r="C6" i="1" s="1"/>
  <c r="G8" i="1"/>
  <c r="J7" i="1" s="1"/>
  <c r="N23" i="20"/>
  <c r="F29" i="20"/>
  <c r="N25" i="20"/>
  <c r="I4" i="36"/>
  <c r="M6" i="36"/>
  <c r="L8" i="36"/>
  <c r="H15" i="36"/>
  <c r="J20" i="36"/>
  <c r="N22" i="36"/>
  <c r="L25" i="36"/>
  <c r="N35" i="36"/>
  <c r="AS37" i="36"/>
  <c r="N39" i="36"/>
  <c r="AQ43" i="36"/>
  <c r="AE52" i="36"/>
  <c r="AP54" i="36"/>
  <c r="AT56" i="36"/>
  <c r="AU59" i="36"/>
  <c r="E63" i="36"/>
  <c r="G76" i="36"/>
  <c r="AR43" i="36"/>
  <c r="X57" i="36"/>
  <c r="H38" i="36"/>
  <c r="H73" i="36"/>
  <c r="AF42" i="36"/>
  <c r="I3" i="36"/>
  <c r="M23" i="36"/>
  <c r="K46" i="36"/>
  <c r="AT57" i="36"/>
  <c r="AT60" i="36"/>
  <c r="M10" i="36"/>
  <c r="AD36" i="36"/>
  <c r="AM47" i="36"/>
  <c r="N20" i="36"/>
  <c r="X35" i="36"/>
  <c r="AN36" i="36"/>
  <c r="AP40" i="36"/>
  <c r="V42" i="36"/>
  <c r="J44" i="36"/>
  <c r="AD57" i="36"/>
  <c r="AK63" i="36"/>
  <c r="F3" i="36"/>
  <c r="O4" i="36"/>
  <c r="O6" i="36"/>
  <c r="D11" i="36"/>
  <c r="I13" i="36"/>
  <c r="G21" i="36"/>
  <c r="AK35" i="36"/>
  <c r="Z39" i="36"/>
  <c r="AS52" i="36"/>
  <c r="AF60" i="36"/>
  <c r="K70" i="36"/>
  <c r="AC76" i="36"/>
  <c r="E9" i="36"/>
  <c r="K13" i="36"/>
  <c r="M15" i="36"/>
  <c r="L23" i="36"/>
  <c r="J26" i="36"/>
  <c r="I38" i="36"/>
  <c r="X42" i="36"/>
  <c r="T44" i="36"/>
  <c r="J46" i="36"/>
  <c r="D53" i="36"/>
  <c r="AR73" i="36"/>
  <c r="AO76" i="36"/>
  <c r="G3" i="36"/>
  <c r="P4" i="36"/>
  <c r="E7" i="36"/>
  <c r="J11" i="36"/>
  <c r="O15" i="36"/>
  <c r="H21" i="36"/>
  <c r="N26" i="36"/>
  <c r="H30" i="36"/>
  <c r="AL35" i="36"/>
  <c r="F37" i="36"/>
  <c r="V38" i="36"/>
  <c r="AA39" i="36"/>
  <c r="F41" i="36"/>
  <c r="J51" i="36"/>
  <c r="P53" i="36"/>
  <c r="K55" i="36"/>
  <c r="AQ63" i="36"/>
  <c r="L70" i="36"/>
  <c r="F9" i="36"/>
  <c r="L13" i="36"/>
  <c r="G5" i="36"/>
  <c r="F7" i="36"/>
  <c r="K11" i="36"/>
  <c r="I21" i="36"/>
  <c r="M30" i="36"/>
  <c r="G37" i="36"/>
  <c r="W38" i="36"/>
  <c r="AO39" i="36"/>
  <c r="U41" i="36"/>
  <c r="X44" i="36"/>
  <c r="T46" i="36"/>
  <c r="M51" i="36"/>
  <c r="T53" i="36"/>
  <c r="AF55" i="36"/>
  <c r="X58" i="36"/>
  <c r="AK70" i="36"/>
  <c r="AT73" i="36"/>
  <c r="Y77" i="36"/>
  <c r="AL72" i="36"/>
  <c r="N4" i="36"/>
  <c r="H26" i="36"/>
  <c r="P39" i="36"/>
  <c r="AN45" i="36"/>
  <c r="F30" i="36"/>
  <c r="O13" i="36"/>
  <c r="H24" i="36"/>
  <c r="X38" i="36"/>
  <c r="L27" i="36"/>
  <c r="AA38" i="36"/>
  <c r="D43" i="36"/>
  <c r="M74" i="36"/>
  <c r="I14" i="36"/>
  <c r="M27" i="36"/>
  <c r="W41" i="36"/>
  <c r="M5" i="36"/>
  <c r="O5" i="36"/>
  <c r="L24" i="36"/>
  <c r="I36" i="36"/>
  <c r="AV39" i="36"/>
  <c r="AQ51" i="36"/>
  <c r="E12" i="36"/>
  <c r="G28" i="36"/>
  <c r="L43" i="36"/>
  <c r="D8" i="36"/>
  <c r="G25" i="36"/>
  <c r="N36" i="36"/>
  <c r="AP38" i="36"/>
  <c r="AQ41" i="36"/>
  <c r="N43" i="36"/>
  <c r="D52" i="36"/>
  <c r="X56" i="36"/>
  <c r="Y59" i="36"/>
  <c r="F75" i="36"/>
  <c r="O39" i="36"/>
  <c r="AD47" i="36"/>
  <c r="J15" i="36"/>
  <c r="L11" i="36"/>
  <c r="Z51" i="36"/>
  <c r="M9" i="36"/>
  <c r="I19" i="36"/>
  <c r="I24" i="36"/>
  <c r="AB38" i="36"/>
  <c r="AR44" i="36"/>
  <c r="AU55" i="36"/>
  <c r="O3" i="36"/>
  <c r="N9" i="36"/>
  <c r="M21" i="36"/>
  <c r="H36" i="36"/>
  <c r="AU39" i="36"/>
  <c r="E43" i="36"/>
  <c r="AM46" i="36"/>
  <c r="AQ58" i="36"/>
  <c r="AF61" i="36"/>
  <c r="G78" i="36"/>
  <c r="N7" i="36"/>
  <c r="L31" i="36"/>
  <c r="Y37" i="36"/>
  <c r="AQ46" i="36"/>
  <c r="G54" i="36"/>
  <c r="AU61" i="36"/>
  <c r="AD71" i="36"/>
  <c r="D10" i="36"/>
  <c r="M24" i="36"/>
  <c r="N40" i="36"/>
  <c r="E75" i="36"/>
  <c r="P5" i="36"/>
  <c r="E10" i="36"/>
  <c r="K14" i="36"/>
  <c r="H22" i="36"/>
  <c r="D35" i="36"/>
  <c r="H54" i="36"/>
  <c r="D4" i="36"/>
  <c r="F8" i="36"/>
  <c r="J12" i="36"/>
  <c r="N14" i="36"/>
  <c r="N28" i="36"/>
  <c r="AR38" i="36"/>
  <c r="O40" i="36"/>
  <c r="K45" i="36"/>
  <c r="F47" i="36"/>
  <c r="AB56" i="36"/>
  <c r="AJ62" i="36"/>
  <c r="Z68" i="36"/>
  <c r="X75" i="36"/>
  <c r="W35" i="36"/>
  <c r="M8" i="36"/>
  <c r="F23" i="36"/>
  <c r="O76" i="36"/>
  <c r="E3" i="36"/>
  <c r="P10" i="36"/>
  <c r="I15" i="36"/>
  <c r="AU37" i="36"/>
  <c r="AQ54" i="36"/>
  <c r="X69" i="36"/>
  <c r="G23" i="36"/>
  <c r="K9" i="36"/>
  <c r="N30" i="36"/>
  <c r="AB44" i="36"/>
  <c r="P67" i="36"/>
  <c r="L7" i="36"/>
  <c r="L21" i="36"/>
  <c r="AQ35" i="36"/>
  <c r="AQ39" i="36"/>
  <c r="AQ44" i="36"/>
  <c r="O11" i="36"/>
  <c r="J31" i="36"/>
  <c r="L37" i="36"/>
  <c r="AT39" i="36"/>
  <c r="AQ67" i="36"/>
  <c r="J14" i="36"/>
  <c r="E28" i="36"/>
  <c r="AO38" i="36"/>
  <c r="AS44" i="36"/>
  <c r="D56" i="36"/>
  <c r="G22" i="36"/>
  <c r="AC41" i="36"/>
  <c r="AR46" i="36"/>
  <c r="G59" i="36"/>
  <c r="AJ78" i="36"/>
  <c r="F4" i="36"/>
  <c r="K10" i="36"/>
  <c r="K22" i="36"/>
  <c r="L35" i="36"/>
  <c r="AE37" i="36"/>
  <c r="AR41" i="36"/>
  <c r="Y45" i="36"/>
  <c r="AT71" i="36"/>
  <c r="H4" i="36"/>
  <c r="G6" i="36"/>
  <c r="G8" i="36"/>
  <c r="K12" i="36"/>
  <c r="O14" i="36"/>
  <c r="I20" i="36"/>
  <c r="M22" i="36"/>
  <c r="E29" i="36"/>
  <c r="M35" i="36"/>
  <c r="AB36" i="36"/>
  <c r="AV38" i="36"/>
  <c r="AT41" i="36"/>
  <c r="AF43" i="36"/>
  <c r="N52" i="36"/>
  <c r="AE59" i="36"/>
  <c r="AK62" i="36"/>
  <c r="P12" i="36"/>
  <c r="I29" i="36"/>
  <c r="N6" i="36"/>
  <c r="M20" i="36"/>
  <c r="AO40" i="36"/>
  <c r="E73" i="36"/>
  <c r="J3" i="36"/>
  <c r="H19" i="36"/>
  <c r="H5" i="36"/>
  <c r="P13" i="36"/>
  <c r="H31" i="36"/>
  <c r="V41" i="36"/>
  <c r="V46" i="36"/>
  <c r="AF53" i="36"/>
  <c r="M7" i="36"/>
  <c r="D12" i="36"/>
  <c r="I68" i="36"/>
  <c r="P3" i="36"/>
  <c r="N19" i="36"/>
  <c r="K36" i="36"/>
  <c r="O68" i="36"/>
  <c r="F6" i="36"/>
  <c r="G20" i="36"/>
  <c r="H25" i="36"/>
  <c r="AB43" i="36"/>
  <c r="J52" i="36"/>
  <c r="AA59" i="36"/>
  <c r="F69" i="36"/>
  <c r="L10" i="36"/>
  <c r="Y40" i="36"/>
  <c r="F42" i="36"/>
  <c r="Z47" i="36"/>
  <c r="W54" i="36"/>
  <c r="AS56" i="36"/>
  <c r="H69" i="36"/>
  <c r="AV75" i="36"/>
  <c r="O79" i="36"/>
  <c r="F22" i="36"/>
  <c r="E24" i="36"/>
  <c r="K27" i="36"/>
  <c r="G36" i="36"/>
  <c r="X37" i="36"/>
  <c r="AR37" i="36"/>
  <c r="O38" i="36"/>
  <c r="AJ39" i="36"/>
  <c r="AN40" i="36"/>
  <c r="N41" i="36"/>
  <c r="U42" i="36"/>
  <c r="AR42" i="36"/>
  <c r="AP44" i="36"/>
  <c r="I46" i="36"/>
  <c r="AK46" i="36"/>
  <c r="T47" i="36"/>
  <c r="H51" i="36"/>
  <c r="AN54" i="36"/>
  <c r="W56" i="36"/>
  <c r="W57" i="36"/>
  <c r="Y60" i="36"/>
  <c r="X61" i="36"/>
  <c r="AP74" i="36"/>
  <c r="AU75" i="36"/>
  <c r="M77" i="36"/>
  <c r="F43" i="36"/>
  <c r="AC77" i="36"/>
  <c r="L36" i="36"/>
  <c r="U44" i="36"/>
  <c r="AE56" i="36"/>
  <c r="J24" i="36"/>
  <c r="H3" i="36"/>
  <c r="E4" i="36"/>
  <c r="D7" i="36"/>
  <c r="P7" i="36"/>
  <c r="O10" i="36"/>
  <c r="N11" i="36"/>
  <c r="M14" i="36"/>
  <c r="L15" i="36"/>
  <c r="K21" i="36"/>
  <c r="J22" i="36"/>
  <c r="K23" i="36"/>
  <c r="M26" i="36"/>
  <c r="D28" i="36"/>
  <c r="J30" i="36"/>
  <c r="V35" i="36"/>
  <c r="M36" i="36"/>
  <c r="I37" i="36"/>
  <c r="G38" i="36"/>
  <c r="Z38" i="36"/>
  <c r="AT38" i="36"/>
  <c r="Y39" i="36"/>
  <c r="AS39" i="36"/>
  <c r="Z41" i="36"/>
  <c r="E42" i="36"/>
  <c r="AE42" i="36"/>
  <c r="I43" i="36"/>
  <c r="E45" i="36"/>
  <c r="P46" i="36"/>
  <c r="AF47" i="36"/>
  <c r="N54" i="36"/>
  <c r="AN55" i="36"/>
  <c r="AF56" i="36"/>
  <c r="AP57" i="36"/>
  <c r="AP58" i="36"/>
  <c r="AT61" i="36"/>
  <c r="E74" i="36"/>
  <c r="K75" i="36"/>
  <c r="O7" i="36"/>
  <c r="N8" i="36"/>
  <c r="M11" i="36"/>
  <c r="L12" i="36"/>
  <c r="K15" i="36"/>
  <c r="J19" i="36"/>
  <c r="I22" i="36"/>
  <c r="H23" i="36"/>
  <c r="I25" i="36"/>
  <c r="L26" i="36"/>
  <c r="N27" i="36"/>
  <c r="F29" i="36"/>
  <c r="AM35" i="36"/>
  <c r="AS38" i="36"/>
  <c r="T39" i="36"/>
  <c r="AQ40" i="36"/>
  <c r="AU44" i="36"/>
  <c r="AE45" i="36"/>
  <c r="L46" i="36"/>
  <c r="AS46" i="36"/>
  <c r="AT54" i="36"/>
  <c r="AM55" i="36"/>
  <c r="AF57" i="36"/>
  <c r="AJ60" i="36"/>
  <c r="AQ62" i="36"/>
  <c r="AM72" i="36"/>
  <c r="E5" i="36"/>
  <c r="D6" i="36"/>
  <c r="P6" i="36"/>
  <c r="P8" i="36"/>
  <c r="O9" i="36"/>
  <c r="N10" i="36"/>
  <c r="N12" i="36"/>
  <c r="M13" i="36"/>
  <c r="L14" i="36"/>
  <c r="L19" i="36"/>
  <c r="K20" i="36"/>
  <c r="J21" i="36"/>
  <c r="G29" i="36"/>
  <c r="I30" i="36"/>
  <c r="M31" i="36"/>
  <c r="AN35" i="36"/>
  <c r="AL36" i="36"/>
  <c r="AC37" i="36"/>
  <c r="X39" i="36"/>
  <c r="W40" i="36"/>
  <c r="D41" i="36"/>
  <c r="D42" i="36"/>
  <c r="AL43" i="36"/>
  <c r="V44" i="36"/>
  <c r="AF45" i="36"/>
  <c r="AE47" i="36"/>
  <c r="U51" i="36"/>
  <c r="H52" i="36"/>
  <c r="AM52" i="36"/>
  <c r="AA53" i="36"/>
  <c r="AK58" i="36"/>
  <c r="AQ59" i="36"/>
  <c r="AJ61" i="36"/>
  <c r="D67" i="36"/>
  <c r="M68" i="36"/>
  <c r="U69" i="36"/>
  <c r="AB70" i="36"/>
  <c r="AJ71" i="36"/>
  <c r="J75" i="36"/>
  <c r="F5" i="36"/>
  <c r="E6" i="36"/>
  <c r="D9" i="36"/>
  <c r="P9" i="36"/>
  <c r="O12" i="36"/>
  <c r="N13" i="36"/>
  <c r="M19" i="36"/>
  <c r="L20" i="36"/>
  <c r="K24" i="36"/>
  <c r="K25" i="36"/>
  <c r="H29" i="36"/>
  <c r="N31" i="36"/>
  <c r="AO35" i="36"/>
  <c r="AM36" i="36"/>
  <c r="J37" i="36"/>
  <c r="AD37" i="36"/>
  <c r="AU38" i="36"/>
  <c r="X40" i="36"/>
  <c r="E41" i="36"/>
  <c r="AA41" i="36"/>
  <c r="AM43" i="36"/>
  <c r="W44" i="36"/>
  <c r="AK45" i="36"/>
  <c r="AJ47" i="36"/>
  <c r="V51" i="36"/>
  <c r="I52" i="36"/>
  <c r="AR52" i="36"/>
  <c r="I55" i="36"/>
  <c r="AO55" i="36"/>
  <c r="AJ56" i="36"/>
  <c r="AQ57" i="36"/>
  <c r="AS60" i="36"/>
  <c r="AT62" i="36"/>
  <c r="F67" i="36"/>
  <c r="N68" i="36"/>
  <c r="W69" i="36"/>
  <c r="AF70" i="36"/>
  <c r="AN77" i="36"/>
  <c r="F79" i="36"/>
  <c r="M25" i="36"/>
  <c r="N37" i="36"/>
  <c r="F10" i="36"/>
  <c r="N24" i="36"/>
  <c r="O30" i="36"/>
  <c r="AC44" i="36"/>
  <c r="AP47" i="36"/>
  <c r="G57" i="36"/>
  <c r="H60" i="36"/>
  <c r="U79" i="36"/>
  <c r="I7" i="36"/>
  <c r="E15" i="36"/>
  <c r="O22" i="36"/>
  <c r="F27" i="36"/>
  <c r="H35" i="36"/>
  <c r="AP36" i="36"/>
  <c r="H39" i="36"/>
  <c r="AL42" i="36"/>
  <c r="N45" i="36"/>
  <c r="F53" i="36"/>
  <c r="F56" i="36"/>
  <c r="I59" i="36"/>
  <c r="AB68" i="36"/>
  <c r="Z74" i="36"/>
  <c r="L3" i="36"/>
  <c r="J5" i="36"/>
  <c r="I6" i="36"/>
  <c r="H9" i="36"/>
  <c r="G10" i="36"/>
  <c r="F13" i="36"/>
  <c r="E14" i="36"/>
  <c r="D20" i="36"/>
  <c r="P20" i="36"/>
  <c r="O24" i="36"/>
  <c r="D26" i="36"/>
  <c r="E31" i="36"/>
  <c r="AA35" i="36"/>
  <c r="AU35" i="36"/>
  <c r="AO37" i="36"/>
  <c r="AF38" i="36"/>
  <c r="J39" i="36"/>
  <c r="H40" i="36"/>
  <c r="K41" i="36"/>
  <c r="O42" i="36"/>
  <c r="W43" i="36"/>
  <c r="D51" i="36"/>
  <c r="K56" i="36"/>
  <c r="O61" i="36"/>
  <c r="Z63" i="36"/>
  <c r="F71" i="36"/>
  <c r="D13" i="36"/>
  <c r="O19" i="36"/>
  <c r="H28" i="36"/>
  <c r="AL37" i="36"/>
  <c r="G39" i="36"/>
  <c r="AC40" i="36"/>
  <c r="J42" i="36"/>
  <c r="D61" i="36"/>
  <c r="AP70" i="36"/>
  <c r="N74" i="36"/>
  <c r="K3" i="36"/>
  <c r="D14" i="36"/>
  <c r="N21" i="36"/>
  <c r="Y35" i="36"/>
  <c r="AE38" i="36"/>
  <c r="I5" i="36"/>
  <c r="G11" i="36"/>
  <c r="P19" i="36"/>
  <c r="D31" i="36"/>
  <c r="O37" i="36"/>
  <c r="AC39" i="36"/>
  <c r="AF41" i="36"/>
  <c r="D44" i="36"/>
  <c r="AC46" i="36"/>
  <c r="G58" i="36"/>
  <c r="M72" i="36"/>
  <c r="AJ75" i="36"/>
  <c r="K4" i="36"/>
  <c r="J7" i="36"/>
  <c r="I8" i="36"/>
  <c r="H11" i="36"/>
  <c r="G12" i="36"/>
  <c r="F15" i="36"/>
  <c r="E19" i="36"/>
  <c r="D22" i="36"/>
  <c r="P22" i="36"/>
  <c r="P23" i="36"/>
  <c r="G27" i="36"/>
  <c r="K28" i="36"/>
  <c r="M29" i="36"/>
  <c r="I35" i="36"/>
  <c r="Y36" i="36"/>
  <c r="AR36" i="36"/>
  <c r="U37" i="36"/>
  <c r="M38" i="36"/>
  <c r="AL38" i="36"/>
  <c r="AE39" i="36"/>
  <c r="AK40" i="36"/>
  <c r="AN41" i="36"/>
  <c r="AO42" i="36"/>
  <c r="E44" i="36"/>
  <c r="AE44" i="36"/>
  <c r="O45" i="36"/>
  <c r="AT45" i="36"/>
  <c r="AD46" i="36"/>
  <c r="AF51" i="36"/>
  <c r="G53" i="36"/>
  <c r="AP53" i="36"/>
  <c r="AD54" i="36"/>
  <c r="U55" i="36"/>
  <c r="I57" i="36"/>
  <c r="H58" i="36"/>
  <c r="K59" i="36"/>
  <c r="L60" i="36"/>
  <c r="AM68" i="36"/>
  <c r="AS69" i="36"/>
  <c r="N72" i="36"/>
  <c r="W73" i="36"/>
  <c r="AF74" i="36"/>
  <c r="AU76" i="36"/>
  <c r="M78" i="36"/>
  <c r="P15" i="36"/>
  <c r="K29" i="36"/>
  <c r="AO36" i="36"/>
  <c r="G41" i="36"/>
  <c r="AK42" i="36"/>
  <c r="AK69" i="36"/>
  <c r="G7" i="36"/>
  <c r="N23" i="36"/>
  <c r="V36" i="36"/>
  <c r="E56" i="36"/>
  <c r="H59" i="36"/>
  <c r="AA68" i="36"/>
  <c r="H8" i="36"/>
  <c r="E13" i="36"/>
  <c r="I28" i="36"/>
  <c r="K38" i="36"/>
  <c r="H41" i="36"/>
  <c r="P43" i="36"/>
  <c r="AR45" i="36"/>
  <c r="P52" i="36"/>
  <c r="AC54" i="36"/>
  <c r="O73" i="36"/>
  <c r="M3" i="36"/>
  <c r="K5" i="36"/>
  <c r="J6" i="36"/>
  <c r="I9" i="36"/>
  <c r="H10" i="36"/>
  <c r="G13" i="36"/>
  <c r="F14" i="36"/>
  <c r="E20" i="36"/>
  <c r="D21" i="36"/>
  <c r="P24" i="36"/>
  <c r="E26" i="36"/>
  <c r="O29" i="36"/>
  <c r="F31" i="36"/>
  <c r="AB35" i="36"/>
  <c r="AS36" i="36"/>
  <c r="V37" i="36"/>
  <c r="AP37" i="36"/>
  <c r="AM38" i="36"/>
  <c r="K39" i="36"/>
  <c r="L41" i="36"/>
  <c r="AO41" i="36"/>
  <c r="P42" i="36"/>
  <c r="Y43" i="36"/>
  <c r="G44" i="36"/>
  <c r="AM44" i="36"/>
  <c r="AE46" i="36"/>
  <c r="AA52" i="36"/>
  <c r="AE54" i="36"/>
  <c r="O57" i="36"/>
  <c r="U58" i="36"/>
  <c r="AF67" i="36"/>
  <c r="AR68" i="36"/>
  <c r="H71" i="36"/>
  <c r="AK74" i="36"/>
  <c r="AQ75" i="36"/>
  <c r="I77" i="36"/>
  <c r="T78" i="36"/>
  <c r="E27" i="36"/>
  <c r="E35" i="36"/>
  <c r="U36" i="36"/>
  <c r="E40" i="36"/>
  <c r="AE41" i="36"/>
  <c r="L45" i="36"/>
  <c r="AB51" i="36"/>
  <c r="AJ53" i="36"/>
  <c r="F62" i="36"/>
  <c r="H6" i="36"/>
  <c r="E11" i="36"/>
  <c r="P14" i="36"/>
  <c r="O20" i="36"/>
  <c r="AT35" i="36"/>
  <c r="J38" i="36"/>
  <c r="O43" i="36"/>
  <c r="AQ45" i="36"/>
  <c r="J47" i="36"/>
  <c r="AN53" i="36"/>
  <c r="L63" i="36"/>
  <c r="J4" i="36"/>
  <c r="G9" i="36"/>
  <c r="F12" i="36"/>
  <c r="D19" i="36"/>
  <c r="P21" i="36"/>
  <c r="L29" i="36"/>
  <c r="AM37" i="36"/>
  <c r="K42" i="36"/>
  <c r="AD44" i="36"/>
  <c r="O55" i="36"/>
  <c r="G62" i="36"/>
  <c r="L4" i="36"/>
  <c r="L6" i="36"/>
  <c r="K7" i="36"/>
  <c r="J8" i="36"/>
  <c r="J10" i="36"/>
  <c r="I11" i="36"/>
  <c r="H12" i="36"/>
  <c r="H14" i="36"/>
  <c r="G15" i="36"/>
  <c r="F19" i="36"/>
  <c r="F21" i="36"/>
  <c r="E22" i="36"/>
  <c r="D23" i="36"/>
  <c r="D24" i="36"/>
  <c r="F26" i="36"/>
  <c r="J35" i="36"/>
  <c r="F36" i="36"/>
  <c r="Z36" i="36"/>
  <c r="W37" i="36"/>
  <c r="N38" i="36"/>
  <c r="L39" i="36"/>
  <c r="AF39" i="36"/>
  <c r="L40" i="36"/>
  <c r="AL40" i="36"/>
  <c r="AQ42" i="36"/>
  <c r="H44" i="36"/>
  <c r="P45" i="36"/>
  <c r="AV45" i="36"/>
  <c r="P47" i="36"/>
  <c r="G51" i="36"/>
  <c r="J53" i="36"/>
  <c r="AQ53" i="36"/>
  <c r="AJ54" i="36"/>
  <c r="T59" i="36"/>
  <c r="W61" i="36"/>
  <c r="W62" i="36"/>
  <c r="AB63" i="36"/>
  <c r="T72" i="36"/>
  <c r="Y73" i="36"/>
  <c r="AE79" i="36"/>
  <c r="D3" i="36"/>
  <c r="N3" i="36"/>
  <c r="M4" i="36"/>
  <c r="L5" i="36"/>
  <c r="K8" i="36"/>
  <c r="J9" i="36"/>
  <c r="I12" i="36"/>
  <c r="H13" i="36"/>
  <c r="G19" i="36"/>
  <c r="F20" i="36"/>
  <c r="E23" i="36"/>
  <c r="F25" i="36"/>
  <c r="G26" i="36"/>
  <c r="M28" i="36"/>
  <c r="E30" i="36"/>
  <c r="G31" i="36"/>
  <c r="K35" i="36"/>
  <c r="AC35" i="36"/>
  <c r="AT36" i="36"/>
  <c r="AQ37" i="36"/>
  <c r="AN38" i="36"/>
  <c r="M40" i="36"/>
  <c r="AM40" i="36"/>
  <c r="M41" i="36"/>
  <c r="AP41" i="36"/>
  <c r="T42" i="36"/>
  <c r="Z43" i="36"/>
  <c r="X45" i="36"/>
  <c r="H46" i="36"/>
  <c r="AO51" i="36"/>
  <c r="AC52" i="36"/>
  <c r="E54" i="36"/>
  <c r="AM54" i="36"/>
  <c r="Z55" i="36"/>
  <c r="W58" i="36"/>
  <c r="AM67" i="36"/>
  <c r="E69" i="36"/>
  <c r="T71" i="36"/>
  <c r="X72" i="36"/>
  <c r="W78" i="36"/>
  <c r="AR79" i="36"/>
  <c r="J43" i="36"/>
  <c r="W45" i="36"/>
  <c r="AP45" i="36"/>
  <c r="K52" i="36"/>
  <c r="AK52" i="36"/>
  <c r="L54" i="36"/>
  <c r="Y56" i="36"/>
  <c r="AS57" i="36"/>
  <c r="U59" i="36"/>
  <c r="E60" i="36"/>
  <c r="K62" i="36"/>
  <c r="AU62" i="36"/>
  <c r="AE67" i="36"/>
  <c r="F70" i="36"/>
  <c r="Y72" i="36"/>
  <c r="J74" i="36"/>
  <c r="D75" i="36"/>
  <c r="AN75" i="36"/>
  <c r="V78" i="36"/>
  <c r="P79" i="36"/>
  <c r="O23" i="36"/>
  <c r="J25" i="36"/>
  <c r="I26" i="36"/>
  <c r="J27" i="36"/>
  <c r="J28" i="36"/>
  <c r="J29" i="36"/>
  <c r="K31" i="36"/>
  <c r="AP35" i="36"/>
  <c r="AA36" i="36"/>
  <c r="AQ36" i="36"/>
  <c r="K37" i="36"/>
  <c r="AB37" i="36"/>
  <c r="L38" i="36"/>
  <c r="M39" i="36"/>
  <c r="AD39" i="36"/>
  <c r="V40" i="36"/>
  <c r="AB41" i="36"/>
  <c r="AU41" i="36"/>
  <c r="AM42" i="36"/>
  <c r="AE43" i="36"/>
  <c r="F44" i="36"/>
  <c r="AT44" i="36"/>
  <c r="AL46" i="36"/>
  <c r="M47" i="36"/>
  <c r="L51" i="36"/>
  <c r="AM51" i="36"/>
  <c r="AL52" i="36"/>
  <c r="N53" i="36"/>
  <c r="AL53" i="36"/>
  <c r="M54" i="36"/>
  <c r="T55" i="36"/>
  <c r="AT55" i="36"/>
  <c r="AJ58" i="36"/>
  <c r="AO60" i="36"/>
  <c r="Z61" i="36"/>
  <c r="AP63" i="36"/>
  <c r="AQ70" i="36"/>
  <c r="AK71" i="36"/>
  <c r="Z72" i="36"/>
  <c r="U73" i="36"/>
  <c r="AD76" i="36"/>
  <c r="AF35" i="36"/>
  <c r="O36" i="36"/>
  <c r="AE36" i="36"/>
  <c r="P37" i="36"/>
  <c r="AV37" i="36"/>
  <c r="T38" i="36"/>
  <c r="Z40" i="36"/>
  <c r="AR40" i="36"/>
  <c r="P41" i="36"/>
  <c r="G42" i="36"/>
  <c r="Y42" i="36"/>
  <c r="K44" i="36"/>
  <c r="I45" i="36"/>
  <c r="AB45" i="36"/>
  <c r="AT46" i="36"/>
  <c r="AQ47" i="36"/>
  <c r="W51" i="36"/>
  <c r="U52" i="36"/>
  <c r="X54" i="36"/>
  <c r="AV54" i="36"/>
  <c r="AR58" i="36"/>
  <c r="U60" i="36"/>
  <c r="F61" i="36"/>
  <c r="M63" i="36"/>
  <c r="H67" i="36"/>
  <c r="AN68" i="36"/>
  <c r="J71" i="36"/>
  <c r="AR72" i="36"/>
  <c r="AF73" i="36"/>
  <c r="O75" i="36"/>
  <c r="K76" i="36"/>
  <c r="AM78" i="36"/>
  <c r="F24" i="36"/>
  <c r="D25" i="36"/>
  <c r="O25" i="36"/>
  <c r="O27" i="36"/>
  <c r="O35" i="36"/>
  <c r="AV35" i="36"/>
  <c r="P36" i="36"/>
  <c r="AF36" i="36"/>
  <c r="D37" i="36"/>
  <c r="AJ37" i="36"/>
  <c r="AJ38" i="36"/>
  <c r="E39" i="36"/>
  <c r="U39" i="36"/>
  <c r="AM39" i="36"/>
  <c r="I40" i="36"/>
  <c r="AA40" i="36"/>
  <c r="AL41" i="36"/>
  <c r="H42" i="36"/>
  <c r="AU42" i="36"/>
  <c r="T43" i="36"/>
  <c r="AK44" i="36"/>
  <c r="AC45" i="36"/>
  <c r="Y46" i="36"/>
  <c r="W47" i="36"/>
  <c r="AR47" i="36"/>
  <c r="X51" i="36"/>
  <c r="AS51" i="36"/>
  <c r="V52" i="36"/>
  <c r="AT52" i="36"/>
  <c r="W53" i="36"/>
  <c r="AS53" i="36"/>
  <c r="D55" i="36"/>
  <c r="AD55" i="36"/>
  <c r="I56" i="36"/>
  <c r="AP56" i="36"/>
  <c r="Y57" i="36"/>
  <c r="AF59" i="36"/>
  <c r="V60" i="36"/>
  <c r="AA62" i="36"/>
  <c r="AS67" i="36"/>
  <c r="AE69" i="36"/>
  <c r="L71" i="36"/>
  <c r="D72" i="36"/>
  <c r="AJ73" i="36"/>
  <c r="AA74" i="36"/>
  <c r="AQ77" i="36"/>
  <c r="AF79" i="36"/>
  <c r="G4" i="36"/>
  <c r="D5" i="36"/>
  <c r="N5" i="36"/>
  <c r="K6" i="36"/>
  <c r="H7" i="36"/>
  <c r="E8" i="36"/>
  <c r="O8" i="36"/>
  <c r="L9" i="36"/>
  <c r="I10" i="36"/>
  <c r="F11" i="36"/>
  <c r="P11" i="36"/>
  <c r="M12" i="36"/>
  <c r="J13" i="36"/>
  <c r="G14" i="36"/>
  <c r="D15" i="36"/>
  <c r="N15" i="36"/>
  <c r="K19" i="36"/>
  <c r="H20" i="36"/>
  <c r="E21" i="36"/>
  <c r="O21" i="36"/>
  <c r="L22" i="36"/>
  <c r="I23" i="36"/>
  <c r="G24" i="36"/>
  <c r="O26" i="36"/>
  <c r="O28" i="36"/>
  <c r="P29" i="36"/>
  <c r="P30" i="36"/>
  <c r="P31" i="36"/>
  <c r="AJ35" i="36"/>
  <c r="T37" i="36"/>
  <c r="D38" i="36"/>
  <c r="U38" i="36"/>
  <c r="AK38" i="36"/>
  <c r="AT40" i="36"/>
  <c r="T41" i="36"/>
  <c r="U43" i="36"/>
  <c r="AP43" i="36"/>
  <c r="N44" i="36"/>
  <c r="J45" i="36"/>
  <c r="E46" i="36"/>
  <c r="Z46" i="36"/>
  <c r="AU46" i="36"/>
  <c r="AU52" i="36"/>
  <c r="Y53" i="36"/>
  <c r="AV53" i="36"/>
  <c r="Y54" i="36"/>
  <c r="E55" i="36"/>
  <c r="T58" i="36"/>
  <c r="W60" i="36"/>
  <c r="AS61" i="36"/>
  <c r="AD62" i="36"/>
  <c r="Y63" i="36"/>
  <c r="Y70" i="36"/>
  <c r="P71" i="36"/>
  <c r="AS72" i="36"/>
  <c r="P75" i="36"/>
  <c r="H77" i="36"/>
  <c r="E78" i="36"/>
  <c r="J23" i="36"/>
  <c r="E25" i="36"/>
  <c r="P25" i="36"/>
  <c r="P26" i="36"/>
  <c r="P27" i="36"/>
  <c r="D30" i="36"/>
  <c r="P35" i="36"/>
  <c r="D36" i="36"/>
  <c r="T36" i="36"/>
  <c r="AJ36" i="36"/>
  <c r="E37" i="36"/>
  <c r="AK37" i="36"/>
  <c r="F39" i="36"/>
  <c r="V39" i="36"/>
  <c r="AN39" i="36"/>
  <c r="J40" i="36"/>
  <c r="AB40" i="36"/>
  <c r="AM41" i="36"/>
  <c r="I42" i="36"/>
  <c r="AV42" i="36"/>
  <c r="AD45" i="36"/>
  <c r="AB46" i="36"/>
  <c r="AV46" i="36"/>
  <c r="Y47" i="36"/>
  <c r="AV47" i="36"/>
  <c r="Y51" i="36"/>
  <c r="AV51" i="36"/>
  <c r="Z52" i="36"/>
  <c r="AV52" i="36"/>
  <c r="Z53" i="36"/>
  <c r="D54" i="36"/>
  <c r="AA54" i="36"/>
  <c r="AE55" i="36"/>
  <c r="J56" i="36"/>
  <c r="D59" i="36"/>
  <c r="I61" i="36"/>
  <c r="AJ69" i="36"/>
  <c r="I72" i="36"/>
  <c r="AB74" i="36"/>
  <c r="AK79" i="36"/>
  <c r="AR54" i="36"/>
  <c r="G56" i="36"/>
  <c r="F57" i="36"/>
  <c r="Z59" i="36"/>
  <c r="D60" i="36"/>
  <c r="F63" i="36"/>
  <c r="AE63" i="36"/>
  <c r="M67" i="36"/>
  <c r="AS68" i="36"/>
  <c r="AA69" i="36"/>
  <c r="G70" i="36"/>
  <c r="U72" i="36"/>
  <c r="AA73" i="36"/>
  <c r="F74" i="36"/>
  <c r="AP75" i="36"/>
  <c r="F77" i="36"/>
  <c r="AQ78" i="36"/>
  <c r="D27" i="36"/>
  <c r="L28" i="36"/>
  <c r="G30" i="36"/>
  <c r="O31" i="36"/>
  <c r="Z35" i="36"/>
  <c r="E36" i="36"/>
  <c r="AC36" i="36"/>
  <c r="H37" i="36"/>
  <c r="AF37" i="36"/>
  <c r="AT37" i="36"/>
  <c r="Y38" i="36"/>
  <c r="AR39" i="36"/>
  <c r="K40" i="36"/>
  <c r="Y41" i="36"/>
  <c r="G43" i="36"/>
  <c r="AN43" i="36"/>
  <c r="I44" i="36"/>
  <c r="AS45" i="36"/>
  <c r="O46" i="36"/>
  <c r="AF46" i="36"/>
  <c r="D47" i="36"/>
  <c r="U47" i="36"/>
  <c r="AN47" i="36"/>
  <c r="I51" i="36"/>
  <c r="AA51" i="36"/>
  <c r="AR51" i="36"/>
  <c r="O52" i="36"/>
  <c r="AF52" i="36"/>
  <c r="E53" i="36"/>
  <c r="V53" i="36"/>
  <c r="AO53" i="36"/>
  <c r="J54" i="36"/>
  <c r="AB54" i="36"/>
  <c r="P55" i="36"/>
  <c r="AJ55" i="36"/>
  <c r="H56" i="36"/>
  <c r="AA56" i="36"/>
  <c r="AB57" i="36"/>
  <c r="F58" i="36"/>
  <c r="Z58" i="36"/>
  <c r="Z60" i="36"/>
  <c r="AB61" i="36"/>
  <c r="E62" i="36"/>
  <c r="G63" i="36"/>
  <c r="N67" i="36"/>
  <c r="AP67" i="36"/>
  <c r="W68" i="36"/>
  <c r="AJ70" i="36"/>
  <c r="AP71" i="36"/>
  <c r="AU72" i="36"/>
  <c r="AJ74" i="36"/>
  <c r="Z76" i="36"/>
  <c r="AA79" i="36"/>
  <c r="AA47" i="36"/>
  <c r="AS47" i="36"/>
  <c r="N51" i="36"/>
  <c r="AJ51" i="36"/>
  <c r="E52" i="36"/>
  <c r="AN52" i="36"/>
  <c r="AB53" i="36"/>
  <c r="O54" i="36"/>
  <c r="F55" i="36"/>
  <c r="X55" i="36"/>
  <c r="AP55" i="36"/>
  <c r="AK57" i="36"/>
  <c r="L58" i="36"/>
  <c r="AK59" i="36"/>
  <c r="M61" i="36"/>
  <c r="AK61" i="36"/>
  <c r="AL62" i="36"/>
  <c r="Y67" i="36"/>
  <c r="AD68" i="36"/>
  <c r="X71" i="36"/>
  <c r="AE72" i="36"/>
  <c r="AL73" i="36"/>
  <c r="AS74" i="36"/>
  <c r="Y75" i="36"/>
  <c r="AL76" i="36"/>
  <c r="N77" i="36"/>
  <c r="H27" i="36"/>
  <c r="P28" i="36"/>
  <c r="K30" i="36"/>
  <c r="F35" i="36"/>
  <c r="AD35" i="36"/>
  <c r="AR35" i="36"/>
  <c r="W36" i="36"/>
  <c r="AU36" i="36"/>
  <c r="Z37" i="36"/>
  <c r="E38" i="36"/>
  <c r="AC38" i="36"/>
  <c r="AF40" i="36"/>
  <c r="AU40" i="36"/>
  <c r="AC42" i="36"/>
  <c r="AC43" i="36"/>
  <c r="AS43" i="36"/>
  <c r="O44" i="36"/>
  <c r="F46" i="36"/>
  <c r="W46" i="36"/>
  <c r="K47" i="36"/>
  <c r="AT47" i="36"/>
  <c r="AK51" i="36"/>
  <c r="W52" i="36"/>
  <c r="K53" i="36"/>
  <c r="AT53" i="36"/>
  <c r="AK54" i="36"/>
  <c r="O56" i="36"/>
  <c r="L57" i="36"/>
  <c r="AL58" i="36"/>
  <c r="L59" i="36"/>
  <c r="N60" i="36"/>
  <c r="N62" i="36"/>
  <c r="P63" i="36"/>
  <c r="AR63" i="36"/>
  <c r="G68" i="36"/>
  <c r="T70" i="36"/>
  <c r="AS70" i="36"/>
  <c r="G72" i="36"/>
  <c r="M73" i="36"/>
  <c r="P74" i="36"/>
  <c r="H76" i="36"/>
  <c r="U77" i="36"/>
  <c r="AR77" i="36"/>
  <c r="AA78" i="36"/>
  <c r="I79" i="36"/>
  <c r="AN79" i="36"/>
  <c r="K26" i="36"/>
  <c r="F28" i="36"/>
  <c r="N29" i="36"/>
  <c r="I31" i="36"/>
  <c r="T35" i="36"/>
  <c r="AE35" i="36"/>
  <c r="J36" i="36"/>
  <c r="AK36" i="36"/>
  <c r="M37" i="36"/>
  <c r="AN37" i="36"/>
  <c r="P38" i="36"/>
  <c r="AQ38" i="36"/>
  <c r="I39" i="36"/>
  <c r="W39" i="36"/>
  <c r="AK39" i="36"/>
  <c r="D40" i="36"/>
  <c r="P40" i="36"/>
  <c r="O41" i="36"/>
  <c r="AD41" i="36"/>
  <c r="AS41" i="36"/>
  <c r="AS42" i="36"/>
  <c r="M43" i="36"/>
  <c r="AT43" i="36"/>
  <c r="AF44" i="36"/>
  <c r="D45" i="36"/>
  <c r="U45" i="36"/>
  <c r="AL45" i="36"/>
  <c r="AO46" i="36"/>
  <c r="F52" i="36"/>
  <c r="X52" i="36"/>
  <c r="L53" i="36"/>
  <c r="AC53" i="36"/>
  <c r="G55" i="36"/>
  <c r="Y55" i="36"/>
  <c r="AN56" i="36"/>
  <c r="M58" i="36"/>
  <c r="M59" i="36"/>
  <c r="AM60" i="36"/>
  <c r="N61" i="36"/>
  <c r="AM61" i="36"/>
  <c r="AP62" i="36"/>
  <c r="T63" i="36"/>
  <c r="AE68" i="36"/>
  <c r="AO69" i="36"/>
  <c r="AF72" i="36"/>
  <c r="AT74" i="36"/>
  <c r="AA75" i="36"/>
  <c r="AM76" i="36"/>
  <c r="D78" i="36"/>
  <c r="AB78" i="36"/>
  <c r="N25" i="36"/>
  <c r="I27" i="36"/>
  <c r="D29" i="36"/>
  <c r="L30" i="36"/>
  <c r="G35" i="36"/>
  <c r="U35" i="36"/>
  <c r="AS35" i="36"/>
  <c r="X36" i="36"/>
  <c r="AV36" i="36"/>
  <c r="AA37" i="36"/>
  <c r="F38" i="36"/>
  <c r="AD38" i="36"/>
  <c r="AL39" i="36"/>
  <c r="T40" i="36"/>
  <c r="AJ40" i="36"/>
  <c r="AV40" i="36"/>
  <c r="N42" i="36"/>
  <c r="AD42" i="36"/>
  <c r="AD43" i="36"/>
  <c r="AV43" i="36"/>
  <c r="P44" i="36"/>
  <c r="AJ44" i="36"/>
  <c r="X46" i="36"/>
  <c r="L47" i="36"/>
  <c r="AU47" i="36"/>
  <c r="AL51" i="36"/>
  <c r="Y52" i="36"/>
  <c r="M53" i="36"/>
  <c r="AD53" i="36"/>
  <c r="AU53" i="36"/>
  <c r="U54" i="36"/>
  <c r="AL54" i="36"/>
  <c r="H55" i="36"/>
  <c r="AS55" i="36"/>
  <c r="P56" i="36"/>
  <c r="AO56" i="36"/>
  <c r="O60" i="36"/>
  <c r="AN60" i="36"/>
  <c r="AO61" i="36"/>
  <c r="O62" i="36"/>
  <c r="AU63" i="36"/>
  <c r="AA67" i="36"/>
  <c r="H68" i="36"/>
  <c r="AF68" i="36"/>
  <c r="N69" i="36"/>
  <c r="AP69" i="36"/>
  <c r="W70" i="36"/>
  <c r="AU70" i="36"/>
  <c r="Z71" i="36"/>
  <c r="H72" i="36"/>
  <c r="N73" i="36"/>
  <c r="AU74" i="36"/>
  <c r="V77" i="36"/>
  <c r="AF78" i="36"/>
  <c r="J79" i="36"/>
  <c r="AP79" i="36"/>
  <c r="T62" i="36"/>
  <c r="K63" i="36"/>
  <c r="T67" i="36"/>
  <c r="AN67" i="36"/>
  <c r="AT68" i="36"/>
  <c r="AN69" i="36"/>
  <c r="J70" i="36"/>
  <c r="U71" i="36"/>
  <c r="AM71" i="36"/>
  <c r="AD72" i="36"/>
  <c r="AM73" i="36"/>
  <c r="K74" i="36"/>
  <c r="T75" i="36"/>
  <c r="AO75" i="36"/>
  <c r="L76" i="36"/>
  <c r="G77" i="36"/>
  <c r="Z77" i="36"/>
  <c r="U78" i="36"/>
  <c r="AN78" i="36"/>
  <c r="AA43" i="36"/>
  <c r="AO43" i="36"/>
  <c r="AA45" i="36"/>
  <c r="AO45" i="36"/>
  <c r="G46" i="36"/>
  <c r="U46" i="36"/>
  <c r="AJ46" i="36"/>
  <c r="N47" i="36"/>
  <c r="AC47" i="36"/>
  <c r="K51" i="36"/>
  <c r="AN51" i="36"/>
  <c r="AJ52" i="36"/>
  <c r="O53" i="36"/>
  <c r="K54" i="36"/>
  <c r="Z54" i="36"/>
  <c r="AO54" i="36"/>
  <c r="V55" i="36"/>
  <c r="AL55" i="36"/>
  <c r="J57" i="36"/>
  <c r="AC57" i="36"/>
  <c r="AU57" i="36"/>
  <c r="AM58" i="36"/>
  <c r="AV59" i="36"/>
  <c r="AC61" i="36"/>
  <c r="AN62" i="36"/>
  <c r="AC63" i="36"/>
  <c r="AV63" i="36"/>
  <c r="U67" i="36"/>
  <c r="J68" i="36"/>
  <c r="V69" i="36"/>
  <c r="AV70" i="36"/>
  <c r="K72" i="36"/>
  <c r="AV72" i="36"/>
  <c r="V73" i="36"/>
  <c r="AN73" i="36"/>
  <c r="AC74" i="36"/>
  <c r="M76" i="36"/>
  <c r="AE76" i="36"/>
  <c r="AA77" i="36"/>
  <c r="AS77" i="36"/>
  <c r="AO78" i="36"/>
  <c r="K79" i="36"/>
  <c r="AJ79" i="36"/>
  <c r="Z67" i="36"/>
  <c r="AR69" i="36"/>
  <c r="P70" i="36"/>
  <c r="G71" i="36"/>
  <c r="Y71" i="36"/>
  <c r="AS73" i="36"/>
  <c r="AT75" i="36"/>
  <c r="P76" i="36"/>
  <c r="L77" i="36"/>
  <c r="AD77" i="36"/>
  <c r="Z78" i="36"/>
  <c r="AR78" i="36"/>
  <c r="AO79" i="36"/>
  <c r="F40" i="36"/>
  <c r="AD40" i="36"/>
  <c r="I41" i="36"/>
  <c r="AJ41" i="36"/>
  <c r="L42" i="36"/>
  <c r="Z42" i="36"/>
  <c r="AN42" i="36"/>
  <c r="Z44" i="36"/>
  <c r="AN44" i="36"/>
  <c r="F45" i="36"/>
  <c r="T45" i="36"/>
  <c r="G47" i="36"/>
  <c r="V47" i="36"/>
  <c r="AK47" i="36"/>
  <c r="O51" i="36"/>
  <c r="AD51" i="36"/>
  <c r="L52" i="36"/>
  <c r="AO52" i="36"/>
  <c r="AK53" i="36"/>
  <c r="P54" i="36"/>
  <c r="L55" i="36"/>
  <c r="AQ55" i="36"/>
  <c r="AL57" i="36"/>
  <c r="AT58" i="36"/>
  <c r="AL59" i="36"/>
  <c r="I60" i="36"/>
  <c r="AA60" i="36"/>
  <c r="P61" i="36"/>
  <c r="AB62" i="36"/>
  <c r="I67" i="36"/>
  <c r="T68" i="36"/>
  <c r="I69" i="36"/>
  <c r="AB69" i="36"/>
  <c r="AT69" i="36"/>
  <c r="AL70" i="36"/>
  <c r="AU71" i="36"/>
  <c r="AB73" i="36"/>
  <c r="AM74" i="36"/>
  <c r="AB75" i="36"/>
  <c r="X76" i="36"/>
  <c r="AP76" i="36"/>
  <c r="AL77" i="36"/>
  <c r="H78" i="36"/>
  <c r="D79" i="36"/>
  <c r="V79" i="36"/>
  <c r="D39" i="36"/>
  <c r="AB39" i="36"/>
  <c r="G40" i="36"/>
  <c r="AE40" i="36"/>
  <c r="J41" i="36"/>
  <c r="AK41" i="36"/>
  <c r="M42" i="36"/>
  <c r="AA42" i="36"/>
  <c r="M44" i="36"/>
  <c r="AA44" i="36"/>
  <c r="AO44" i="36"/>
  <c r="G45" i="36"/>
  <c r="H47" i="36"/>
  <c r="AL47" i="36"/>
  <c r="AE51" i="36"/>
  <c r="AT51" i="36"/>
  <c r="M52" i="36"/>
  <c r="AP52" i="36"/>
  <c r="I53" i="36"/>
  <c r="AM53" i="36"/>
  <c r="T54" i="36"/>
  <c r="M55" i="36"/>
  <c r="AC55" i="36"/>
  <c r="AR55" i="36"/>
  <c r="L56" i="36"/>
  <c r="AC56" i="36"/>
  <c r="V57" i="36"/>
  <c r="AC58" i="36"/>
  <c r="AV58" i="36"/>
  <c r="J60" i="36"/>
  <c r="AV60" i="36"/>
  <c r="V61" i="36"/>
  <c r="AC62" i="36"/>
  <c r="AV62" i="36"/>
  <c r="AO63" i="36"/>
  <c r="AV67" i="36"/>
  <c r="V68" i="36"/>
  <c r="AC69" i="36"/>
  <c r="V70" i="36"/>
  <c r="AO70" i="36"/>
  <c r="AV71" i="36"/>
  <c r="V72" i="36"/>
  <c r="L73" i="36"/>
  <c r="V74" i="36"/>
  <c r="AO74" i="36"/>
  <c r="Y76" i="36"/>
  <c r="AM77" i="36"/>
  <c r="E79" i="36"/>
  <c r="AP39" i="36"/>
  <c r="U40" i="36"/>
  <c r="AS40" i="36"/>
  <c r="X41" i="36"/>
  <c r="AV41" i="36"/>
  <c r="AB42" i="36"/>
  <c r="AP42" i="36"/>
  <c r="H43" i="36"/>
  <c r="V43" i="36"/>
  <c r="AJ43" i="36"/>
  <c r="H45" i="36"/>
  <c r="V45" i="36"/>
  <c r="AJ45" i="36"/>
  <c r="AU45" i="36"/>
  <c r="M46" i="36"/>
  <c r="AP46" i="36"/>
  <c r="I47" i="36"/>
  <c r="X47" i="36"/>
  <c r="E51" i="36"/>
  <c r="T51" i="36"/>
  <c r="AU51" i="36"/>
  <c r="AB52" i="36"/>
  <c r="X53" i="36"/>
  <c r="F54" i="36"/>
  <c r="AU54" i="36"/>
  <c r="N55" i="36"/>
  <c r="AU56" i="36"/>
  <c r="AO57" i="36"/>
  <c r="K58" i="36"/>
  <c r="V59" i="36"/>
  <c r="AN59" i="36"/>
  <c r="AE60" i="36"/>
  <c r="AN61" i="36"/>
  <c r="L62" i="36"/>
  <c r="U63" i="36"/>
  <c r="L67" i="36"/>
  <c r="AD67" i="36"/>
  <c r="AO68" i="36"/>
  <c r="K69" i="36"/>
  <c r="E70" i="36"/>
  <c r="K71" i="36"/>
  <c r="AE71" i="36"/>
  <c r="AN72" i="36"/>
  <c r="AE73" i="36"/>
  <c r="D74" i="36"/>
  <c r="L75" i="36"/>
  <c r="AD75" i="36"/>
  <c r="AR76" i="36"/>
  <c r="J78" i="36"/>
  <c r="X79" i="36"/>
  <c r="W42" i="36"/>
  <c r="AJ42" i="36"/>
  <c r="AT42" i="36"/>
  <c r="K43" i="36"/>
  <c r="X43" i="36"/>
  <c r="AK43" i="36"/>
  <c r="AU43" i="36"/>
  <c r="L44" i="36"/>
  <c r="Y44" i="36"/>
  <c r="AL44" i="36"/>
  <c r="AV44" i="36"/>
  <c r="M45" i="36"/>
  <c r="Z45" i="36"/>
  <c r="AM45" i="36"/>
  <c r="D46" i="36"/>
  <c r="N46" i="36"/>
  <c r="AA46" i="36"/>
  <c r="AN46" i="36"/>
  <c r="E47" i="36"/>
  <c r="O47" i="36"/>
  <c r="AB47" i="36"/>
  <c r="AO47" i="36"/>
  <c r="F51" i="36"/>
  <c r="P51" i="36"/>
  <c r="AC51" i="36"/>
  <c r="AP51" i="36"/>
  <c r="G52" i="36"/>
  <c r="T52" i="36"/>
  <c r="AD52" i="36"/>
  <c r="AQ52" i="36"/>
  <c r="H53" i="36"/>
  <c r="U53" i="36"/>
  <c r="AE53" i="36"/>
  <c r="AR53" i="36"/>
  <c r="I54" i="36"/>
  <c r="V54" i="36"/>
  <c r="AF54" i="36"/>
  <c r="AS54" i="36"/>
  <c r="J55" i="36"/>
  <c r="W55" i="36"/>
  <c r="AK55" i="36"/>
  <c r="N56" i="36"/>
  <c r="AR56" i="36"/>
  <c r="K57" i="36"/>
  <c r="J58" i="36"/>
  <c r="Y58" i="36"/>
  <c r="X59" i="36"/>
  <c r="AM59" i="36"/>
  <c r="AL60" i="36"/>
  <c r="E61" i="36"/>
  <c r="D62" i="36"/>
  <c r="P62" i="36"/>
  <c r="O63" i="36"/>
  <c r="AD63" i="36"/>
  <c r="AC67" i="36"/>
  <c r="AR67" i="36"/>
  <c r="AQ68" i="36"/>
  <c r="J69" i="36"/>
  <c r="I70" i="36"/>
  <c r="X70" i="36"/>
  <c r="W71" i="36"/>
  <c r="AL71" i="36"/>
  <c r="AK72" i="36"/>
  <c r="D73" i="36"/>
  <c r="AV73" i="36"/>
  <c r="O74" i="36"/>
  <c r="N75" i="36"/>
  <c r="AC75" i="36"/>
  <c r="AB76" i="36"/>
  <c r="AQ76" i="36"/>
  <c r="AP77" i="36"/>
  <c r="I78" i="36"/>
  <c r="H79" i="36"/>
  <c r="W79" i="36"/>
  <c r="AA55" i="36"/>
  <c r="U56" i="36"/>
  <c r="P57" i="36"/>
  <c r="AD58" i="36"/>
  <c r="AR59" i="36"/>
  <c r="J61" i="36"/>
  <c r="X62" i="36"/>
  <c r="AL63" i="36"/>
  <c r="D68" i="36"/>
  <c r="O69" i="36"/>
  <c r="AC70" i="36"/>
  <c r="AQ71" i="36"/>
  <c r="I73" i="36"/>
  <c r="W74" i="36"/>
  <c r="AK75" i="36"/>
  <c r="AV76" i="36"/>
  <c r="N78" i="36"/>
  <c r="AB79" i="36"/>
  <c r="AS79" i="36"/>
  <c r="E76" i="36"/>
  <c r="T76" i="36"/>
  <c r="P77" i="36"/>
  <c r="AE77" i="36"/>
  <c r="AD78" i="36"/>
  <c r="AS78" i="36"/>
  <c r="AB55" i="36"/>
  <c r="V56" i="36"/>
  <c r="E57" i="36"/>
  <c r="T57" i="36"/>
  <c r="P58" i="36"/>
  <c r="AE58" i="36"/>
  <c r="AD59" i="36"/>
  <c r="AS59" i="36"/>
  <c r="AR60" i="36"/>
  <c r="K61" i="36"/>
  <c r="J62" i="36"/>
  <c r="Y62" i="36"/>
  <c r="X63" i="36"/>
  <c r="AM63" i="36"/>
  <c r="AL67" i="36"/>
  <c r="E68" i="36"/>
  <c r="D69" i="36"/>
  <c r="P69" i="36"/>
  <c r="O70" i="36"/>
  <c r="AD70" i="36"/>
  <c r="AC71" i="36"/>
  <c r="AR71" i="36"/>
  <c r="AQ72" i="36"/>
  <c r="J73" i="36"/>
  <c r="I74" i="36"/>
  <c r="X74" i="36"/>
  <c r="W75" i="36"/>
  <c r="AL75" i="36"/>
  <c r="AK76" i="36"/>
  <c r="D77" i="36"/>
  <c r="AV77" i="36"/>
  <c r="O78" i="36"/>
  <c r="N79" i="36"/>
  <c r="AC79" i="36"/>
  <c r="AT79" i="36"/>
  <c r="AK56" i="36"/>
  <c r="AJ57" i="36"/>
  <c r="AV57" i="36"/>
  <c r="AU58" i="36"/>
  <c r="N59" i="36"/>
  <c r="M60" i="36"/>
  <c r="AB60" i="36"/>
  <c r="AA61" i="36"/>
  <c r="AP61" i="36"/>
  <c r="AO62" i="36"/>
  <c r="H63" i="36"/>
  <c r="G67" i="36"/>
  <c r="V67" i="36"/>
  <c r="U68" i="36"/>
  <c r="AJ68" i="36"/>
  <c r="AF69" i="36"/>
  <c r="AU69" i="36"/>
  <c r="AT70" i="36"/>
  <c r="M71" i="36"/>
  <c r="L72" i="36"/>
  <c r="AA72" i="36"/>
  <c r="Z73" i="36"/>
  <c r="AO73" i="36"/>
  <c r="AN74" i="36"/>
  <c r="G75" i="36"/>
  <c r="F76" i="36"/>
  <c r="U76" i="36"/>
  <c r="T77" i="36"/>
  <c r="AF77" i="36"/>
  <c r="AE78" i="36"/>
  <c r="AT78" i="36"/>
  <c r="AV55" i="36"/>
  <c r="M56" i="36"/>
  <c r="Z56" i="36"/>
  <c r="AM56" i="36"/>
  <c r="D57" i="36"/>
  <c r="N57" i="36"/>
  <c r="AA57" i="36"/>
  <c r="AN57" i="36"/>
  <c r="E58" i="36"/>
  <c r="O58" i="36"/>
  <c r="AB58" i="36"/>
  <c r="AO58" i="36"/>
  <c r="F59" i="36"/>
  <c r="P59" i="36"/>
  <c r="AC59" i="36"/>
  <c r="AP59" i="36"/>
  <c r="G60" i="36"/>
  <c r="T60" i="36"/>
  <c r="AD60" i="36"/>
  <c r="AQ60" i="36"/>
  <c r="H61" i="36"/>
  <c r="U61" i="36"/>
  <c r="AE61" i="36"/>
  <c r="AR61" i="36"/>
  <c r="I62" i="36"/>
  <c r="V62" i="36"/>
  <c r="AF62" i="36"/>
  <c r="AS62" i="36"/>
  <c r="J63" i="36"/>
  <c r="W63" i="36"/>
  <c r="AJ63" i="36"/>
  <c r="AT63" i="36"/>
  <c r="K67" i="36"/>
  <c r="X67" i="36"/>
  <c r="AK67" i="36"/>
  <c r="AU67" i="36"/>
  <c r="L68" i="36"/>
  <c r="Y68" i="36"/>
  <c r="AL68" i="36"/>
  <c r="AV68" i="36"/>
  <c r="M69" i="36"/>
  <c r="Z69" i="36"/>
  <c r="AM69" i="36"/>
  <c r="D70" i="36"/>
  <c r="N70" i="36"/>
  <c r="AA70" i="36"/>
  <c r="AN70" i="36"/>
  <c r="E71" i="36"/>
  <c r="O71" i="36"/>
  <c r="AB71" i="36"/>
  <c r="AO71" i="36"/>
  <c r="F72" i="36"/>
  <c r="P72" i="36"/>
  <c r="AC72" i="36"/>
  <c r="AP72" i="36"/>
  <c r="G73" i="36"/>
  <c r="T73" i="36"/>
  <c r="AD73" i="36"/>
  <c r="AQ73" i="36"/>
  <c r="H74" i="36"/>
  <c r="U74" i="36"/>
  <c r="AE74" i="36"/>
  <c r="AR74" i="36"/>
  <c r="I75" i="36"/>
  <c r="V75" i="36"/>
  <c r="AF75" i="36"/>
  <c r="AS75" i="36"/>
  <c r="J76" i="36"/>
  <c r="W76" i="36"/>
  <c r="AJ76" i="36"/>
  <c r="AT76" i="36"/>
  <c r="K77" i="36"/>
  <c r="X77" i="36"/>
  <c r="AK77" i="36"/>
  <c r="AU77" i="36"/>
  <c r="L78" i="36"/>
  <c r="Y78" i="36"/>
  <c r="AL78" i="36"/>
  <c r="AV78" i="36"/>
  <c r="M79" i="36"/>
  <c r="Z79" i="36"/>
  <c r="AM79" i="36"/>
  <c r="T56" i="36"/>
  <c r="AD56" i="36"/>
  <c r="AQ56" i="36"/>
  <c r="H57" i="36"/>
  <c r="U57" i="36"/>
  <c r="AE57" i="36"/>
  <c r="AR57" i="36"/>
  <c r="I58" i="36"/>
  <c r="V58" i="36"/>
  <c r="AF58" i="36"/>
  <c r="AS58" i="36"/>
  <c r="J59" i="36"/>
  <c r="W59" i="36"/>
  <c r="AJ59" i="36"/>
  <c r="AT59" i="36"/>
  <c r="K60" i="36"/>
  <c r="X60" i="36"/>
  <c r="AK60" i="36"/>
  <c r="AU60" i="36"/>
  <c r="L61" i="36"/>
  <c r="Y61" i="36"/>
  <c r="AL61" i="36"/>
  <c r="AV61" i="36"/>
  <c r="M62" i="36"/>
  <c r="Z62" i="36"/>
  <c r="AM62" i="36"/>
  <c r="D63" i="36"/>
  <c r="N63" i="36"/>
  <c r="AA63" i="36"/>
  <c r="AN63" i="36"/>
  <c r="E67" i="36"/>
  <c r="O67" i="36"/>
  <c r="AB67" i="36"/>
  <c r="AO67" i="36"/>
  <c r="F68" i="36"/>
  <c r="P68" i="36"/>
  <c r="AC68" i="36"/>
  <c r="AP68" i="36"/>
  <c r="G69" i="36"/>
  <c r="T69" i="36"/>
  <c r="AD69" i="36"/>
  <c r="AQ69" i="36"/>
  <c r="H70" i="36"/>
  <c r="U70" i="36"/>
  <c r="AE70" i="36"/>
  <c r="AR70" i="36"/>
  <c r="I71" i="36"/>
  <c r="V71" i="36"/>
  <c r="AF71" i="36"/>
  <c r="AS71" i="36"/>
  <c r="J72" i="36"/>
  <c r="W72" i="36"/>
  <c r="AJ72" i="36"/>
  <c r="AT72" i="36"/>
  <c r="K73" i="36"/>
  <c r="X73" i="36"/>
  <c r="AK73" i="36"/>
  <c r="AU73" i="36"/>
  <c r="L74" i="36"/>
  <c r="Y74" i="36"/>
  <c r="AL74" i="36"/>
  <c r="AV74" i="36"/>
  <c r="M75" i="36"/>
  <c r="Z75" i="36"/>
  <c r="AM75" i="36"/>
  <c r="D76" i="36"/>
  <c r="N76" i="36"/>
  <c r="AA76" i="36"/>
  <c r="AN76" i="36"/>
  <c r="E77" i="36"/>
  <c r="O77" i="36"/>
  <c r="AB77" i="36"/>
  <c r="AO77" i="36"/>
  <c r="F78" i="36"/>
  <c r="P78" i="36"/>
  <c r="AC78" i="36"/>
  <c r="AP78" i="36"/>
  <c r="G79" i="36"/>
  <c r="T79" i="36"/>
  <c r="AD79" i="36"/>
  <c r="AQ79" i="36"/>
  <c r="AU79" i="36"/>
  <c r="AL56" i="36"/>
  <c r="AV56" i="36"/>
  <c r="M57" i="36"/>
  <c r="Z57" i="36"/>
  <c r="AM57" i="36"/>
  <c r="D58" i="36"/>
  <c r="N58" i="36"/>
  <c r="AA58" i="36"/>
  <c r="AN58" i="36"/>
  <c r="E59" i="36"/>
  <c r="O59" i="36"/>
  <c r="AB59" i="36"/>
  <c r="AO59" i="36"/>
  <c r="F60" i="36"/>
  <c r="P60" i="36"/>
  <c r="AC60" i="36"/>
  <c r="AP60" i="36"/>
  <c r="G61" i="36"/>
  <c r="T61" i="36"/>
  <c r="AD61" i="36"/>
  <c r="AQ61" i="36"/>
  <c r="H62" i="36"/>
  <c r="U62" i="36"/>
  <c r="AE62" i="36"/>
  <c r="AR62" i="36"/>
  <c r="I63" i="36"/>
  <c r="V63" i="36"/>
  <c r="AF63" i="36"/>
  <c r="AS63" i="36"/>
  <c r="J67" i="36"/>
  <c r="W67" i="36"/>
  <c r="AJ67" i="36"/>
  <c r="AT67" i="36"/>
  <c r="K68" i="36"/>
  <c r="X68" i="36"/>
  <c r="AK68" i="36"/>
  <c r="AU68" i="36"/>
  <c r="L69" i="36"/>
  <c r="Y69" i="36"/>
  <c r="AL69" i="36"/>
  <c r="AV69" i="36"/>
  <c r="M70" i="36"/>
  <c r="Z70" i="36"/>
  <c r="AM70" i="36"/>
  <c r="D71" i="36"/>
  <c r="N71" i="36"/>
  <c r="AA71" i="36"/>
  <c r="AN71" i="36"/>
  <c r="E72" i="36"/>
  <c r="O72" i="36"/>
  <c r="AB72" i="36"/>
  <c r="AO72" i="36"/>
  <c r="F73" i="36"/>
  <c r="P73" i="36"/>
  <c r="AC73" i="36"/>
  <c r="AP73" i="36"/>
  <c r="G74" i="36"/>
  <c r="T74" i="36"/>
  <c r="AD74" i="36"/>
  <c r="AQ74" i="36"/>
  <c r="H75" i="36"/>
  <c r="U75" i="36"/>
  <c r="AE75" i="36"/>
  <c r="AR75" i="36"/>
  <c r="I76" i="36"/>
  <c r="V76" i="36"/>
  <c r="AF76" i="36"/>
  <c r="AS76" i="36"/>
  <c r="J77" i="36"/>
  <c r="W77" i="36"/>
  <c r="AJ77" i="36"/>
  <c r="AT77" i="36"/>
  <c r="K78" i="36"/>
  <c r="X78" i="36"/>
  <c r="AK78" i="36"/>
  <c r="AU78" i="36"/>
  <c r="L79" i="36"/>
  <c r="Y79" i="36"/>
  <c r="AL79" i="36"/>
  <c r="AV79" i="36"/>
  <c r="AR68" i="35"/>
  <c r="AV73" i="35"/>
  <c r="AV76" i="35"/>
  <c r="AS71" i="35"/>
  <c r="AS77" i="35"/>
  <c r="AO69" i="35"/>
  <c r="AN72" i="35"/>
  <c r="AS74" i="35"/>
  <c r="AT77" i="35"/>
  <c r="AK67" i="35"/>
  <c r="AJ70" i="35"/>
  <c r="AO72" i="35"/>
  <c r="AT74" i="35"/>
  <c r="AU77" i="35"/>
  <c r="AQ71" i="35"/>
  <c r="AM69" i="35"/>
  <c r="AR71" i="35"/>
  <c r="AN69" i="35"/>
  <c r="AK77" i="35"/>
  <c r="AK70" i="35"/>
  <c r="AP72" i="35"/>
  <c r="AP78" i="35"/>
  <c r="AT67" i="35"/>
  <c r="AL70" i="35"/>
  <c r="AK73" i="35"/>
  <c r="AP75" i="35"/>
  <c r="AQ78" i="35"/>
  <c r="AQ75" i="35"/>
  <c r="AM79" i="35"/>
  <c r="AJ77" i="35"/>
  <c r="AR74" i="35"/>
  <c r="AJ74" i="35"/>
  <c r="AS67" i="35"/>
  <c r="AO75" i="35"/>
  <c r="AU67" i="35"/>
  <c r="AT70" i="35"/>
  <c r="AL73" i="35"/>
  <c r="AR78" i="35"/>
  <c r="AL76" i="35"/>
  <c r="AP68" i="35"/>
  <c r="AU70" i="35"/>
  <c r="AM73" i="35"/>
  <c r="AM76" i="35"/>
  <c r="AN79" i="35"/>
  <c r="AQ68" i="35"/>
  <c r="AV70" i="35"/>
  <c r="AU73" i="35"/>
  <c r="AN76" i="35"/>
  <c r="AO79" i="35"/>
  <c r="AS68" i="35"/>
  <c r="AJ71" i="35"/>
  <c r="AQ72" i="35"/>
  <c r="AR75" i="35"/>
  <c r="AV77" i="35"/>
  <c r="AJ68" i="35"/>
  <c r="AK71" i="35"/>
  <c r="AJ78" i="35"/>
  <c r="AN67" i="35"/>
  <c r="AR69" i="35"/>
  <c r="AL71" i="35"/>
  <c r="AP73" i="35"/>
  <c r="AJ75" i="35"/>
  <c r="AQ76" i="35"/>
  <c r="AN77" i="35"/>
  <c r="AU78" i="35"/>
  <c r="AL68" i="35"/>
  <c r="AL78" i="35"/>
  <c r="AQ77" i="35"/>
  <c r="AP79" i="35"/>
  <c r="AL67" i="35"/>
  <c r="AP69" i="35"/>
  <c r="AT71" i="35"/>
  <c r="AK74" i="35"/>
  <c r="AO76" i="35"/>
  <c r="AS78" i="35"/>
  <c r="AT68" i="35"/>
  <c r="AQ69" i="35"/>
  <c r="AN70" i="35"/>
  <c r="AU71" i="35"/>
  <c r="AR72" i="35"/>
  <c r="AO73" i="35"/>
  <c r="AL74" i="35"/>
  <c r="AV74" i="35"/>
  <c r="AS75" i="35"/>
  <c r="AP76" i="35"/>
  <c r="AM77" i="35"/>
  <c r="AT78" i="35"/>
  <c r="AQ79" i="35"/>
  <c r="AU68" i="35"/>
  <c r="AV71" i="35"/>
  <c r="AK78" i="35"/>
  <c r="AP70" i="35"/>
  <c r="AP67" i="35"/>
  <c r="AJ69" i="35"/>
  <c r="AQ70" i="35"/>
  <c r="AK72" i="35"/>
  <c r="AR73" i="35"/>
  <c r="AL75" i="35"/>
  <c r="AS76" i="35"/>
  <c r="AJ79" i="35"/>
  <c r="AN68" i="35"/>
  <c r="AR70" i="35"/>
  <c r="AS73" i="35"/>
  <c r="AK79" i="35"/>
  <c r="AR67" i="35"/>
  <c r="AO68" i="35"/>
  <c r="AL69" i="35"/>
  <c r="AV69" i="35"/>
  <c r="AS70" i="35"/>
  <c r="AP71" i="35"/>
  <c r="AM72" i="35"/>
  <c r="AJ73" i="35"/>
  <c r="AT73" i="35"/>
  <c r="AQ74" i="35"/>
  <c r="AN75" i="35"/>
  <c r="AK76" i="35"/>
  <c r="AU76" i="35"/>
  <c r="AR77" i="35"/>
  <c r="AO78" i="35"/>
  <c r="AL79" i="35"/>
  <c r="AV79" i="35"/>
  <c r="AV67" i="35"/>
  <c r="AM70" i="35"/>
  <c r="AN73" i="35"/>
  <c r="AU74" i="35"/>
  <c r="AL77" i="35"/>
  <c r="AM67" i="35"/>
  <c r="AK68" i="35"/>
  <c r="AO70" i="35"/>
  <c r="AS72" i="35"/>
  <c r="AM74" i="35"/>
  <c r="AT75" i="35"/>
  <c r="AR79" i="35"/>
  <c r="AO67" i="35"/>
  <c r="AV68" i="35"/>
  <c r="AS69" i="35"/>
  <c r="AM71" i="35"/>
  <c r="AJ72" i="35"/>
  <c r="AT72" i="35"/>
  <c r="AQ73" i="35"/>
  <c r="AN74" i="35"/>
  <c r="AK75" i="35"/>
  <c r="AU75" i="35"/>
  <c r="AR76" i="35"/>
  <c r="AO77" i="35"/>
  <c r="AV78" i="35"/>
  <c r="AS79" i="35"/>
  <c r="AM68" i="35"/>
  <c r="AT69" i="35"/>
  <c r="AN71" i="35"/>
  <c r="AU72" i="35"/>
  <c r="AO74" i="35"/>
  <c r="AV75" i="35"/>
  <c r="AP77" i="35"/>
  <c r="AM78" i="35"/>
  <c r="AT79" i="35"/>
  <c r="AQ67" i="35"/>
  <c r="AK69" i="35"/>
  <c r="AU69" i="35"/>
  <c r="AO71" i="35"/>
  <c r="AL72" i="35"/>
  <c r="AV72" i="35"/>
  <c r="AP74" i="35"/>
  <c r="AM75" i="35"/>
  <c r="AJ76" i="35"/>
  <c r="AT76" i="35"/>
  <c r="AN78" i="35"/>
  <c r="AU79" i="35"/>
  <c r="AJ67" i="35"/>
  <c r="AR36" i="35"/>
  <c r="AM37" i="35"/>
  <c r="AK41" i="35"/>
  <c r="AN37" i="35"/>
  <c r="AL41" i="35"/>
  <c r="AJ45" i="35"/>
  <c r="AO37" i="35"/>
  <c r="AS35" i="35"/>
  <c r="AL44" i="35"/>
  <c r="AO40" i="35"/>
  <c r="AU41" i="35"/>
  <c r="AQ36" i="35"/>
  <c r="AN40" i="35"/>
  <c r="AM44" i="35"/>
  <c r="AV44" i="35"/>
  <c r="AJ38" i="35"/>
  <c r="AS45" i="35"/>
  <c r="AK38" i="35"/>
  <c r="AV41" i="35"/>
  <c r="AT45" i="35"/>
  <c r="AK35" i="35"/>
  <c r="AT38" i="35"/>
  <c r="AR42" i="35"/>
  <c r="AP46" i="35"/>
  <c r="AU38" i="35"/>
  <c r="AS42" i="35"/>
  <c r="AQ46" i="35"/>
  <c r="AT35" i="35"/>
  <c r="AQ39" i="35"/>
  <c r="AO43" i="35"/>
  <c r="AM47" i="35"/>
  <c r="AU35" i="35"/>
  <c r="AP36" i="35"/>
  <c r="AR39" i="35"/>
  <c r="AP43" i="35"/>
  <c r="AN47" i="35"/>
  <c r="AJ42" i="35"/>
  <c r="AL35" i="35"/>
  <c r="AS36" i="35"/>
  <c r="AM38" i="35"/>
  <c r="AT39" i="35"/>
  <c r="AN41" i="35"/>
  <c r="AU42" i="35"/>
  <c r="AL45" i="35"/>
  <c r="AP47" i="35"/>
  <c r="AU39" i="35"/>
  <c r="AR40" i="35"/>
  <c r="AO41" i="35"/>
  <c r="AL42" i="35"/>
  <c r="AV42" i="35"/>
  <c r="AS43" i="35"/>
  <c r="AP44" i="35"/>
  <c r="AM45" i="35"/>
  <c r="AJ46" i="35"/>
  <c r="AT46" i="35"/>
  <c r="AQ47" i="35"/>
  <c r="AN35" i="35"/>
  <c r="AK36" i="35"/>
  <c r="AU36" i="35"/>
  <c r="AR37" i="35"/>
  <c r="AO38" i="35"/>
  <c r="AL39" i="35"/>
  <c r="AV39" i="35"/>
  <c r="AS40" i="35"/>
  <c r="AP41" i="35"/>
  <c r="AM42" i="35"/>
  <c r="AJ43" i="35"/>
  <c r="AT43" i="35"/>
  <c r="AQ44" i="35"/>
  <c r="AN45" i="35"/>
  <c r="AK46" i="35"/>
  <c r="AU46" i="35"/>
  <c r="AR47" i="35"/>
  <c r="AO35" i="35"/>
  <c r="AL36" i="35"/>
  <c r="AV36" i="35"/>
  <c r="AS37" i="35"/>
  <c r="AP38" i="35"/>
  <c r="AM39" i="35"/>
  <c r="AJ40" i="35"/>
  <c r="AT40" i="35"/>
  <c r="AQ41" i="35"/>
  <c r="AN42" i="35"/>
  <c r="AK43" i="35"/>
  <c r="AU43" i="35"/>
  <c r="AR44" i="35"/>
  <c r="AO45" i="35"/>
  <c r="AL46" i="35"/>
  <c r="AV46" i="35"/>
  <c r="AU45" i="35"/>
  <c r="AP40" i="35"/>
  <c r="AO47" i="35"/>
  <c r="AN38" i="35"/>
  <c r="AP35" i="35"/>
  <c r="AN39" i="35"/>
  <c r="AJ47" i="35"/>
  <c r="AQ35" i="35"/>
  <c r="AK37" i="35"/>
  <c r="AU37" i="35"/>
  <c r="AR38" i="35"/>
  <c r="AL40" i="35"/>
  <c r="AV40" i="35"/>
  <c r="AS41" i="35"/>
  <c r="AP42" i="35"/>
  <c r="AM43" i="35"/>
  <c r="AJ44" i="35"/>
  <c r="AT44" i="35"/>
  <c r="AQ45" i="35"/>
  <c r="AN46" i="35"/>
  <c r="AK47" i="35"/>
  <c r="AU47" i="35"/>
  <c r="AO46" i="35"/>
  <c r="AV47" i="35"/>
  <c r="AL38" i="35"/>
  <c r="AV38" i="35"/>
  <c r="AS39" i="35"/>
  <c r="AM41" i="35"/>
  <c r="AT42" i="35"/>
  <c r="AQ43" i="35"/>
  <c r="AN44" i="35"/>
  <c r="AK45" i="35"/>
  <c r="AR46" i="35"/>
  <c r="AV35" i="35"/>
  <c r="AP37" i="35"/>
  <c r="AJ39" i="35"/>
  <c r="AQ40" i="35"/>
  <c r="AK42" i="35"/>
  <c r="AR43" i="35"/>
  <c r="AO44" i="35"/>
  <c r="AV45" i="35"/>
  <c r="AS46" i="35"/>
  <c r="AM35" i="35"/>
  <c r="AJ36" i="35"/>
  <c r="AT36" i="35"/>
  <c r="AQ37" i="35"/>
  <c r="AK39" i="35"/>
  <c r="AM36" i="35"/>
  <c r="AJ37" i="35"/>
  <c r="AT37" i="35"/>
  <c r="AQ38" i="35"/>
  <c r="AK40" i="35"/>
  <c r="AU40" i="35"/>
  <c r="AR41" i="35"/>
  <c r="AO42" i="35"/>
  <c r="AL43" i="35"/>
  <c r="AV43" i="35"/>
  <c r="AS44" i="35"/>
  <c r="AP45" i="35"/>
  <c r="AM46" i="35"/>
  <c r="AT47" i="35"/>
  <c r="AN36" i="35"/>
  <c r="AO39" i="35"/>
  <c r="AR35" i="35"/>
  <c r="AO36" i="35"/>
  <c r="AL37" i="35"/>
  <c r="AV37" i="35"/>
  <c r="AS38" i="35"/>
  <c r="AP39" i="35"/>
  <c r="AM40" i="35"/>
  <c r="AJ41" i="35"/>
  <c r="AT41" i="35"/>
  <c r="AQ42" i="35"/>
  <c r="AN43" i="35"/>
  <c r="AK44" i="35"/>
  <c r="AU44" i="35"/>
  <c r="AR45" i="35"/>
  <c r="AL47" i="35"/>
  <c r="AJ35" i="35"/>
  <c r="AJ51" i="35"/>
  <c r="AK54" i="35"/>
  <c r="AT61" i="35"/>
  <c r="AT51" i="35"/>
  <c r="AL54" i="35"/>
  <c r="AK57" i="35"/>
  <c r="AP59" i="35"/>
  <c r="AU61" i="35"/>
  <c r="AU51" i="35"/>
  <c r="AT54" i="35"/>
  <c r="AL57" i="35"/>
  <c r="AQ59" i="35"/>
  <c r="AP62" i="35"/>
  <c r="AO53" i="35"/>
  <c r="AK61" i="35"/>
  <c r="AP56" i="35"/>
  <c r="AP52" i="35"/>
  <c r="AU54" i="35"/>
  <c r="AM57" i="35"/>
  <c r="AL60" i="35"/>
  <c r="AQ62" i="35"/>
  <c r="AV54" i="35"/>
  <c r="AM60" i="35"/>
  <c r="AV60" i="35"/>
  <c r="AS58" i="35"/>
  <c r="AT58" i="35"/>
  <c r="AN56" i="35"/>
  <c r="AK51" i="35"/>
  <c r="AJ54" i="35"/>
  <c r="AO56" i="35"/>
  <c r="AS61" i="35"/>
  <c r="AS51" i="35"/>
  <c r="AO59" i="35"/>
  <c r="AQ52" i="35"/>
  <c r="AU57" i="35"/>
  <c r="AR62" i="35"/>
  <c r="AR52" i="35"/>
  <c r="AQ55" i="35"/>
  <c r="AV57" i="35"/>
  <c r="AN60" i="35"/>
  <c r="AM63" i="35"/>
  <c r="AM53" i="35"/>
  <c r="AR55" i="35"/>
  <c r="AJ58" i="35"/>
  <c r="AN63" i="35"/>
  <c r="AN53" i="35"/>
  <c r="AS55" i="35"/>
  <c r="AR58" i="35"/>
  <c r="AJ61" i="35"/>
  <c r="AO63" i="35"/>
  <c r="AS52" i="35"/>
  <c r="AJ55" i="35"/>
  <c r="AQ56" i="35"/>
  <c r="AU58" i="35"/>
  <c r="AO60" i="35"/>
  <c r="AP63" i="35"/>
  <c r="AT52" i="35"/>
  <c r="AS59" i="35"/>
  <c r="AU52" i="35"/>
  <c r="AL55" i="35"/>
  <c r="AS56" i="35"/>
  <c r="AM58" i="35"/>
  <c r="AT59" i="35"/>
  <c r="AQ60" i="35"/>
  <c r="AN61" i="35"/>
  <c r="AU62" i="35"/>
  <c r="AO51" i="35"/>
  <c r="AL52" i="35"/>
  <c r="AV52" i="35"/>
  <c r="AP54" i="35"/>
  <c r="AM55" i="35"/>
  <c r="AJ56" i="35"/>
  <c r="AT56" i="35"/>
  <c r="AN58" i="35"/>
  <c r="AK59" i="35"/>
  <c r="AU59" i="35"/>
  <c r="AR60" i="35"/>
  <c r="AO61" i="35"/>
  <c r="AL62" i="35"/>
  <c r="AV62" i="35"/>
  <c r="AS63" i="35"/>
  <c r="AJ53" i="35"/>
  <c r="AK56" i="35"/>
  <c r="AO58" i="35"/>
  <c r="AP61" i="35"/>
  <c r="AT63" i="35"/>
  <c r="AT60" i="35"/>
  <c r="AL51" i="35"/>
  <c r="AP53" i="35"/>
  <c r="AT55" i="35"/>
  <c r="AK58" i="35"/>
  <c r="AR59" i="35"/>
  <c r="AL61" i="35"/>
  <c r="AS62" i="35"/>
  <c r="AM51" i="35"/>
  <c r="AJ52" i="35"/>
  <c r="AQ53" i="35"/>
  <c r="AN54" i="35"/>
  <c r="AK55" i="35"/>
  <c r="AU55" i="35"/>
  <c r="AR56" i="35"/>
  <c r="AO57" i="35"/>
  <c r="AL58" i="35"/>
  <c r="AV58" i="35"/>
  <c r="AP60" i="35"/>
  <c r="AM61" i="35"/>
  <c r="AJ62" i="35"/>
  <c r="AT62" i="35"/>
  <c r="AQ63" i="35"/>
  <c r="AK52" i="35"/>
  <c r="AO54" i="35"/>
  <c r="AV55" i="35"/>
  <c r="AJ59" i="35"/>
  <c r="AK62" i="35"/>
  <c r="AQ57" i="35"/>
  <c r="AP51" i="35"/>
  <c r="AT53" i="35"/>
  <c r="AN55" i="35"/>
  <c r="AU56" i="35"/>
  <c r="AL59" i="35"/>
  <c r="AS60" i="35"/>
  <c r="AJ63" i="35"/>
  <c r="AQ51" i="35"/>
  <c r="AN52" i="35"/>
  <c r="AK53" i="35"/>
  <c r="AU53" i="35"/>
  <c r="AR54" i="35"/>
  <c r="AO55" i="35"/>
  <c r="AL56" i="35"/>
  <c r="AV56" i="35"/>
  <c r="AS57" i="35"/>
  <c r="AP58" i="35"/>
  <c r="AM59" i="35"/>
  <c r="AJ60" i="35"/>
  <c r="AQ61" i="35"/>
  <c r="AN62" i="35"/>
  <c r="AU63" i="35"/>
  <c r="AR51" i="35"/>
  <c r="AO52" i="35"/>
  <c r="AL53" i="35"/>
  <c r="AV53" i="35"/>
  <c r="AS54" i="35"/>
  <c r="AP55" i="35"/>
  <c r="AM56" i="35"/>
  <c r="AJ57" i="35"/>
  <c r="AT57" i="35"/>
  <c r="AQ58" i="35"/>
  <c r="AN59" i="35"/>
  <c r="AK60" i="35"/>
  <c r="AU60" i="35"/>
  <c r="AR61" i="35"/>
  <c r="AO62" i="35"/>
  <c r="AL63" i="35"/>
  <c r="AV63" i="35"/>
  <c r="AV51" i="35"/>
  <c r="AM54" i="35"/>
  <c r="AN57" i="35"/>
  <c r="AV61" i="35"/>
  <c r="AN51" i="35"/>
  <c r="AR53" i="35"/>
  <c r="AP57" i="35"/>
  <c r="AR63" i="35"/>
  <c r="AS53" i="35"/>
  <c r="AM52" i="35"/>
  <c r="AQ54" i="35"/>
  <c r="AR57" i="35"/>
  <c r="AV59" i="35"/>
  <c r="AM62" i="35"/>
  <c r="AK63" i="35"/>
  <c r="W69" i="35"/>
  <c r="AD70" i="35"/>
  <c r="AE73" i="35"/>
  <c r="Y75" i="35"/>
  <c r="Z78" i="35"/>
  <c r="AD67" i="35"/>
  <c r="Y72" i="35"/>
  <c r="AA78" i="35"/>
  <c r="AF70" i="35"/>
  <c r="T74" i="35"/>
  <c r="U77" i="35"/>
  <c r="AF67" i="35"/>
  <c r="Z69" i="35"/>
  <c r="T71" i="35"/>
  <c r="AA72" i="35"/>
  <c r="AB75" i="35"/>
  <c r="V77" i="35"/>
  <c r="AC78" i="35"/>
  <c r="V68" i="35"/>
  <c r="AC69" i="35"/>
  <c r="W71" i="35"/>
  <c r="AD72" i="35"/>
  <c r="X74" i="35"/>
  <c r="AE75" i="35"/>
  <c r="Y77" i="35"/>
  <c r="AF78" i="35"/>
  <c r="Z68" i="35"/>
  <c r="T70" i="35"/>
  <c r="AA71" i="35"/>
  <c r="U73" i="35"/>
  <c r="AB74" i="35"/>
  <c r="V76" i="35"/>
  <c r="AC77" i="35"/>
  <c r="W79" i="35"/>
  <c r="X72" i="35"/>
  <c r="X69" i="35"/>
  <c r="AF73" i="35"/>
  <c r="T77" i="35"/>
  <c r="Y69" i="35"/>
  <c r="Z72" i="35"/>
  <c r="AB78" i="35"/>
  <c r="U74" i="35"/>
  <c r="AC74" i="35"/>
  <c r="U67" i="35"/>
  <c r="V70" i="35"/>
  <c r="W73" i="35"/>
  <c r="X76" i="35"/>
  <c r="AE77" i="35"/>
  <c r="V67" i="35"/>
  <c r="W70" i="35"/>
  <c r="AE74" i="35"/>
  <c r="Z79" i="35"/>
  <c r="Y67" i="35"/>
  <c r="AF68" i="35"/>
  <c r="Z70" i="35"/>
  <c r="T72" i="35"/>
  <c r="AA73" i="35"/>
  <c r="U75" i="35"/>
  <c r="V78" i="35"/>
  <c r="AC79" i="35"/>
  <c r="AC67" i="35"/>
  <c r="AF76" i="35"/>
  <c r="AE70" i="35"/>
  <c r="Z75" i="35"/>
  <c r="AE67" i="35"/>
  <c r="AA75" i="35"/>
  <c r="AA68" i="35"/>
  <c r="U70" i="35"/>
  <c r="AB71" i="35"/>
  <c r="V73" i="35"/>
  <c r="W76" i="35"/>
  <c r="AD77" i="35"/>
  <c r="X79" i="35"/>
  <c r="AB68" i="35"/>
  <c r="AC71" i="35"/>
  <c r="AD74" i="35"/>
  <c r="Y79" i="35"/>
  <c r="AC68" i="35"/>
  <c r="AD71" i="35"/>
  <c r="X73" i="35"/>
  <c r="Y76" i="35"/>
  <c r="AF77" i="35"/>
  <c r="AB76" i="35"/>
  <c r="W67" i="35"/>
  <c r="T68" i="35"/>
  <c r="AD68" i="35"/>
  <c r="AA69" i="35"/>
  <c r="X70" i="35"/>
  <c r="U71" i="35"/>
  <c r="AE71" i="35"/>
  <c r="AB72" i="35"/>
  <c r="Y73" i="35"/>
  <c r="V74" i="35"/>
  <c r="AF74" i="35"/>
  <c r="AC75" i="35"/>
  <c r="Z76" i="35"/>
  <c r="W77" i="35"/>
  <c r="T78" i="35"/>
  <c r="AD78" i="35"/>
  <c r="AA79" i="35"/>
  <c r="X67" i="35"/>
  <c r="U68" i="35"/>
  <c r="AE68" i="35"/>
  <c r="AB69" i="35"/>
  <c r="Y70" i="35"/>
  <c r="V71" i="35"/>
  <c r="AF71" i="35"/>
  <c r="AC72" i="35"/>
  <c r="Z73" i="35"/>
  <c r="W74" i="35"/>
  <c r="T75" i="35"/>
  <c r="AD75" i="35"/>
  <c r="AA76" i="35"/>
  <c r="X77" i="35"/>
  <c r="U78" i="35"/>
  <c r="AE78" i="35"/>
  <c r="AB79" i="35"/>
  <c r="Z67" i="35"/>
  <c r="W68" i="35"/>
  <c r="T69" i="35"/>
  <c r="AD69" i="35"/>
  <c r="AA70" i="35"/>
  <c r="X71" i="35"/>
  <c r="U72" i="35"/>
  <c r="AE72" i="35"/>
  <c r="AB73" i="35"/>
  <c r="Y74" i="35"/>
  <c r="V75" i="35"/>
  <c r="AF75" i="35"/>
  <c r="AC76" i="35"/>
  <c r="Z77" i="35"/>
  <c r="W78" i="35"/>
  <c r="T79" i="35"/>
  <c r="AD79" i="35"/>
  <c r="AA67" i="35"/>
  <c r="X68" i="35"/>
  <c r="U69" i="35"/>
  <c r="AE69" i="35"/>
  <c r="AB70" i="35"/>
  <c r="Y71" i="35"/>
  <c r="V72" i="35"/>
  <c r="AF72" i="35"/>
  <c r="AC73" i="35"/>
  <c r="Z74" i="35"/>
  <c r="W75" i="35"/>
  <c r="T76" i="35"/>
  <c r="AD76" i="35"/>
  <c r="AA77" i="35"/>
  <c r="X78" i="35"/>
  <c r="U79" i="35"/>
  <c r="AE79" i="35"/>
  <c r="AB67" i="35"/>
  <c r="Y68" i="35"/>
  <c r="V69" i="35"/>
  <c r="AF69" i="35"/>
  <c r="AC70" i="35"/>
  <c r="Z71" i="35"/>
  <c r="W72" i="35"/>
  <c r="T73" i="35"/>
  <c r="AD73" i="35"/>
  <c r="AA74" i="35"/>
  <c r="X75" i="35"/>
  <c r="U76" i="35"/>
  <c r="AE76" i="35"/>
  <c r="AB77" i="35"/>
  <c r="Y78" i="35"/>
  <c r="V79" i="35"/>
  <c r="AF79" i="35"/>
  <c r="T67" i="35"/>
  <c r="AD51" i="35"/>
  <c r="AD61" i="35"/>
  <c r="T54" i="35"/>
  <c r="AA59" i="35"/>
  <c r="AE61" i="35"/>
  <c r="AF51" i="35"/>
  <c r="U54" i="35"/>
  <c r="AD55" i="35"/>
  <c r="AF57" i="35"/>
  <c r="AB59" i="35"/>
  <c r="V60" i="35"/>
  <c r="AF61" i="35"/>
  <c r="Z52" i="35"/>
  <c r="V54" i="35"/>
  <c r="X56" i="35"/>
  <c r="T58" i="35"/>
  <c r="Z62" i="35"/>
  <c r="W60" i="35"/>
  <c r="AA52" i="35"/>
  <c r="W54" i="35"/>
  <c r="Y56" i="35"/>
  <c r="U58" i="35"/>
  <c r="AA62" i="35"/>
  <c r="X60" i="35"/>
  <c r="AB55" i="35"/>
  <c r="X57" i="35"/>
  <c r="AE57" i="35"/>
  <c r="Y60" i="35"/>
  <c r="AC58" i="35"/>
  <c r="W63" i="35"/>
  <c r="Y63" i="35"/>
  <c r="Z53" i="35"/>
  <c r="Z59" i="35"/>
  <c r="AE51" i="35"/>
  <c r="AC55" i="35"/>
  <c r="AB52" i="35"/>
  <c r="AD54" i="35"/>
  <c r="Z56" i="35"/>
  <c r="AB58" i="35"/>
  <c r="AB62" i="35"/>
  <c r="AC52" i="35"/>
  <c r="AE54" i="35"/>
  <c r="AA56" i="35"/>
  <c r="AF60" i="35"/>
  <c r="AC62" i="35"/>
  <c r="U51" i="35"/>
  <c r="W53" i="35"/>
  <c r="AF54" i="35"/>
  <c r="U57" i="35"/>
  <c r="AD58" i="35"/>
  <c r="T61" i="35"/>
  <c r="X63" i="35"/>
  <c r="V51" i="35"/>
  <c r="X53" i="35"/>
  <c r="T55" i="35"/>
  <c r="V57" i="35"/>
  <c r="AE58" i="35"/>
  <c r="U61" i="35"/>
  <c r="AC51" i="35"/>
  <c r="Y53" i="35"/>
  <c r="AA55" i="35"/>
  <c r="W57" i="35"/>
  <c r="Y59" i="35"/>
  <c r="V61" i="35"/>
  <c r="AC61" i="35"/>
  <c r="Z63" i="35"/>
  <c r="AD52" i="35"/>
  <c r="U55" i="35"/>
  <c r="V58" i="35"/>
  <c r="T62" i="35"/>
  <c r="U52" i="35"/>
  <c r="AB53" i="35"/>
  <c r="Y54" i="35"/>
  <c r="V55" i="35"/>
  <c r="AC56" i="35"/>
  <c r="Z57" i="35"/>
  <c r="W58" i="35"/>
  <c r="T59" i="35"/>
  <c r="AD59" i="35"/>
  <c r="AA60" i="35"/>
  <c r="X61" i="35"/>
  <c r="U62" i="35"/>
  <c r="AE62" i="35"/>
  <c r="AB63" i="35"/>
  <c r="AF52" i="35"/>
  <c r="Z54" i="35"/>
  <c r="T56" i="35"/>
  <c r="AA57" i="35"/>
  <c r="U59" i="35"/>
  <c r="AE59" i="35"/>
  <c r="AB60" i="35"/>
  <c r="Y61" i="35"/>
  <c r="AF62" i="35"/>
  <c r="W52" i="35"/>
  <c r="T53" i="35"/>
  <c r="AA54" i="35"/>
  <c r="X55" i="35"/>
  <c r="AE56" i="35"/>
  <c r="AB57" i="35"/>
  <c r="Y58" i="35"/>
  <c r="V59" i="35"/>
  <c r="AC60" i="35"/>
  <c r="Z61" i="35"/>
  <c r="W62" i="35"/>
  <c r="AD63" i="35"/>
  <c r="AA51" i="35"/>
  <c r="X52" i="35"/>
  <c r="U53" i="35"/>
  <c r="AE53" i="35"/>
  <c r="AB54" i="35"/>
  <c r="Y55" i="35"/>
  <c r="V56" i="35"/>
  <c r="AF56" i="35"/>
  <c r="AC57" i="35"/>
  <c r="Z58" i="35"/>
  <c r="W59" i="35"/>
  <c r="T60" i="35"/>
  <c r="AD60" i="35"/>
  <c r="AA61" i="35"/>
  <c r="X62" i="35"/>
  <c r="U63" i="35"/>
  <c r="AE63" i="35"/>
  <c r="T52" i="35"/>
  <c r="X54" i="35"/>
  <c r="AE55" i="35"/>
  <c r="Y57" i="35"/>
  <c r="AC59" i="35"/>
  <c r="Z60" i="35"/>
  <c r="W61" i="35"/>
  <c r="AA63" i="35"/>
  <c r="X51" i="35"/>
  <c r="AF55" i="35"/>
  <c r="Y51" i="35"/>
  <c r="AC53" i="35"/>
  <c r="AD56" i="35"/>
  <c r="V62" i="35"/>
  <c r="Z51" i="35"/>
  <c r="AD53" i="35"/>
  <c r="U56" i="35"/>
  <c r="T63" i="35"/>
  <c r="AB51" i="35"/>
  <c r="Y52" i="35"/>
  <c r="V53" i="35"/>
  <c r="AF53" i="35"/>
  <c r="AC54" i="35"/>
  <c r="Z55" i="35"/>
  <c r="W56" i="35"/>
  <c r="T57" i="35"/>
  <c r="AD57" i="35"/>
  <c r="AA58" i="35"/>
  <c r="X59" i="35"/>
  <c r="U60" i="35"/>
  <c r="AE60" i="35"/>
  <c r="AB61" i="35"/>
  <c r="Y62" i="35"/>
  <c r="V63" i="35"/>
  <c r="AF63" i="35"/>
  <c r="W51" i="35"/>
  <c r="AA53" i="35"/>
  <c r="AB56" i="35"/>
  <c r="AF58" i="35"/>
  <c r="AD62" i="35"/>
  <c r="AE52" i="35"/>
  <c r="V52" i="35"/>
  <c r="W55" i="35"/>
  <c r="X58" i="35"/>
  <c r="AC63" i="35"/>
  <c r="AF59" i="35"/>
  <c r="T51" i="35"/>
  <c r="V44" i="35"/>
  <c r="W37" i="35"/>
  <c r="V41" i="35"/>
  <c r="U38" i="35"/>
  <c r="AF41" i="35"/>
  <c r="AD38" i="35"/>
  <c r="AD35" i="35"/>
  <c r="AA46" i="35"/>
  <c r="W44" i="35"/>
  <c r="Y37" i="35"/>
  <c r="AC45" i="35"/>
  <c r="V38" i="35"/>
  <c r="Z46" i="35"/>
  <c r="AC42" i="35"/>
  <c r="T45" i="35"/>
  <c r="X40" i="35"/>
  <c r="AB36" i="35"/>
  <c r="Y40" i="35"/>
  <c r="X37" i="35"/>
  <c r="U41" i="35"/>
  <c r="AF44" i="35"/>
  <c r="T38" i="35"/>
  <c r="AE41" i="35"/>
  <c r="AD45" i="35"/>
  <c r="U35" i="35"/>
  <c r="AC35" i="35"/>
  <c r="AB42" i="35"/>
  <c r="AE38" i="35"/>
  <c r="AE35" i="35"/>
  <c r="AA39" i="35"/>
  <c r="Y43" i="35"/>
  <c r="W47" i="35"/>
  <c r="Z36" i="35"/>
  <c r="AB39" i="35"/>
  <c r="Z43" i="35"/>
  <c r="X47" i="35"/>
  <c r="AA36" i="35"/>
  <c r="Z40" i="35"/>
  <c r="AD42" i="35"/>
  <c r="U45" i="35"/>
  <c r="AE45" i="35"/>
  <c r="V35" i="35"/>
  <c r="T36" i="35"/>
  <c r="X38" i="35"/>
  <c r="U39" i="35"/>
  <c r="Y41" i="35"/>
  <c r="AC43" i="35"/>
  <c r="W45" i="35"/>
  <c r="AD46" i="35"/>
  <c r="X35" i="35"/>
  <c r="AE36" i="35"/>
  <c r="AB37" i="35"/>
  <c r="V39" i="35"/>
  <c r="AF39" i="35"/>
  <c r="AC40" i="35"/>
  <c r="W42" i="35"/>
  <c r="T43" i="35"/>
  <c r="AD43" i="35"/>
  <c r="AA44" i="35"/>
  <c r="X45" i="35"/>
  <c r="U46" i="35"/>
  <c r="AE46" i="35"/>
  <c r="AB47" i="35"/>
  <c r="Y35" i="35"/>
  <c r="AC37" i="35"/>
  <c r="W39" i="35"/>
  <c r="AA41" i="35"/>
  <c r="AE43" i="35"/>
  <c r="Y45" i="35"/>
  <c r="AC47" i="35"/>
  <c r="Z35" i="35"/>
  <c r="W36" i="35"/>
  <c r="AD37" i="35"/>
  <c r="AA38" i="35"/>
  <c r="X39" i="35"/>
  <c r="U40" i="35"/>
  <c r="AE40" i="35"/>
  <c r="AB41" i="35"/>
  <c r="Y42" i="35"/>
  <c r="AF43" i="35"/>
  <c r="AC44" i="35"/>
  <c r="Z45" i="35"/>
  <c r="W46" i="35"/>
  <c r="AD47" i="35"/>
  <c r="AA35" i="35"/>
  <c r="X36" i="35"/>
  <c r="U37" i="35"/>
  <c r="AE37" i="35"/>
  <c r="AB38" i="35"/>
  <c r="Y39" i="35"/>
  <c r="V40" i="35"/>
  <c r="AF40" i="35"/>
  <c r="AC41" i="35"/>
  <c r="Z42" i="35"/>
  <c r="W43" i="35"/>
  <c r="T44" i="35"/>
  <c r="AD44" i="35"/>
  <c r="AA45" i="35"/>
  <c r="X46" i="35"/>
  <c r="U47" i="35"/>
  <c r="AE47" i="35"/>
  <c r="AC39" i="35"/>
  <c r="T42" i="35"/>
  <c r="X44" i="35"/>
  <c r="Y47" i="35"/>
  <c r="AF35" i="35"/>
  <c r="X41" i="35"/>
  <c r="AD36" i="35"/>
  <c r="AE39" i="35"/>
  <c r="V42" i="35"/>
  <c r="Z44" i="35"/>
  <c r="AA47" i="35"/>
  <c r="U36" i="35"/>
  <c r="Z41" i="35"/>
  <c r="V36" i="35"/>
  <c r="Z38" i="35"/>
  <c r="AD40" i="35"/>
  <c r="X42" i="35"/>
  <c r="AB44" i="35"/>
  <c r="V46" i="35"/>
  <c r="T37" i="35"/>
  <c r="V43" i="35"/>
  <c r="AB35" i="35"/>
  <c r="Y36" i="35"/>
  <c r="V37" i="35"/>
  <c r="AF37" i="35"/>
  <c r="AC38" i="35"/>
  <c r="Z39" i="35"/>
  <c r="W40" i="35"/>
  <c r="T41" i="35"/>
  <c r="AD41" i="35"/>
  <c r="AA42" i="35"/>
  <c r="X43" i="35"/>
  <c r="U44" i="35"/>
  <c r="AE44" i="35"/>
  <c r="AB45" i="35"/>
  <c r="Y46" i="35"/>
  <c r="V47" i="35"/>
  <c r="AF47" i="35"/>
  <c r="AF38" i="35"/>
  <c r="W41" i="35"/>
  <c r="AA43" i="35"/>
  <c r="AB46" i="35"/>
  <c r="AC36" i="35"/>
  <c r="Z37" i="35"/>
  <c r="W38" i="35"/>
  <c r="T39" i="35"/>
  <c r="AD39" i="35"/>
  <c r="AA40" i="35"/>
  <c r="U42" i="35"/>
  <c r="AE42" i="35"/>
  <c r="AB43" i="35"/>
  <c r="Y44" i="35"/>
  <c r="V45" i="35"/>
  <c r="AF45" i="35"/>
  <c r="AC46" i="35"/>
  <c r="Z47" i="35"/>
  <c r="W35" i="35"/>
  <c r="AA37" i="35"/>
  <c r="AB40" i="35"/>
  <c r="AF42" i="35"/>
  <c r="T46" i="35"/>
  <c r="Y38" i="35"/>
  <c r="AF36" i="35"/>
  <c r="T40" i="35"/>
  <c r="U43" i="35"/>
  <c r="AF46" i="35"/>
  <c r="T47" i="35"/>
  <c r="T35" i="35"/>
  <c r="J68" i="35"/>
  <c r="D72" i="35"/>
  <c r="H70" i="35"/>
  <c r="F74" i="35"/>
  <c r="O75" i="35"/>
  <c r="D78" i="35"/>
  <c r="I70" i="35"/>
  <c r="E78" i="35"/>
  <c r="G67" i="35"/>
  <c r="J70" i="35"/>
  <c r="H74" i="35"/>
  <c r="F78" i="35"/>
  <c r="H67" i="35"/>
  <c r="J78" i="35"/>
  <c r="I67" i="35"/>
  <c r="D69" i="35"/>
  <c r="E71" i="35"/>
  <c r="N72" i="35"/>
  <c r="P74" i="35"/>
  <c r="L76" i="35"/>
  <c r="F76" i="35"/>
  <c r="N68" i="35"/>
  <c r="H72" i="35"/>
  <c r="G74" i="35"/>
  <c r="O68" i="35"/>
  <c r="L72" i="35"/>
  <c r="J76" i="35"/>
  <c r="P68" i="35"/>
  <c r="N70" i="35"/>
  <c r="M72" i="35"/>
  <c r="L74" i="35"/>
  <c r="K76" i="35"/>
  <c r="N78" i="35"/>
  <c r="G69" i="35"/>
  <c r="O78" i="35"/>
  <c r="J67" i="35"/>
  <c r="F71" i="35"/>
  <c r="E73" i="35"/>
  <c r="D75" i="35"/>
  <c r="P76" i="35"/>
  <c r="M67" i="35"/>
  <c r="K69" i="35"/>
  <c r="P78" i="35"/>
  <c r="G71" i="35"/>
  <c r="I73" i="35"/>
  <c r="E75" i="35"/>
  <c r="G77" i="35"/>
  <c r="D68" i="35"/>
  <c r="L69" i="35"/>
  <c r="G79" i="35"/>
  <c r="K71" i="35"/>
  <c r="J73" i="35"/>
  <c r="I75" i="35"/>
  <c r="H77" i="35"/>
  <c r="K79" i="35"/>
  <c r="E68" i="35"/>
  <c r="M69" i="35"/>
  <c r="O71" i="35"/>
  <c r="K73" i="35"/>
  <c r="M75" i="35"/>
  <c r="I77" i="35"/>
  <c r="L79" i="35"/>
  <c r="F68" i="35"/>
  <c r="N69" i="35"/>
  <c r="D70" i="35"/>
  <c r="P71" i="35"/>
  <c r="O73" i="35"/>
  <c r="N75" i="35"/>
  <c r="M77" i="35"/>
  <c r="M79" i="35"/>
  <c r="G68" i="35"/>
  <c r="N67" i="35"/>
  <c r="K68" i="35"/>
  <c r="H69" i="35"/>
  <c r="E70" i="35"/>
  <c r="O70" i="35"/>
  <c r="L71" i="35"/>
  <c r="I72" i="35"/>
  <c r="F73" i="35"/>
  <c r="P73" i="35"/>
  <c r="M74" i="35"/>
  <c r="J75" i="35"/>
  <c r="G76" i="35"/>
  <c r="D77" i="35"/>
  <c r="N77" i="35"/>
  <c r="K78" i="35"/>
  <c r="H79" i="35"/>
  <c r="E67" i="35"/>
  <c r="O67" i="35"/>
  <c r="L68" i="35"/>
  <c r="I69" i="35"/>
  <c r="F70" i="35"/>
  <c r="P70" i="35"/>
  <c r="M71" i="35"/>
  <c r="J72" i="35"/>
  <c r="G73" i="35"/>
  <c r="D74" i="35"/>
  <c r="N74" i="35"/>
  <c r="K75" i="35"/>
  <c r="H76" i="35"/>
  <c r="E77" i="35"/>
  <c r="O77" i="35"/>
  <c r="L78" i="35"/>
  <c r="I79" i="35"/>
  <c r="F67" i="35"/>
  <c r="P67" i="35"/>
  <c r="M68" i="35"/>
  <c r="J69" i="35"/>
  <c r="G70" i="35"/>
  <c r="D71" i="35"/>
  <c r="N71" i="35"/>
  <c r="K72" i="35"/>
  <c r="H73" i="35"/>
  <c r="E74" i="35"/>
  <c r="O74" i="35"/>
  <c r="L75" i="35"/>
  <c r="I76" i="35"/>
  <c r="F77" i="35"/>
  <c r="P77" i="35"/>
  <c r="M78" i="35"/>
  <c r="J79" i="35"/>
  <c r="K70" i="35"/>
  <c r="H71" i="35"/>
  <c r="E72" i="35"/>
  <c r="O72" i="35"/>
  <c r="L73" i="35"/>
  <c r="I74" i="35"/>
  <c r="F75" i="35"/>
  <c r="P75" i="35"/>
  <c r="M76" i="35"/>
  <c r="J77" i="35"/>
  <c r="G78" i="35"/>
  <c r="D79" i="35"/>
  <c r="N79" i="35"/>
  <c r="K67" i="35"/>
  <c r="H68" i="35"/>
  <c r="E69" i="35"/>
  <c r="O69" i="35"/>
  <c r="L70" i="35"/>
  <c r="I71" i="35"/>
  <c r="F72" i="35"/>
  <c r="P72" i="35"/>
  <c r="M73" i="35"/>
  <c r="J74" i="35"/>
  <c r="G75" i="35"/>
  <c r="D76" i="35"/>
  <c r="N76" i="35"/>
  <c r="K77" i="35"/>
  <c r="H78" i="35"/>
  <c r="E79" i="35"/>
  <c r="O79" i="35"/>
  <c r="L67" i="35"/>
  <c r="I68" i="35"/>
  <c r="F69" i="35"/>
  <c r="P69" i="35"/>
  <c r="M70" i="35"/>
  <c r="J71" i="35"/>
  <c r="G72" i="35"/>
  <c r="D73" i="35"/>
  <c r="N73" i="35"/>
  <c r="K74" i="35"/>
  <c r="H75" i="35"/>
  <c r="E76" i="35"/>
  <c r="O76" i="35"/>
  <c r="L77" i="35"/>
  <c r="I78" i="35"/>
  <c r="F79" i="35"/>
  <c r="P79" i="35"/>
  <c r="D67" i="35"/>
  <c r="E52" i="35"/>
  <c r="L53" i="35"/>
  <c r="F55" i="35"/>
  <c r="J57" i="35"/>
  <c r="D59" i="35"/>
  <c r="K60" i="35"/>
  <c r="O62" i="35"/>
  <c r="P52" i="35"/>
  <c r="J52" i="35"/>
  <c r="G53" i="35"/>
  <c r="N54" i="35"/>
  <c r="K55" i="35"/>
  <c r="H56" i="35"/>
  <c r="O57" i="35"/>
  <c r="L58" i="35"/>
  <c r="I59" i="35"/>
  <c r="F60" i="35"/>
  <c r="P60" i="35"/>
  <c r="M61" i="35"/>
  <c r="G63" i="35"/>
  <c r="N51" i="35"/>
  <c r="K52" i="35"/>
  <c r="E54" i="35"/>
  <c r="O54" i="35"/>
  <c r="I56" i="35"/>
  <c r="F57" i="35"/>
  <c r="M58" i="35"/>
  <c r="G60" i="35"/>
  <c r="K62" i="35"/>
  <c r="E51" i="35"/>
  <c r="O51" i="35"/>
  <c r="L52" i="35"/>
  <c r="I53" i="35"/>
  <c r="F54" i="35"/>
  <c r="P54" i="35"/>
  <c r="M55" i="35"/>
  <c r="J56" i="35"/>
  <c r="G57" i="35"/>
  <c r="D58" i="35"/>
  <c r="N58" i="35"/>
  <c r="K59" i="35"/>
  <c r="H60" i="35"/>
  <c r="E61" i="35"/>
  <c r="O61" i="35"/>
  <c r="L62" i="35"/>
  <c r="I63" i="35"/>
  <c r="P51" i="35"/>
  <c r="M52" i="35"/>
  <c r="G54" i="35"/>
  <c r="N55" i="35"/>
  <c r="H57" i="35"/>
  <c r="O58" i="35"/>
  <c r="J63" i="35"/>
  <c r="M51" i="35"/>
  <c r="D54" i="35"/>
  <c r="E57" i="35"/>
  <c r="J62" i="35"/>
  <c r="H53" i="35"/>
  <c r="L55" i="35"/>
  <c r="P57" i="35"/>
  <c r="J59" i="35"/>
  <c r="D61" i="35"/>
  <c r="N61" i="35"/>
  <c r="H63" i="35"/>
  <c r="F51" i="35"/>
  <c r="J53" i="35"/>
  <c r="D55" i="35"/>
  <c r="K56" i="35"/>
  <c r="E58" i="35"/>
  <c r="L59" i="35"/>
  <c r="I60" i="35"/>
  <c r="F61" i="35"/>
  <c r="P61" i="35"/>
  <c r="M62" i="35"/>
  <c r="G51" i="35"/>
  <c r="D52" i="35"/>
  <c r="N52" i="35"/>
  <c r="K53" i="35"/>
  <c r="H54" i="35"/>
  <c r="E55" i="35"/>
  <c r="O55" i="35"/>
  <c r="L56" i="35"/>
  <c r="I57" i="35"/>
  <c r="F58" i="35"/>
  <c r="P58" i="35"/>
  <c r="M59" i="35"/>
  <c r="J60" i="35"/>
  <c r="G61" i="35"/>
  <c r="D62" i="35"/>
  <c r="N62" i="35"/>
  <c r="K63" i="35"/>
  <c r="H51" i="35"/>
  <c r="O52" i="35"/>
  <c r="I54" i="35"/>
  <c r="P55" i="35"/>
  <c r="G58" i="35"/>
  <c r="N59" i="35"/>
  <c r="H61" i="35"/>
  <c r="E62" i="35"/>
  <c r="L63" i="35"/>
  <c r="F52" i="35"/>
  <c r="J54" i="35"/>
  <c r="D56" i="35"/>
  <c r="K57" i="35"/>
  <c r="E59" i="35"/>
  <c r="L60" i="35"/>
  <c r="F62" i="35"/>
  <c r="P62" i="35"/>
  <c r="G52" i="35"/>
  <c r="N53" i="35"/>
  <c r="H55" i="35"/>
  <c r="O56" i="35"/>
  <c r="L57" i="35"/>
  <c r="F59" i="35"/>
  <c r="P59" i="35"/>
  <c r="M60" i="35"/>
  <c r="G62" i="35"/>
  <c r="D63" i="35"/>
  <c r="K51" i="35"/>
  <c r="H52" i="35"/>
  <c r="E53" i="35"/>
  <c r="O53" i="35"/>
  <c r="L54" i="35"/>
  <c r="I55" i="35"/>
  <c r="F56" i="35"/>
  <c r="P56" i="35"/>
  <c r="M57" i="35"/>
  <c r="J58" i="35"/>
  <c r="G59" i="35"/>
  <c r="D60" i="35"/>
  <c r="N60" i="35"/>
  <c r="K61" i="35"/>
  <c r="H62" i="35"/>
  <c r="E63" i="35"/>
  <c r="O63" i="35"/>
  <c r="L51" i="35"/>
  <c r="I52" i="35"/>
  <c r="F53" i="35"/>
  <c r="P53" i="35"/>
  <c r="M54" i="35"/>
  <c r="J55" i="35"/>
  <c r="G56" i="35"/>
  <c r="D57" i="35"/>
  <c r="N57" i="35"/>
  <c r="K58" i="35"/>
  <c r="H59" i="35"/>
  <c r="E60" i="35"/>
  <c r="O60" i="35"/>
  <c r="L61" i="35"/>
  <c r="I62" i="35"/>
  <c r="F63" i="35"/>
  <c r="P63" i="35"/>
  <c r="M56" i="35"/>
  <c r="I51" i="35"/>
  <c r="M53" i="35"/>
  <c r="G55" i="35"/>
  <c r="N56" i="35"/>
  <c r="H58" i="35"/>
  <c r="O59" i="35"/>
  <c r="I61" i="35"/>
  <c r="M63" i="35"/>
  <c r="J51" i="35"/>
  <c r="D53" i="35"/>
  <c r="K54" i="35"/>
  <c r="E56" i="35"/>
  <c r="I58" i="35"/>
  <c r="J61" i="35"/>
  <c r="N63" i="35"/>
  <c r="D51" i="35"/>
  <c r="D35" i="35"/>
  <c r="N35" i="35"/>
  <c r="H40" i="35"/>
  <c r="I43" i="35"/>
  <c r="P44" i="35"/>
  <c r="H37" i="35"/>
  <c r="O35" i="35"/>
  <c r="O38" i="35"/>
  <c r="P41" i="35"/>
  <c r="D45" i="35"/>
  <c r="I37" i="35"/>
  <c r="E36" i="35"/>
  <c r="D39" i="35"/>
  <c r="K40" i="35"/>
  <c r="E42" i="35"/>
  <c r="L43" i="35"/>
  <c r="M46" i="35"/>
  <c r="F39" i="35"/>
  <c r="H45" i="35"/>
  <c r="M37" i="35"/>
  <c r="D38" i="35"/>
  <c r="G47" i="35"/>
  <c r="H47" i="35"/>
  <c r="J43" i="35"/>
  <c r="P35" i="35"/>
  <c r="J37" i="35"/>
  <c r="F45" i="35"/>
  <c r="F36" i="35"/>
  <c r="M40" i="35"/>
  <c r="G42" i="35"/>
  <c r="N43" i="35"/>
  <c r="O46" i="35"/>
  <c r="J36" i="35"/>
  <c r="K39" i="35"/>
  <c r="L42" i="35"/>
  <c r="F44" i="35"/>
  <c r="E35" i="35"/>
  <c r="K36" i="35"/>
  <c r="E38" i="35"/>
  <c r="F41" i="35"/>
  <c r="N45" i="35"/>
  <c r="F35" i="35"/>
  <c r="H44" i="35"/>
  <c r="G38" i="35"/>
  <c r="H41" i="35"/>
  <c r="I44" i="35"/>
  <c r="J47" i="35"/>
  <c r="N38" i="35"/>
  <c r="O41" i="35"/>
  <c r="J46" i="35"/>
  <c r="I40" i="35"/>
  <c r="K46" i="35"/>
  <c r="P38" i="35"/>
  <c r="J40" i="35"/>
  <c r="D42" i="35"/>
  <c r="K43" i="35"/>
  <c r="E45" i="35"/>
  <c r="L46" i="35"/>
  <c r="L37" i="35"/>
  <c r="E41" i="35"/>
  <c r="M45" i="35"/>
  <c r="L39" i="35"/>
  <c r="M42" i="35"/>
  <c r="G44" i="35"/>
  <c r="L36" i="35"/>
  <c r="F38" i="35"/>
  <c r="M39" i="35"/>
  <c r="G41" i="35"/>
  <c r="N42" i="35"/>
  <c r="O45" i="35"/>
  <c r="I47" i="35"/>
  <c r="H35" i="35"/>
  <c r="M36" i="35"/>
  <c r="N39" i="35"/>
  <c r="O42" i="35"/>
  <c r="P45" i="35"/>
  <c r="I35" i="35"/>
  <c r="O36" i="35"/>
  <c r="M35" i="35"/>
  <c r="I38" i="35"/>
  <c r="P39" i="35"/>
  <c r="J41" i="35"/>
  <c r="D43" i="35"/>
  <c r="K44" i="35"/>
  <c r="E46" i="35"/>
  <c r="L47" i="35"/>
  <c r="G37" i="35"/>
  <c r="G35" i="35"/>
  <c r="D36" i="35"/>
  <c r="N36" i="35"/>
  <c r="K37" i="35"/>
  <c r="H38" i="35"/>
  <c r="E39" i="35"/>
  <c r="O39" i="35"/>
  <c r="L40" i="35"/>
  <c r="I41" i="35"/>
  <c r="F42" i="35"/>
  <c r="P42" i="35"/>
  <c r="M43" i="35"/>
  <c r="J44" i="35"/>
  <c r="G45" i="35"/>
  <c r="D46" i="35"/>
  <c r="N46" i="35"/>
  <c r="K47" i="35"/>
  <c r="P36" i="35"/>
  <c r="J38" i="35"/>
  <c r="D40" i="35"/>
  <c r="N40" i="35"/>
  <c r="H42" i="35"/>
  <c r="E43" i="35"/>
  <c r="O43" i="35"/>
  <c r="L44" i="35"/>
  <c r="I45" i="35"/>
  <c r="F46" i="35"/>
  <c r="M47" i="35"/>
  <c r="G36" i="35"/>
  <c r="N37" i="35"/>
  <c r="H39" i="35"/>
  <c r="E40" i="35"/>
  <c r="L41" i="35"/>
  <c r="F43" i="35"/>
  <c r="M44" i="35"/>
  <c r="G46" i="35"/>
  <c r="D47" i="35"/>
  <c r="K35" i="35"/>
  <c r="P40" i="35"/>
  <c r="M38" i="35"/>
  <c r="O44" i="35"/>
  <c r="P47" i="35"/>
  <c r="G39" i="35"/>
  <c r="K41" i="35"/>
  <c r="P46" i="35"/>
  <c r="J35" i="35"/>
  <c r="D37" i="35"/>
  <c r="K38" i="35"/>
  <c r="O40" i="35"/>
  <c r="I42" i="35"/>
  <c r="P43" i="35"/>
  <c r="J45" i="35"/>
  <c r="N47" i="35"/>
  <c r="H36" i="35"/>
  <c r="E37" i="35"/>
  <c r="O37" i="35"/>
  <c r="L38" i="35"/>
  <c r="I39" i="35"/>
  <c r="F40" i="35"/>
  <c r="M41" i="35"/>
  <c r="J42" i="35"/>
  <c r="G43" i="35"/>
  <c r="D44" i="35"/>
  <c r="N44" i="35"/>
  <c r="K45" i="35"/>
  <c r="H46" i="35"/>
  <c r="E47" i="35"/>
  <c r="O47" i="35"/>
  <c r="L35" i="35"/>
  <c r="I36" i="35"/>
  <c r="F37" i="35"/>
  <c r="P37" i="35"/>
  <c r="J39" i="35"/>
  <c r="G40" i="35"/>
  <c r="D41" i="35"/>
  <c r="N41" i="35"/>
  <c r="K42" i="35"/>
  <c r="H43" i="35"/>
  <c r="E44" i="35"/>
  <c r="L45" i="35"/>
  <c r="I46" i="35"/>
  <c r="F47" i="35"/>
  <c r="I24" i="35"/>
  <c r="E19" i="35"/>
  <c r="P28" i="35"/>
  <c r="H22" i="35"/>
  <c r="G28" i="35"/>
  <c r="O22" i="35"/>
  <c r="I28" i="35"/>
  <c r="L30" i="35"/>
  <c r="L20" i="35"/>
  <c r="F28" i="35"/>
  <c r="M20" i="35"/>
  <c r="P29" i="35"/>
  <c r="J24" i="35"/>
  <c r="G21" i="35"/>
  <c r="K24" i="35"/>
  <c r="G19" i="35"/>
  <c r="M26" i="35"/>
  <c r="P22" i="35"/>
  <c r="N19" i="35"/>
  <c r="D23" i="35"/>
  <c r="F25" i="35"/>
  <c r="O26" i="35"/>
  <c r="D29" i="35"/>
  <c r="O19" i="35"/>
  <c r="J21" i="35"/>
  <c r="K23" i="35"/>
  <c r="H25" i="35"/>
  <c r="J27" i="35"/>
  <c r="H31" i="35"/>
  <c r="G22" i="35"/>
  <c r="D26" i="35"/>
  <c r="O29" i="35"/>
  <c r="E26" i="35"/>
  <c r="N22" i="35"/>
  <c r="F19" i="35"/>
  <c r="N20" i="35"/>
  <c r="L26" i="35"/>
  <c r="H28" i="35"/>
  <c r="J30" i="35"/>
  <c r="K30" i="35"/>
  <c r="M19" i="35"/>
  <c r="H21" i="35"/>
  <c r="L24" i="35"/>
  <c r="E25" i="35"/>
  <c r="N26" i="35"/>
  <c r="I21" i="35"/>
  <c r="M30" i="35"/>
  <c r="G25" i="35"/>
  <c r="I27" i="35"/>
  <c r="E29" i="35"/>
  <c r="G31" i="35"/>
  <c r="P19" i="35"/>
  <c r="K21" i="35"/>
  <c r="L23" i="35"/>
  <c r="D22" i="35"/>
  <c r="F29" i="35"/>
  <c r="D20" i="35"/>
  <c r="M23" i="35"/>
  <c r="J20" i="35"/>
  <c r="E22" i="35"/>
  <c r="O25" i="35"/>
  <c r="K27" i="35"/>
  <c r="M29" i="35"/>
  <c r="I31" i="35"/>
  <c r="N23" i="35"/>
  <c r="K20" i="35"/>
  <c r="F22" i="35"/>
  <c r="P25" i="35"/>
  <c r="L27" i="35"/>
  <c r="N29" i="35"/>
  <c r="J31" i="35"/>
  <c r="H24" i="35"/>
  <c r="E23" i="35"/>
  <c r="O23" i="35"/>
  <c r="I25" i="35"/>
  <c r="P26" i="35"/>
  <c r="J28" i="35"/>
  <c r="N30" i="35"/>
  <c r="H19" i="35"/>
  <c r="O20" i="35"/>
  <c r="L21" i="35"/>
  <c r="I22" i="35"/>
  <c r="P23" i="35"/>
  <c r="M24" i="35"/>
  <c r="J25" i="35"/>
  <c r="G26" i="35"/>
  <c r="D27" i="35"/>
  <c r="N27" i="35"/>
  <c r="K28" i="35"/>
  <c r="H29" i="35"/>
  <c r="O30" i="35"/>
  <c r="L31" i="35"/>
  <c r="I19" i="35"/>
  <c r="P20" i="35"/>
  <c r="J22" i="35"/>
  <c r="D24" i="35"/>
  <c r="K25" i="35"/>
  <c r="E27" i="35"/>
  <c r="L28" i="35"/>
  <c r="F30" i="35"/>
  <c r="M31" i="35"/>
  <c r="N21" i="35"/>
  <c r="L22" i="35"/>
  <c r="O31" i="35"/>
  <c r="F26" i="35"/>
  <c r="M27" i="35"/>
  <c r="G29" i="35"/>
  <c r="D30" i="35"/>
  <c r="K31" i="35"/>
  <c r="E20" i="35"/>
  <c r="F23" i="35"/>
  <c r="E30" i="35"/>
  <c r="F20" i="35"/>
  <c r="M21" i="35"/>
  <c r="G23" i="35"/>
  <c r="N24" i="35"/>
  <c r="H26" i="35"/>
  <c r="O27" i="35"/>
  <c r="I29" i="35"/>
  <c r="P30" i="35"/>
  <c r="J19" i="35"/>
  <c r="G20" i="35"/>
  <c r="D21" i="35"/>
  <c r="K22" i="35"/>
  <c r="H23" i="35"/>
  <c r="E24" i="35"/>
  <c r="O24" i="35"/>
  <c r="L25" i="35"/>
  <c r="I26" i="35"/>
  <c r="F27" i="35"/>
  <c r="P27" i="35"/>
  <c r="M28" i="35"/>
  <c r="J29" i="35"/>
  <c r="G30" i="35"/>
  <c r="D31" i="35"/>
  <c r="N31" i="35"/>
  <c r="K19" i="35"/>
  <c r="H20" i="35"/>
  <c r="E21" i="35"/>
  <c r="O21" i="35"/>
  <c r="I23" i="35"/>
  <c r="F24" i="35"/>
  <c r="P24" i="35"/>
  <c r="M25" i="35"/>
  <c r="J26" i="35"/>
  <c r="G27" i="35"/>
  <c r="D28" i="35"/>
  <c r="N28" i="35"/>
  <c r="K29" i="35"/>
  <c r="H30" i="35"/>
  <c r="E31" i="35"/>
  <c r="L19" i="35"/>
  <c r="I20" i="35"/>
  <c r="F21" i="35"/>
  <c r="P21" i="35"/>
  <c r="M22" i="35"/>
  <c r="J23" i="35"/>
  <c r="G24" i="35"/>
  <c r="D25" i="35"/>
  <c r="N25" i="35"/>
  <c r="K26" i="35"/>
  <c r="H27" i="35"/>
  <c r="E28" i="35"/>
  <c r="O28" i="35"/>
  <c r="L29" i="35"/>
  <c r="I30" i="35"/>
  <c r="F31" i="35"/>
  <c r="P31" i="35"/>
  <c r="D19" i="35"/>
  <c r="N6" i="35"/>
  <c r="O6" i="35"/>
  <c r="P9" i="35"/>
  <c r="D13" i="35"/>
  <c r="J4" i="35"/>
  <c r="D10" i="35"/>
  <c r="K4" i="35"/>
  <c r="L7" i="35"/>
  <c r="M10" i="35"/>
  <c r="N13" i="35"/>
  <c r="L4" i="35"/>
  <c r="O9" i="35"/>
  <c r="K7" i="35"/>
  <c r="L10" i="35"/>
  <c r="M13" i="35"/>
  <c r="G5" i="35"/>
  <c r="O13" i="35"/>
  <c r="H8" i="35"/>
  <c r="I11" i="35"/>
  <c r="J14" i="35"/>
  <c r="H5" i="35"/>
  <c r="P12" i="35"/>
  <c r="N3" i="35"/>
  <c r="O3" i="35"/>
  <c r="P6" i="35"/>
  <c r="E13" i="35"/>
  <c r="M7" i="35"/>
  <c r="N10" i="35"/>
  <c r="I8" i="35"/>
  <c r="J11" i="35"/>
  <c r="K14" i="35"/>
  <c r="I5" i="35"/>
  <c r="K11" i="35"/>
  <c r="D6" i="35"/>
  <c r="L14" i="35"/>
  <c r="E9" i="35"/>
  <c r="F12" i="35"/>
  <c r="G15" i="35"/>
  <c r="E6" i="35"/>
  <c r="E3" i="35"/>
  <c r="F9" i="35"/>
  <c r="G12" i="35"/>
  <c r="H15" i="35"/>
  <c r="F6" i="35"/>
  <c r="J8" i="35"/>
  <c r="M3" i="35"/>
  <c r="G9" i="35"/>
  <c r="H12" i="35"/>
  <c r="I15" i="35"/>
  <c r="K15" i="35"/>
  <c r="J5" i="35"/>
  <c r="K8" i="35"/>
  <c r="L11" i="35"/>
  <c r="J15" i="35"/>
  <c r="G3" i="35"/>
  <c r="N4" i="35"/>
  <c r="H6" i="35"/>
  <c r="O7" i="35"/>
  <c r="I9" i="35"/>
  <c r="P10" i="35"/>
  <c r="G13" i="35"/>
  <c r="N14" i="35"/>
  <c r="H3" i="35"/>
  <c r="O4" i="35"/>
  <c r="I6" i="35"/>
  <c r="P7" i="35"/>
  <c r="G10" i="35"/>
  <c r="O14" i="35"/>
  <c r="P14" i="35"/>
  <c r="P3" i="35"/>
  <c r="D7" i="35"/>
  <c r="E10" i="35"/>
  <c r="I12" i="35"/>
  <c r="M14" i="35"/>
  <c r="D4" i="35"/>
  <c r="K5" i="35"/>
  <c r="E7" i="35"/>
  <c r="L8" i="35"/>
  <c r="F10" i="35"/>
  <c r="M11" i="35"/>
  <c r="J12" i="35"/>
  <c r="D14" i="35"/>
  <c r="E4" i="35"/>
  <c r="L5" i="35"/>
  <c r="F7" i="35"/>
  <c r="M8" i="35"/>
  <c r="J9" i="35"/>
  <c r="D11" i="35"/>
  <c r="N11" i="35"/>
  <c r="K12" i="35"/>
  <c r="H13" i="35"/>
  <c r="E14" i="35"/>
  <c r="L15" i="35"/>
  <c r="I3" i="35"/>
  <c r="F4" i="35"/>
  <c r="P4" i="35"/>
  <c r="M5" i="35"/>
  <c r="J6" i="35"/>
  <c r="G7" i="35"/>
  <c r="D8" i="35"/>
  <c r="N8" i="35"/>
  <c r="K9" i="35"/>
  <c r="H10" i="35"/>
  <c r="E11" i="35"/>
  <c r="O11" i="35"/>
  <c r="L12" i="35"/>
  <c r="I13" i="35"/>
  <c r="F14" i="35"/>
  <c r="M15" i="35"/>
  <c r="M4" i="35"/>
  <c r="N7" i="35"/>
  <c r="O10" i="35"/>
  <c r="P13" i="35"/>
  <c r="J3" i="35"/>
  <c r="G4" i="35"/>
  <c r="D5" i="35"/>
  <c r="N5" i="35"/>
  <c r="H7" i="35"/>
  <c r="E8" i="35"/>
  <c r="O8" i="35"/>
  <c r="L9" i="35"/>
  <c r="I10" i="35"/>
  <c r="F11" i="35"/>
  <c r="P11" i="35"/>
  <c r="M12" i="35"/>
  <c r="J13" i="35"/>
  <c r="G14" i="35"/>
  <c r="D15" i="35"/>
  <c r="N15" i="35"/>
  <c r="H4" i="35"/>
  <c r="L6" i="35"/>
  <c r="P8" i="35"/>
  <c r="H14" i="35"/>
  <c r="L3" i="35"/>
  <c r="I4" i="35"/>
  <c r="F5" i="35"/>
  <c r="P5" i="35"/>
  <c r="M6" i="35"/>
  <c r="J7" i="35"/>
  <c r="G8" i="35"/>
  <c r="D9" i="35"/>
  <c r="N9" i="35"/>
  <c r="K10" i="35"/>
  <c r="H11" i="35"/>
  <c r="E12" i="35"/>
  <c r="O12" i="35"/>
  <c r="L13" i="35"/>
  <c r="I14" i="35"/>
  <c r="F15" i="35"/>
  <c r="P15" i="35"/>
  <c r="F3" i="35"/>
  <c r="G6" i="35"/>
  <c r="H9" i="35"/>
  <c r="F13" i="35"/>
  <c r="K6" i="35"/>
  <c r="K3" i="35"/>
  <c r="E5" i="35"/>
  <c r="O5" i="35"/>
  <c r="I7" i="35"/>
  <c r="F8" i="35"/>
  <c r="M9" i="35"/>
  <c r="J10" i="35"/>
  <c r="G11" i="35"/>
  <c r="D12" i="35"/>
  <c r="N12" i="35"/>
  <c r="K13" i="35"/>
  <c r="E15" i="35"/>
  <c r="O15" i="35"/>
  <c r="D3" i="35"/>
  <c r="N20" i="20"/>
  <c r="N21" i="20"/>
  <c r="N22" i="20"/>
  <c r="N24" i="20"/>
  <c r="N26" i="20"/>
  <c r="N27" i="20"/>
  <c r="N28" i="20"/>
  <c r="F28" i="20"/>
  <c r="F27" i="20"/>
  <c r="F26" i="20"/>
  <c r="F24" i="20"/>
  <c r="F22" i="20"/>
  <c r="F21" i="20"/>
  <c r="G128" i="34"/>
  <c r="G98" i="33"/>
  <c r="K97" i="33" s="1"/>
  <c r="K96" i="33"/>
  <c r="G160" i="33"/>
  <c r="G161" i="33" s="1"/>
  <c r="K127" i="32"/>
  <c r="G161" i="31"/>
  <c r="G162" i="31" s="1"/>
  <c r="K159" i="31"/>
  <c r="G128" i="31"/>
  <c r="G37" i="30"/>
  <c r="G38" i="30" s="1"/>
  <c r="G39" i="30" s="1"/>
  <c r="K127" i="30"/>
  <c r="K36" i="29"/>
  <c r="G161" i="28"/>
  <c r="G162" i="28" s="1"/>
  <c r="G163" i="28" s="1"/>
  <c r="K162" i="28" s="1"/>
  <c r="K159" i="28"/>
  <c r="G128" i="28"/>
  <c r="G160" i="27"/>
  <c r="K159" i="27" s="1"/>
  <c r="G161" i="25"/>
  <c r="K160" i="25" s="1"/>
  <c r="K159" i="25"/>
  <c r="K127" i="25"/>
  <c r="G160" i="24"/>
  <c r="G161" i="24" s="1"/>
  <c r="G162" i="24" s="1"/>
  <c r="G163" i="24" s="1"/>
  <c r="G128" i="24"/>
  <c r="K127" i="24" s="1"/>
  <c r="G128" i="23"/>
  <c r="K127" i="23" s="1"/>
  <c r="G98" i="22"/>
  <c r="K96" i="22"/>
  <c r="K158" i="21"/>
  <c r="G160" i="21"/>
  <c r="G161" i="21" s="1"/>
  <c r="K96" i="21"/>
  <c r="G128" i="21"/>
  <c r="G67" i="34"/>
  <c r="K66" i="34" s="1"/>
  <c r="G163" i="34"/>
  <c r="K162" i="34" s="1"/>
  <c r="K160" i="34"/>
  <c r="G98" i="34"/>
  <c r="K97" i="34" s="1"/>
  <c r="K65" i="34"/>
  <c r="K161" i="34"/>
  <c r="G35" i="34"/>
  <c r="K34" i="34" s="1"/>
  <c r="K96" i="34"/>
  <c r="K158" i="34"/>
  <c r="L158" i="33"/>
  <c r="G162" i="33"/>
  <c r="G66" i="33"/>
  <c r="K127" i="33"/>
  <c r="G35" i="33"/>
  <c r="K34" i="33" s="1"/>
  <c r="G130" i="33"/>
  <c r="K129" i="33" s="1"/>
  <c r="K128" i="33"/>
  <c r="K158" i="32"/>
  <c r="G160" i="32"/>
  <c r="K159" i="32" s="1"/>
  <c r="G36" i="32"/>
  <c r="K35" i="32" s="1"/>
  <c r="G129" i="32"/>
  <c r="K128" i="32" s="1"/>
  <c r="G66" i="32"/>
  <c r="G97" i="32"/>
  <c r="K34" i="32"/>
  <c r="L157" i="31"/>
  <c r="G98" i="31"/>
  <c r="K97" i="31" s="1"/>
  <c r="G35" i="31"/>
  <c r="G66" i="31"/>
  <c r="K96" i="31"/>
  <c r="K158" i="31"/>
  <c r="G98" i="30"/>
  <c r="K97" i="30" s="1"/>
  <c r="K35" i="30"/>
  <c r="K34" i="30"/>
  <c r="G129" i="30"/>
  <c r="G66" i="30"/>
  <c r="K65" i="30" s="1"/>
  <c r="K96" i="30"/>
  <c r="K158" i="30"/>
  <c r="L159" i="29"/>
  <c r="G66" i="29"/>
  <c r="G39" i="29"/>
  <c r="G97" i="29"/>
  <c r="G129" i="29"/>
  <c r="K128" i="29" s="1"/>
  <c r="K37" i="29"/>
  <c r="K35" i="29"/>
  <c r="K127" i="29"/>
  <c r="G161" i="29"/>
  <c r="K160" i="29" s="1"/>
  <c r="K158" i="29"/>
  <c r="K34" i="29"/>
  <c r="G35" i="28"/>
  <c r="K34" i="28" s="1"/>
  <c r="G98" i="28"/>
  <c r="K97" i="28" s="1"/>
  <c r="G66" i="28"/>
  <c r="K96" i="28"/>
  <c r="K158" i="28"/>
  <c r="L158" i="27"/>
  <c r="G66" i="27"/>
  <c r="G128" i="27"/>
  <c r="G35" i="27"/>
  <c r="G97" i="27"/>
  <c r="G130" i="26"/>
  <c r="K129" i="26" s="1"/>
  <c r="G66" i="26"/>
  <c r="K65" i="26" s="1"/>
  <c r="K128" i="26"/>
  <c r="G37" i="26"/>
  <c r="K36" i="26" s="1"/>
  <c r="G97" i="26"/>
  <c r="K96" i="26" s="1"/>
  <c r="G159" i="26"/>
  <c r="K35" i="26"/>
  <c r="K127" i="26"/>
  <c r="K34" i="26"/>
  <c r="G100" i="25"/>
  <c r="K99" i="25" s="1"/>
  <c r="G129" i="25"/>
  <c r="K128" i="25" s="1"/>
  <c r="K34" i="25"/>
  <c r="G36" i="25"/>
  <c r="K97" i="25"/>
  <c r="G162" i="25"/>
  <c r="K98" i="25"/>
  <c r="G66" i="25"/>
  <c r="K96" i="25"/>
  <c r="K158" i="25"/>
  <c r="G97" i="24"/>
  <c r="G36" i="24"/>
  <c r="K35" i="24" s="1"/>
  <c r="G66" i="24"/>
  <c r="K65" i="24" s="1"/>
  <c r="K158" i="24"/>
  <c r="K34" i="24"/>
  <c r="G66" i="23"/>
  <c r="G160" i="23"/>
  <c r="K159" i="23" s="1"/>
  <c r="G97" i="23"/>
  <c r="K96" i="23" s="1"/>
  <c r="G36" i="23"/>
  <c r="K158" i="23"/>
  <c r="K34" i="23"/>
  <c r="G36" i="22"/>
  <c r="K35" i="22" s="1"/>
  <c r="K34" i="22"/>
  <c r="G128" i="22"/>
  <c r="G66" i="22"/>
  <c r="K65" i="22" s="1"/>
  <c r="G159" i="22"/>
  <c r="G36" i="21"/>
  <c r="K35" i="21" s="1"/>
  <c r="G67" i="21"/>
  <c r="K66" i="21" s="1"/>
  <c r="K65" i="21"/>
  <c r="K34" i="21"/>
  <c r="G98" i="21"/>
  <c r="G129" i="9"/>
  <c r="G130" i="9" s="1"/>
  <c r="G131" i="9" s="1"/>
  <c r="G35" i="1"/>
  <c r="G36" i="1" s="1"/>
  <c r="G37" i="1" s="1"/>
  <c r="G97" i="4"/>
  <c r="G159" i="9"/>
  <c r="K158" i="9" s="1"/>
  <c r="G97" i="9"/>
  <c r="G35" i="9"/>
  <c r="K34" i="9" s="1"/>
  <c r="K127" i="9"/>
  <c r="K67" i="9"/>
  <c r="G69" i="9"/>
  <c r="G35" i="8"/>
  <c r="K34" i="8" s="1"/>
  <c r="G66" i="8"/>
  <c r="K65" i="8" s="1"/>
  <c r="G160" i="8"/>
  <c r="K159" i="8" s="1"/>
  <c r="G128" i="8"/>
  <c r="K127" i="8" s="1"/>
  <c r="K158" i="8"/>
  <c r="G97" i="8"/>
  <c r="G131" i="4"/>
  <c r="G66" i="4"/>
  <c r="K65" i="4" s="1"/>
  <c r="G35" i="4"/>
  <c r="K34" i="4" s="1"/>
  <c r="K129" i="4"/>
  <c r="K158" i="4"/>
  <c r="K128" i="4"/>
  <c r="G160" i="4"/>
  <c r="K159" i="4" s="1"/>
  <c r="K127" i="4"/>
  <c r="G69" i="3"/>
  <c r="K68" i="3" s="1"/>
  <c r="K67" i="3"/>
  <c r="G128" i="3"/>
  <c r="K127" i="3" s="1"/>
  <c r="G36" i="3"/>
  <c r="G99" i="3"/>
  <c r="K34" i="3"/>
  <c r="G160" i="3"/>
  <c r="K158" i="3"/>
  <c r="K65" i="3"/>
  <c r="K97" i="3"/>
  <c r="K66" i="3"/>
  <c r="K96" i="3"/>
  <c r="G66" i="2"/>
  <c r="J65" i="2" s="1"/>
  <c r="G35" i="2"/>
  <c r="J97" i="2"/>
  <c r="G99" i="2"/>
  <c r="G128" i="2"/>
  <c r="J127" i="2" s="1"/>
  <c r="G159" i="2"/>
  <c r="J96" i="2"/>
  <c r="G159" i="1"/>
  <c r="J158" i="1" s="1"/>
  <c r="G128" i="1"/>
  <c r="J127" i="1" s="1"/>
  <c r="G97" i="1"/>
  <c r="G67" i="1"/>
  <c r="J65" i="1"/>
  <c r="L8" i="3" a="1"/>
  <c r="L8" i="8" a="1"/>
  <c r="L97" i="3" a="1"/>
  <c r="L159" i="28" a="1"/>
  <c r="K96" i="2" a="1"/>
  <c r="L35" i="32" a="1"/>
  <c r="L162" i="28" a="1"/>
  <c r="L34" i="34" a="1"/>
  <c r="L35" i="22" a="1"/>
  <c r="L34" i="9" a="1"/>
  <c r="L8" i="25" a="1"/>
  <c r="L97" i="30" a="1"/>
  <c r="L127" i="8" a="1"/>
  <c r="L127" i="26" a="1"/>
  <c r="L8" i="31" a="1"/>
  <c r="L127" i="30" a="1"/>
  <c r="L34" i="26" a="1"/>
  <c r="L159" i="25" a="1"/>
  <c r="L127" i="25" a="1"/>
  <c r="L96" i="22" a="1"/>
  <c r="L99" i="25" a="1"/>
  <c r="L7" i="3" a="1"/>
  <c r="L35" i="29" a="1"/>
  <c r="L96" i="33" a="1"/>
  <c r="L127" i="29" a="1"/>
  <c r="L160" i="25" a="1"/>
  <c r="K65" i="1" a="1"/>
  <c r="L96" i="26" a="1"/>
  <c r="L65" i="22" a="1"/>
  <c r="L65" i="3" a="1"/>
  <c r="L65" i="9" a="1"/>
  <c r="L127" i="33" a="1"/>
  <c r="L65" i="26" a="1"/>
  <c r="L96" i="23" a="1"/>
  <c r="L34" i="30" a="1"/>
  <c r="K158" i="1" a="1"/>
  <c r="L66" i="3" a="1"/>
  <c r="L34" i="8" a="1"/>
  <c r="L34" i="24" a="1"/>
  <c r="L96" i="31" a="1"/>
  <c r="L127" i="24" a="1"/>
  <c r="L9" i="34" a="1"/>
  <c r="L159" i="4" a="1"/>
  <c r="L35" i="26" a="1"/>
  <c r="L128" i="29" a="1"/>
  <c r="L37" i="29" a="1"/>
  <c r="L127" i="3" a="1"/>
  <c r="L36" i="29" a="1"/>
  <c r="L158" i="21" a="1"/>
  <c r="L128" i="33" a="1"/>
  <c r="L158" i="29" a="1"/>
  <c r="L34" i="25" a="1"/>
  <c r="L127" i="9" a="1"/>
  <c r="L158" i="9" a="1"/>
  <c r="L159" i="30" a="1"/>
  <c r="L97" i="31" a="1"/>
  <c r="L65" i="8" a="1"/>
  <c r="L8" i="28" a="1"/>
  <c r="L9" i="23" a="1"/>
  <c r="L8" i="22" a="1"/>
  <c r="L68" i="3" a="1"/>
  <c r="L35" i="24" a="1"/>
  <c r="K65" i="2" a="1"/>
  <c r="L8" i="29" a="1"/>
  <c r="L159" i="34" a="1"/>
  <c r="L160" i="34" a="1"/>
  <c r="L159" i="32" a="1"/>
  <c r="L158" i="30" a="1"/>
  <c r="L7" i="29" a="1"/>
  <c r="L127" i="23" a="1"/>
  <c r="L158" i="32" a="1"/>
  <c r="L162" i="34" a="1"/>
  <c r="L129" i="26" a="1"/>
  <c r="L161" i="34" a="1"/>
  <c r="L127" i="32" a="1"/>
  <c r="L34" i="29" a="1"/>
  <c r="L158" i="31" a="1"/>
  <c r="L129" i="33" a="1"/>
  <c r="L34" i="33" a="1"/>
  <c r="L65" i="30" a="1"/>
  <c r="L96" i="34" a="1"/>
  <c r="L96" i="30" a="1"/>
  <c r="L7" i="4" a="1"/>
  <c r="L9" i="26" a="1"/>
  <c r="L35" i="21" a="1"/>
  <c r="L96" i="3" a="1"/>
  <c r="L34" i="32" a="1"/>
  <c r="L159" i="27" a="1"/>
  <c r="L97" i="25" a="1"/>
  <c r="L34" i="28" a="1"/>
  <c r="L66" i="34" a="1"/>
  <c r="L96" i="28" a="1"/>
  <c r="L35" i="30" a="1"/>
  <c r="L128" i="25" a="1"/>
  <c r="L159" i="31" a="1"/>
  <c r="K127" i="2" a="1"/>
  <c r="L128" i="26" a="1"/>
  <c r="L34" i="23" a="1"/>
  <c r="L97" i="28" a="1"/>
  <c r="L34" i="3" a="1"/>
  <c r="L158" i="8" a="1"/>
  <c r="L7" i="8" a="1"/>
  <c r="K97" i="2" a="1"/>
  <c r="L158" i="24" a="1"/>
  <c r="L97" i="33" a="1"/>
  <c r="L66" i="21" a="1"/>
  <c r="L158" i="25" a="1"/>
  <c r="L159" i="8" a="1"/>
  <c r="L8" i="21" a="1"/>
  <c r="L97" i="34" a="1"/>
  <c r="L34" i="21" a="1"/>
  <c r="L162" i="30" a="1"/>
  <c r="L128" i="4" a="1"/>
  <c r="L158" i="23" a="1"/>
  <c r="L67" i="3" a="1"/>
  <c r="L65" i="34" a="1"/>
  <c r="L128" i="32" a="1"/>
  <c r="L8" i="4" a="1"/>
  <c r="L158" i="28" a="1"/>
  <c r="L159" i="23" a="1"/>
  <c r="L158" i="4" a="1"/>
  <c r="L160" i="29" a="1"/>
  <c r="L36" i="26" a="1"/>
  <c r="L67" i="9" a="1"/>
  <c r="K127" i="1" a="1"/>
  <c r="L129" i="4" a="1"/>
  <c r="L96" i="25" a="1"/>
  <c r="L34" i="4" a="1"/>
  <c r="L8" i="23" a="1"/>
  <c r="L98" i="25" a="1"/>
  <c r="L34" i="22" a="1"/>
  <c r="L96" i="21" a="1"/>
  <c r="L127" i="4" a="1"/>
  <c r="L65" i="24" a="1"/>
  <c r="L65" i="4" a="1"/>
  <c r="L158" i="34" a="1"/>
  <c r="L66" i="9" a="1"/>
  <c r="L158" i="3" a="1"/>
  <c r="L65" i="21" a="1"/>
  <c r="L157" i="23" a="1"/>
  <c r="L33" i="23" a="1"/>
  <c r="L157" i="34" a="1"/>
  <c r="L95" i="34" a="1"/>
  <c r="L64" i="34" a="1"/>
  <c r="L157" i="33" a="1"/>
  <c r="L126" i="33" a="1"/>
  <c r="L95" i="33" a="1"/>
  <c r="L157" i="32" a="1"/>
  <c r="L126" i="32" a="1"/>
  <c r="L33" i="32" a="1"/>
  <c r="L95" i="31" a="1"/>
  <c r="L33" i="31" a="1"/>
  <c r="L157" i="30" a="1"/>
  <c r="L126" i="30" a="1"/>
  <c r="L95" i="30" a="1"/>
  <c r="L33" i="30" a="1"/>
  <c r="L157" i="29" a="1"/>
  <c r="L126" i="29" a="1"/>
  <c r="L95" i="29" a="1"/>
  <c r="L33" i="29" a="1"/>
  <c r="L157" i="28" a="1"/>
  <c r="L95" i="28" a="1"/>
  <c r="L64" i="28" a="1"/>
  <c r="L157" i="27" a="1"/>
  <c r="L95" i="27" a="1"/>
  <c r="L157" i="26" a="1"/>
  <c r="L126" i="26" a="1"/>
  <c r="L33" i="26" a="1"/>
  <c r="L157" i="25" a="1"/>
  <c r="L126" i="25" a="1"/>
  <c r="L95" i="25" a="1"/>
  <c r="L33" i="25" a="1"/>
  <c r="L157" i="24" a="1"/>
  <c r="L95" i="24" a="1"/>
  <c r="L33" i="24" a="1"/>
  <c r="K64" i="1" a="1"/>
  <c r="K95" i="2" a="1"/>
  <c r="L157" i="3" a="1"/>
  <c r="L126" i="3" a="1"/>
  <c r="L95" i="3" a="1"/>
  <c r="L64" i="3" a="1"/>
  <c r="L33" i="3" a="1"/>
  <c r="L157" i="4" a="1"/>
  <c r="L126" i="4" a="1"/>
  <c r="L126" i="9" a="1"/>
  <c r="L95" i="9" a="1"/>
  <c r="L64" i="9" a="1"/>
  <c r="L157" i="8" a="1"/>
  <c r="L157" i="21" a="1"/>
  <c r="L95" i="21" a="1"/>
  <c r="L64" i="21" a="1"/>
  <c r="L33" i="21" a="1"/>
  <c r="L157" i="22" a="1"/>
  <c r="L95" i="22" a="1"/>
  <c r="L33" i="22" a="1"/>
  <c r="O20" i="20" a="1"/>
  <c r="G29" i="20" a="1"/>
  <c r="O28" i="20" a="1"/>
  <c r="G22" i="20" a="1"/>
  <c r="O24" i="20" a="1"/>
  <c r="G24" i="20" a="1"/>
  <c r="G28" i="20" a="1"/>
  <c r="O22" i="20" a="1"/>
  <c r="G27" i="20" a="1"/>
  <c r="O21" i="20" a="1"/>
  <c r="O23" i="20" a="1"/>
  <c r="G26" i="20" a="1"/>
  <c r="G25" i="20" a="1"/>
  <c r="G20" i="20" a="1"/>
  <c r="O27" i="20" a="1"/>
  <c r="O26" i="20" a="1"/>
  <c r="G21" i="20" a="1"/>
  <c r="O25" i="20" a="1"/>
  <c r="L157" i="30" l="1"/>
  <c r="L64" i="9"/>
  <c r="L126" i="4"/>
  <c r="B126" i="4" s="1"/>
  <c r="C126" i="4" s="1"/>
  <c r="L9" i="34"/>
  <c r="B9" i="34" s="1"/>
  <c r="C9" i="34" s="1"/>
  <c r="G11" i="34"/>
  <c r="K10" i="34"/>
  <c r="G11" i="33"/>
  <c r="K10" i="33" s="1"/>
  <c r="K9" i="33"/>
  <c r="K160" i="33"/>
  <c r="L157" i="33"/>
  <c r="B158" i="33" s="1"/>
  <c r="C158" i="33" s="1"/>
  <c r="G11" i="32"/>
  <c r="K10" i="32"/>
  <c r="K9" i="32"/>
  <c r="L8" i="31"/>
  <c r="G10" i="31"/>
  <c r="B8" i="31"/>
  <c r="C8" i="31" s="1"/>
  <c r="K34" i="31"/>
  <c r="G11" i="30"/>
  <c r="K9" i="30"/>
  <c r="K161" i="30"/>
  <c r="K160" i="30"/>
  <c r="L33" i="30"/>
  <c r="B33" i="30" s="1"/>
  <c r="C33" i="30" s="1"/>
  <c r="L8" i="29"/>
  <c r="L7" i="29"/>
  <c r="B7" i="29" s="1"/>
  <c r="C7" i="29" s="1"/>
  <c r="G10" i="29"/>
  <c r="K9" i="29" s="1"/>
  <c r="B6" i="29"/>
  <c r="C6" i="29" s="1"/>
  <c r="L157" i="29"/>
  <c r="B157" i="29" s="1"/>
  <c r="C157" i="29" s="1"/>
  <c r="L8" i="28"/>
  <c r="B8" i="28" s="1"/>
  <c r="C8" i="28" s="1"/>
  <c r="G10" i="28"/>
  <c r="B7" i="28"/>
  <c r="C7" i="28" s="1"/>
  <c r="B6" i="28"/>
  <c r="C6" i="28" s="1"/>
  <c r="L157" i="28"/>
  <c r="B157" i="28" s="1"/>
  <c r="C157" i="28" s="1"/>
  <c r="G11" i="27"/>
  <c r="K10" i="27" s="1"/>
  <c r="K9" i="27"/>
  <c r="L157" i="27"/>
  <c r="B158" i="27" s="1"/>
  <c r="C158" i="27" s="1"/>
  <c r="G161" i="27"/>
  <c r="G162" i="27" s="1"/>
  <c r="L9" i="26"/>
  <c r="B9" i="26" s="1"/>
  <c r="C9" i="26" s="1"/>
  <c r="G11" i="26"/>
  <c r="K10" i="26"/>
  <c r="L8" i="25"/>
  <c r="B8" i="25" s="1"/>
  <c r="C8" i="25" s="1"/>
  <c r="G10" i="25"/>
  <c r="L157" i="25"/>
  <c r="G11" i="24"/>
  <c r="K10" i="24"/>
  <c r="K9" i="24"/>
  <c r="G129" i="24"/>
  <c r="K128" i="24" s="1"/>
  <c r="K161" i="24"/>
  <c r="K160" i="24"/>
  <c r="L8" i="23"/>
  <c r="L9" i="23"/>
  <c r="G11" i="23"/>
  <c r="L8" i="22"/>
  <c r="G10" i="22"/>
  <c r="B8" i="22"/>
  <c r="C8" i="22" s="1"/>
  <c r="L8" i="21"/>
  <c r="G10" i="21"/>
  <c r="B8" i="21"/>
  <c r="C8" i="21" s="1"/>
  <c r="B7" i="21"/>
  <c r="C7" i="21" s="1"/>
  <c r="B6" i="21"/>
  <c r="C6" i="21" s="1"/>
  <c r="L95" i="21"/>
  <c r="B95" i="21" s="1"/>
  <c r="C95" i="21" s="1"/>
  <c r="K159" i="21"/>
  <c r="L7" i="8"/>
  <c r="L8" i="8"/>
  <c r="G10" i="8"/>
  <c r="K9" i="8" s="1"/>
  <c r="B7" i="8"/>
  <c r="C7" i="8" s="1"/>
  <c r="B6" i="8"/>
  <c r="C6" i="8" s="1"/>
  <c r="G11" i="9"/>
  <c r="K10" i="9" s="1"/>
  <c r="K9" i="9"/>
  <c r="L7" i="4"/>
  <c r="L8" i="4"/>
  <c r="G10" i="4"/>
  <c r="K9" i="4" s="1"/>
  <c r="L8" i="3"/>
  <c r="L7" i="3"/>
  <c r="G10" i="3"/>
  <c r="L64" i="3"/>
  <c r="B64" i="3" s="1"/>
  <c r="C64" i="3" s="1"/>
  <c r="L95" i="3"/>
  <c r="B95" i="3" s="1"/>
  <c r="C95" i="3" s="1"/>
  <c r="L33" i="3"/>
  <c r="L157" i="34"/>
  <c r="B157" i="34" s="1"/>
  <c r="C157" i="34" s="1"/>
  <c r="L159" i="34"/>
  <c r="K159" i="33"/>
  <c r="G99" i="33"/>
  <c r="K98" i="33" s="1"/>
  <c r="K160" i="31"/>
  <c r="L159" i="30"/>
  <c r="K36" i="30"/>
  <c r="K37" i="30"/>
  <c r="K160" i="28"/>
  <c r="K161" i="28"/>
  <c r="L33" i="24"/>
  <c r="B33" i="24" s="1"/>
  <c r="C33" i="24" s="1"/>
  <c r="G129" i="23"/>
  <c r="K128" i="23" s="1"/>
  <c r="L65" i="9"/>
  <c r="L66" i="9"/>
  <c r="L157" i="4"/>
  <c r="B157" i="4" s="1"/>
  <c r="C157" i="4" s="1"/>
  <c r="G9" i="2"/>
  <c r="J7" i="2"/>
  <c r="B7" i="1"/>
  <c r="C7" i="1" s="1"/>
  <c r="G9" i="1"/>
  <c r="J8" i="1" s="1"/>
  <c r="G29" i="20"/>
  <c r="O20" i="20"/>
  <c r="G28" i="20"/>
  <c r="G27" i="20"/>
  <c r="G26" i="20"/>
  <c r="G25" i="20"/>
  <c r="G21" i="20"/>
  <c r="G20" i="20"/>
  <c r="L34" i="34"/>
  <c r="G129" i="34"/>
  <c r="K127" i="34"/>
  <c r="L96" i="33"/>
  <c r="L157" i="32"/>
  <c r="B157" i="32" s="1"/>
  <c r="C157" i="32" s="1"/>
  <c r="L127" i="32"/>
  <c r="L126" i="32"/>
  <c r="L159" i="31"/>
  <c r="G129" i="31"/>
  <c r="K127" i="31"/>
  <c r="L127" i="30"/>
  <c r="L33" i="29"/>
  <c r="B33" i="29" s="1"/>
  <c r="C33" i="29" s="1"/>
  <c r="L36" i="29"/>
  <c r="L159" i="28"/>
  <c r="G129" i="28"/>
  <c r="K127" i="28"/>
  <c r="L33" i="25"/>
  <c r="L127" i="25"/>
  <c r="L159" i="25"/>
  <c r="L127" i="24"/>
  <c r="L157" i="24"/>
  <c r="B157" i="24" s="1"/>
  <c r="C157" i="24" s="1"/>
  <c r="K159" i="24"/>
  <c r="L127" i="23"/>
  <c r="L33" i="23"/>
  <c r="L95" i="22"/>
  <c r="L96" i="22"/>
  <c r="G99" i="22"/>
  <c r="G100" i="22" s="1"/>
  <c r="K99" i="22" s="1"/>
  <c r="K97" i="22"/>
  <c r="L96" i="21"/>
  <c r="L157" i="21"/>
  <c r="L158" i="21"/>
  <c r="G129" i="21"/>
  <c r="K128" i="21" s="1"/>
  <c r="K127" i="21"/>
  <c r="L127" i="8"/>
  <c r="L34" i="8"/>
  <c r="L157" i="8"/>
  <c r="L158" i="8"/>
  <c r="L159" i="8"/>
  <c r="L65" i="8"/>
  <c r="L158" i="9"/>
  <c r="L34" i="9"/>
  <c r="L67" i="9"/>
  <c r="L95" i="9"/>
  <c r="L126" i="9"/>
  <c r="B126" i="9" s="1"/>
  <c r="C126" i="9" s="1"/>
  <c r="L127" i="9"/>
  <c r="K129" i="9"/>
  <c r="L34" i="4"/>
  <c r="L128" i="4"/>
  <c r="L127" i="4"/>
  <c r="L159" i="4"/>
  <c r="L158" i="4"/>
  <c r="L129" i="4"/>
  <c r="L65" i="4"/>
  <c r="L65" i="3"/>
  <c r="L158" i="3"/>
  <c r="L96" i="3"/>
  <c r="L157" i="3"/>
  <c r="L127" i="3"/>
  <c r="L97" i="3"/>
  <c r="L68" i="3"/>
  <c r="L126" i="3"/>
  <c r="L66" i="3"/>
  <c r="L67" i="3"/>
  <c r="K97" i="2"/>
  <c r="K65" i="2"/>
  <c r="K96" i="2"/>
  <c r="K127" i="2"/>
  <c r="K95" i="2"/>
  <c r="J35" i="1"/>
  <c r="O28" i="20"/>
  <c r="O23" i="20"/>
  <c r="O21" i="20"/>
  <c r="O25" i="20"/>
  <c r="O24" i="20"/>
  <c r="O27" i="20"/>
  <c r="O22" i="20"/>
  <c r="O26" i="20"/>
  <c r="G24" i="20"/>
  <c r="G22" i="20"/>
  <c r="L161" i="34"/>
  <c r="L65" i="34"/>
  <c r="L95" i="34"/>
  <c r="L97" i="34"/>
  <c r="L160" i="34"/>
  <c r="L64" i="34"/>
  <c r="L162" i="34"/>
  <c r="L66" i="34"/>
  <c r="L158" i="34"/>
  <c r="L96" i="34"/>
  <c r="G36" i="34"/>
  <c r="G99" i="34"/>
  <c r="G164" i="34"/>
  <c r="K163" i="34" s="1"/>
  <c r="G68" i="34"/>
  <c r="L126" i="33"/>
  <c r="L95" i="33"/>
  <c r="L128" i="33"/>
  <c r="L129" i="33"/>
  <c r="L34" i="33"/>
  <c r="L97" i="33"/>
  <c r="L127" i="33"/>
  <c r="G131" i="33"/>
  <c r="G36" i="33"/>
  <c r="G67" i="33"/>
  <c r="K66" i="33" s="1"/>
  <c r="K65" i="33"/>
  <c r="G163" i="33"/>
  <c r="K162" i="33" s="1"/>
  <c r="K161" i="33"/>
  <c r="L34" i="32"/>
  <c r="L33" i="32"/>
  <c r="L159" i="32"/>
  <c r="L158" i="32"/>
  <c r="L35" i="32"/>
  <c r="L128" i="32"/>
  <c r="G98" i="32"/>
  <c r="K97" i="32" s="1"/>
  <c r="G67" i="32"/>
  <c r="K66" i="32" s="1"/>
  <c r="G130" i="32"/>
  <c r="K129" i="32"/>
  <c r="G37" i="32"/>
  <c r="K36" i="32" s="1"/>
  <c r="G161" i="32"/>
  <c r="K160" i="32" s="1"/>
  <c r="K96" i="32"/>
  <c r="K65" i="32"/>
  <c r="L97" i="31"/>
  <c r="L95" i="31"/>
  <c r="L96" i="31"/>
  <c r="L33" i="31"/>
  <c r="L158" i="31"/>
  <c r="G163" i="31"/>
  <c r="K162" i="31" s="1"/>
  <c r="G67" i="31"/>
  <c r="K66" i="31" s="1"/>
  <c r="G36" i="31"/>
  <c r="K161" i="31"/>
  <c r="G99" i="31"/>
  <c r="K98" i="31" s="1"/>
  <c r="K65" i="31"/>
  <c r="B157" i="31"/>
  <c r="C157" i="31" s="1"/>
  <c r="L126" i="30"/>
  <c r="L34" i="30"/>
  <c r="L65" i="30"/>
  <c r="L158" i="30"/>
  <c r="L96" i="30"/>
  <c r="L95" i="30"/>
  <c r="L35" i="30"/>
  <c r="L162" i="30"/>
  <c r="L97" i="30"/>
  <c r="G164" i="30"/>
  <c r="K163" i="30"/>
  <c r="B157" i="30"/>
  <c r="C157" i="30" s="1"/>
  <c r="G130" i="30"/>
  <c r="K129" i="30" s="1"/>
  <c r="G40" i="30"/>
  <c r="K39" i="30" s="1"/>
  <c r="K38" i="30"/>
  <c r="K128" i="30"/>
  <c r="G99" i="30"/>
  <c r="G67" i="30"/>
  <c r="K66" i="30" s="1"/>
  <c r="L160" i="29"/>
  <c r="B160" i="29" s="1"/>
  <c r="C160" i="29" s="1"/>
  <c r="L128" i="29"/>
  <c r="L126" i="29"/>
  <c r="L127" i="29"/>
  <c r="L35" i="29"/>
  <c r="L37" i="29"/>
  <c r="L95" i="29"/>
  <c r="L34" i="29"/>
  <c r="L158" i="29"/>
  <c r="B159" i="29" s="1"/>
  <c r="C159" i="29" s="1"/>
  <c r="G40" i="29"/>
  <c r="K39" i="29" s="1"/>
  <c r="G67" i="29"/>
  <c r="K66" i="29" s="1"/>
  <c r="K65" i="29"/>
  <c r="G98" i="29"/>
  <c r="K97" i="29"/>
  <c r="G162" i="29"/>
  <c r="K161" i="29" s="1"/>
  <c r="G130" i="29"/>
  <c r="K96" i="29"/>
  <c r="K38" i="29"/>
  <c r="L96" i="28"/>
  <c r="L95" i="28"/>
  <c r="L64" i="28"/>
  <c r="L97" i="28"/>
  <c r="L34" i="28"/>
  <c r="L162" i="28"/>
  <c r="L158" i="28"/>
  <c r="G67" i="28"/>
  <c r="K66" i="28" s="1"/>
  <c r="G99" i="28"/>
  <c r="G36" i="28"/>
  <c r="K65" i="28"/>
  <c r="G164" i="28"/>
  <c r="K163" i="28" s="1"/>
  <c r="L95" i="27"/>
  <c r="L159" i="27"/>
  <c r="K96" i="27"/>
  <c r="G36" i="27"/>
  <c r="K35" i="27" s="1"/>
  <c r="G129" i="27"/>
  <c r="K128" i="27" s="1"/>
  <c r="K127" i="27"/>
  <c r="G67" i="27"/>
  <c r="K66" i="27"/>
  <c r="K65" i="27"/>
  <c r="G98" i="27"/>
  <c r="K34" i="27"/>
  <c r="L36" i="26"/>
  <c r="L129" i="26"/>
  <c r="L126" i="26"/>
  <c r="L127" i="26"/>
  <c r="L35" i="26"/>
  <c r="L128" i="26"/>
  <c r="L157" i="26"/>
  <c r="L65" i="26"/>
  <c r="L33" i="26"/>
  <c r="L34" i="26"/>
  <c r="L96" i="26"/>
  <c r="G98" i="26"/>
  <c r="K97" i="26" s="1"/>
  <c r="G67" i="26"/>
  <c r="K66" i="26" s="1"/>
  <c r="G160" i="26"/>
  <c r="K159" i="26"/>
  <c r="G38" i="26"/>
  <c r="K37" i="26" s="1"/>
  <c r="G131" i="26"/>
  <c r="K130" i="26" s="1"/>
  <c r="K158" i="26"/>
  <c r="L95" i="25"/>
  <c r="L97" i="25"/>
  <c r="L126" i="25"/>
  <c r="L160" i="25"/>
  <c r="L99" i="25"/>
  <c r="L98" i="25"/>
  <c r="L34" i="25"/>
  <c r="L128" i="25"/>
  <c r="L158" i="25"/>
  <c r="L96" i="25"/>
  <c r="G67" i="25"/>
  <c r="K66" i="25" s="1"/>
  <c r="G163" i="25"/>
  <c r="K162" i="25" s="1"/>
  <c r="G37" i="25"/>
  <c r="K36" i="25" s="1"/>
  <c r="K161" i="25"/>
  <c r="G130" i="25"/>
  <c r="K129" i="25"/>
  <c r="K35" i="25"/>
  <c r="K65" i="25"/>
  <c r="G101" i="25"/>
  <c r="K100" i="25" s="1"/>
  <c r="B157" i="25"/>
  <c r="C157" i="25" s="1"/>
  <c r="L95" i="24"/>
  <c r="L65" i="24"/>
  <c r="L158" i="24"/>
  <c r="L35" i="24"/>
  <c r="L34" i="24"/>
  <c r="G67" i="24"/>
  <c r="K66" i="24" s="1"/>
  <c r="G37" i="24"/>
  <c r="K36" i="24" s="1"/>
  <c r="G98" i="24"/>
  <c r="G164" i="24"/>
  <c r="K162" i="24"/>
  <c r="K96" i="24"/>
  <c r="L159" i="23"/>
  <c r="L34" i="23"/>
  <c r="L158" i="23"/>
  <c r="L96" i="23"/>
  <c r="L157" i="23"/>
  <c r="G37" i="23"/>
  <c r="K36" i="23" s="1"/>
  <c r="G98" i="23"/>
  <c r="K97" i="23" s="1"/>
  <c r="G161" i="23"/>
  <c r="G67" i="23"/>
  <c r="K66" i="23" s="1"/>
  <c r="K35" i="23"/>
  <c r="K65" i="23"/>
  <c r="L33" i="22"/>
  <c r="L157" i="22"/>
  <c r="L34" i="22"/>
  <c r="L35" i="22"/>
  <c r="L65" i="22"/>
  <c r="G160" i="22"/>
  <c r="K159" i="22" s="1"/>
  <c r="K158" i="22"/>
  <c r="G67" i="22"/>
  <c r="K66" i="22" s="1"/>
  <c r="G129" i="22"/>
  <c r="K127" i="22"/>
  <c r="G37" i="22"/>
  <c r="K36" i="22" s="1"/>
  <c r="L34" i="21"/>
  <c r="L66" i="21"/>
  <c r="L35" i="21"/>
  <c r="L33" i="21"/>
  <c r="L65" i="21"/>
  <c r="L64" i="21"/>
  <c r="G162" i="21"/>
  <c r="K161" i="21" s="1"/>
  <c r="G68" i="21"/>
  <c r="K67" i="21" s="1"/>
  <c r="G37" i="21"/>
  <c r="K36" i="21" s="1"/>
  <c r="K160" i="21"/>
  <c r="G99" i="21"/>
  <c r="K98" i="21" s="1"/>
  <c r="K97" i="21"/>
  <c r="K128" i="9"/>
  <c r="K65" i="1"/>
  <c r="K64" i="1"/>
  <c r="K158" i="1"/>
  <c r="K127" i="1"/>
  <c r="J34" i="1"/>
  <c r="G98" i="4"/>
  <c r="K96" i="4"/>
  <c r="L34" i="3"/>
  <c r="B64" i="9"/>
  <c r="C64" i="9" s="1"/>
  <c r="G132" i="9"/>
  <c r="K131" i="9" s="1"/>
  <c r="K130" i="9"/>
  <c r="G36" i="9"/>
  <c r="K35" i="9" s="1"/>
  <c r="G98" i="9"/>
  <c r="K97" i="9" s="1"/>
  <c r="G70" i="9"/>
  <c r="K69" i="9" s="1"/>
  <c r="K96" i="9"/>
  <c r="G160" i="9"/>
  <c r="K159" i="9" s="1"/>
  <c r="K68" i="9"/>
  <c r="G98" i="8"/>
  <c r="K97" i="8" s="1"/>
  <c r="K96" i="8"/>
  <c r="G67" i="8"/>
  <c r="K66" i="8" s="1"/>
  <c r="G36" i="8"/>
  <c r="K35" i="8" s="1"/>
  <c r="G129" i="8"/>
  <c r="K128" i="8" s="1"/>
  <c r="G161" i="8"/>
  <c r="G36" i="4"/>
  <c r="K35" i="4" s="1"/>
  <c r="G132" i="4"/>
  <c r="K131" i="4" s="1"/>
  <c r="K130" i="4"/>
  <c r="G67" i="4"/>
  <c r="K66" i="4" s="1"/>
  <c r="G161" i="4"/>
  <c r="K160" i="4" s="1"/>
  <c r="G161" i="3"/>
  <c r="K160" i="3" s="1"/>
  <c r="K159" i="3"/>
  <c r="G100" i="3"/>
  <c r="K99" i="3" s="1"/>
  <c r="K98" i="3"/>
  <c r="G37" i="3"/>
  <c r="K35" i="3"/>
  <c r="G129" i="3"/>
  <c r="K128" i="3" s="1"/>
  <c r="G70" i="3"/>
  <c r="K69" i="3" s="1"/>
  <c r="G36" i="2"/>
  <c r="J35" i="2" s="1"/>
  <c r="G160" i="2"/>
  <c r="J159" i="2" s="1"/>
  <c r="G100" i="2"/>
  <c r="J99" i="2" s="1"/>
  <c r="J158" i="2"/>
  <c r="J34" i="2"/>
  <c r="G129" i="2"/>
  <c r="J128" i="2" s="1"/>
  <c r="J98" i="2"/>
  <c r="G67" i="2"/>
  <c r="J66" i="2" s="1"/>
  <c r="G160" i="1"/>
  <c r="J159" i="1" s="1"/>
  <c r="G129" i="1"/>
  <c r="J128" i="1" s="1"/>
  <c r="G98" i="1"/>
  <c r="J97" i="1" s="1"/>
  <c r="J96" i="1"/>
  <c r="G68" i="1"/>
  <c r="J67" i="1" s="1"/>
  <c r="J66" i="1"/>
  <c r="G38" i="1"/>
  <c r="J37" i="1" s="1"/>
  <c r="J36" i="1"/>
  <c r="L66" i="8" a="1"/>
  <c r="K128" i="2" a="1"/>
  <c r="L35" i="4" a="1"/>
  <c r="L9" i="24" a="1"/>
  <c r="L129" i="30" a="1"/>
  <c r="L161" i="29" a="1"/>
  <c r="L97" i="9" a="1"/>
  <c r="L38" i="30" a="1"/>
  <c r="L160" i="28" a="1"/>
  <c r="K99" i="2" a="1"/>
  <c r="K36" i="1" a="1"/>
  <c r="L35" i="3" a="1"/>
  <c r="L158" i="26" a="1"/>
  <c r="L160" i="3" a="1"/>
  <c r="L162" i="25" a="1"/>
  <c r="L131" i="4" a="1"/>
  <c r="L36" i="24" a="1"/>
  <c r="L160" i="30" a="1"/>
  <c r="L130" i="9" a="1"/>
  <c r="L128" i="24" a="1"/>
  <c r="L161" i="33" a="1"/>
  <c r="L159" i="33" a="1"/>
  <c r="L97" i="21" a="1"/>
  <c r="L10" i="26" a="1"/>
  <c r="L161" i="30" a="1"/>
  <c r="L97" i="32" a="1"/>
  <c r="L69" i="3" a="1"/>
  <c r="L127" i="34" a="1"/>
  <c r="L36" i="21" a="1"/>
  <c r="L65" i="28" a="1"/>
  <c r="L161" i="21" a="1"/>
  <c r="L66" i="30" a="1"/>
  <c r="L96" i="9" a="1"/>
  <c r="L97" i="26" a="1"/>
  <c r="L66" i="24" a="1"/>
  <c r="L65" i="25" a="1"/>
  <c r="L10" i="32" a="1"/>
  <c r="L36" i="32" a="1"/>
  <c r="L127" i="22" a="1"/>
  <c r="L161" i="24" a="1"/>
  <c r="L35" i="25" a="1"/>
  <c r="L34" i="31" a="1"/>
  <c r="L65" i="23" a="1"/>
  <c r="L9" i="30" a="1"/>
  <c r="K7" i="2" a="1"/>
  <c r="L9" i="32" a="1"/>
  <c r="L97" i="8" a="1"/>
  <c r="L10" i="27" a="1"/>
  <c r="L66" i="29" a="1"/>
  <c r="L163" i="34" a="1"/>
  <c r="L35" i="23" a="1"/>
  <c r="L158" i="22" a="1"/>
  <c r="L68" i="9" a="1"/>
  <c r="L162" i="31" a="1"/>
  <c r="L66" i="31" a="1"/>
  <c r="L39" i="30" a="1"/>
  <c r="L39" i="29" a="1"/>
  <c r="L9" i="27" a="1"/>
  <c r="L128" i="8" a="1"/>
  <c r="K34" i="1" a="1"/>
  <c r="L159" i="24" a="1"/>
  <c r="L9" i="29" a="1"/>
  <c r="L10" i="9" a="1"/>
  <c r="L129" i="25" a="1"/>
  <c r="L128" i="27" a="1"/>
  <c r="L66" i="27" a="1"/>
  <c r="L96" i="8" a="1"/>
  <c r="L160" i="31" a="1"/>
  <c r="L163" i="28" a="1"/>
  <c r="L129" i="9" a="1"/>
  <c r="L10" i="33" a="1"/>
  <c r="L35" i="8" a="1"/>
  <c r="K159" i="1" a="1"/>
  <c r="L160" i="21" a="1"/>
  <c r="L37" i="30" a="1"/>
  <c r="L66" i="28" a="1"/>
  <c r="L161" i="25" a="1"/>
  <c r="L35" i="9" a="1"/>
  <c r="K96" i="1" a="1"/>
  <c r="L66" i="23" a="1"/>
  <c r="L10" i="34" a="1"/>
  <c r="L163" i="30" a="1"/>
  <c r="L98" i="31" a="1"/>
  <c r="L130" i="4" a="1"/>
  <c r="L162" i="33" a="1"/>
  <c r="L99" i="22" a="1"/>
  <c r="L160" i="32" a="1"/>
  <c r="L97" i="29" a="1"/>
  <c r="L34" i="27" a="1"/>
  <c r="L98" i="33" a="1"/>
  <c r="L128" i="30" a="1"/>
  <c r="L36" i="22" a="1"/>
  <c r="K97" i="1" a="1"/>
  <c r="L10" i="24" a="1"/>
  <c r="L127" i="21" a="1"/>
  <c r="L161" i="28" a="1"/>
  <c r="L96" i="24" a="1"/>
  <c r="L97" i="22" a="1"/>
  <c r="L66" i="4" a="1"/>
  <c r="K34" i="2" a="1"/>
  <c r="K35" i="1" a="1"/>
  <c r="K8" i="1" a="1"/>
  <c r="L9" i="9" a="1"/>
  <c r="L160" i="24" a="1"/>
  <c r="L162" i="24" a="1"/>
  <c r="L36" i="25" a="1"/>
  <c r="L35" i="27" a="1"/>
  <c r="L65" i="31" a="1"/>
  <c r="L37" i="26" a="1"/>
  <c r="L66" i="33" a="1"/>
  <c r="L66" i="26" a="1"/>
  <c r="L69" i="9" a="1"/>
  <c r="L130" i="26" a="1"/>
  <c r="L96" i="27" a="1"/>
  <c r="L159" i="9" a="1"/>
  <c r="L9" i="4" a="1"/>
  <c r="L66" i="32" a="1"/>
  <c r="L128" i="9" a="1"/>
  <c r="K98" i="2" a="1"/>
  <c r="K67" i="1" a="1"/>
  <c r="K128" i="1" a="1"/>
  <c r="L96" i="4" a="1"/>
  <c r="L131" i="9" a="1"/>
  <c r="L98" i="21" a="1"/>
  <c r="L65" i="32" a="1"/>
  <c r="L65" i="33" a="1"/>
  <c r="L161" i="31" a="1"/>
  <c r="L99" i="3" a="1"/>
  <c r="K66" i="1" a="1"/>
  <c r="L36" i="30" a="1"/>
  <c r="L96" i="29" a="1"/>
  <c r="L67" i="21" a="1"/>
  <c r="L127" i="28" a="1"/>
  <c r="L128" i="23" a="1"/>
  <c r="K158" i="2" a="1"/>
  <c r="L96" i="32" a="1"/>
  <c r="K37" i="1" a="1"/>
  <c r="L9" i="33" a="1"/>
  <c r="L159" i="22" a="1"/>
  <c r="L129" i="32" a="1"/>
  <c r="L127" i="31" a="1"/>
  <c r="L159" i="21" a="1"/>
  <c r="L160" i="33" a="1"/>
  <c r="L38" i="29" a="1"/>
  <c r="L128" i="3" a="1"/>
  <c r="L128" i="21" a="1"/>
  <c r="L9" i="8" a="1"/>
  <c r="K159" i="2" a="1"/>
  <c r="K66" i="2" a="1"/>
  <c r="L66" i="25" a="1"/>
  <c r="L97" i="23" a="1"/>
  <c r="L65" i="29" a="1"/>
  <c r="L127" i="27" a="1"/>
  <c r="L65" i="27" a="1"/>
  <c r="L98" i="3" a="1"/>
  <c r="L159" i="26" a="1"/>
  <c r="L159" i="3" a="1"/>
  <c r="L100" i="25" a="1"/>
  <c r="L160" i="4" a="1"/>
  <c r="L36" i="23" a="1"/>
  <c r="L66" i="22" a="1"/>
  <c r="K35" i="2" a="1"/>
  <c r="L126" i="23" a="1"/>
  <c r="L95" i="23" a="1"/>
  <c r="L64" i="23" a="1"/>
  <c r="L126" i="34" a="1"/>
  <c r="L33" i="34" a="1"/>
  <c r="L64" i="33" a="1"/>
  <c r="L33" i="33" a="1"/>
  <c r="L95" i="32" a="1"/>
  <c r="L64" i="32" a="1"/>
  <c r="L126" i="31" a="1"/>
  <c r="L64" i="31" a="1"/>
  <c r="L64" i="30" a="1"/>
  <c r="L64" i="29" a="1"/>
  <c r="L126" i="28" a="1"/>
  <c r="L33" i="28" a="1"/>
  <c r="L126" i="27" a="1"/>
  <c r="L64" i="27" a="1"/>
  <c r="L33" i="27" a="1"/>
  <c r="L95" i="26" a="1"/>
  <c r="L64" i="26" a="1"/>
  <c r="L64" i="25" a="1"/>
  <c r="L126" i="24" a="1"/>
  <c r="L64" i="24" a="1"/>
  <c r="K157" i="1" a="1"/>
  <c r="K126" i="1" a="1"/>
  <c r="K95" i="1" a="1"/>
  <c r="K157" i="2" a="1"/>
  <c r="K126" i="2" a="1"/>
  <c r="K64" i="2" a="1"/>
  <c r="K33" i="2" a="1"/>
  <c r="L95" i="4" a="1"/>
  <c r="L64" i="4" a="1"/>
  <c r="L33" i="4" a="1"/>
  <c r="L157" i="9" a="1"/>
  <c r="L33" i="9" a="1"/>
  <c r="L126" i="8" a="1"/>
  <c r="L95" i="8" a="1"/>
  <c r="L64" i="8" a="1"/>
  <c r="L33" i="8" a="1"/>
  <c r="L126" i="21" a="1"/>
  <c r="L126" i="22" a="1"/>
  <c r="L64" i="22" a="1"/>
  <c r="K126" i="1" l="1"/>
  <c r="B127" i="1" s="1"/>
  <c r="C127" i="1" s="1"/>
  <c r="B8" i="8"/>
  <c r="C8" i="8" s="1"/>
  <c r="L10" i="34"/>
  <c r="G12" i="34"/>
  <c r="K11" i="34"/>
  <c r="B10" i="34"/>
  <c r="C10" i="34" s="1"/>
  <c r="B159" i="34"/>
  <c r="C159" i="34" s="1"/>
  <c r="L9" i="33"/>
  <c r="L10" i="33"/>
  <c r="G12" i="33"/>
  <c r="K11" i="33"/>
  <c r="B157" i="33"/>
  <c r="C157" i="33" s="1"/>
  <c r="L160" i="33"/>
  <c r="L9" i="32"/>
  <c r="L10" i="32"/>
  <c r="G12" i="32"/>
  <c r="K11" i="32"/>
  <c r="B127" i="32"/>
  <c r="C127" i="32" s="1"/>
  <c r="G11" i="31"/>
  <c r="K9" i="31"/>
  <c r="L34" i="31"/>
  <c r="B34" i="31" s="1"/>
  <c r="C34" i="31" s="1"/>
  <c r="L9" i="30"/>
  <c r="G12" i="30"/>
  <c r="K11" i="30"/>
  <c r="K10" i="30"/>
  <c r="L161" i="30"/>
  <c r="L160" i="30"/>
  <c r="B160" i="30" s="1"/>
  <c r="C160" i="30" s="1"/>
  <c r="B159" i="30"/>
  <c r="C159" i="30" s="1"/>
  <c r="B34" i="30"/>
  <c r="C34" i="30" s="1"/>
  <c r="L9" i="29"/>
  <c r="B9" i="29"/>
  <c r="C9" i="29" s="1"/>
  <c r="G11" i="29"/>
  <c r="K10" i="29" s="1"/>
  <c r="B8" i="29"/>
  <c r="C8" i="29" s="1"/>
  <c r="G11" i="28"/>
  <c r="K10" i="28" s="1"/>
  <c r="K9" i="28"/>
  <c r="L9" i="27"/>
  <c r="L10" i="27"/>
  <c r="G12" i="27"/>
  <c r="K11" i="27"/>
  <c r="B157" i="27"/>
  <c r="C157" i="27" s="1"/>
  <c r="K160" i="27"/>
  <c r="L10" i="26"/>
  <c r="G12" i="26"/>
  <c r="K11" i="26" s="1"/>
  <c r="B10" i="26"/>
  <c r="C10" i="26" s="1"/>
  <c r="G11" i="25"/>
  <c r="K9" i="25"/>
  <c r="L9" i="24"/>
  <c r="L10" i="24"/>
  <c r="G12" i="24"/>
  <c r="G130" i="24"/>
  <c r="K129" i="24" s="1"/>
  <c r="L126" i="24"/>
  <c r="B127" i="24" s="1"/>
  <c r="C127" i="24" s="1"/>
  <c r="L160" i="24"/>
  <c r="L161" i="24"/>
  <c r="G12" i="23"/>
  <c r="K11" i="23" s="1"/>
  <c r="K10" i="23"/>
  <c r="B9" i="23"/>
  <c r="C9" i="23" s="1"/>
  <c r="B8" i="23"/>
  <c r="C8" i="23" s="1"/>
  <c r="G130" i="23"/>
  <c r="K129" i="23" s="1"/>
  <c r="G11" i="22"/>
  <c r="K9" i="22"/>
  <c r="K98" i="22"/>
  <c r="G101" i="22"/>
  <c r="K100" i="22" s="1"/>
  <c r="G11" i="21"/>
  <c r="K10" i="21" s="1"/>
  <c r="K9" i="21"/>
  <c r="B96" i="21"/>
  <c r="C96" i="21" s="1"/>
  <c r="L159" i="21"/>
  <c r="B159" i="21" s="1"/>
  <c r="C159" i="21" s="1"/>
  <c r="B158" i="21"/>
  <c r="C158" i="21" s="1"/>
  <c r="L9" i="8"/>
  <c r="B9" i="8" s="1"/>
  <c r="C9" i="8" s="1"/>
  <c r="G11" i="8"/>
  <c r="K10" i="8" s="1"/>
  <c r="L64" i="8"/>
  <c r="B64" i="8" s="1"/>
  <c r="C64" i="8" s="1"/>
  <c r="L9" i="9"/>
  <c r="L10" i="9"/>
  <c r="G12" i="9"/>
  <c r="K11" i="9"/>
  <c r="B8" i="4"/>
  <c r="C8" i="4" s="1"/>
  <c r="L9" i="4"/>
  <c r="B9" i="4" s="1"/>
  <c r="C9" i="4" s="1"/>
  <c r="B7" i="4"/>
  <c r="C7" i="4" s="1"/>
  <c r="G11" i="4"/>
  <c r="K10" i="4" s="1"/>
  <c r="G11" i="3"/>
  <c r="K10" i="3" s="1"/>
  <c r="K9" i="3"/>
  <c r="B8" i="3"/>
  <c r="C8" i="3" s="1"/>
  <c r="B7" i="3"/>
  <c r="C7" i="3" s="1"/>
  <c r="L98" i="33"/>
  <c r="B98" i="33" s="1"/>
  <c r="C98" i="33" s="1"/>
  <c r="L159" i="33"/>
  <c r="B159" i="33" s="1"/>
  <c r="C159" i="33" s="1"/>
  <c r="G100" i="33"/>
  <c r="K99" i="33" s="1"/>
  <c r="B126" i="32"/>
  <c r="C126" i="32" s="1"/>
  <c r="L160" i="31"/>
  <c r="B160" i="31" s="1"/>
  <c r="C160" i="31" s="1"/>
  <c r="L37" i="30"/>
  <c r="L36" i="30"/>
  <c r="B36" i="29"/>
  <c r="C36" i="29" s="1"/>
  <c r="L161" i="28"/>
  <c r="B162" i="28" s="1"/>
  <c r="C162" i="28" s="1"/>
  <c r="L160" i="28"/>
  <c r="B160" i="28" s="1"/>
  <c r="C160" i="28" s="1"/>
  <c r="L128" i="24"/>
  <c r="B128" i="24" s="1"/>
  <c r="C128" i="24" s="1"/>
  <c r="L128" i="23"/>
  <c r="B128" i="23" s="1"/>
  <c r="C128" i="23" s="1"/>
  <c r="L126" i="23"/>
  <c r="B126" i="23" s="1"/>
  <c r="C126" i="23" s="1"/>
  <c r="B157" i="21"/>
  <c r="C157" i="21" s="1"/>
  <c r="L126" i="8"/>
  <c r="B127" i="8" s="1"/>
  <c r="C127" i="8" s="1"/>
  <c r="K7" i="2"/>
  <c r="G10" i="2"/>
  <c r="J9" i="2" s="1"/>
  <c r="J8" i="2"/>
  <c r="K64" i="2"/>
  <c r="B65" i="2" s="1"/>
  <c r="C65" i="2" s="1"/>
  <c r="K8" i="1"/>
  <c r="B8" i="1" s="1"/>
  <c r="C8" i="1" s="1"/>
  <c r="G10" i="1"/>
  <c r="J9" i="1" s="1"/>
  <c r="B159" i="25"/>
  <c r="C159" i="25" s="1"/>
  <c r="B159" i="28"/>
  <c r="C159" i="28" s="1"/>
  <c r="B96" i="22"/>
  <c r="C96" i="22" s="1"/>
  <c r="B95" i="22"/>
  <c r="C95" i="22" s="1"/>
  <c r="B159" i="31"/>
  <c r="C159" i="31" s="1"/>
  <c r="B128" i="32"/>
  <c r="C128" i="32" s="1"/>
  <c r="B97" i="33"/>
  <c r="C97" i="33" s="1"/>
  <c r="B161" i="34"/>
  <c r="C161" i="34" s="1"/>
  <c r="B160" i="25"/>
  <c r="C160" i="25" s="1"/>
  <c r="B159" i="32"/>
  <c r="C159" i="32" s="1"/>
  <c r="L127" i="34"/>
  <c r="L126" i="34"/>
  <c r="L33" i="34"/>
  <c r="G130" i="34"/>
  <c r="K129" i="34" s="1"/>
  <c r="K128" i="34"/>
  <c r="L127" i="31"/>
  <c r="L126" i="31"/>
  <c r="K128" i="31"/>
  <c r="G130" i="31"/>
  <c r="G131" i="31" s="1"/>
  <c r="K130" i="31" s="1"/>
  <c r="L127" i="28"/>
  <c r="L126" i="28"/>
  <c r="G130" i="28"/>
  <c r="G131" i="28" s="1"/>
  <c r="G132" i="28" s="1"/>
  <c r="K131" i="28" s="1"/>
  <c r="K128" i="28"/>
  <c r="L33" i="27"/>
  <c r="L159" i="24"/>
  <c r="B159" i="24" s="1"/>
  <c r="C159" i="24" s="1"/>
  <c r="L97" i="22"/>
  <c r="L99" i="22"/>
  <c r="L127" i="21"/>
  <c r="L126" i="21"/>
  <c r="L128" i="21"/>
  <c r="G130" i="21"/>
  <c r="G131" i="21" s="1"/>
  <c r="K130" i="21" s="1"/>
  <c r="L33" i="8"/>
  <c r="L128" i="8"/>
  <c r="B128" i="8" s="1"/>
  <c r="C128" i="8" s="1"/>
  <c r="L95" i="8"/>
  <c r="L35" i="8"/>
  <c r="B35" i="8" s="1"/>
  <c r="C35" i="8" s="1"/>
  <c r="L66" i="8"/>
  <c r="B66" i="8" s="1"/>
  <c r="C66" i="8" s="1"/>
  <c r="L96" i="8"/>
  <c r="L97" i="8"/>
  <c r="L68" i="9"/>
  <c r="B68" i="9" s="1"/>
  <c r="C68" i="9" s="1"/>
  <c r="L130" i="9"/>
  <c r="L96" i="9"/>
  <c r="B96" i="9" s="1"/>
  <c r="C96" i="9" s="1"/>
  <c r="L97" i="9"/>
  <c r="L159" i="9"/>
  <c r="B159" i="9" s="1"/>
  <c r="C159" i="9" s="1"/>
  <c r="L157" i="9"/>
  <c r="L128" i="9"/>
  <c r="L129" i="9"/>
  <c r="L33" i="9"/>
  <c r="L35" i="9"/>
  <c r="B35" i="9" s="1"/>
  <c r="C35" i="9" s="1"/>
  <c r="L131" i="9"/>
  <c r="L69" i="9"/>
  <c r="L64" i="4"/>
  <c r="B65" i="4" s="1"/>
  <c r="C65" i="4" s="1"/>
  <c r="L95" i="4"/>
  <c r="B95" i="4" s="1"/>
  <c r="C95" i="4" s="1"/>
  <c r="L96" i="4"/>
  <c r="L160" i="4"/>
  <c r="B160" i="4" s="1"/>
  <c r="C160" i="4" s="1"/>
  <c r="L35" i="4"/>
  <c r="B35" i="4" s="1"/>
  <c r="C35" i="4" s="1"/>
  <c r="L66" i="4"/>
  <c r="B66" i="4" s="1"/>
  <c r="C66" i="4" s="1"/>
  <c r="L130" i="4"/>
  <c r="L131" i="4"/>
  <c r="L33" i="4"/>
  <c r="L98" i="3"/>
  <c r="B98" i="3" s="1"/>
  <c r="C98" i="3" s="1"/>
  <c r="L128" i="3"/>
  <c r="B128" i="3" s="1"/>
  <c r="C128" i="3" s="1"/>
  <c r="L35" i="3"/>
  <c r="L99" i="3"/>
  <c r="L69" i="3"/>
  <c r="L159" i="3"/>
  <c r="B159" i="3" s="1"/>
  <c r="C159" i="3" s="1"/>
  <c r="L160" i="3"/>
  <c r="K99" i="2"/>
  <c r="K35" i="2"/>
  <c r="K128" i="2"/>
  <c r="B128" i="2" s="1"/>
  <c r="C128" i="2" s="1"/>
  <c r="K66" i="2"/>
  <c r="K34" i="2"/>
  <c r="K158" i="2"/>
  <c r="K159" i="2"/>
  <c r="K157" i="2"/>
  <c r="K33" i="2"/>
  <c r="K98" i="2"/>
  <c r="K126" i="2"/>
  <c r="K35" i="1"/>
  <c r="B128" i="33"/>
  <c r="C128" i="33" s="1"/>
  <c r="B128" i="29"/>
  <c r="C128" i="29" s="1"/>
  <c r="B66" i="34"/>
  <c r="C66" i="34" s="1"/>
  <c r="B158" i="34"/>
  <c r="C158" i="34" s="1"/>
  <c r="L163" i="34"/>
  <c r="B163" i="34" s="1"/>
  <c r="C163" i="34" s="1"/>
  <c r="G165" i="34"/>
  <c r="G100" i="34"/>
  <c r="K99" i="34" s="1"/>
  <c r="K98" i="34"/>
  <c r="G37" i="34"/>
  <c r="K36" i="34" s="1"/>
  <c r="K35" i="34"/>
  <c r="B97" i="34"/>
  <c r="C97" i="34" s="1"/>
  <c r="B160" i="34"/>
  <c r="C160" i="34" s="1"/>
  <c r="B64" i="34"/>
  <c r="C64" i="34" s="1"/>
  <c r="B65" i="34"/>
  <c r="C65" i="34" s="1"/>
  <c r="G69" i="34"/>
  <c r="K68" i="34" s="1"/>
  <c r="B96" i="34"/>
  <c r="C96" i="34" s="1"/>
  <c r="B95" i="34"/>
  <c r="C95" i="34" s="1"/>
  <c r="K67" i="34"/>
  <c r="B162" i="34"/>
  <c r="C162" i="34" s="1"/>
  <c r="L162" i="33"/>
  <c r="L65" i="33"/>
  <c r="L33" i="33"/>
  <c r="L161" i="33"/>
  <c r="L66" i="33"/>
  <c r="L64" i="33"/>
  <c r="G68" i="33"/>
  <c r="G37" i="33"/>
  <c r="K36" i="33" s="1"/>
  <c r="K35" i="33"/>
  <c r="G132" i="33"/>
  <c r="K131" i="33" s="1"/>
  <c r="K130" i="33"/>
  <c r="B129" i="33"/>
  <c r="C129" i="33" s="1"/>
  <c r="G164" i="33"/>
  <c r="K163" i="33" s="1"/>
  <c r="B96" i="33"/>
  <c r="C96" i="33" s="1"/>
  <c r="B95" i="33"/>
  <c r="C95" i="33" s="1"/>
  <c r="B127" i="33"/>
  <c r="C127" i="33" s="1"/>
  <c r="B126" i="33"/>
  <c r="C126" i="33" s="1"/>
  <c r="B158" i="32"/>
  <c r="C158" i="32" s="1"/>
  <c r="B35" i="32"/>
  <c r="C35" i="32" s="1"/>
  <c r="L66" i="32"/>
  <c r="L65" i="32"/>
  <c r="L36" i="32"/>
  <c r="B36" i="32" s="1"/>
  <c r="C36" i="32" s="1"/>
  <c r="L129" i="32"/>
  <c r="L64" i="32"/>
  <c r="L96" i="32"/>
  <c r="L160" i="32"/>
  <c r="L95" i="32"/>
  <c r="L97" i="32"/>
  <c r="G162" i="32"/>
  <c r="G38" i="32"/>
  <c r="K37" i="32" s="1"/>
  <c r="G131" i="32"/>
  <c r="B34" i="32"/>
  <c r="C34" i="32" s="1"/>
  <c r="B33" i="32"/>
  <c r="C33" i="32" s="1"/>
  <c r="G68" i="32"/>
  <c r="K67" i="32" s="1"/>
  <c r="G99" i="32"/>
  <c r="K98" i="32" s="1"/>
  <c r="L98" i="31"/>
  <c r="B98" i="31" s="1"/>
  <c r="C98" i="31" s="1"/>
  <c r="L65" i="31"/>
  <c r="L64" i="31"/>
  <c r="L161" i="31"/>
  <c r="L66" i="31"/>
  <c r="L162" i="31"/>
  <c r="G37" i="31"/>
  <c r="K36" i="31" s="1"/>
  <c r="K35" i="31"/>
  <c r="G68" i="31"/>
  <c r="B35" i="29"/>
  <c r="C35" i="29" s="1"/>
  <c r="B158" i="30"/>
  <c r="C158" i="30" s="1"/>
  <c r="G164" i="31"/>
  <c r="K163" i="31" s="1"/>
  <c r="B33" i="31"/>
  <c r="C33" i="31" s="1"/>
  <c r="B97" i="31"/>
  <c r="C97" i="31" s="1"/>
  <c r="B158" i="31"/>
  <c r="C158" i="31" s="1"/>
  <c r="B95" i="31"/>
  <c r="C95" i="31" s="1"/>
  <c r="B96" i="31"/>
  <c r="C96" i="31" s="1"/>
  <c r="G100" i="31"/>
  <c r="K99" i="31" s="1"/>
  <c r="B35" i="24"/>
  <c r="C35" i="24" s="1"/>
  <c r="B97" i="30"/>
  <c r="C97" i="30" s="1"/>
  <c r="B162" i="30"/>
  <c r="C162" i="30" s="1"/>
  <c r="L129" i="30"/>
  <c r="L163" i="30"/>
  <c r="B163" i="30" s="1"/>
  <c r="C163" i="30" s="1"/>
  <c r="L64" i="30"/>
  <c r="L66" i="30"/>
  <c r="L128" i="30"/>
  <c r="L38" i="30"/>
  <c r="L39" i="30"/>
  <c r="G131" i="30"/>
  <c r="K130" i="30" s="1"/>
  <c r="G165" i="30"/>
  <c r="K164" i="30" s="1"/>
  <c r="G68" i="30"/>
  <c r="G100" i="30"/>
  <c r="K99" i="30" s="1"/>
  <c r="B96" i="30"/>
  <c r="C96" i="30" s="1"/>
  <c r="B95" i="30"/>
  <c r="C95" i="30" s="1"/>
  <c r="K98" i="30"/>
  <c r="B35" i="30"/>
  <c r="C35" i="30" s="1"/>
  <c r="G41" i="30"/>
  <c r="K40" i="30" s="1"/>
  <c r="B127" i="30"/>
  <c r="C127" i="30" s="1"/>
  <c r="B126" i="30"/>
  <c r="C126" i="30" s="1"/>
  <c r="B158" i="29"/>
  <c r="C158" i="29" s="1"/>
  <c r="L39" i="29"/>
  <c r="L97" i="29"/>
  <c r="L66" i="29"/>
  <c r="L161" i="29"/>
  <c r="B161" i="29" s="1"/>
  <c r="C161" i="29" s="1"/>
  <c r="L64" i="29"/>
  <c r="L65" i="29"/>
  <c r="L38" i="29"/>
  <c r="L96" i="29"/>
  <c r="G68" i="29"/>
  <c r="G131" i="29"/>
  <c r="K130" i="29" s="1"/>
  <c r="G163" i="29"/>
  <c r="K162" i="29" s="1"/>
  <c r="G99" i="29"/>
  <c r="G41" i="29"/>
  <c r="K40" i="29" s="1"/>
  <c r="B158" i="28"/>
  <c r="C158" i="28" s="1"/>
  <c r="B95" i="29"/>
  <c r="C95" i="29" s="1"/>
  <c r="B34" i="29"/>
  <c r="C34" i="29" s="1"/>
  <c r="B37" i="29"/>
  <c r="C37" i="29" s="1"/>
  <c r="B126" i="29"/>
  <c r="C126" i="29" s="1"/>
  <c r="B127" i="29"/>
  <c r="C127" i="29" s="1"/>
  <c r="K129" i="29"/>
  <c r="B97" i="28"/>
  <c r="C97" i="28" s="1"/>
  <c r="L65" i="28"/>
  <c r="B65" i="28" s="1"/>
  <c r="C65" i="28" s="1"/>
  <c r="L33" i="28"/>
  <c r="L66" i="28"/>
  <c r="L163" i="28"/>
  <c r="B163" i="28" s="1"/>
  <c r="C163" i="28" s="1"/>
  <c r="B96" i="28"/>
  <c r="C96" i="28" s="1"/>
  <c r="B95" i="28"/>
  <c r="C95" i="28" s="1"/>
  <c r="G37" i="28"/>
  <c r="K36" i="28" s="1"/>
  <c r="K35" i="28"/>
  <c r="G100" i="28"/>
  <c r="K99" i="28"/>
  <c r="K98" i="28"/>
  <c r="G68" i="28"/>
  <c r="G165" i="28"/>
  <c r="B64" i="28"/>
  <c r="C64" i="28" s="1"/>
  <c r="L34" i="27"/>
  <c r="L64" i="27"/>
  <c r="L65" i="27"/>
  <c r="L66" i="27"/>
  <c r="L126" i="27"/>
  <c r="L127" i="27"/>
  <c r="L128" i="27"/>
  <c r="L35" i="27"/>
  <c r="L96" i="27"/>
  <c r="B96" i="27" s="1"/>
  <c r="C96" i="27" s="1"/>
  <c r="G99" i="27"/>
  <c r="K98" i="27" s="1"/>
  <c r="K97" i="27"/>
  <c r="G68" i="27"/>
  <c r="B95" i="27"/>
  <c r="C95" i="27" s="1"/>
  <c r="B159" i="27"/>
  <c r="C159" i="27" s="1"/>
  <c r="G163" i="27"/>
  <c r="K161" i="27"/>
  <c r="G130" i="27"/>
  <c r="K129" i="27" s="1"/>
  <c r="G37" i="27"/>
  <c r="K36" i="27"/>
  <c r="L37" i="26"/>
  <c r="B37" i="26" s="1"/>
  <c r="C37" i="26" s="1"/>
  <c r="L159" i="26"/>
  <c r="L64" i="26"/>
  <c r="L95" i="26"/>
  <c r="L97" i="26"/>
  <c r="B97" i="26" s="1"/>
  <c r="C97" i="26" s="1"/>
  <c r="L66" i="26"/>
  <c r="B66" i="26" s="1"/>
  <c r="C66" i="26" s="1"/>
  <c r="L158" i="26"/>
  <c r="L130" i="26"/>
  <c r="B130" i="26" s="1"/>
  <c r="C130" i="26" s="1"/>
  <c r="G161" i="26"/>
  <c r="G68" i="26"/>
  <c r="G99" i="26"/>
  <c r="K98" i="26" s="1"/>
  <c r="B99" i="25"/>
  <c r="C99" i="25" s="1"/>
  <c r="B35" i="26"/>
  <c r="C35" i="26" s="1"/>
  <c r="B33" i="26"/>
  <c r="C33" i="26" s="1"/>
  <c r="B34" i="26"/>
  <c r="C34" i="26" s="1"/>
  <c r="B157" i="26"/>
  <c r="C157" i="26" s="1"/>
  <c r="B129" i="26"/>
  <c r="C129" i="26" s="1"/>
  <c r="B36" i="26"/>
  <c r="C36" i="26" s="1"/>
  <c r="B128" i="26"/>
  <c r="C128" i="26" s="1"/>
  <c r="G132" i="26"/>
  <c r="K131" i="26"/>
  <c r="B126" i="26"/>
  <c r="C126" i="26" s="1"/>
  <c r="B127" i="26"/>
  <c r="C127" i="26" s="1"/>
  <c r="G39" i="26"/>
  <c r="B98" i="25"/>
  <c r="C98" i="25" s="1"/>
  <c r="L65" i="25"/>
  <c r="L129" i="25"/>
  <c r="L161" i="25"/>
  <c r="B161" i="25" s="1"/>
  <c r="C161" i="25" s="1"/>
  <c r="L36" i="25"/>
  <c r="L162" i="25"/>
  <c r="L66" i="25"/>
  <c r="L35" i="25"/>
  <c r="L64" i="25"/>
  <c r="L100" i="25"/>
  <c r="B100" i="25" s="1"/>
  <c r="C100" i="25" s="1"/>
  <c r="G38" i="25"/>
  <c r="K37" i="25" s="1"/>
  <c r="G164" i="25"/>
  <c r="K163" i="25" s="1"/>
  <c r="G68" i="25"/>
  <c r="B33" i="25"/>
  <c r="C33" i="25" s="1"/>
  <c r="B34" i="25"/>
  <c r="C34" i="25" s="1"/>
  <c r="G131" i="25"/>
  <c r="B97" i="25"/>
  <c r="C97" i="25" s="1"/>
  <c r="B158" i="25"/>
  <c r="C158" i="25" s="1"/>
  <c r="B128" i="25"/>
  <c r="C128" i="25" s="1"/>
  <c r="G102" i="25"/>
  <c r="B127" i="25"/>
  <c r="C127" i="25" s="1"/>
  <c r="B126" i="25"/>
  <c r="C126" i="25" s="1"/>
  <c r="B96" i="25"/>
  <c r="C96" i="25" s="1"/>
  <c r="B95" i="25"/>
  <c r="C95" i="25" s="1"/>
  <c r="L162" i="24"/>
  <c r="L36" i="24"/>
  <c r="B36" i="24" s="1"/>
  <c r="C36" i="24" s="1"/>
  <c r="L64" i="24"/>
  <c r="L66" i="24"/>
  <c r="B66" i="24" s="1"/>
  <c r="C66" i="24" s="1"/>
  <c r="L96" i="24"/>
  <c r="B96" i="24" s="1"/>
  <c r="C96" i="24" s="1"/>
  <c r="G165" i="24"/>
  <c r="K164" i="24" s="1"/>
  <c r="K163" i="24"/>
  <c r="G99" i="24"/>
  <c r="G38" i="24"/>
  <c r="K37" i="24" s="1"/>
  <c r="G68" i="24"/>
  <c r="K67" i="24" s="1"/>
  <c r="B95" i="24"/>
  <c r="C95" i="24" s="1"/>
  <c r="K97" i="24"/>
  <c r="G131" i="24"/>
  <c r="K130" i="24" s="1"/>
  <c r="B34" i="24"/>
  <c r="C34" i="24" s="1"/>
  <c r="B158" i="24"/>
  <c r="C158" i="24" s="1"/>
  <c r="L64" i="23"/>
  <c r="L66" i="23"/>
  <c r="L95" i="23"/>
  <c r="L97" i="23"/>
  <c r="B97" i="23" s="1"/>
  <c r="C97" i="23" s="1"/>
  <c r="L36" i="23"/>
  <c r="L65" i="23"/>
  <c r="L35" i="23"/>
  <c r="G68" i="23"/>
  <c r="K67" i="23" s="1"/>
  <c r="G162" i="23"/>
  <c r="K161" i="23" s="1"/>
  <c r="K160" i="23"/>
  <c r="B66" i="21"/>
  <c r="C66" i="21" s="1"/>
  <c r="G99" i="23"/>
  <c r="K98" i="23" s="1"/>
  <c r="G38" i="23"/>
  <c r="K37" i="23" s="1"/>
  <c r="B158" i="23"/>
  <c r="C158" i="23" s="1"/>
  <c r="B157" i="23"/>
  <c r="C157" i="23" s="1"/>
  <c r="B34" i="23"/>
  <c r="C34" i="23" s="1"/>
  <c r="B33" i="23"/>
  <c r="C33" i="23" s="1"/>
  <c r="B159" i="23"/>
  <c r="C159" i="23" s="1"/>
  <c r="L36" i="22"/>
  <c r="B36" i="22" s="1"/>
  <c r="C36" i="22" s="1"/>
  <c r="L64" i="22"/>
  <c r="L158" i="22"/>
  <c r="B158" i="22" s="1"/>
  <c r="C158" i="22" s="1"/>
  <c r="L127" i="22"/>
  <c r="L126" i="22"/>
  <c r="L66" i="22"/>
  <c r="L159" i="22"/>
  <c r="G38" i="22"/>
  <c r="G130" i="22"/>
  <c r="K129" i="22" s="1"/>
  <c r="G68" i="22"/>
  <c r="G161" i="22"/>
  <c r="K160" i="22" s="1"/>
  <c r="B35" i="22"/>
  <c r="C35" i="22" s="1"/>
  <c r="K128" i="22"/>
  <c r="B157" i="22"/>
  <c r="C157" i="22" s="1"/>
  <c r="C33" i="22"/>
  <c r="B34" i="22"/>
  <c r="C34" i="22" s="1"/>
  <c r="B35" i="21"/>
  <c r="C35" i="21" s="1"/>
  <c r="L161" i="21"/>
  <c r="L160" i="21"/>
  <c r="L36" i="21"/>
  <c r="B36" i="21" s="1"/>
  <c r="C36" i="21" s="1"/>
  <c r="L67" i="21"/>
  <c r="B67" i="21" s="1"/>
  <c r="C67" i="21" s="1"/>
  <c r="L97" i="21"/>
  <c r="L98" i="21"/>
  <c r="G38" i="21"/>
  <c r="K37" i="21" s="1"/>
  <c r="G69" i="21"/>
  <c r="K68" i="21" s="1"/>
  <c r="G163" i="21"/>
  <c r="K162" i="21" s="1"/>
  <c r="B65" i="21"/>
  <c r="C65" i="21" s="1"/>
  <c r="B64" i="21"/>
  <c r="C64" i="21" s="1"/>
  <c r="G100" i="21"/>
  <c r="K99" i="21" s="1"/>
  <c r="B33" i="21"/>
  <c r="C33" i="21" s="1"/>
  <c r="B34" i="21"/>
  <c r="C34" i="21" s="1"/>
  <c r="K67" i="1"/>
  <c r="K34" i="1"/>
  <c r="K97" i="1"/>
  <c r="K96" i="1"/>
  <c r="K37" i="1"/>
  <c r="K128" i="1"/>
  <c r="B128" i="1" s="1"/>
  <c r="C128" i="1" s="1"/>
  <c r="K159" i="1"/>
  <c r="B159" i="1" s="1"/>
  <c r="C159" i="1" s="1"/>
  <c r="K36" i="1"/>
  <c r="K66" i="1"/>
  <c r="B66" i="1" s="1"/>
  <c r="C66" i="1" s="1"/>
  <c r="K95" i="1"/>
  <c r="K157" i="1"/>
  <c r="B33" i="3"/>
  <c r="C33" i="3" s="1"/>
  <c r="B34" i="3"/>
  <c r="C34" i="3" s="1"/>
  <c r="K97" i="4"/>
  <c r="G99" i="4"/>
  <c r="B127" i="4"/>
  <c r="C127" i="4" s="1"/>
  <c r="B158" i="4"/>
  <c r="C158" i="4" s="1"/>
  <c r="B96" i="3"/>
  <c r="C96" i="3" s="1"/>
  <c r="B65" i="9"/>
  <c r="C65" i="9" s="1"/>
  <c r="B66" i="9"/>
  <c r="C66" i="9" s="1"/>
  <c r="B67" i="9"/>
  <c r="C67" i="9" s="1"/>
  <c r="G99" i="9"/>
  <c r="G37" i="9"/>
  <c r="K36" i="9" s="1"/>
  <c r="G133" i="9"/>
  <c r="G161" i="9"/>
  <c r="B95" i="9"/>
  <c r="C95" i="9" s="1"/>
  <c r="B127" i="9"/>
  <c r="C127" i="9" s="1"/>
  <c r="G71" i="9"/>
  <c r="G68" i="8"/>
  <c r="K67" i="8" s="1"/>
  <c r="G162" i="8"/>
  <c r="K161" i="8" s="1"/>
  <c r="B158" i="8"/>
  <c r="C158" i="8" s="1"/>
  <c r="B157" i="8"/>
  <c r="C157" i="8" s="1"/>
  <c r="G37" i="8"/>
  <c r="K36" i="8" s="1"/>
  <c r="G99" i="8"/>
  <c r="K160" i="8"/>
  <c r="G130" i="8"/>
  <c r="K129" i="8"/>
  <c r="B159" i="8"/>
  <c r="C159" i="8" s="1"/>
  <c r="B129" i="4"/>
  <c r="C129" i="4" s="1"/>
  <c r="B66" i="3"/>
  <c r="C66" i="3" s="1"/>
  <c r="B67" i="3"/>
  <c r="C67" i="3" s="1"/>
  <c r="G37" i="4"/>
  <c r="K36" i="4" s="1"/>
  <c r="G68" i="4"/>
  <c r="K67" i="4" s="1"/>
  <c r="B128" i="4"/>
  <c r="C128" i="4" s="1"/>
  <c r="G133" i="4"/>
  <c r="K132" i="4"/>
  <c r="G162" i="4"/>
  <c r="K161" i="4" s="1"/>
  <c r="B159" i="4"/>
  <c r="C159" i="4" s="1"/>
  <c r="B65" i="3"/>
  <c r="C65" i="3" s="1"/>
  <c r="G101" i="3"/>
  <c r="B97" i="3"/>
  <c r="C97" i="3" s="1"/>
  <c r="G162" i="3"/>
  <c r="K161" i="3" s="1"/>
  <c r="B158" i="3"/>
  <c r="C158" i="3" s="1"/>
  <c r="B157" i="3"/>
  <c r="C157" i="3" s="1"/>
  <c r="G38" i="3"/>
  <c r="K37" i="3" s="1"/>
  <c r="K36" i="3"/>
  <c r="G71" i="3"/>
  <c r="G130" i="3"/>
  <c r="K129" i="3" s="1"/>
  <c r="B68" i="3"/>
  <c r="C68" i="3" s="1"/>
  <c r="B126" i="3"/>
  <c r="C126" i="3" s="1"/>
  <c r="B127" i="3"/>
  <c r="C127" i="3" s="1"/>
  <c r="G101" i="2"/>
  <c r="J100" i="2" s="1"/>
  <c r="G37" i="2"/>
  <c r="J36" i="2" s="1"/>
  <c r="G68" i="2"/>
  <c r="B96" i="2"/>
  <c r="C96" i="2" s="1"/>
  <c r="B95" i="2"/>
  <c r="C95" i="2" s="1"/>
  <c r="G161" i="2"/>
  <c r="J160" i="2" s="1"/>
  <c r="G130" i="2"/>
  <c r="J129" i="2" s="1"/>
  <c r="B97" i="2"/>
  <c r="C97" i="2" s="1"/>
  <c r="G161" i="1"/>
  <c r="J160" i="1" s="1"/>
  <c r="G130" i="1"/>
  <c r="B126" i="1"/>
  <c r="C126" i="1" s="1"/>
  <c r="G99" i="1"/>
  <c r="B65" i="1"/>
  <c r="C65" i="1" s="1"/>
  <c r="B64" i="1"/>
  <c r="C64" i="1" s="1"/>
  <c r="G69" i="1"/>
  <c r="J68" i="1" s="1"/>
  <c r="L36" i="28" a="1"/>
  <c r="L128" i="28" a="1"/>
  <c r="L11" i="34" a="1"/>
  <c r="L161" i="3" a="1"/>
  <c r="L131" i="26" a="1"/>
  <c r="L164" i="30" a="1"/>
  <c r="L161" i="23" a="1"/>
  <c r="L67" i="23" a="1"/>
  <c r="L10" i="30" a="1"/>
  <c r="L35" i="31" a="1"/>
  <c r="L68" i="34" a="1"/>
  <c r="L37" i="25" a="1"/>
  <c r="L36" i="4" a="1"/>
  <c r="L161" i="27" a="1"/>
  <c r="L10" i="4" a="1"/>
  <c r="K9" i="2" a="1"/>
  <c r="L129" i="23" a="1"/>
  <c r="L68" i="21" a="1"/>
  <c r="L98" i="23" a="1"/>
  <c r="K36" i="2" a="1"/>
  <c r="L128" i="31" a="1"/>
  <c r="L35" i="34" a="1"/>
  <c r="L37" i="24" a="1"/>
  <c r="K100" i="2" a="1"/>
  <c r="L132" i="4" a="1"/>
  <c r="L11" i="23" a="1"/>
  <c r="L131" i="28" a="1"/>
  <c r="L37" i="21" a="1"/>
  <c r="L161" i="4" a="1"/>
  <c r="L129" i="24" a="1"/>
  <c r="L37" i="3" a="1"/>
  <c r="K68" i="1" a="1"/>
  <c r="L98" i="34" a="1"/>
  <c r="L10" i="28" a="1"/>
  <c r="L67" i="34" a="1"/>
  <c r="L130" i="29" a="1"/>
  <c r="L98" i="30" a="1"/>
  <c r="L36" i="34" a="1"/>
  <c r="L10" i="23" a="1"/>
  <c r="L99" i="33" a="1"/>
  <c r="L11" i="32" a="1"/>
  <c r="L11" i="30" a="1"/>
  <c r="L36" i="8" a="1"/>
  <c r="L98" i="22" a="1"/>
  <c r="L37" i="32" a="1"/>
  <c r="L130" i="31" a="1"/>
  <c r="L98" i="28" a="1"/>
  <c r="L97" i="27" a="1"/>
  <c r="L10" i="21" a="1"/>
  <c r="L9" i="25" a="1"/>
  <c r="L36" i="3" a="1"/>
  <c r="L11" i="27" a="1"/>
  <c r="L9" i="28" a="1"/>
  <c r="K8" i="2" a="1"/>
  <c r="L130" i="21" a="1"/>
  <c r="L129" i="34" a="1"/>
  <c r="L35" i="28" a="1"/>
  <c r="L160" i="23" a="1"/>
  <c r="L40" i="30" a="1"/>
  <c r="L161" i="8" a="1"/>
  <c r="L10" i="8" a="1"/>
  <c r="L10" i="3" a="1"/>
  <c r="L40" i="29" a="1"/>
  <c r="L97" i="4" a="1"/>
  <c r="L11" i="33" a="1"/>
  <c r="L36" i="27" a="1"/>
  <c r="L37" i="23" a="1"/>
  <c r="L129" i="22" a="1"/>
  <c r="L99" i="31" a="1"/>
  <c r="L129" i="8" a="1"/>
  <c r="L98" i="32" a="1"/>
  <c r="L98" i="27" a="1"/>
  <c r="L129" i="29" a="1"/>
  <c r="L98" i="26" a="1"/>
  <c r="K9" i="1" a="1"/>
  <c r="L163" i="31" a="1"/>
  <c r="L163" i="25" a="1"/>
  <c r="L160" i="27" a="1"/>
  <c r="L9" i="31" a="1"/>
  <c r="L130" i="30" a="1"/>
  <c r="L160" i="8" a="1"/>
  <c r="L129" i="27" a="1"/>
  <c r="L67" i="8" a="1"/>
  <c r="L99" i="30" a="1"/>
  <c r="L11" i="9" a="1"/>
  <c r="L164" i="24" a="1"/>
  <c r="L9" i="22" a="1"/>
  <c r="L160" i="22" a="1"/>
  <c r="K160" i="2" a="1"/>
  <c r="K129" i="2" a="1"/>
  <c r="L67" i="32" a="1"/>
  <c r="L35" i="33" a="1"/>
  <c r="L130" i="24" a="1"/>
  <c r="L99" i="21" a="1"/>
  <c r="L163" i="33" a="1"/>
  <c r="L11" i="26" a="1"/>
  <c r="L129" i="3" a="1"/>
  <c r="L162" i="29" a="1"/>
  <c r="L100" i="22" a="1"/>
  <c r="L162" i="21" a="1"/>
  <c r="K160" i="1" a="1"/>
  <c r="L97" i="24" a="1"/>
  <c r="L99" i="34" a="1"/>
  <c r="L36" i="9" a="1"/>
  <c r="L163" i="24" a="1"/>
  <c r="L67" i="24" a="1"/>
  <c r="L131" i="33" a="1"/>
  <c r="L99" i="28" a="1"/>
  <c r="L10" i="29" a="1"/>
  <c r="L9" i="3" a="1"/>
  <c r="L36" i="31" a="1"/>
  <c r="L130" i="33" a="1"/>
  <c r="L9" i="21" a="1"/>
  <c r="L128" i="22" a="1"/>
  <c r="L67" i="4" a="1"/>
  <c r="L36" i="33" a="1"/>
  <c r="L128" i="34" a="1"/>
  <c r="B161" i="30" l="1"/>
  <c r="C161" i="30" s="1"/>
  <c r="B65" i="8"/>
  <c r="C65" i="8" s="1"/>
  <c r="L11" i="34"/>
  <c r="B11" i="34" s="1"/>
  <c r="C11" i="34" s="1"/>
  <c r="G13" i="34"/>
  <c r="L11" i="33"/>
  <c r="G13" i="33"/>
  <c r="K12" i="33" s="1"/>
  <c r="B11" i="33"/>
  <c r="C11" i="33" s="1"/>
  <c r="B10" i="33"/>
  <c r="C10" i="33" s="1"/>
  <c r="B9" i="33"/>
  <c r="C9" i="33" s="1"/>
  <c r="G101" i="33"/>
  <c r="K100" i="33" s="1"/>
  <c r="L11" i="32"/>
  <c r="G13" i="32"/>
  <c r="B11" i="32"/>
  <c r="C11" i="32" s="1"/>
  <c r="B10" i="32"/>
  <c r="C10" i="32" s="1"/>
  <c r="B9" i="32"/>
  <c r="C9" i="32" s="1"/>
  <c r="B66" i="32"/>
  <c r="C66" i="32" s="1"/>
  <c r="L9" i="31"/>
  <c r="G12" i="31"/>
  <c r="K11" i="31"/>
  <c r="K10" i="31"/>
  <c r="K129" i="31"/>
  <c r="L11" i="30"/>
  <c r="L10" i="30"/>
  <c r="B10" i="30" s="1"/>
  <c r="C10" i="30" s="1"/>
  <c r="G13" i="30"/>
  <c r="B9" i="30"/>
  <c r="C9" i="30" s="1"/>
  <c r="B38" i="30"/>
  <c r="C38" i="30" s="1"/>
  <c r="B37" i="30"/>
  <c r="C37" i="30" s="1"/>
  <c r="L10" i="29"/>
  <c r="B10" i="29" s="1"/>
  <c r="C10" i="29" s="1"/>
  <c r="G12" i="29"/>
  <c r="K11" i="29"/>
  <c r="L9" i="28"/>
  <c r="L10" i="28"/>
  <c r="G12" i="28"/>
  <c r="K11" i="28" s="1"/>
  <c r="K129" i="28"/>
  <c r="B161" i="28"/>
  <c r="C161" i="28" s="1"/>
  <c r="K130" i="28"/>
  <c r="L11" i="27"/>
  <c r="B11" i="27" s="1"/>
  <c r="C11" i="27" s="1"/>
  <c r="G13" i="27"/>
  <c r="B10" i="27"/>
  <c r="C10" i="27" s="1"/>
  <c r="B9" i="27"/>
  <c r="C9" i="27" s="1"/>
  <c r="L160" i="27"/>
  <c r="B160" i="27" s="1"/>
  <c r="C160" i="27" s="1"/>
  <c r="L11" i="26"/>
  <c r="B11" i="26" s="1"/>
  <c r="C11" i="26" s="1"/>
  <c r="G13" i="26"/>
  <c r="L9" i="25"/>
  <c r="G12" i="25"/>
  <c r="K11" i="25" s="1"/>
  <c r="K10" i="25"/>
  <c r="G13" i="24"/>
  <c r="K11" i="24"/>
  <c r="B10" i="24"/>
  <c r="C10" i="24" s="1"/>
  <c r="B9" i="24"/>
  <c r="C9" i="24" s="1"/>
  <c r="L129" i="24"/>
  <c r="B129" i="24" s="1"/>
  <c r="C129" i="24" s="1"/>
  <c r="B126" i="24"/>
  <c r="C126" i="24" s="1"/>
  <c r="B161" i="24"/>
  <c r="C161" i="24" s="1"/>
  <c r="B162" i="24"/>
  <c r="C162" i="24" s="1"/>
  <c r="L10" i="23"/>
  <c r="L11" i="23"/>
  <c r="G13" i="23"/>
  <c r="G131" i="23"/>
  <c r="K130" i="23" s="1"/>
  <c r="L129" i="23"/>
  <c r="B129" i="23" s="1"/>
  <c r="C129" i="23" s="1"/>
  <c r="B127" i="23"/>
  <c r="C127" i="23" s="1"/>
  <c r="L9" i="22"/>
  <c r="G12" i="22"/>
  <c r="K11" i="22"/>
  <c r="K10" i="22"/>
  <c r="L100" i="22"/>
  <c r="B100" i="22" s="1"/>
  <c r="C100" i="22" s="1"/>
  <c r="L98" i="22"/>
  <c r="B98" i="22" s="1"/>
  <c r="C98" i="22" s="1"/>
  <c r="G102" i="22"/>
  <c r="G103" i="22" s="1"/>
  <c r="L10" i="21"/>
  <c r="L9" i="21"/>
  <c r="G12" i="21"/>
  <c r="K11" i="21"/>
  <c r="L10" i="8"/>
  <c r="B10" i="8" s="1"/>
  <c r="C10" i="8" s="1"/>
  <c r="G12" i="8"/>
  <c r="B126" i="8"/>
  <c r="C126" i="8" s="1"/>
  <c r="L11" i="9"/>
  <c r="G13" i="9"/>
  <c r="K12" i="9" s="1"/>
  <c r="B11" i="9"/>
  <c r="C11" i="9" s="1"/>
  <c r="B10" i="9"/>
  <c r="C10" i="9" s="1"/>
  <c r="B9" i="9"/>
  <c r="C9" i="9" s="1"/>
  <c r="L10" i="4"/>
  <c r="B10" i="4" s="1"/>
  <c r="C10" i="4" s="1"/>
  <c r="G12" i="4"/>
  <c r="L9" i="3"/>
  <c r="L10" i="3"/>
  <c r="G12" i="3"/>
  <c r="K11" i="3"/>
  <c r="L99" i="33"/>
  <c r="B99" i="33" s="1"/>
  <c r="C99" i="33" s="1"/>
  <c r="B160" i="33"/>
  <c r="C160" i="33" s="1"/>
  <c r="B161" i="31"/>
  <c r="C161" i="31" s="1"/>
  <c r="B36" i="30"/>
  <c r="C36" i="30" s="1"/>
  <c r="K129" i="21"/>
  <c r="G132" i="21"/>
  <c r="K131" i="21" s="1"/>
  <c r="K8" i="2"/>
  <c r="K9" i="2"/>
  <c r="G11" i="2"/>
  <c r="J10" i="2"/>
  <c r="B7" i="2"/>
  <c r="C7" i="2" s="1"/>
  <c r="B64" i="2"/>
  <c r="C64" i="2" s="1"/>
  <c r="K9" i="1"/>
  <c r="B9" i="1" s="1"/>
  <c r="C9" i="1" s="1"/>
  <c r="G11" i="1"/>
  <c r="J10" i="1" s="1"/>
  <c r="B160" i="24"/>
  <c r="C160" i="24" s="1"/>
  <c r="B64" i="4"/>
  <c r="C64" i="4" s="1"/>
  <c r="B129" i="9"/>
  <c r="C129" i="9" s="1"/>
  <c r="L128" i="34"/>
  <c r="L129" i="34"/>
  <c r="G131" i="34"/>
  <c r="G132" i="34" s="1"/>
  <c r="B127" i="34"/>
  <c r="C127" i="34" s="1"/>
  <c r="B126" i="34"/>
  <c r="C126" i="34" s="1"/>
  <c r="B162" i="33"/>
  <c r="C162" i="33" s="1"/>
  <c r="L130" i="31"/>
  <c r="L128" i="31"/>
  <c r="G132" i="31"/>
  <c r="K131" i="31" s="1"/>
  <c r="B127" i="31"/>
  <c r="C127" i="31" s="1"/>
  <c r="B126" i="31"/>
  <c r="C126" i="31" s="1"/>
  <c r="L128" i="28"/>
  <c r="B126" i="28"/>
  <c r="C126" i="28" s="1"/>
  <c r="B127" i="28"/>
  <c r="C127" i="28" s="1"/>
  <c r="B97" i="22"/>
  <c r="C97" i="22" s="1"/>
  <c r="L130" i="21"/>
  <c r="B126" i="21"/>
  <c r="C126" i="21" s="1"/>
  <c r="B127" i="21"/>
  <c r="C127" i="21" s="1"/>
  <c r="B161" i="21"/>
  <c r="C161" i="21" s="1"/>
  <c r="B128" i="21"/>
  <c r="C128" i="21" s="1"/>
  <c r="L129" i="8"/>
  <c r="B129" i="8" s="1"/>
  <c r="C129" i="8" s="1"/>
  <c r="L160" i="8"/>
  <c r="L36" i="8"/>
  <c r="B36" i="8" s="1"/>
  <c r="C36" i="8" s="1"/>
  <c r="L161" i="8"/>
  <c r="L67" i="8"/>
  <c r="B67" i="8" s="1"/>
  <c r="C67" i="8" s="1"/>
  <c r="L36" i="9"/>
  <c r="B36" i="9" s="1"/>
  <c r="C36" i="9" s="1"/>
  <c r="B130" i="9"/>
  <c r="C130" i="9" s="1"/>
  <c r="L132" i="4"/>
  <c r="B132" i="4" s="1"/>
  <c r="C132" i="4" s="1"/>
  <c r="L97" i="4"/>
  <c r="B97" i="4" s="1"/>
  <c r="C97" i="4" s="1"/>
  <c r="L67" i="4"/>
  <c r="B67" i="4" s="1"/>
  <c r="C67" i="4" s="1"/>
  <c r="L36" i="4"/>
  <c r="B36" i="4" s="1"/>
  <c r="C36" i="4" s="1"/>
  <c r="L161" i="4"/>
  <c r="B161" i="4" s="1"/>
  <c r="C161" i="4" s="1"/>
  <c r="L129" i="3"/>
  <c r="B129" i="3" s="1"/>
  <c r="C129" i="3" s="1"/>
  <c r="L36" i="3"/>
  <c r="L37" i="3"/>
  <c r="L161" i="3"/>
  <c r="B161" i="3" s="1"/>
  <c r="C161" i="3" s="1"/>
  <c r="K36" i="2"/>
  <c r="B36" i="2" s="1"/>
  <c r="C36" i="2" s="1"/>
  <c r="K129" i="2"/>
  <c r="B129" i="2" s="1"/>
  <c r="C129" i="2" s="1"/>
  <c r="K160" i="2"/>
  <c r="B160" i="2" s="1"/>
  <c r="C160" i="2" s="1"/>
  <c r="K100" i="2"/>
  <c r="B100" i="2" s="1"/>
  <c r="C100" i="2" s="1"/>
  <c r="L36" i="34"/>
  <c r="L98" i="34"/>
  <c r="L35" i="34"/>
  <c r="L99" i="34"/>
  <c r="L67" i="34"/>
  <c r="L68" i="34"/>
  <c r="G133" i="34"/>
  <c r="K131" i="34"/>
  <c r="G166" i="34"/>
  <c r="K165" i="34"/>
  <c r="K164" i="34"/>
  <c r="G38" i="34"/>
  <c r="K37" i="34" s="1"/>
  <c r="G101" i="34"/>
  <c r="K100" i="34" s="1"/>
  <c r="B33" i="34"/>
  <c r="C33" i="34" s="1"/>
  <c r="B34" i="34"/>
  <c r="C34" i="34" s="1"/>
  <c r="G70" i="34"/>
  <c r="L130" i="33"/>
  <c r="L131" i="33"/>
  <c r="L35" i="33"/>
  <c r="L36" i="33"/>
  <c r="L163" i="33"/>
  <c r="B163" i="33" s="1"/>
  <c r="C163" i="33" s="1"/>
  <c r="G133" i="33"/>
  <c r="K132" i="33" s="1"/>
  <c r="G38" i="33"/>
  <c r="K37" i="33" s="1"/>
  <c r="B36" i="23"/>
  <c r="C36" i="23" s="1"/>
  <c r="G69" i="33"/>
  <c r="K68" i="33" s="1"/>
  <c r="K67" i="33"/>
  <c r="B64" i="33"/>
  <c r="C64" i="33" s="1"/>
  <c r="B65" i="33"/>
  <c r="C65" i="33" s="1"/>
  <c r="G165" i="33"/>
  <c r="K164" i="33" s="1"/>
  <c r="B161" i="33"/>
  <c r="C161" i="33" s="1"/>
  <c r="B34" i="33"/>
  <c r="C34" i="33" s="1"/>
  <c r="B33" i="33"/>
  <c r="C33" i="33" s="1"/>
  <c r="B66" i="33"/>
  <c r="C66" i="33" s="1"/>
  <c r="L67" i="32"/>
  <c r="B67" i="32" s="1"/>
  <c r="C67" i="32" s="1"/>
  <c r="L37" i="32"/>
  <c r="B37" i="32" s="1"/>
  <c r="C37" i="32" s="1"/>
  <c r="L98" i="32"/>
  <c r="B98" i="32" s="1"/>
  <c r="C98" i="32" s="1"/>
  <c r="G163" i="32"/>
  <c r="K162" i="32" s="1"/>
  <c r="K161" i="32"/>
  <c r="B160" i="32"/>
  <c r="C160" i="32" s="1"/>
  <c r="B66" i="29"/>
  <c r="C66" i="29" s="1"/>
  <c r="G69" i="32"/>
  <c r="K68" i="32" s="1"/>
  <c r="G132" i="32"/>
  <c r="K131" i="32" s="1"/>
  <c r="K130" i="32"/>
  <c r="G39" i="32"/>
  <c r="B96" i="32"/>
  <c r="C96" i="32" s="1"/>
  <c r="B95" i="32"/>
  <c r="C95" i="32" s="1"/>
  <c r="B97" i="32"/>
  <c r="C97" i="32" s="1"/>
  <c r="B64" i="32"/>
  <c r="C64" i="32" s="1"/>
  <c r="B65" i="32"/>
  <c r="C65" i="32" s="1"/>
  <c r="B129" i="32"/>
  <c r="C129" i="32" s="1"/>
  <c r="G100" i="32"/>
  <c r="K99" i="32" s="1"/>
  <c r="L99" i="31"/>
  <c r="B99" i="31" s="1"/>
  <c r="C99" i="31" s="1"/>
  <c r="L35" i="31"/>
  <c r="L36" i="31"/>
  <c r="L163" i="31"/>
  <c r="G165" i="31"/>
  <c r="G69" i="31"/>
  <c r="K67" i="31"/>
  <c r="G101" i="31"/>
  <c r="K100" i="31" s="1"/>
  <c r="G38" i="31"/>
  <c r="K37" i="31" s="1"/>
  <c r="B97" i="29"/>
  <c r="C97" i="29" s="1"/>
  <c r="B64" i="31"/>
  <c r="C64" i="31" s="1"/>
  <c r="B65" i="31"/>
  <c r="C65" i="31" s="1"/>
  <c r="B66" i="31"/>
  <c r="C66" i="31" s="1"/>
  <c r="B39" i="29"/>
  <c r="C39" i="29" s="1"/>
  <c r="B162" i="31"/>
  <c r="C162" i="31" s="1"/>
  <c r="L164" i="30"/>
  <c r="B164" i="30" s="1"/>
  <c r="C164" i="30" s="1"/>
  <c r="L130" i="30"/>
  <c r="B130" i="30" s="1"/>
  <c r="C130" i="30" s="1"/>
  <c r="L99" i="30"/>
  <c r="L40" i="30"/>
  <c r="L98" i="30"/>
  <c r="G101" i="30"/>
  <c r="K100" i="30" s="1"/>
  <c r="G69" i="30"/>
  <c r="K68" i="30" s="1"/>
  <c r="B39" i="30"/>
  <c r="C39" i="30" s="1"/>
  <c r="G42" i="30"/>
  <c r="B64" i="30"/>
  <c r="C64" i="30" s="1"/>
  <c r="B65" i="30"/>
  <c r="C65" i="30" s="1"/>
  <c r="K67" i="30"/>
  <c r="G166" i="30"/>
  <c r="K165" i="30"/>
  <c r="G132" i="30"/>
  <c r="K131" i="30" s="1"/>
  <c r="B129" i="30"/>
  <c r="C129" i="30" s="1"/>
  <c r="B128" i="30"/>
  <c r="C128" i="30" s="1"/>
  <c r="B66" i="30"/>
  <c r="C66" i="30" s="1"/>
  <c r="L40" i="29"/>
  <c r="B40" i="29" s="1"/>
  <c r="C40" i="29" s="1"/>
  <c r="L162" i="29"/>
  <c r="B162" i="29" s="1"/>
  <c r="C162" i="29" s="1"/>
  <c r="L129" i="29"/>
  <c r="L130" i="29"/>
  <c r="G100" i="29"/>
  <c r="K99" i="29" s="1"/>
  <c r="K98" i="29"/>
  <c r="G164" i="29"/>
  <c r="G132" i="29"/>
  <c r="K131" i="29" s="1"/>
  <c r="G69" i="29"/>
  <c r="K68" i="29" s="1"/>
  <c r="B96" i="29"/>
  <c r="C96" i="29" s="1"/>
  <c r="G42" i="29"/>
  <c r="K67" i="29"/>
  <c r="B65" i="29"/>
  <c r="C65" i="29" s="1"/>
  <c r="B64" i="29"/>
  <c r="C64" i="29" s="1"/>
  <c r="B38" i="29"/>
  <c r="C38" i="29" s="1"/>
  <c r="L36" i="28"/>
  <c r="L98" i="28"/>
  <c r="L99" i="28"/>
  <c r="L35" i="28"/>
  <c r="L131" i="28"/>
  <c r="G69" i="28"/>
  <c r="K68" i="28" s="1"/>
  <c r="K67" i="28"/>
  <c r="G101" i="28"/>
  <c r="K100" i="28"/>
  <c r="G38" i="28"/>
  <c r="K37" i="28" s="1"/>
  <c r="G166" i="28"/>
  <c r="K165" i="28" s="1"/>
  <c r="B33" i="28"/>
  <c r="C33" i="28" s="1"/>
  <c r="B34" i="28"/>
  <c r="C34" i="28" s="1"/>
  <c r="G133" i="28"/>
  <c r="K132" i="28" s="1"/>
  <c r="K164" i="28"/>
  <c r="B66" i="28"/>
  <c r="C66" i="28" s="1"/>
  <c r="B35" i="27"/>
  <c r="C35" i="27" s="1"/>
  <c r="L36" i="27"/>
  <c r="B36" i="27" s="1"/>
  <c r="C36" i="27" s="1"/>
  <c r="L129" i="27"/>
  <c r="B129" i="27" s="1"/>
  <c r="C129" i="27" s="1"/>
  <c r="L161" i="27"/>
  <c r="L97" i="27"/>
  <c r="B97" i="27" s="1"/>
  <c r="C97" i="27" s="1"/>
  <c r="L98" i="27"/>
  <c r="B34" i="27"/>
  <c r="C34" i="27" s="1"/>
  <c r="B33" i="27"/>
  <c r="C33" i="27" s="1"/>
  <c r="B128" i="27"/>
  <c r="C128" i="27" s="1"/>
  <c r="G38" i="27"/>
  <c r="B126" i="27"/>
  <c r="C126" i="27" s="1"/>
  <c r="B127" i="27"/>
  <c r="C127" i="27" s="1"/>
  <c r="G131" i="27"/>
  <c r="K130" i="27" s="1"/>
  <c r="B66" i="27"/>
  <c r="C66" i="27" s="1"/>
  <c r="B65" i="27"/>
  <c r="C65" i="27" s="1"/>
  <c r="B64" i="27"/>
  <c r="C64" i="27" s="1"/>
  <c r="G164" i="27"/>
  <c r="K162" i="27"/>
  <c r="G69" i="27"/>
  <c r="K68" i="27" s="1"/>
  <c r="K67" i="27"/>
  <c r="B159" i="26"/>
  <c r="C159" i="26" s="1"/>
  <c r="B66" i="23"/>
  <c r="C66" i="23" s="1"/>
  <c r="G100" i="27"/>
  <c r="L131" i="26"/>
  <c r="B131" i="26" s="1"/>
  <c r="C131" i="26" s="1"/>
  <c r="L98" i="26"/>
  <c r="B98" i="26" s="1"/>
  <c r="C98" i="26" s="1"/>
  <c r="G69" i="26"/>
  <c r="K68" i="26" s="1"/>
  <c r="K67" i="26"/>
  <c r="G162" i="26"/>
  <c r="K161" i="26" s="1"/>
  <c r="K160" i="26"/>
  <c r="G133" i="26"/>
  <c r="K132" i="26" s="1"/>
  <c r="B96" i="26"/>
  <c r="C96" i="26" s="1"/>
  <c r="B95" i="26"/>
  <c r="C95" i="26" s="1"/>
  <c r="G100" i="26"/>
  <c r="G40" i="26"/>
  <c r="K39" i="26" s="1"/>
  <c r="K38" i="26"/>
  <c r="B65" i="26"/>
  <c r="C65" i="26" s="1"/>
  <c r="B64" i="26"/>
  <c r="C64" i="26" s="1"/>
  <c r="B36" i="25"/>
  <c r="C36" i="25" s="1"/>
  <c r="B158" i="26"/>
  <c r="C158" i="26" s="1"/>
  <c r="B162" i="25"/>
  <c r="C162" i="25" s="1"/>
  <c r="L37" i="25"/>
  <c r="B37" i="25" s="1"/>
  <c r="C37" i="25" s="1"/>
  <c r="L163" i="25"/>
  <c r="B163" i="25" s="1"/>
  <c r="C163" i="25" s="1"/>
  <c r="G132" i="25"/>
  <c r="K131" i="25" s="1"/>
  <c r="G69" i="25"/>
  <c r="K68" i="25" s="1"/>
  <c r="K67" i="25"/>
  <c r="G103" i="25"/>
  <c r="K102" i="25" s="1"/>
  <c r="K101" i="25"/>
  <c r="K130" i="25"/>
  <c r="G165" i="25"/>
  <c r="G39" i="25"/>
  <c r="B64" i="25"/>
  <c r="C64" i="25" s="1"/>
  <c r="B65" i="25"/>
  <c r="C65" i="25" s="1"/>
  <c r="B35" i="25"/>
  <c r="C35" i="25" s="1"/>
  <c r="B129" i="25"/>
  <c r="C129" i="25" s="1"/>
  <c r="B66" i="25"/>
  <c r="C66" i="25" s="1"/>
  <c r="L164" i="24"/>
  <c r="L37" i="24"/>
  <c r="B37" i="24" s="1"/>
  <c r="C37" i="24" s="1"/>
  <c r="L163" i="24"/>
  <c r="B163" i="24" s="1"/>
  <c r="C163" i="24" s="1"/>
  <c r="L67" i="24"/>
  <c r="B67" i="24" s="1"/>
  <c r="C67" i="24" s="1"/>
  <c r="L130" i="24"/>
  <c r="L97" i="24"/>
  <c r="B97" i="24" s="1"/>
  <c r="C97" i="24" s="1"/>
  <c r="G100" i="24"/>
  <c r="K99" i="24" s="1"/>
  <c r="K98" i="24"/>
  <c r="G39" i="24"/>
  <c r="G69" i="24"/>
  <c r="K68" i="24" s="1"/>
  <c r="G166" i="24"/>
  <c r="K165" i="24" s="1"/>
  <c r="B35" i="23"/>
  <c r="C35" i="23" s="1"/>
  <c r="B64" i="24"/>
  <c r="C64" i="24" s="1"/>
  <c r="B65" i="24"/>
  <c r="C65" i="24" s="1"/>
  <c r="G132" i="24"/>
  <c r="K131" i="24" s="1"/>
  <c r="L37" i="23"/>
  <c r="B37" i="23" s="1"/>
  <c r="C37" i="23" s="1"/>
  <c r="L98" i="23"/>
  <c r="B98" i="23" s="1"/>
  <c r="C98" i="23" s="1"/>
  <c r="L161" i="23"/>
  <c r="L67" i="23"/>
  <c r="B67" i="23" s="1"/>
  <c r="C67" i="23" s="1"/>
  <c r="L160" i="23"/>
  <c r="G100" i="23"/>
  <c r="K99" i="23" s="1"/>
  <c r="G69" i="23"/>
  <c r="G163" i="23"/>
  <c r="K162" i="23"/>
  <c r="B96" i="23"/>
  <c r="C96" i="23" s="1"/>
  <c r="B95" i="23"/>
  <c r="C95" i="23" s="1"/>
  <c r="G39" i="23"/>
  <c r="B64" i="23"/>
  <c r="C64" i="23" s="1"/>
  <c r="B65" i="23"/>
  <c r="C65" i="23" s="1"/>
  <c r="L160" i="22"/>
  <c r="B160" i="22" s="1"/>
  <c r="C160" i="22" s="1"/>
  <c r="L128" i="22"/>
  <c r="B128" i="22" s="1"/>
  <c r="C128" i="22" s="1"/>
  <c r="L129" i="22"/>
  <c r="G69" i="22"/>
  <c r="K68" i="22"/>
  <c r="K67" i="22"/>
  <c r="G131" i="22"/>
  <c r="G39" i="22"/>
  <c r="K37" i="22"/>
  <c r="B126" i="22"/>
  <c r="C126" i="22" s="1"/>
  <c r="B127" i="22"/>
  <c r="C127" i="22" s="1"/>
  <c r="B159" i="22"/>
  <c r="C159" i="22" s="1"/>
  <c r="G162" i="22"/>
  <c r="K161" i="22" s="1"/>
  <c r="B66" i="22"/>
  <c r="C66" i="22" s="1"/>
  <c r="B65" i="22"/>
  <c r="C65" i="22" s="1"/>
  <c r="B64" i="22"/>
  <c r="C64" i="22" s="1"/>
  <c r="B160" i="21"/>
  <c r="C160" i="21" s="1"/>
  <c r="L68" i="21"/>
  <c r="B68" i="21" s="1"/>
  <c r="C68" i="21" s="1"/>
  <c r="L162" i="21"/>
  <c r="B162" i="21" s="1"/>
  <c r="C162" i="21" s="1"/>
  <c r="L99" i="21"/>
  <c r="B99" i="21" s="1"/>
  <c r="C99" i="21" s="1"/>
  <c r="L37" i="21"/>
  <c r="B37" i="21" s="1"/>
  <c r="C37" i="21" s="1"/>
  <c r="G101" i="21"/>
  <c r="B128" i="9"/>
  <c r="C128" i="9" s="1"/>
  <c r="G164" i="21"/>
  <c r="B98" i="21"/>
  <c r="C98" i="21" s="1"/>
  <c r="B97" i="21"/>
  <c r="C97" i="21" s="1"/>
  <c r="G70" i="21"/>
  <c r="G39" i="21"/>
  <c r="K160" i="1"/>
  <c r="B160" i="1" s="1"/>
  <c r="C160" i="1" s="1"/>
  <c r="K68" i="1"/>
  <c r="B68" i="1" s="1"/>
  <c r="C68" i="1" s="1"/>
  <c r="B35" i="1"/>
  <c r="C35" i="1" s="1"/>
  <c r="B96" i="4"/>
  <c r="C96" i="4" s="1"/>
  <c r="B35" i="3"/>
  <c r="C35" i="3" s="1"/>
  <c r="K98" i="4"/>
  <c r="G100" i="4"/>
  <c r="G101" i="4" s="1"/>
  <c r="G102" i="4" s="1"/>
  <c r="B36" i="1"/>
  <c r="C36" i="1" s="1"/>
  <c r="B99" i="2"/>
  <c r="C99" i="2" s="1"/>
  <c r="B131" i="9"/>
  <c r="C131" i="9" s="1"/>
  <c r="G100" i="9"/>
  <c r="K99" i="9" s="1"/>
  <c r="G72" i="9"/>
  <c r="G162" i="9"/>
  <c r="K161" i="9" s="1"/>
  <c r="B97" i="9"/>
  <c r="C97" i="9" s="1"/>
  <c r="K70" i="9"/>
  <c r="K160" i="9"/>
  <c r="G134" i="9"/>
  <c r="K133" i="9" s="1"/>
  <c r="B69" i="9"/>
  <c r="C69" i="9" s="1"/>
  <c r="G38" i="9"/>
  <c r="K98" i="9"/>
  <c r="B158" i="9"/>
  <c r="C158" i="9" s="1"/>
  <c r="B157" i="9"/>
  <c r="C157" i="9" s="1"/>
  <c r="K132" i="9"/>
  <c r="B34" i="9"/>
  <c r="C34" i="9" s="1"/>
  <c r="B33" i="9"/>
  <c r="C33" i="9" s="1"/>
  <c r="G69" i="8"/>
  <c r="G100" i="8"/>
  <c r="K99" i="8" s="1"/>
  <c r="K98" i="8"/>
  <c r="G163" i="8"/>
  <c r="G131" i="8"/>
  <c r="K130" i="8" s="1"/>
  <c r="B34" i="8"/>
  <c r="C34" i="8" s="1"/>
  <c r="B33" i="8"/>
  <c r="C33" i="8" s="1"/>
  <c r="G38" i="8"/>
  <c r="K37" i="8" s="1"/>
  <c r="B97" i="8"/>
  <c r="C97" i="8" s="1"/>
  <c r="B96" i="8"/>
  <c r="C96" i="8" s="1"/>
  <c r="B95" i="8"/>
  <c r="C95" i="8" s="1"/>
  <c r="B35" i="2"/>
  <c r="C35" i="2" s="1"/>
  <c r="B131" i="4"/>
  <c r="C131" i="4" s="1"/>
  <c r="B67" i="1"/>
  <c r="C67" i="1" s="1"/>
  <c r="B130" i="4"/>
  <c r="C130" i="4" s="1"/>
  <c r="G69" i="4"/>
  <c r="K68" i="4" s="1"/>
  <c r="B99" i="3"/>
  <c r="C99" i="3" s="1"/>
  <c r="G163" i="4"/>
  <c r="K162" i="4" s="1"/>
  <c r="G38" i="4"/>
  <c r="B34" i="4"/>
  <c r="C34" i="4" s="1"/>
  <c r="B33" i="4"/>
  <c r="C33" i="4" s="1"/>
  <c r="G134" i="4"/>
  <c r="B160" i="3"/>
  <c r="C160" i="3" s="1"/>
  <c r="G131" i="3"/>
  <c r="K130" i="3"/>
  <c r="G72" i="3"/>
  <c r="G102" i="3"/>
  <c r="K101" i="3" s="1"/>
  <c r="K70" i="3"/>
  <c r="G163" i="3"/>
  <c r="K162" i="3" s="1"/>
  <c r="K100" i="3"/>
  <c r="G39" i="3"/>
  <c r="K38" i="3" s="1"/>
  <c r="B69" i="3"/>
  <c r="C69" i="3" s="1"/>
  <c r="B98" i="2"/>
  <c r="C98" i="2" s="1"/>
  <c r="B34" i="2"/>
  <c r="C34" i="2" s="1"/>
  <c r="B33" i="2"/>
  <c r="C33" i="2" s="1"/>
  <c r="G131" i="2"/>
  <c r="J130" i="2" s="1"/>
  <c r="B127" i="2"/>
  <c r="C127" i="2" s="1"/>
  <c r="B126" i="2"/>
  <c r="C126" i="2" s="1"/>
  <c r="B66" i="2"/>
  <c r="C66" i="2" s="1"/>
  <c r="B159" i="2"/>
  <c r="C159" i="2" s="1"/>
  <c r="G69" i="2"/>
  <c r="J68" i="2" s="1"/>
  <c r="G38" i="2"/>
  <c r="J37" i="2" s="1"/>
  <c r="G102" i="2"/>
  <c r="J101" i="2" s="1"/>
  <c r="G162" i="2"/>
  <c r="J161" i="2" s="1"/>
  <c r="B158" i="2"/>
  <c r="C158" i="2" s="1"/>
  <c r="B157" i="2"/>
  <c r="C157" i="2" s="1"/>
  <c r="J67" i="2"/>
  <c r="G162" i="1"/>
  <c r="J161" i="1" s="1"/>
  <c r="B157" i="1"/>
  <c r="C157" i="1" s="1"/>
  <c r="B158" i="1"/>
  <c r="C158" i="1" s="1"/>
  <c r="G131" i="1"/>
  <c r="J130" i="1" s="1"/>
  <c r="J129" i="1"/>
  <c r="G100" i="1"/>
  <c r="J99" i="1" s="1"/>
  <c r="J98" i="1"/>
  <c r="B97" i="1"/>
  <c r="C97" i="1" s="1"/>
  <c r="B96" i="1"/>
  <c r="C96" i="1" s="1"/>
  <c r="B95" i="1"/>
  <c r="C95" i="1" s="1"/>
  <c r="G70" i="1"/>
  <c r="J69" i="1" s="1"/>
  <c r="L129" i="31" a="1"/>
  <c r="L99" i="29" a="1"/>
  <c r="L11" i="28" a="1"/>
  <c r="L39" i="26" a="1"/>
  <c r="K69" i="1" a="1"/>
  <c r="L37" i="28" a="1"/>
  <c r="L37" i="33" a="1"/>
  <c r="L67" i="26" a="1"/>
  <c r="L68" i="33" a="1"/>
  <c r="L165" i="34" a="1"/>
  <c r="L131" i="34" a="1"/>
  <c r="L130" i="25" a="1"/>
  <c r="L67" i="29" a="1"/>
  <c r="L98" i="8" a="1"/>
  <c r="L68" i="29" a="1"/>
  <c r="L131" i="25" a="1"/>
  <c r="L67" i="22" a="1"/>
  <c r="L98" i="9" a="1"/>
  <c r="L68" i="26" a="1"/>
  <c r="K10" i="2" a="1"/>
  <c r="L67" i="25" a="1"/>
  <c r="L10" i="25" a="1"/>
  <c r="L37" i="22" a="1"/>
  <c r="K68" i="2" a="1"/>
  <c r="L131" i="21" a="1"/>
  <c r="L129" i="28" a="1"/>
  <c r="L130" i="8" a="1"/>
  <c r="L68" i="32" a="1"/>
  <c r="K10" i="1" a="1"/>
  <c r="L67" i="28" a="1"/>
  <c r="L38" i="3" a="1"/>
  <c r="L98" i="29" a="1"/>
  <c r="K67" i="2" a="1"/>
  <c r="K37" i="2" a="1"/>
  <c r="K99" i="1" a="1"/>
  <c r="L99" i="24" a="1"/>
  <c r="K161" i="2" a="1"/>
  <c r="L132" i="33" a="1"/>
  <c r="L164" i="28" a="1"/>
  <c r="L37" i="31" a="1"/>
  <c r="L100" i="31" a="1"/>
  <c r="K130" i="1" a="1"/>
  <c r="L161" i="32" a="1"/>
  <c r="L99" i="8" a="1"/>
  <c r="L68" i="28" a="1"/>
  <c r="L100" i="30" a="1"/>
  <c r="L12" i="9" a="1"/>
  <c r="L131" i="31" a="1"/>
  <c r="L68" i="25" a="1"/>
  <c r="L132" i="28" a="1"/>
  <c r="L130" i="27" a="1"/>
  <c r="L130" i="32" a="1"/>
  <c r="L11" i="3" a="1"/>
  <c r="L129" i="21" a="1"/>
  <c r="L160" i="26" a="1"/>
  <c r="L67" i="30" a="1"/>
  <c r="L11" i="24" a="1"/>
  <c r="L70" i="3" a="1"/>
  <c r="L67" i="33" a="1"/>
  <c r="L132" i="26" a="1"/>
  <c r="L131" i="32" a="1"/>
  <c r="L162" i="4" a="1"/>
  <c r="L161" i="9" a="1"/>
  <c r="L37" i="8" a="1"/>
  <c r="L37" i="34" a="1"/>
  <c r="L10" i="22" a="1"/>
  <c r="K129" i="1" a="1"/>
  <c r="L162" i="27" a="1"/>
  <c r="L99" i="9" a="1"/>
  <c r="L165" i="28" a="1"/>
  <c r="L130" i="28" a="1"/>
  <c r="L160" i="9" a="1"/>
  <c r="L130" i="3" a="1"/>
  <c r="L131" i="30" a="1"/>
  <c r="L98" i="24" a="1"/>
  <c r="L11" i="25" a="1"/>
  <c r="K130" i="2" a="1"/>
  <c r="L100" i="28" a="1"/>
  <c r="L100" i="3" a="1"/>
  <c r="L12" i="33" a="1"/>
  <c r="L99" i="32" a="1"/>
  <c r="K101" i="2" a="1"/>
  <c r="L101" i="25" a="1"/>
  <c r="L68" i="27" a="1"/>
  <c r="L100" i="33" a="1"/>
  <c r="L68" i="30" a="1"/>
  <c r="L131" i="24" a="1"/>
  <c r="L162" i="32" a="1"/>
  <c r="L102" i="25" a="1"/>
  <c r="L68" i="4" a="1"/>
  <c r="L162" i="3" a="1"/>
  <c r="L11" i="31" a="1"/>
  <c r="L161" i="22" a="1"/>
  <c r="L11" i="21" a="1"/>
  <c r="L68" i="24" a="1"/>
  <c r="L130" i="23" a="1"/>
  <c r="L99" i="23" a="1"/>
  <c r="L164" i="33" a="1"/>
  <c r="L165" i="30" a="1"/>
  <c r="L165" i="24" a="1"/>
  <c r="L11" i="22" a="1"/>
  <c r="L132" i="9" a="1"/>
  <c r="L98" i="4" a="1"/>
  <c r="L131" i="29" a="1"/>
  <c r="L10" i="31" a="1"/>
  <c r="K98" i="1" a="1"/>
  <c r="K161" i="1" a="1"/>
  <c r="L133" i="9" a="1"/>
  <c r="L100" i="34" a="1"/>
  <c r="L38" i="26" a="1"/>
  <c r="L101" i="3" a="1"/>
  <c r="L68" i="22" a="1"/>
  <c r="L67" i="31" a="1"/>
  <c r="L70" i="9" a="1"/>
  <c r="L161" i="26" a="1"/>
  <c r="L11" i="29" a="1"/>
  <c r="L67" i="27" a="1"/>
  <c r="L164" i="34" a="1"/>
  <c r="L162" i="23" a="1"/>
  <c r="K33" i="1" a="1"/>
  <c r="B11" i="30" l="1"/>
  <c r="C11" i="30" s="1"/>
  <c r="G132" i="23"/>
  <c r="K131" i="23" s="1"/>
  <c r="K101" i="22"/>
  <c r="G102" i="33"/>
  <c r="G133" i="31"/>
  <c r="K132" i="31" s="1"/>
  <c r="B130" i="24"/>
  <c r="C130" i="24" s="1"/>
  <c r="G133" i="21"/>
  <c r="K132" i="21" s="1"/>
  <c r="G14" i="34"/>
  <c r="K13" i="34" s="1"/>
  <c r="K12" i="34"/>
  <c r="L12" i="33"/>
  <c r="G14" i="33"/>
  <c r="K13" i="33" s="1"/>
  <c r="B12" i="33"/>
  <c r="C12" i="33" s="1"/>
  <c r="L100" i="33"/>
  <c r="B100" i="33" s="1"/>
  <c r="C100" i="33" s="1"/>
  <c r="G14" i="32"/>
  <c r="K13" i="32" s="1"/>
  <c r="K12" i="32"/>
  <c r="L11" i="31"/>
  <c r="L10" i="31"/>
  <c r="B11" i="31" s="1"/>
  <c r="C11" i="31" s="1"/>
  <c r="G13" i="31"/>
  <c r="K12" i="31" s="1"/>
  <c r="B9" i="31"/>
  <c r="C9" i="31" s="1"/>
  <c r="L129" i="31"/>
  <c r="B130" i="31" s="1"/>
  <c r="C130" i="31" s="1"/>
  <c r="G14" i="30"/>
  <c r="K13" i="30" s="1"/>
  <c r="K12" i="30"/>
  <c r="L11" i="29"/>
  <c r="B11" i="29" s="1"/>
  <c r="C11" i="29" s="1"/>
  <c r="G13" i="29"/>
  <c r="L11" i="28"/>
  <c r="G13" i="28"/>
  <c r="B11" i="28"/>
  <c r="C11" i="28" s="1"/>
  <c r="B10" i="28"/>
  <c r="C10" i="28" s="1"/>
  <c r="B9" i="28"/>
  <c r="C9" i="28" s="1"/>
  <c r="L129" i="28"/>
  <c r="B129" i="28" s="1"/>
  <c r="C129" i="28" s="1"/>
  <c r="L130" i="28"/>
  <c r="B131" i="28" s="1"/>
  <c r="C131" i="28" s="1"/>
  <c r="G14" i="27"/>
  <c r="K13" i="27" s="1"/>
  <c r="K12" i="27"/>
  <c r="B161" i="27"/>
  <c r="C161" i="27" s="1"/>
  <c r="G14" i="26"/>
  <c r="K13" i="26"/>
  <c r="K12" i="26"/>
  <c r="L11" i="25"/>
  <c r="L10" i="25"/>
  <c r="B11" i="25" s="1"/>
  <c r="C11" i="25" s="1"/>
  <c r="G13" i="25"/>
  <c r="B9" i="25"/>
  <c r="C9" i="25" s="1"/>
  <c r="L11" i="24"/>
  <c r="G14" i="24"/>
  <c r="K13" i="24" s="1"/>
  <c r="K12" i="24"/>
  <c r="G14" i="23"/>
  <c r="K12" i="23"/>
  <c r="B11" i="23"/>
  <c r="C11" i="23" s="1"/>
  <c r="B10" i="23"/>
  <c r="C10" i="23" s="1"/>
  <c r="L130" i="23"/>
  <c r="B130" i="23" s="1"/>
  <c r="C130" i="23" s="1"/>
  <c r="L11" i="22"/>
  <c r="L10" i="22"/>
  <c r="B10" i="22" s="1"/>
  <c r="C10" i="22" s="1"/>
  <c r="G13" i="22"/>
  <c r="B9" i="22"/>
  <c r="C9" i="22" s="1"/>
  <c r="K102" i="22"/>
  <c r="B99" i="22"/>
  <c r="C99" i="22" s="1"/>
  <c r="L11" i="21"/>
  <c r="B11" i="21" s="1"/>
  <c r="C11" i="21" s="1"/>
  <c r="G13" i="21"/>
  <c r="B10" i="21"/>
  <c r="C10" i="21" s="1"/>
  <c r="B9" i="21"/>
  <c r="C9" i="21" s="1"/>
  <c r="G13" i="8"/>
  <c r="K12" i="8"/>
  <c r="K11" i="8"/>
  <c r="L12" i="9"/>
  <c r="G14" i="9"/>
  <c r="K13" i="9"/>
  <c r="B12" i="9"/>
  <c r="C12" i="9" s="1"/>
  <c r="G13" i="4"/>
  <c r="K12" i="4" s="1"/>
  <c r="K11" i="4"/>
  <c r="L11" i="3"/>
  <c r="B11" i="3" s="1"/>
  <c r="C11" i="3" s="1"/>
  <c r="G13" i="3"/>
  <c r="B10" i="3"/>
  <c r="C10" i="3" s="1"/>
  <c r="B9" i="3"/>
  <c r="C9" i="3" s="1"/>
  <c r="L131" i="21"/>
  <c r="B131" i="21" s="1"/>
  <c r="C131" i="21" s="1"/>
  <c r="L129" i="21"/>
  <c r="B129" i="21" s="1"/>
  <c r="C129" i="21" s="1"/>
  <c r="B9" i="2"/>
  <c r="C9" i="2" s="1"/>
  <c r="K10" i="2"/>
  <c r="B10" i="2" s="1"/>
  <c r="C10" i="2" s="1"/>
  <c r="B8" i="2"/>
  <c r="C8" i="2" s="1"/>
  <c r="G12" i="2"/>
  <c r="J11" i="2" s="1"/>
  <c r="K10" i="1"/>
  <c r="B10" i="1" s="1"/>
  <c r="C10" i="1" s="1"/>
  <c r="G12" i="1"/>
  <c r="J11" i="1" s="1"/>
  <c r="K130" i="34"/>
  <c r="B128" i="34"/>
  <c r="C128" i="34" s="1"/>
  <c r="B129" i="34"/>
  <c r="C129" i="34" s="1"/>
  <c r="B128" i="31"/>
  <c r="C128" i="31" s="1"/>
  <c r="B128" i="28"/>
  <c r="C128" i="28" s="1"/>
  <c r="L130" i="8"/>
  <c r="B130" i="8" s="1"/>
  <c r="C130" i="8" s="1"/>
  <c r="L37" i="8"/>
  <c r="B37" i="8" s="1"/>
  <c r="C37" i="8" s="1"/>
  <c r="L99" i="8"/>
  <c r="L98" i="8"/>
  <c r="L70" i="9"/>
  <c r="L99" i="9"/>
  <c r="L133" i="9"/>
  <c r="L161" i="9"/>
  <c r="L132" i="9"/>
  <c r="L98" i="9"/>
  <c r="L160" i="9"/>
  <c r="L98" i="4"/>
  <c r="L162" i="4"/>
  <c r="B162" i="4" s="1"/>
  <c r="C162" i="4" s="1"/>
  <c r="L68" i="4"/>
  <c r="B68" i="4" s="1"/>
  <c r="C68" i="4" s="1"/>
  <c r="K100" i="4"/>
  <c r="K101" i="4"/>
  <c r="L100" i="3"/>
  <c r="L162" i="3"/>
  <c r="B162" i="3" s="1"/>
  <c r="C162" i="3" s="1"/>
  <c r="L101" i="3"/>
  <c r="L70" i="3"/>
  <c r="L130" i="3"/>
  <c r="B130" i="3" s="1"/>
  <c r="C130" i="3" s="1"/>
  <c r="L38" i="3"/>
  <c r="K68" i="2"/>
  <c r="K130" i="2"/>
  <c r="B130" i="2" s="1"/>
  <c r="C130" i="2" s="1"/>
  <c r="K67" i="2"/>
  <c r="K37" i="2"/>
  <c r="K161" i="2"/>
  <c r="B161" i="2" s="1"/>
  <c r="C161" i="2" s="1"/>
  <c r="K101" i="2"/>
  <c r="B101" i="2" s="1"/>
  <c r="C101" i="2" s="1"/>
  <c r="L100" i="34"/>
  <c r="B100" i="34" s="1"/>
  <c r="C100" i="34" s="1"/>
  <c r="L37" i="34"/>
  <c r="B37" i="34" s="1"/>
  <c r="C37" i="34" s="1"/>
  <c r="L164" i="34"/>
  <c r="L165" i="34"/>
  <c r="L131" i="34"/>
  <c r="G71" i="34"/>
  <c r="G102" i="34"/>
  <c r="G39" i="34"/>
  <c r="G167" i="34"/>
  <c r="K166" i="34" s="1"/>
  <c r="G134" i="34"/>
  <c r="K132" i="34"/>
  <c r="B68" i="34"/>
  <c r="C68" i="34" s="1"/>
  <c r="B67" i="34"/>
  <c r="C67" i="34" s="1"/>
  <c r="B36" i="34"/>
  <c r="C36" i="34" s="1"/>
  <c r="B35" i="34"/>
  <c r="C35" i="34" s="1"/>
  <c r="B99" i="34"/>
  <c r="C99" i="34" s="1"/>
  <c r="B98" i="34"/>
  <c r="C98" i="34" s="1"/>
  <c r="K69" i="34"/>
  <c r="L164" i="33"/>
  <c r="B164" i="33" s="1"/>
  <c r="C164" i="33" s="1"/>
  <c r="L67" i="33"/>
  <c r="L68" i="33"/>
  <c r="L37" i="33"/>
  <c r="B37" i="33" s="1"/>
  <c r="C37" i="33" s="1"/>
  <c r="L132" i="33"/>
  <c r="B132" i="33" s="1"/>
  <c r="C132" i="33" s="1"/>
  <c r="G70" i="33"/>
  <c r="K69" i="33" s="1"/>
  <c r="G103" i="33"/>
  <c r="K102" i="33" s="1"/>
  <c r="K101" i="33"/>
  <c r="G39" i="33"/>
  <c r="G134" i="33"/>
  <c r="B36" i="33"/>
  <c r="C36" i="33" s="1"/>
  <c r="B35" i="33"/>
  <c r="C35" i="33" s="1"/>
  <c r="B131" i="33"/>
  <c r="C131" i="33" s="1"/>
  <c r="B130" i="33"/>
  <c r="C130" i="33" s="1"/>
  <c r="G166" i="33"/>
  <c r="K165" i="33" s="1"/>
  <c r="L131" i="32"/>
  <c r="L68" i="32"/>
  <c r="B68" i="32" s="1"/>
  <c r="C68" i="32" s="1"/>
  <c r="L161" i="32"/>
  <c r="L130" i="32"/>
  <c r="L99" i="32"/>
  <c r="B99" i="32" s="1"/>
  <c r="C99" i="32" s="1"/>
  <c r="L162" i="32"/>
  <c r="G40" i="32"/>
  <c r="K39" i="32" s="1"/>
  <c r="K38" i="32"/>
  <c r="G164" i="32"/>
  <c r="K163" i="32" s="1"/>
  <c r="G133" i="32"/>
  <c r="K132" i="32" s="1"/>
  <c r="G70" i="32"/>
  <c r="K69" i="32"/>
  <c r="G101" i="32"/>
  <c r="K100" i="32" s="1"/>
  <c r="L131" i="31"/>
  <c r="L37" i="31"/>
  <c r="B37" i="31" s="1"/>
  <c r="C37" i="31" s="1"/>
  <c r="L100" i="31"/>
  <c r="B100" i="31" s="1"/>
  <c r="C100" i="31" s="1"/>
  <c r="L67" i="31"/>
  <c r="G70" i="31"/>
  <c r="K69" i="31" s="1"/>
  <c r="G166" i="31"/>
  <c r="K165" i="31" s="1"/>
  <c r="K164" i="31"/>
  <c r="G134" i="31"/>
  <c r="B163" i="31"/>
  <c r="C163" i="31" s="1"/>
  <c r="G39" i="31"/>
  <c r="G102" i="31"/>
  <c r="K101" i="31" s="1"/>
  <c r="K68" i="31"/>
  <c r="B36" i="31"/>
  <c r="C36" i="31" s="1"/>
  <c r="B35" i="31"/>
  <c r="C35" i="31" s="1"/>
  <c r="L131" i="30"/>
  <c r="B131" i="30" s="1"/>
  <c r="C131" i="30" s="1"/>
  <c r="L165" i="30"/>
  <c r="B165" i="30" s="1"/>
  <c r="C165" i="30" s="1"/>
  <c r="L67" i="30"/>
  <c r="L100" i="30"/>
  <c r="B100" i="30" s="1"/>
  <c r="C100" i="30" s="1"/>
  <c r="L68" i="30"/>
  <c r="G43" i="30"/>
  <c r="K42" i="30" s="1"/>
  <c r="B99" i="30"/>
  <c r="C99" i="30" s="1"/>
  <c r="B98" i="30"/>
  <c r="C98" i="30" s="1"/>
  <c r="G133" i="30"/>
  <c r="K132" i="30" s="1"/>
  <c r="G167" i="30"/>
  <c r="K166" i="30" s="1"/>
  <c r="K41" i="30"/>
  <c r="G70" i="30"/>
  <c r="K69" i="30" s="1"/>
  <c r="G102" i="30"/>
  <c r="B40" i="30"/>
  <c r="C40" i="30" s="1"/>
  <c r="L131" i="29"/>
  <c r="B131" i="29" s="1"/>
  <c r="C131" i="29" s="1"/>
  <c r="L67" i="29"/>
  <c r="L68" i="29"/>
  <c r="L98" i="29"/>
  <c r="L99" i="29"/>
  <c r="G43" i="29"/>
  <c r="K42" i="29" s="1"/>
  <c r="K41" i="29"/>
  <c r="B37" i="3"/>
  <c r="C37" i="3" s="1"/>
  <c r="G70" i="29"/>
  <c r="K69" i="29" s="1"/>
  <c r="G133" i="29"/>
  <c r="K132" i="29" s="1"/>
  <c r="G165" i="29"/>
  <c r="K164" i="29" s="1"/>
  <c r="K163" i="29"/>
  <c r="G101" i="29"/>
  <c r="K100" i="29" s="1"/>
  <c r="B130" i="29"/>
  <c r="C130" i="29" s="1"/>
  <c r="B129" i="29"/>
  <c r="C129" i="29" s="1"/>
  <c r="L132" i="28"/>
  <c r="B132" i="28" s="1"/>
  <c r="C132" i="28" s="1"/>
  <c r="L165" i="28"/>
  <c r="L37" i="28"/>
  <c r="B37" i="28" s="1"/>
  <c r="C37" i="28" s="1"/>
  <c r="L67" i="28"/>
  <c r="L100" i="28"/>
  <c r="L68" i="28"/>
  <c r="L164" i="28"/>
  <c r="G134" i="28"/>
  <c r="K133" i="28" s="1"/>
  <c r="G102" i="28"/>
  <c r="B36" i="28"/>
  <c r="C36" i="28" s="1"/>
  <c r="B35" i="28"/>
  <c r="C35" i="28" s="1"/>
  <c r="G167" i="28"/>
  <c r="K166" i="28" s="1"/>
  <c r="G39" i="28"/>
  <c r="G70" i="28"/>
  <c r="K69" i="28" s="1"/>
  <c r="B99" i="28"/>
  <c r="C99" i="28" s="1"/>
  <c r="B98" i="28"/>
  <c r="C98" i="28" s="1"/>
  <c r="L130" i="27"/>
  <c r="B130" i="27" s="1"/>
  <c r="C130" i="27" s="1"/>
  <c r="L67" i="27"/>
  <c r="L68" i="27"/>
  <c r="L162" i="27"/>
  <c r="B162" i="27" s="1"/>
  <c r="C162" i="27" s="1"/>
  <c r="G39" i="27"/>
  <c r="G101" i="27"/>
  <c r="K100" i="27" s="1"/>
  <c r="K99" i="27"/>
  <c r="G70" i="27"/>
  <c r="K69" i="27" s="1"/>
  <c r="B98" i="27"/>
  <c r="C98" i="27" s="1"/>
  <c r="G165" i="27"/>
  <c r="K164" i="27"/>
  <c r="G132" i="27"/>
  <c r="K131" i="27" s="1"/>
  <c r="K37" i="27"/>
  <c r="K163" i="27"/>
  <c r="L161" i="26"/>
  <c r="L68" i="26"/>
  <c r="L132" i="26"/>
  <c r="L160" i="26"/>
  <c r="L39" i="26"/>
  <c r="L38" i="26"/>
  <c r="L67" i="26"/>
  <c r="B164" i="24"/>
  <c r="C164" i="24" s="1"/>
  <c r="G134" i="26"/>
  <c r="K133" i="26" s="1"/>
  <c r="G41" i="26"/>
  <c r="G101" i="26"/>
  <c r="K99" i="26"/>
  <c r="G163" i="26"/>
  <c r="K162" i="26" s="1"/>
  <c r="G70" i="26"/>
  <c r="K69" i="26"/>
  <c r="L102" i="25"/>
  <c r="L130" i="25"/>
  <c r="L101" i="25"/>
  <c r="L67" i="25"/>
  <c r="L68" i="25"/>
  <c r="L131" i="25"/>
  <c r="G166" i="25"/>
  <c r="K165" i="25"/>
  <c r="K164" i="25"/>
  <c r="G40" i="25"/>
  <c r="K39" i="25" s="1"/>
  <c r="K38" i="25"/>
  <c r="G70" i="25"/>
  <c r="K69" i="25" s="1"/>
  <c r="G133" i="25"/>
  <c r="K132" i="25" s="1"/>
  <c r="G104" i="25"/>
  <c r="K103" i="25" s="1"/>
  <c r="L68" i="24"/>
  <c r="B68" i="24" s="1"/>
  <c r="C68" i="24" s="1"/>
  <c r="L165" i="24"/>
  <c r="L98" i="24"/>
  <c r="B98" i="24" s="1"/>
  <c r="C98" i="24" s="1"/>
  <c r="L99" i="24"/>
  <c r="L131" i="24"/>
  <c r="B131" i="24" s="1"/>
  <c r="C131" i="24" s="1"/>
  <c r="G70" i="24"/>
  <c r="K69" i="24" s="1"/>
  <c r="G40" i="24"/>
  <c r="K39" i="24" s="1"/>
  <c r="K38" i="24"/>
  <c r="G101" i="24"/>
  <c r="K100" i="24" s="1"/>
  <c r="G133" i="24"/>
  <c r="K132" i="24" s="1"/>
  <c r="G167" i="24"/>
  <c r="K166" i="24"/>
  <c r="L162" i="23"/>
  <c r="B162" i="23" s="1"/>
  <c r="C162" i="23" s="1"/>
  <c r="L99" i="23"/>
  <c r="B99" i="23" s="1"/>
  <c r="C99" i="23" s="1"/>
  <c r="G164" i="23"/>
  <c r="K163" i="23" s="1"/>
  <c r="G70" i="23"/>
  <c r="K69" i="23" s="1"/>
  <c r="K68" i="23"/>
  <c r="G101" i="23"/>
  <c r="K100" i="23" s="1"/>
  <c r="B161" i="23"/>
  <c r="C161" i="23" s="1"/>
  <c r="B160" i="23"/>
  <c r="C160" i="23" s="1"/>
  <c r="G40" i="23"/>
  <c r="K39" i="23"/>
  <c r="K38" i="23"/>
  <c r="L161" i="22"/>
  <c r="B161" i="22" s="1"/>
  <c r="C161" i="22" s="1"/>
  <c r="L37" i="22"/>
  <c r="L67" i="22"/>
  <c r="L68" i="22"/>
  <c r="G104" i="22"/>
  <c r="G40" i="22"/>
  <c r="K39" i="22" s="1"/>
  <c r="G70" i="22"/>
  <c r="K69" i="22" s="1"/>
  <c r="K38" i="22"/>
  <c r="G132" i="22"/>
  <c r="K131" i="22" s="1"/>
  <c r="K130" i="22"/>
  <c r="G163" i="22"/>
  <c r="K162" i="22" s="1"/>
  <c r="B129" i="22"/>
  <c r="C129" i="22" s="1"/>
  <c r="G134" i="21"/>
  <c r="K133" i="21" s="1"/>
  <c r="G40" i="21"/>
  <c r="K39" i="21" s="1"/>
  <c r="K38" i="21"/>
  <c r="G71" i="21"/>
  <c r="K69" i="21"/>
  <c r="G102" i="21"/>
  <c r="K100" i="21"/>
  <c r="G165" i="21"/>
  <c r="K164" i="21" s="1"/>
  <c r="K163" i="21"/>
  <c r="K161" i="1"/>
  <c r="B161" i="1" s="1"/>
  <c r="C161" i="1" s="1"/>
  <c r="K98" i="1"/>
  <c r="K33" i="1"/>
  <c r="K69" i="1"/>
  <c r="B69" i="1" s="1"/>
  <c r="C69" i="1" s="1"/>
  <c r="K99" i="1"/>
  <c r="K129" i="1"/>
  <c r="K130" i="1"/>
  <c r="B36" i="3"/>
  <c r="C36" i="3" s="1"/>
  <c r="K99" i="4"/>
  <c r="B37" i="1"/>
  <c r="C37" i="1" s="1"/>
  <c r="G135" i="9"/>
  <c r="G101" i="9"/>
  <c r="K100" i="9" s="1"/>
  <c r="G39" i="9"/>
  <c r="G163" i="9"/>
  <c r="G73" i="9"/>
  <c r="K72" i="9" s="1"/>
  <c r="K71" i="9"/>
  <c r="K37" i="9"/>
  <c r="G164" i="8"/>
  <c r="K163" i="8" s="1"/>
  <c r="K162" i="8"/>
  <c r="G101" i="8"/>
  <c r="K100" i="8" s="1"/>
  <c r="G70" i="8"/>
  <c r="K69" i="8" s="1"/>
  <c r="K68" i="8"/>
  <c r="B161" i="8"/>
  <c r="C161" i="8" s="1"/>
  <c r="B160" i="8"/>
  <c r="C160" i="8" s="1"/>
  <c r="G39" i="8"/>
  <c r="K38" i="8" s="1"/>
  <c r="G132" i="8"/>
  <c r="K131" i="8" s="1"/>
  <c r="G39" i="4"/>
  <c r="K38" i="4" s="1"/>
  <c r="G135" i="4"/>
  <c r="K133" i="4"/>
  <c r="K37" i="4"/>
  <c r="G164" i="4"/>
  <c r="K163" i="4" s="1"/>
  <c r="G70" i="4"/>
  <c r="K69" i="4" s="1"/>
  <c r="G103" i="4"/>
  <c r="K102" i="4"/>
  <c r="G103" i="3"/>
  <c r="K102" i="3" s="1"/>
  <c r="G73" i="3"/>
  <c r="K72" i="3" s="1"/>
  <c r="G164" i="3"/>
  <c r="K163" i="3" s="1"/>
  <c r="K71" i="3"/>
  <c r="G132" i="3"/>
  <c r="K131" i="3" s="1"/>
  <c r="G40" i="3"/>
  <c r="K39" i="3" s="1"/>
  <c r="G103" i="2"/>
  <c r="G163" i="2"/>
  <c r="G39" i="2"/>
  <c r="G132" i="2"/>
  <c r="J131" i="2" s="1"/>
  <c r="G70" i="2"/>
  <c r="J69" i="2"/>
  <c r="G163" i="1"/>
  <c r="G132" i="1"/>
  <c r="G101" i="1"/>
  <c r="G71" i="1"/>
  <c r="J70" i="1" s="1"/>
  <c r="L69" i="23" a="1"/>
  <c r="L69" i="34" a="1"/>
  <c r="L12" i="27" a="1"/>
  <c r="L163" i="8" a="1"/>
  <c r="L162" i="8" a="1"/>
  <c r="L12" i="30" a="1"/>
  <c r="L164" i="21" a="1"/>
  <c r="L131" i="8" a="1"/>
  <c r="L69" i="26" a="1"/>
  <c r="L164" i="25" a="1"/>
  <c r="L102" i="3" a="1"/>
  <c r="K11" i="2" a="1"/>
  <c r="L165" i="33" a="1"/>
  <c r="L69" i="4" a="1"/>
  <c r="L39" i="3" a="1"/>
  <c r="L68" i="23" a="1"/>
  <c r="K70" i="1" a="1"/>
  <c r="L165" i="25" a="1"/>
  <c r="L130" i="22" a="1"/>
  <c r="L69" i="29" a="1"/>
  <c r="L132" i="32" a="1"/>
  <c r="L162" i="22" a="1"/>
  <c r="L71" i="3" a="1"/>
  <c r="L13" i="26" a="1"/>
  <c r="L39" i="25" a="1"/>
  <c r="K69" i="2" a="1"/>
  <c r="L71" i="9" a="1"/>
  <c r="L132" i="21" a="1"/>
  <c r="L12" i="26" a="1"/>
  <c r="L13" i="32" a="1"/>
  <c r="L163" i="29" a="1"/>
  <c r="L100" i="9" a="1"/>
  <c r="L13" i="30" a="1"/>
  <c r="L42" i="29" a="1"/>
  <c r="L102" i="22" a="1"/>
  <c r="L69" i="32" a="1"/>
  <c r="L132" i="30" a="1"/>
  <c r="L13" i="24" a="1"/>
  <c r="L41" i="29" a="1"/>
  <c r="L102" i="33" a="1"/>
  <c r="L69" i="25" a="1"/>
  <c r="L163" i="4" a="1"/>
  <c r="L38" i="25" a="1"/>
  <c r="L39" i="23" a="1"/>
  <c r="L12" i="23" a="1"/>
  <c r="L69" i="22" a="1"/>
  <c r="L38" i="22" a="1"/>
  <c r="L132" i="29" a="1"/>
  <c r="L37" i="27" a="1"/>
  <c r="L69" i="28" a="1"/>
  <c r="L38" i="32" a="1"/>
  <c r="L165" i="31" a="1"/>
  <c r="L100" i="29" a="1"/>
  <c r="L13" i="27" a="1"/>
  <c r="L37" i="9" a="1"/>
  <c r="L38" i="24" a="1"/>
  <c r="L69" i="21" a="1"/>
  <c r="L39" i="22" a="1"/>
  <c r="L12" i="8" a="1"/>
  <c r="L38" i="4" a="1"/>
  <c r="L72" i="9" a="1"/>
  <c r="L132" i="25" a="1"/>
  <c r="L163" i="3" a="1"/>
  <c r="L38" i="8" a="1"/>
  <c r="L133" i="26" a="1"/>
  <c r="L12" i="4" a="1"/>
  <c r="L72" i="3" a="1"/>
  <c r="L131" i="22" a="1"/>
  <c r="L103" i="25" a="1"/>
  <c r="L164" i="31" a="1"/>
  <c r="L99" i="27" a="1"/>
  <c r="L38" i="21" a="1"/>
  <c r="L133" i="21" a="1"/>
  <c r="L163" i="32" a="1"/>
  <c r="L132" i="24" a="1"/>
  <c r="L39" i="24" a="1"/>
  <c r="L13" i="33" a="1"/>
  <c r="L69" i="31" a="1"/>
  <c r="L133" i="4" a="1"/>
  <c r="L37" i="4" a="1"/>
  <c r="L102" i="4" a="1"/>
  <c r="L99" i="4" a="1"/>
  <c r="L41" i="30" a="1"/>
  <c r="L101" i="4" a="1"/>
  <c r="L133" i="28" a="1"/>
  <c r="L100" i="21" a="1"/>
  <c r="L69" i="27" a="1"/>
  <c r="L100" i="23" a="1"/>
  <c r="L69" i="8" a="1"/>
  <c r="L101" i="22" a="1"/>
  <c r="L100" i="4" a="1"/>
  <c r="L100" i="32" a="1"/>
  <c r="L131" i="23" a="1"/>
  <c r="L12" i="34" a="1"/>
  <c r="L166" i="34" a="1"/>
  <c r="L163" i="21" a="1"/>
  <c r="L13" i="9" a="1"/>
  <c r="L166" i="24" a="1"/>
  <c r="L39" i="21" a="1"/>
  <c r="L132" i="34" a="1"/>
  <c r="L99" i="26" a="1"/>
  <c r="L132" i="31" a="1"/>
  <c r="L164" i="27" a="1"/>
  <c r="L69" i="24" a="1"/>
  <c r="L131" i="27" a="1"/>
  <c r="L69" i="30" a="1"/>
  <c r="L68" i="8" a="1"/>
  <c r="L12" i="32" a="1"/>
  <c r="L12" i="31" a="1"/>
  <c r="L100" i="24" a="1"/>
  <c r="L68" i="31" a="1"/>
  <c r="L13" i="34" a="1"/>
  <c r="L100" i="27" a="1"/>
  <c r="L131" i="3" a="1"/>
  <c r="L130" i="34" a="1"/>
  <c r="L101" i="33" a="1"/>
  <c r="L11" i="8" a="1"/>
  <c r="L12" i="24" a="1"/>
  <c r="L11" i="4" a="1"/>
  <c r="L163" i="23" a="1"/>
  <c r="K131" i="2" a="1"/>
  <c r="L42" i="30" a="1"/>
  <c r="L164" i="29" a="1"/>
  <c r="L101" i="31" a="1"/>
  <c r="L39" i="32" a="1"/>
  <c r="L166" i="30" a="1"/>
  <c r="L69" i="33" a="1"/>
  <c r="L162" i="26" a="1"/>
  <c r="L166" i="28" a="1"/>
  <c r="L163" i="27" a="1"/>
  <c r="K11" i="1" a="1"/>
  <c r="L38" i="23" a="1"/>
  <c r="L100" i="8" a="1"/>
  <c r="L131" i="23" l="1"/>
  <c r="B131" i="23" s="1"/>
  <c r="C131" i="23" s="1"/>
  <c r="G133" i="23"/>
  <c r="K132" i="23" s="1"/>
  <c r="L101" i="22"/>
  <c r="L132" i="31"/>
  <c r="B10" i="31"/>
  <c r="C10" i="31" s="1"/>
  <c r="B129" i="31"/>
  <c r="C129" i="31" s="1"/>
  <c r="B10" i="25"/>
  <c r="C10" i="25" s="1"/>
  <c r="B11" i="22"/>
  <c r="C11" i="22" s="1"/>
  <c r="L12" i="34"/>
  <c r="L13" i="34"/>
  <c r="G15" i="34"/>
  <c r="K14" i="34"/>
  <c r="L13" i="33"/>
  <c r="G15" i="33"/>
  <c r="K14" i="33"/>
  <c r="B13" i="33"/>
  <c r="C13" i="33" s="1"/>
  <c r="L12" i="32"/>
  <c r="L13" i="32"/>
  <c r="G15" i="32"/>
  <c r="K14" i="32"/>
  <c r="L12" i="31"/>
  <c r="B12" i="31" s="1"/>
  <c r="C12" i="31" s="1"/>
  <c r="G14" i="31"/>
  <c r="K13" i="31" s="1"/>
  <c r="L13" i="30"/>
  <c r="L12" i="30"/>
  <c r="G15" i="30"/>
  <c r="K14" i="30"/>
  <c r="G14" i="29"/>
  <c r="K12" i="29"/>
  <c r="G14" i="28"/>
  <c r="K13" i="28"/>
  <c r="K12" i="28"/>
  <c r="B130" i="28"/>
  <c r="C130" i="28" s="1"/>
  <c r="L12" i="27"/>
  <c r="L13" i="27"/>
  <c r="G15" i="27"/>
  <c r="K14" i="27" s="1"/>
  <c r="L12" i="26"/>
  <c r="L13" i="26"/>
  <c r="G15" i="26"/>
  <c r="K14" i="26" s="1"/>
  <c r="G14" i="25"/>
  <c r="K13" i="25" s="1"/>
  <c r="K12" i="25"/>
  <c r="L13" i="24"/>
  <c r="L12" i="24"/>
  <c r="B12" i="24" s="1"/>
  <c r="C12" i="24" s="1"/>
  <c r="G15" i="24"/>
  <c r="K14" i="24" s="1"/>
  <c r="B11" i="24"/>
  <c r="C11" i="24" s="1"/>
  <c r="L12" i="23"/>
  <c r="G15" i="23"/>
  <c r="K13" i="23"/>
  <c r="G14" i="22"/>
  <c r="K13" i="22"/>
  <c r="K12" i="22"/>
  <c r="L102" i="22"/>
  <c r="G14" i="21"/>
  <c r="K13" i="21" s="1"/>
  <c r="K12" i="21"/>
  <c r="B130" i="21"/>
  <c r="C130" i="21" s="1"/>
  <c r="L11" i="8"/>
  <c r="L12" i="8"/>
  <c r="G14" i="8"/>
  <c r="K13" i="8"/>
  <c r="L13" i="9"/>
  <c r="B13" i="9" s="1"/>
  <c r="C13" i="9" s="1"/>
  <c r="G15" i="9"/>
  <c r="K14" i="9" s="1"/>
  <c r="L11" i="4"/>
  <c r="L12" i="4"/>
  <c r="G14" i="4"/>
  <c r="K13" i="4"/>
  <c r="G14" i="3"/>
  <c r="K13" i="3"/>
  <c r="K12" i="3"/>
  <c r="K11" i="2"/>
  <c r="B11" i="2" s="1"/>
  <c r="C11" i="2" s="1"/>
  <c r="G13" i="2"/>
  <c r="K11" i="1"/>
  <c r="B11" i="1" s="1"/>
  <c r="C11" i="1" s="1"/>
  <c r="G13" i="1"/>
  <c r="J12" i="1" s="1"/>
  <c r="L130" i="34"/>
  <c r="B130" i="34" s="1"/>
  <c r="C130" i="34" s="1"/>
  <c r="L131" i="8"/>
  <c r="B131" i="8" s="1"/>
  <c r="C131" i="8" s="1"/>
  <c r="L38" i="8"/>
  <c r="B38" i="8" s="1"/>
  <c r="C38" i="8" s="1"/>
  <c r="L68" i="8"/>
  <c r="L163" i="8"/>
  <c r="L69" i="8"/>
  <c r="L162" i="8"/>
  <c r="L100" i="8"/>
  <c r="B100" i="8" s="1"/>
  <c r="C100" i="8" s="1"/>
  <c r="L72" i="9"/>
  <c r="L37" i="9"/>
  <c r="L100" i="9"/>
  <c r="B100" i="9" s="1"/>
  <c r="C100" i="9" s="1"/>
  <c r="L71" i="9"/>
  <c r="B71" i="9" s="1"/>
  <c r="C71" i="9" s="1"/>
  <c r="L99" i="4"/>
  <c r="B99" i="4" s="1"/>
  <c r="C99" i="4" s="1"/>
  <c r="L37" i="4"/>
  <c r="L38" i="4"/>
  <c r="L100" i="4"/>
  <c r="L133" i="4"/>
  <c r="L102" i="4"/>
  <c r="L69" i="4"/>
  <c r="B69" i="4" s="1"/>
  <c r="C69" i="4" s="1"/>
  <c r="L163" i="4"/>
  <c r="B163" i="4" s="1"/>
  <c r="C163" i="4" s="1"/>
  <c r="L101" i="4"/>
  <c r="L163" i="3"/>
  <c r="B163" i="3" s="1"/>
  <c r="C163" i="3" s="1"/>
  <c r="L39" i="3"/>
  <c r="L72" i="3"/>
  <c r="L102" i="3"/>
  <c r="B102" i="3" s="1"/>
  <c r="C102" i="3" s="1"/>
  <c r="L131" i="3"/>
  <c r="B131" i="3" s="1"/>
  <c r="C131" i="3" s="1"/>
  <c r="L71" i="3"/>
  <c r="K131" i="2"/>
  <c r="B131" i="2" s="1"/>
  <c r="C131" i="2" s="1"/>
  <c r="K69" i="2"/>
  <c r="B69" i="2" s="1"/>
  <c r="C69" i="2" s="1"/>
  <c r="L132" i="34"/>
  <c r="B132" i="34" s="1"/>
  <c r="C132" i="34" s="1"/>
  <c r="L166" i="34"/>
  <c r="B166" i="34" s="1"/>
  <c r="C166" i="34" s="1"/>
  <c r="L69" i="34"/>
  <c r="G135" i="34"/>
  <c r="K134" i="34" s="1"/>
  <c r="G40" i="34"/>
  <c r="K39" i="34" s="1"/>
  <c r="G103" i="34"/>
  <c r="K102" i="34" s="1"/>
  <c r="G72" i="34"/>
  <c r="K71" i="34" s="1"/>
  <c r="K70" i="34"/>
  <c r="B165" i="34"/>
  <c r="C165" i="34" s="1"/>
  <c r="B164" i="34"/>
  <c r="C164" i="34" s="1"/>
  <c r="K133" i="34"/>
  <c r="G168" i="34"/>
  <c r="K38" i="34"/>
  <c r="K101" i="34"/>
  <c r="L101" i="33"/>
  <c r="L102" i="33"/>
  <c r="L69" i="33"/>
  <c r="B69" i="33" s="1"/>
  <c r="C69" i="33" s="1"/>
  <c r="L165" i="33"/>
  <c r="G135" i="33"/>
  <c r="K134" i="33" s="1"/>
  <c r="K133" i="33"/>
  <c r="G40" i="33"/>
  <c r="K39" i="33"/>
  <c r="K38" i="33"/>
  <c r="G104" i="33"/>
  <c r="K103" i="33" s="1"/>
  <c r="G71" i="33"/>
  <c r="G167" i="33"/>
  <c r="K166" i="33" s="1"/>
  <c r="B68" i="33"/>
  <c r="C68" i="33" s="1"/>
  <c r="B67" i="33"/>
  <c r="C67" i="33" s="1"/>
  <c r="L39" i="32"/>
  <c r="L100" i="32"/>
  <c r="B100" i="32" s="1"/>
  <c r="C100" i="32" s="1"/>
  <c r="L132" i="32"/>
  <c r="B132" i="32" s="1"/>
  <c r="C132" i="32" s="1"/>
  <c r="L163" i="32"/>
  <c r="L69" i="32"/>
  <c r="L38" i="32"/>
  <c r="G165" i="32"/>
  <c r="B131" i="32"/>
  <c r="C131" i="32" s="1"/>
  <c r="B130" i="32"/>
  <c r="C130" i="32" s="1"/>
  <c r="B162" i="32"/>
  <c r="C162" i="32" s="1"/>
  <c r="B161" i="32"/>
  <c r="C161" i="32" s="1"/>
  <c r="G102" i="32"/>
  <c r="G71" i="32"/>
  <c r="G134" i="32"/>
  <c r="G41" i="32"/>
  <c r="K40" i="32" s="1"/>
  <c r="L101" i="31"/>
  <c r="B101" i="31" s="1"/>
  <c r="C101" i="31" s="1"/>
  <c r="L69" i="31"/>
  <c r="L164" i="31"/>
  <c r="L165" i="31"/>
  <c r="L68" i="31"/>
  <c r="G167" i="31"/>
  <c r="K166" i="31" s="1"/>
  <c r="B67" i="31"/>
  <c r="C67" i="31" s="1"/>
  <c r="G40" i="31"/>
  <c r="G135" i="31"/>
  <c r="K134" i="31" s="1"/>
  <c r="G103" i="31"/>
  <c r="K102" i="31"/>
  <c r="K38" i="31"/>
  <c r="K133" i="31"/>
  <c r="G71" i="31"/>
  <c r="B132" i="31"/>
  <c r="C132" i="31" s="1"/>
  <c r="B131" i="31"/>
  <c r="C131" i="31" s="1"/>
  <c r="L42" i="30"/>
  <c r="L69" i="30"/>
  <c r="B69" i="30" s="1"/>
  <c r="C69" i="30" s="1"/>
  <c r="L41" i="30"/>
  <c r="L166" i="30"/>
  <c r="L132" i="30"/>
  <c r="G103" i="30"/>
  <c r="K102" i="30"/>
  <c r="K101" i="30"/>
  <c r="G71" i="30"/>
  <c r="K70" i="30" s="1"/>
  <c r="G168" i="30"/>
  <c r="G134" i="30"/>
  <c r="B68" i="30"/>
  <c r="C68" i="30" s="1"/>
  <c r="B67" i="30"/>
  <c r="C67" i="30" s="1"/>
  <c r="G44" i="30"/>
  <c r="L100" i="29"/>
  <c r="B100" i="29" s="1"/>
  <c r="C100" i="29" s="1"/>
  <c r="L69" i="29"/>
  <c r="B69" i="29" s="1"/>
  <c r="C69" i="29" s="1"/>
  <c r="L163" i="29"/>
  <c r="L164" i="29"/>
  <c r="L132" i="29"/>
  <c r="B132" i="29" s="1"/>
  <c r="C132" i="29" s="1"/>
  <c r="L41" i="29"/>
  <c r="L42" i="29"/>
  <c r="G166" i="29"/>
  <c r="K165" i="29" s="1"/>
  <c r="G134" i="29"/>
  <c r="K133" i="29" s="1"/>
  <c r="G71" i="29"/>
  <c r="K70" i="29" s="1"/>
  <c r="G102" i="29"/>
  <c r="K101" i="29" s="1"/>
  <c r="G44" i="29"/>
  <c r="K43" i="29"/>
  <c r="B99" i="29"/>
  <c r="C99" i="29" s="1"/>
  <c r="B98" i="29"/>
  <c r="C98" i="29" s="1"/>
  <c r="B68" i="29"/>
  <c r="C68" i="29" s="1"/>
  <c r="B67" i="29"/>
  <c r="C67" i="29" s="1"/>
  <c r="L133" i="28"/>
  <c r="B133" i="28" s="1"/>
  <c r="C133" i="28" s="1"/>
  <c r="L166" i="28"/>
  <c r="B166" i="28" s="1"/>
  <c r="C166" i="28" s="1"/>
  <c r="L69" i="28"/>
  <c r="B69" i="28" s="1"/>
  <c r="C69" i="28" s="1"/>
  <c r="G40" i="28"/>
  <c r="K39" i="28" s="1"/>
  <c r="G168" i="28"/>
  <c r="B68" i="28"/>
  <c r="C68" i="28" s="1"/>
  <c r="B67" i="28"/>
  <c r="C67" i="28" s="1"/>
  <c r="K38" i="28"/>
  <c r="G103" i="28"/>
  <c r="K102" i="28" s="1"/>
  <c r="K101" i="28"/>
  <c r="G135" i="28"/>
  <c r="K134" i="28" s="1"/>
  <c r="B165" i="28"/>
  <c r="C165" i="28" s="1"/>
  <c r="B164" i="28"/>
  <c r="C164" i="28" s="1"/>
  <c r="B100" i="28"/>
  <c r="C100" i="28" s="1"/>
  <c r="G71" i="28"/>
  <c r="K70" i="28" s="1"/>
  <c r="L100" i="27"/>
  <c r="L37" i="27"/>
  <c r="L131" i="27"/>
  <c r="B131" i="27" s="1"/>
  <c r="C131" i="27" s="1"/>
  <c r="L164" i="27"/>
  <c r="L69" i="27"/>
  <c r="B69" i="27" s="1"/>
  <c r="C69" i="27" s="1"/>
  <c r="L99" i="27"/>
  <c r="L163" i="27"/>
  <c r="G102" i="27"/>
  <c r="G40" i="27"/>
  <c r="K38" i="27"/>
  <c r="G133" i="27"/>
  <c r="K132" i="27" s="1"/>
  <c r="G166" i="27"/>
  <c r="K165" i="27" s="1"/>
  <c r="G71" i="27"/>
  <c r="B68" i="27"/>
  <c r="C68" i="27" s="1"/>
  <c r="B67" i="27"/>
  <c r="C67" i="27" s="1"/>
  <c r="L162" i="26"/>
  <c r="B162" i="26" s="1"/>
  <c r="C162" i="26" s="1"/>
  <c r="L69" i="26"/>
  <c r="B69" i="26" s="1"/>
  <c r="C69" i="26" s="1"/>
  <c r="L99" i="26"/>
  <c r="L133" i="26"/>
  <c r="B133" i="26" s="1"/>
  <c r="C133" i="26" s="1"/>
  <c r="G102" i="26"/>
  <c r="K101" i="26" s="1"/>
  <c r="K100" i="26"/>
  <c r="G42" i="26"/>
  <c r="K40" i="26"/>
  <c r="G135" i="26"/>
  <c r="G71" i="26"/>
  <c r="G164" i="26"/>
  <c r="K163" i="26" s="1"/>
  <c r="B68" i="26"/>
  <c r="C68" i="26" s="1"/>
  <c r="B67" i="26"/>
  <c r="C67" i="26" s="1"/>
  <c r="B39" i="26"/>
  <c r="C39" i="26" s="1"/>
  <c r="B38" i="26"/>
  <c r="C38" i="26" s="1"/>
  <c r="B161" i="26"/>
  <c r="C161" i="26" s="1"/>
  <c r="B160" i="26"/>
  <c r="C160" i="26" s="1"/>
  <c r="B132" i="26"/>
  <c r="C132" i="26" s="1"/>
  <c r="L103" i="25"/>
  <c r="B103" i="25" s="1"/>
  <c r="C103" i="25" s="1"/>
  <c r="L132" i="25"/>
  <c r="B132" i="25" s="1"/>
  <c r="C132" i="25" s="1"/>
  <c r="L69" i="25"/>
  <c r="B69" i="25" s="1"/>
  <c r="C69" i="25" s="1"/>
  <c r="L38" i="25"/>
  <c r="L39" i="25"/>
  <c r="L164" i="25"/>
  <c r="L165" i="25"/>
  <c r="G105" i="25"/>
  <c r="G134" i="25"/>
  <c r="K133" i="25" s="1"/>
  <c r="G71" i="25"/>
  <c r="G41" i="25"/>
  <c r="K40" i="25" s="1"/>
  <c r="G167" i="25"/>
  <c r="K166" i="25" s="1"/>
  <c r="B68" i="25"/>
  <c r="C68" i="25" s="1"/>
  <c r="B67" i="25"/>
  <c r="C67" i="25" s="1"/>
  <c r="B102" i="25"/>
  <c r="C102" i="25" s="1"/>
  <c r="B101" i="25"/>
  <c r="C101" i="25" s="1"/>
  <c r="B131" i="25"/>
  <c r="C131" i="25" s="1"/>
  <c r="B130" i="25"/>
  <c r="C130" i="25" s="1"/>
  <c r="L166" i="24"/>
  <c r="B166" i="24" s="1"/>
  <c r="C166" i="24" s="1"/>
  <c r="L38" i="24"/>
  <c r="L39" i="24"/>
  <c r="L69" i="24"/>
  <c r="B69" i="24" s="1"/>
  <c r="C69" i="24" s="1"/>
  <c r="L132" i="24"/>
  <c r="B132" i="24" s="1"/>
  <c r="C132" i="24" s="1"/>
  <c r="L100" i="24"/>
  <c r="B100" i="24" s="1"/>
  <c r="C100" i="24" s="1"/>
  <c r="G168" i="24"/>
  <c r="G71" i="24"/>
  <c r="K70" i="24" s="1"/>
  <c r="G134" i="24"/>
  <c r="G102" i="24"/>
  <c r="K101" i="24" s="1"/>
  <c r="G41" i="24"/>
  <c r="K40" i="24" s="1"/>
  <c r="B99" i="24"/>
  <c r="C99" i="24" s="1"/>
  <c r="B165" i="24"/>
  <c r="C165" i="24" s="1"/>
  <c r="L38" i="23"/>
  <c r="L39" i="23"/>
  <c r="L100" i="23"/>
  <c r="B100" i="23" s="1"/>
  <c r="C100" i="23" s="1"/>
  <c r="L68" i="23"/>
  <c r="L69" i="23"/>
  <c r="L163" i="23"/>
  <c r="B163" i="23" s="1"/>
  <c r="C163" i="23" s="1"/>
  <c r="G41" i="23"/>
  <c r="K40" i="23"/>
  <c r="G134" i="23"/>
  <c r="G102" i="23"/>
  <c r="K101" i="23" s="1"/>
  <c r="G71" i="23"/>
  <c r="K70" i="23" s="1"/>
  <c r="G165" i="23"/>
  <c r="L162" i="22"/>
  <c r="L131" i="22"/>
  <c r="L39" i="22"/>
  <c r="L130" i="22"/>
  <c r="L69" i="22"/>
  <c r="L38" i="22"/>
  <c r="B38" i="22" s="1"/>
  <c r="C38" i="22" s="1"/>
  <c r="G71" i="22"/>
  <c r="K70" i="22" s="1"/>
  <c r="G41" i="22"/>
  <c r="K40" i="22" s="1"/>
  <c r="G164" i="22"/>
  <c r="K163" i="22" s="1"/>
  <c r="G133" i="22"/>
  <c r="K132" i="22" s="1"/>
  <c r="G105" i="22"/>
  <c r="B102" i="22"/>
  <c r="C102" i="22" s="1"/>
  <c r="B101" i="22"/>
  <c r="C101" i="22" s="1"/>
  <c r="B37" i="22"/>
  <c r="C37" i="22" s="1"/>
  <c r="K103" i="22"/>
  <c r="B68" i="22"/>
  <c r="C68" i="22" s="1"/>
  <c r="B67" i="22"/>
  <c r="C67" i="22" s="1"/>
  <c r="L132" i="21"/>
  <c r="L163" i="21"/>
  <c r="L164" i="21"/>
  <c r="L38" i="21"/>
  <c r="L100" i="21"/>
  <c r="L69" i="21"/>
  <c r="L39" i="21"/>
  <c r="L133" i="21"/>
  <c r="G166" i="21"/>
  <c r="K165" i="21" s="1"/>
  <c r="G103" i="21"/>
  <c r="K102" i="21"/>
  <c r="K101" i="21"/>
  <c r="G72" i="21"/>
  <c r="K71" i="21" s="1"/>
  <c r="K70" i="21"/>
  <c r="G41" i="21"/>
  <c r="K40" i="21" s="1"/>
  <c r="G135" i="21"/>
  <c r="K134" i="21"/>
  <c r="K70" i="1"/>
  <c r="B70" i="1" s="1"/>
  <c r="C70" i="1" s="1"/>
  <c r="B38" i="3"/>
  <c r="C38" i="3" s="1"/>
  <c r="B98" i="4"/>
  <c r="C98" i="4" s="1"/>
  <c r="B34" i="1"/>
  <c r="C34" i="1" s="1"/>
  <c r="G136" i="9"/>
  <c r="K135" i="9" s="1"/>
  <c r="G164" i="9"/>
  <c r="K163" i="9" s="1"/>
  <c r="G40" i="9"/>
  <c r="K39" i="9" s="1"/>
  <c r="K38" i="9"/>
  <c r="B70" i="9"/>
  <c r="C70" i="9" s="1"/>
  <c r="K162" i="9"/>
  <c r="G102" i="9"/>
  <c r="K101" i="9" s="1"/>
  <c r="B133" i="9"/>
  <c r="C133" i="9" s="1"/>
  <c r="B132" i="9"/>
  <c r="C132" i="9" s="1"/>
  <c r="B161" i="9"/>
  <c r="C161" i="9" s="1"/>
  <c r="B160" i="9"/>
  <c r="C160" i="9" s="1"/>
  <c r="K134" i="9"/>
  <c r="B99" i="9"/>
  <c r="C99" i="9" s="1"/>
  <c r="B98" i="9"/>
  <c r="C98" i="9" s="1"/>
  <c r="G74" i="9"/>
  <c r="G71" i="8"/>
  <c r="G165" i="8"/>
  <c r="G133" i="8"/>
  <c r="B99" i="8"/>
  <c r="C99" i="8" s="1"/>
  <c r="B98" i="8"/>
  <c r="C98" i="8" s="1"/>
  <c r="G102" i="8"/>
  <c r="K101" i="8" s="1"/>
  <c r="G40" i="8"/>
  <c r="K39" i="8" s="1"/>
  <c r="G136" i="4"/>
  <c r="K135" i="4" s="1"/>
  <c r="G40" i="4"/>
  <c r="K39" i="4" s="1"/>
  <c r="G165" i="4"/>
  <c r="K164" i="4" s="1"/>
  <c r="K134" i="4"/>
  <c r="G104" i="4"/>
  <c r="K103" i="4" s="1"/>
  <c r="G71" i="4"/>
  <c r="K70" i="4" s="1"/>
  <c r="G165" i="3"/>
  <c r="G74" i="3"/>
  <c r="G104" i="3"/>
  <c r="K103" i="3" s="1"/>
  <c r="B101" i="3"/>
  <c r="C101" i="3" s="1"/>
  <c r="B100" i="3"/>
  <c r="C100" i="3" s="1"/>
  <c r="G133" i="3"/>
  <c r="K132" i="3" s="1"/>
  <c r="B70" i="3"/>
  <c r="C70" i="3" s="1"/>
  <c r="G41" i="3"/>
  <c r="K40" i="3" s="1"/>
  <c r="G164" i="2"/>
  <c r="J163" i="2" s="1"/>
  <c r="J162" i="2"/>
  <c r="G133" i="2"/>
  <c r="J132" i="2" s="1"/>
  <c r="G40" i="2"/>
  <c r="J39" i="2" s="1"/>
  <c r="G104" i="2"/>
  <c r="J103" i="2" s="1"/>
  <c r="J38" i="2"/>
  <c r="J102" i="2"/>
  <c r="B37" i="2"/>
  <c r="C37" i="2" s="1"/>
  <c r="B68" i="2"/>
  <c r="C68" i="2" s="1"/>
  <c r="B67" i="2"/>
  <c r="C67" i="2" s="1"/>
  <c r="G71" i="2"/>
  <c r="G164" i="1"/>
  <c r="J162" i="1"/>
  <c r="G133" i="1"/>
  <c r="J132" i="1" s="1"/>
  <c r="J131" i="1"/>
  <c r="B130" i="1"/>
  <c r="C130" i="1" s="1"/>
  <c r="B129" i="1"/>
  <c r="C129" i="1" s="1"/>
  <c r="G102" i="1"/>
  <c r="J101" i="1" s="1"/>
  <c r="J100" i="1"/>
  <c r="B99" i="1"/>
  <c r="C99" i="1" s="1"/>
  <c r="B98" i="1"/>
  <c r="C98" i="1" s="1"/>
  <c r="G72" i="1"/>
  <c r="L102" i="30" a="1"/>
  <c r="L166" i="25" a="1"/>
  <c r="L39" i="4" a="1"/>
  <c r="L103" i="22" a="1"/>
  <c r="L14" i="9" a="1"/>
  <c r="L40" i="26" a="1"/>
  <c r="L101" i="26" a="1"/>
  <c r="K132" i="2" a="1"/>
  <c r="L12" i="29" a="1"/>
  <c r="L70" i="4" a="1"/>
  <c r="L102" i="31" a="1"/>
  <c r="L101" i="21" a="1"/>
  <c r="L71" i="21" a="1"/>
  <c r="L133" i="34" a="1"/>
  <c r="L102" i="34" a="1"/>
  <c r="L132" i="22" a="1"/>
  <c r="L165" i="27" a="1"/>
  <c r="L103" i="3" a="1"/>
  <c r="K103" i="2" a="1"/>
  <c r="L40" i="24" a="1"/>
  <c r="L70" i="30" a="1"/>
  <c r="L12" i="21" a="1"/>
  <c r="L134" i="21" a="1"/>
  <c r="L12" i="25" a="1"/>
  <c r="L101" i="28" a="1"/>
  <c r="L14" i="27" a="1"/>
  <c r="L133" i="25" a="1"/>
  <c r="L132" i="27" a="1"/>
  <c r="L103" i="4" a="1"/>
  <c r="L40" i="23" a="1"/>
  <c r="L14" i="24" a="1"/>
  <c r="L43" i="29" a="1"/>
  <c r="L39" i="8" a="1"/>
  <c r="L13" i="28" a="1"/>
  <c r="L14" i="34" a="1"/>
  <c r="K12" i="1" a="1"/>
  <c r="K101" i="1" a="1"/>
  <c r="L162" i="9" a="1"/>
  <c r="K102" i="2" a="1"/>
  <c r="L70" i="34" a="1"/>
  <c r="L13" i="4" a="1"/>
  <c r="L166" i="33" a="1"/>
  <c r="L39" i="33" a="1"/>
  <c r="L135" i="4" a="1"/>
  <c r="L134" i="31" a="1"/>
  <c r="L13" i="23" a="1"/>
  <c r="L102" i="28" a="1"/>
  <c r="L40" i="21" a="1"/>
  <c r="L163" i="9" a="1"/>
  <c r="L165" i="21" a="1"/>
  <c r="L101" i="30" a="1"/>
  <c r="L101" i="9" a="1"/>
  <c r="K131" i="1" a="1"/>
  <c r="L14" i="32" a="1"/>
  <c r="L102" i="21" a="1"/>
  <c r="L103" i="33" a="1"/>
  <c r="L40" i="22" a="1"/>
  <c r="L39" i="34" a="1"/>
  <c r="L12" i="22" a="1"/>
  <c r="L13" i="22" a="1"/>
  <c r="L132" i="3" a="1"/>
  <c r="L134" i="4" a="1"/>
  <c r="L12" i="3" a="1"/>
  <c r="L13" i="8" a="1"/>
  <c r="L39" i="28" a="1"/>
  <c r="K39" i="2" a="1"/>
  <c r="L38" i="28" a="1"/>
  <c r="L134" i="34" a="1"/>
  <c r="L101" i="8" a="1"/>
  <c r="L165" i="29" a="1"/>
  <c r="L38" i="31" a="1"/>
  <c r="L38" i="9" a="1"/>
  <c r="L134" i="28" a="1"/>
  <c r="L70" i="24" a="1"/>
  <c r="L12" i="28" a="1"/>
  <c r="L134" i="9" a="1"/>
  <c r="L163" i="26" a="1"/>
  <c r="L135" i="9" a="1"/>
  <c r="K100" i="1" a="1"/>
  <c r="L39" i="9" a="1"/>
  <c r="L133" i="29" a="1"/>
  <c r="L101" i="24" a="1"/>
  <c r="L70" i="21" a="1"/>
  <c r="K132" i="1" a="1"/>
  <c r="K162" i="1" a="1"/>
  <c r="K38" i="2" a="1"/>
  <c r="K162" i="2" a="1"/>
  <c r="L13" i="25" a="1"/>
  <c r="L40" i="3" a="1"/>
  <c r="L133" i="33" a="1"/>
  <c r="L70" i="22" a="1"/>
  <c r="L101" i="29" a="1"/>
  <c r="L101" i="34" a="1"/>
  <c r="L101" i="23" a="1"/>
  <c r="L14" i="33" a="1"/>
  <c r="L38" i="33" a="1"/>
  <c r="L164" i="4" a="1"/>
  <c r="L70" i="23" a="1"/>
  <c r="K163" i="2" a="1"/>
  <c r="L134" i="33" a="1"/>
  <c r="L13" i="3" a="1"/>
  <c r="L70" i="28" a="1"/>
  <c r="L133" i="31" a="1"/>
  <c r="L14" i="26" a="1"/>
  <c r="L38" i="27" a="1"/>
  <c r="L14" i="30" a="1"/>
  <c r="L70" i="29" a="1"/>
  <c r="L100" i="26" a="1"/>
  <c r="L71" i="34" a="1"/>
  <c r="L13" i="21" a="1"/>
  <c r="L40" i="25" a="1"/>
  <c r="L163" i="22" a="1"/>
  <c r="L13" i="31" a="1"/>
  <c r="L40" i="32" a="1"/>
  <c r="L38" i="34" a="1"/>
  <c r="L132" i="23" a="1"/>
  <c r="L166" i="31" a="1"/>
  <c r="L132" i="23" l="1"/>
  <c r="B132" i="23" s="1"/>
  <c r="C132" i="23" s="1"/>
  <c r="L14" i="34"/>
  <c r="K15" i="34"/>
  <c r="G16" i="34"/>
  <c r="B14" i="34"/>
  <c r="C14" i="34" s="1"/>
  <c r="B13" i="34"/>
  <c r="C13" i="34" s="1"/>
  <c r="B12" i="34"/>
  <c r="C12" i="34" s="1"/>
  <c r="L14" i="33"/>
  <c r="B14" i="33" s="1"/>
  <c r="C14" i="33" s="1"/>
  <c r="G16" i="33"/>
  <c r="L14" i="32"/>
  <c r="G16" i="32"/>
  <c r="K15" i="32" s="1"/>
  <c r="B14" i="32"/>
  <c r="C14" i="32" s="1"/>
  <c r="B13" i="32"/>
  <c r="C13" i="32" s="1"/>
  <c r="B12" i="32"/>
  <c r="C12" i="32" s="1"/>
  <c r="L13" i="31"/>
  <c r="G15" i="31"/>
  <c r="K14" i="31" s="1"/>
  <c r="B13" i="31"/>
  <c r="C13" i="31" s="1"/>
  <c r="L14" i="30"/>
  <c r="B14" i="30" s="1"/>
  <c r="C14" i="30" s="1"/>
  <c r="G16" i="30"/>
  <c r="B13" i="30"/>
  <c r="C13" i="30" s="1"/>
  <c r="B12" i="30"/>
  <c r="C12" i="30" s="1"/>
  <c r="L12" i="29"/>
  <c r="G15" i="29"/>
  <c r="K14" i="29" s="1"/>
  <c r="K13" i="29"/>
  <c r="L12" i="28"/>
  <c r="L13" i="28"/>
  <c r="G15" i="28"/>
  <c r="L14" i="27"/>
  <c r="B14" i="27" s="1"/>
  <c r="C14" i="27" s="1"/>
  <c r="G16" i="27"/>
  <c r="B13" i="27"/>
  <c r="C13" i="27" s="1"/>
  <c r="B12" i="27"/>
  <c r="C12" i="27" s="1"/>
  <c r="L14" i="26"/>
  <c r="G16" i="26"/>
  <c r="K15" i="26" s="1"/>
  <c r="B14" i="26"/>
  <c r="C14" i="26" s="1"/>
  <c r="B13" i="26"/>
  <c r="C13" i="26" s="1"/>
  <c r="B12" i="26"/>
  <c r="C12" i="26" s="1"/>
  <c r="L13" i="25"/>
  <c r="L12" i="25"/>
  <c r="G15" i="25"/>
  <c r="K14" i="25"/>
  <c r="L14" i="24"/>
  <c r="B14" i="24" s="1"/>
  <c r="C14" i="24" s="1"/>
  <c r="G16" i="24"/>
  <c r="B13" i="24"/>
  <c r="C13" i="24" s="1"/>
  <c r="L13" i="23"/>
  <c r="B13" i="23" s="1"/>
  <c r="C13" i="23" s="1"/>
  <c r="G16" i="23"/>
  <c r="K15" i="23"/>
  <c r="K14" i="23"/>
  <c r="B12" i="23"/>
  <c r="C12" i="23" s="1"/>
  <c r="L12" i="22"/>
  <c r="L13" i="22"/>
  <c r="G15" i="22"/>
  <c r="K14" i="22" s="1"/>
  <c r="L12" i="21"/>
  <c r="L13" i="21"/>
  <c r="G15" i="21"/>
  <c r="K14" i="21" s="1"/>
  <c r="L13" i="8"/>
  <c r="B13" i="8" s="1"/>
  <c r="C13" i="8" s="1"/>
  <c r="K14" i="8"/>
  <c r="G15" i="8"/>
  <c r="B12" i="8"/>
  <c r="C12" i="8" s="1"/>
  <c r="B11" i="8"/>
  <c r="C11" i="8" s="1"/>
  <c r="L14" i="9"/>
  <c r="B14" i="9" s="1"/>
  <c r="C14" i="9" s="1"/>
  <c r="G16" i="9"/>
  <c r="K15" i="9" s="1"/>
  <c r="L13" i="4"/>
  <c r="G15" i="4"/>
  <c r="K14" i="4" s="1"/>
  <c r="B13" i="4"/>
  <c r="C13" i="4" s="1"/>
  <c r="B12" i="4"/>
  <c r="C12" i="4" s="1"/>
  <c r="B11" i="4"/>
  <c r="C11" i="4" s="1"/>
  <c r="L12" i="3"/>
  <c r="L13" i="3"/>
  <c r="G15" i="3"/>
  <c r="K14" i="3"/>
  <c r="G14" i="2"/>
  <c r="J13" i="2"/>
  <c r="J12" i="2"/>
  <c r="K12" i="1"/>
  <c r="G14" i="1"/>
  <c r="J13" i="1"/>
  <c r="B131" i="34"/>
  <c r="C131" i="34" s="1"/>
  <c r="B101" i="4"/>
  <c r="C101" i="4" s="1"/>
  <c r="L101" i="8"/>
  <c r="B101" i="8" s="1"/>
  <c r="C101" i="8" s="1"/>
  <c r="L39" i="8"/>
  <c r="B39" i="8" s="1"/>
  <c r="C39" i="8" s="1"/>
  <c r="L101" i="9"/>
  <c r="L135" i="9"/>
  <c r="L39" i="9"/>
  <c r="L134" i="9"/>
  <c r="L38" i="9"/>
  <c r="L162" i="9"/>
  <c r="L163" i="9"/>
  <c r="L70" i="4"/>
  <c r="B70" i="4" s="1"/>
  <c r="C70" i="4" s="1"/>
  <c r="L134" i="4"/>
  <c r="B134" i="4" s="1"/>
  <c r="C134" i="4" s="1"/>
  <c r="L39" i="4"/>
  <c r="B39" i="4" s="1"/>
  <c r="C39" i="4" s="1"/>
  <c r="L103" i="4"/>
  <c r="B103" i="4" s="1"/>
  <c r="C103" i="4" s="1"/>
  <c r="L164" i="4"/>
  <c r="L135" i="4"/>
  <c r="L40" i="3"/>
  <c r="B40" i="3" s="1"/>
  <c r="L132" i="3"/>
  <c r="B132" i="3" s="1"/>
  <c r="C132" i="3" s="1"/>
  <c r="L103" i="3"/>
  <c r="B103" i="3" s="1"/>
  <c r="C103" i="3" s="1"/>
  <c r="K132" i="2"/>
  <c r="B132" i="2" s="1"/>
  <c r="C132" i="2" s="1"/>
  <c r="K103" i="2"/>
  <c r="K162" i="2"/>
  <c r="K38" i="2"/>
  <c r="K163" i="2"/>
  <c r="K102" i="2"/>
  <c r="K39" i="2"/>
  <c r="L101" i="34"/>
  <c r="L38" i="34"/>
  <c r="L133" i="34"/>
  <c r="B133" i="34" s="1"/>
  <c r="C133" i="34" s="1"/>
  <c r="L70" i="34"/>
  <c r="B70" i="34" s="1"/>
  <c r="C70" i="34" s="1"/>
  <c r="L71" i="34"/>
  <c r="L102" i="34"/>
  <c r="L39" i="34"/>
  <c r="L134" i="34"/>
  <c r="G169" i="34"/>
  <c r="K168" i="34"/>
  <c r="K167" i="34"/>
  <c r="G73" i="34"/>
  <c r="G104" i="34"/>
  <c r="K103" i="34" s="1"/>
  <c r="G41" i="34"/>
  <c r="K40" i="34" s="1"/>
  <c r="G136" i="34"/>
  <c r="K135" i="34" s="1"/>
  <c r="B69" i="34"/>
  <c r="C69" i="34" s="1"/>
  <c r="L166" i="33"/>
  <c r="B166" i="33" s="1"/>
  <c r="C166" i="33" s="1"/>
  <c r="L103" i="33"/>
  <c r="B103" i="33" s="1"/>
  <c r="C103" i="33" s="1"/>
  <c r="L39" i="33"/>
  <c r="L38" i="33"/>
  <c r="L133" i="33"/>
  <c r="L134" i="33"/>
  <c r="G168" i="33"/>
  <c r="G72" i="33"/>
  <c r="K70" i="33"/>
  <c r="G105" i="33"/>
  <c r="K104" i="33" s="1"/>
  <c r="G41" i="33"/>
  <c r="K40" i="33" s="1"/>
  <c r="G136" i="33"/>
  <c r="K135" i="33"/>
  <c r="B69" i="31"/>
  <c r="C69" i="31" s="1"/>
  <c r="B165" i="33"/>
  <c r="C165" i="33" s="1"/>
  <c r="B102" i="33"/>
  <c r="C102" i="33" s="1"/>
  <c r="B101" i="33"/>
  <c r="C101" i="33" s="1"/>
  <c r="L40" i="32"/>
  <c r="B40" i="32" s="1"/>
  <c r="C40" i="32" s="1"/>
  <c r="G135" i="32"/>
  <c r="K134" i="32"/>
  <c r="G72" i="32"/>
  <c r="K71" i="32"/>
  <c r="K70" i="32"/>
  <c r="G103" i="32"/>
  <c r="K102" i="32" s="1"/>
  <c r="K101" i="32"/>
  <c r="G166" i="32"/>
  <c r="K165" i="32" s="1"/>
  <c r="B39" i="32"/>
  <c r="C39" i="32" s="1"/>
  <c r="B38" i="32"/>
  <c r="C38" i="32" s="1"/>
  <c r="G42" i="32"/>
  <c r="K133" i="32"/>
  <c r="K164" i="32"/>
  <c r="B69" i="32"/>
  <c r="C69" i="32" s="1"/>
  <c r="B163" i="32"/>
  <c r="C163" i="32" s="1"/>
  <c r="L133" i="31"/>
  <c r="L38" i="31"/>
  <c r="L134" i="31"/>
  <c r="L102" i="31"/>
  <c r="B102" i="31" s="1"/>
  <c r="C102" i="31" s="1"/>
  <c r="L166" i="31"/>
  <c r="B166" i="31" s="1"/>
  <c r="C166" i="31" s="1"/>
  <c r="G136" i="31"/>
  <c r="K135" i="31" s="1"/>
  <c r="G41" i="31"/>
  <c r="K40" i="31"/>
  <c r="K39" i="31"/>
  <c r="B68" i="31"/>
  <c r="C68" i="31" s="1"/>
  <c r="G72" i="31"/>
  <c r="K71" i="31" s="1"/>
  <c r="G104" i="31"/>
  <c r="K103" i="31" s="1"/>
  <c r="G168" i="31"/>
  <c r="B165" i="31"/>
  <c r="C165" i="31" s="1"/>
  <c r="B164" i="31"/>
  <c r="C164" i="31" s="1"/>
  <c r="K70" i="31"/>
  <c r="L70" i="30"/>
  <c r="B70" i="30" s="1"/>
  <c r="C70" i="30" s="1"/>
  <c r="L101" i="30"/>
  <c r="L102" i="30"/>
  <c r="G45" i="30"/>
  <c r="K43" i="30"/>
  <c r="G135" i="30"/>
  <c r="K134" i="30" s="1"/>
  <c r="K133" i="30"/>
  <c r="G169" i="30"/>
  <c r="K168" i="30" s="1"/>
  <c r="B164" i="27"/>
  <c r="C164" i="27" s="1"/>
  <c r="K167" i="30"/>
  <c r="G72" i="30"/>
  <c r="K71" i="30"/>
  <c r="G104" i="30"/>
  <c r="K103" i="30"/>
  <c r="B42" i="30"/>
  <c r="C42" i="30" s="1"/>
  <c r="B41" i="30"/>
  <c r="C41" i="30" s="1"/>
  <c r="B132" i="30"/>
  <c r="C132" i="30" s="1"/>
  <c r="B166" i="30"/>
  <c r="C166" i="30" s="1"/>
  <c r="L133" i="29"/>
  <c r="B133" i="29" s="1"/>
  <c r="C133" i="29" s="1"/>
  <c r="L43" i="29"/>
  <c r="L101" i="29"/>
  <c r="B101" i="29" s="1"/>
  <c r="C101" i="29" s="1"/>
  <c r="L70" i="29"/>
  <c r="B70" i="29" s="1"/>
  <c r="C70" i="29" s="1"/>
  <c r="L165" i="29"/>
  <c r="B165" i="29" s="1"/>
  <c r="C165" i="29" s="1"/>
  <c r="G103" i="29"/>
  <c r="K102" i="29" s="1"/>
  <c r="G167" i="29"/>
  <c r="K166" i="29" s="1"/>
  <c r="B42" i="29"/>
  <c r="C42" i="29" s="1"/>
  <c r="B41" i="29"/>
  <c r="C41" i="29" s="1"/>
  <c r="B164" i="29"/>
  <c r="C164" i="29" s="1"/>
  <c r="B163" i="29"/>
  <c r="C163" i="29" s="1"/>
  <c r="G45" i="29"/>
  <c r="G72" i="29"/>
  <c r="G135" i="29"/>
  <c r="L39" i="28"/>
  <c r="L102" i="28"/>
  <c r="L38" i="28"/>
  <c r="L134" i="28"/>
  <c r="B134" i="28" s="1"/>
  <c r="C134" i="28" s="1"/>
  <c r="L101" i="28"/>
  <c r="L70" i="28"/>
  <c r="B70" i="28" s="1"/>
  <c r="C70" i="28" s="1"/>
  <c r="G136" i="28"/>
  <c r="K135" i="28" s="1"/>
  <c r="G104" i="28"/>
  <c r="K103" i="28" s="1"/>
  <c r="G169" i="28"/>
  <c r="K168" i="28" s="1"/>
  <c r="G72" i="28"/>
  <c r="K71" i="28" s="1"/>
  <c r="K167" i="28"/>
  <c r="G41" i="28"/>
  <c r="K40" i="28" s="1"/>
  <c r="L165" i="27"/>
  <c r="B165" i="27" s="1"/>
  <c r="C165" i="27" s="1"/>
  <c r="L132" i="27"/>
  <c r="B132" i="27" s="1"/>
  <c r="C132" i="27" s="1"/>
  <c r="L38" i="27"/>
  <c r="B38" i="27" s="1"/>
  <c r="C38" i="27" s="1"/>
  <c r="G72" i="27"/>
  <c r="K71" i="27" s="1"/>
  <c r="K70" i="27"/>
  <c r="G167" i="27"/>
  <c r="K166" i="27" s="1"/>
  <c r="G134" i="27"/>
  <c r="K133" i="27" s="1"/>
  <c r="B163" i="27"/>
  <c r="C163" i="27" s="1"/>
  <c r="G41" i="27"/>
  <c r="K40" i="27" s="1"/>
  <c r="K39" i="27"/>
  <c r="G103" i="27"/>
  <c r="K102" i="27" s="1"/>
  <c r="K101" i="27"/>
  <c r="B100" i="27"/>
  <c r="C100" i="27" s="1"/>
  <c r="B99" i="27"/>
  <c r="C99" i="27" s="1"/>
  <c r="B37" i="27"/>
  <c r="C37" i="27" s="1"/>
  <c r="L40" i="26"/>
  <c r="L163" i="26"/>
  <c r="B163" i="26" s="1"/>
  <c r="C163" i="26" s="1"/>
  <c r="L100" i="26"/>
  <c r="B100" i="26" s="1"/>
  <c r="C100" i="26" s="1"/>
  <c r="L101" i="26"/>
  <c r="G43" i="26"/>
  <c r="K42" i="26"/>
  <c r="G103" i="26"/>
  <c r="K102" i="26" s="1"/>
  <c r="G165" i="26"/>
  <c r="G72" i="26"/>
  <c r="K71" i="26" s="1"/>
  <c r="K70" i="26"/>
  <c r="G136" i="26"/>
  <c r="K135" i="26" s="1"/>
  <c r="K134" i="26"/>
  <c r="K41" i="26"/>
  <c r="B99" i="26"/>
  <c r="C99" i="26" s="1"/>
  <c r="L166" i="25"/>
  <c r="B166" i="25" s="1"/>
  <c r="C166" i="25" s="1"/>
  <c r="L40" i="25"/>
  <c r="B40" i="25" s="1"/>
  <c r="C40" i="25" s="1"/>
  <c r="L133" i="25"/>
  <c r="B133" i="25" s="1"/>
  <c r="C133" i="25" s="1"/>
  <c r="G168" i="25"/>
  <c r="G42" i="25"/>
  <c r="G72" i="25"/>
  <c r="K70" i="25"/>
  <c r="G135" i="25"/>
  <c r="K134" i="25" s="1"/>
  <c r="G106" i="25"/>
  <c r="K105" i="25" s="1"/>
  <c r="K104" i="25"/>
  <c r="B165" i="25"/>
  <c r="C165" i="25" s="1"/>
  <c r="B164" i="25"/>
  <c r="C164" i="25" s="1"/>
  <c r="B39" i="25"/>
  <c r="C39" i="25" s="1"/>
  <c r="B38" i="25"/>
  <c r="C38" i="25" s="1"/>
  <c r="L70" i="24"/>
  <c r="B70" i="24" s="1"/>
  <c r="C70" i="24" s="1"/>
  <c r="L101" i="24"/>
  <c r="B101" i="24" s="1"/>
  <c r="C101" i="24" s="1"/>
  <c r="L40" i="24"/>
  <c r="B40" i="24" s="1"/>
  <c r="C40" i="24" s="1"/>
  <c r="G42" i="24"/>
  <c r="K41" i="24" s="1"/>
  <c r="G135" i="24"/>
  <c r="K134" i="24" s="1"/>
  <c r="K133" i="24"/>
  <c r="G103" i="24"/>
  <c r="K102" i="24" s="1"/>
  <c r="B39" i="22"/>
  <c r="C39" i="22" s="1"/>
  <c r="B39" i="24"/>
  <c r="C39" i="24" s="1"/>
  <c r="B38" i="24"/>
  <c r="C38" i="24" s="1"/>
  <c r="G72" i="24"/>
  <c r="K71" i="24" s="1"/>
  <c r="G169" i="24"/>
  <c r="K167" i="24"/>
  <c r="L101" i="23"/>
  <c r="B101" i="23" s="1"/>
  <c r="C101" i="23" s="1"/>
  <c r="L70" i="23"/>
  <c r="B70" i="23" s="1"/>
  <c r="C70" i="23" s="1"/>
  <c r="L40" i="23"/>
  <c r="B40" i="23" s="1"/>
  <c r="C40" i="23" s="1"/>
  <c r="G166" i="23"/>
  <c r="K165" i="23" s="1"/>
  <c r="K164" i="23"/>
  <c r="G135" i="23"/>
  <c r="K134" i="23" s="1"/>
  <c r="K133" i="23"/>
  <c r="G72" i="23"/>
  <c r="G103" i="23"/>
  <c r="K102" i="23" s="1"/>
  <c r="G42" i="23"/>
  <c r="B69" i="23"/>
  <c r="C69" i="23" s="1"/>
  <c r="B68" i="23"/>
  <c r="C68" i="23" s="1"/>
  <c r="B39" i="23"/>
  <c r="C39" i="23" s="1"/>
  <c r="B38" i="23"/>
  <c r="C38" i="23" s="1"/>
  <c r="L40" i="22"/>
  <c r="B40" i="22" s="1"/>
  <c r="C40" i="22" s="1"/>
  <c r="L163" i="22"/>
  <c r="B163" i="22" s="1"/>
  <c r="C163" i="22" s="1"/>
  <c r="L132" i="22"/>
  <c r="B132" i="22" s="1"/>
  <c r="C132" i="22" s="1"/>
  <c r="L70" i="22"/>
  <c r="B70" i="22" s="1"/>
  <c r="C70" i="22" s="1"/>
  <c r="L103" i="22"/>
  <c r="G72" i="22"/>
  <c r="K71" i="22" s="1"/>
  <c r="G106" i="22"/>
  <c r="K105" i="22" s="1"/>
  <c r="K104" i="22"/>
  <c r="G134" i="22"/>
  <c r="G165" i="22"/>
  <c r="K164" i="22" s="1"/>
  <c r="G42" i="22"/>
  <c r="K41" i="22" s="1"/>
  <c r="B162" i="22"/>
  <c r="C162" i="22" s="1"/>
  <c r="B131" i="22"/>
  <c r="C131" i="22" s="1"/>
  <c r="B130" i="22"/>
  <c r="C130" i="22" s="1"/>
  <c r="B69" i="22"/>
  <c r="C69" i="22" s="1"/>
  <c r="L71" i="21"/>
  <c r="L70" i="21"/>
  <c r="L101" i="21"/>
  <c r="B101" i="21" s="1"/>
  <c r="C101" i="21" s="1"/>
  <c r="L102" i="21"/>
  <c r="L134" i="21"/>
  <c r="L40" i="21"/>
  <c r="B40" i="21" s="1"/>
  <c r="C40" i="21" s="1"/>
  <c r="L165" i="21"/>
  <c r="B165" i="21" s="1"/>
  <c r="C165" i="21" s="1"/>
  <c r="B133" i="21"/>
  <c r="C133" i="21" s="1"/>
  <c r="B132" i="21"/>
  <c r="C132" i="21" s="1"/>
  <c r="G104" i="21"/>
  <c r="K103" i="21" s="1"/>
  <c r="G136" i="21"/>
  <c r="G73" i="21"/>
  <c r="K72" i="21" s="1"/>
  <c r="G167" i="21"/>
  <c r="B100" i="21"/>
  <c r="C100" i="21" s="1"/>
  <c r="G42" i="21"/>
  <c r="B69" i="21"/>
  <c r="C69" i="21" s="1"/>
  <c r="B39" i="21"/>
  <c r="C39" i="21" s="1"/>
  <c r="B38" i="21"/>
  <c r="C38" i="21" s="1"/>
  <c r="B164" i="21"/>
  <c r="C164" i="21" s="1"/>
  <c r="B163" i="21"/>
  <c r="C163" i="21" s="1"/>
  <c r="B101" i="9"/>
  <c r="C101" i="9" s="1"/>
  <c r="K101" i="1"/>
  <c r="K132" i="1"/>
  <c r="K100" i="1"/>
  <c r="K131" i="1"/>
  <c r="K162" i="1"/>
  <c r="B39" i="3"/>
  <c r="C39" i="3" s="1"/>
  <c r="B100" i="4"/>
  <c r="C100" i="4" s="1"/>
  <c r="B37" i="9"/>
  <c r="C37" i="9" s="1"/>
  <c r="G75" i="9"/>
  <c r="K74" i="9" s="1"/>
  <c r="G41" i="9"/>
  <c r="K40" i="9" s="1"/>
  <c r="G137" i="9"/>
  <c r="K136" i="9" s="1"/>
  <c r="B72" i="9"/>
  <c r="C72" i="9" s="1"/>
  <c r="G103" i="9"/>
  <c r="K102" i="9" s="1"/>
  <c r="K73" i="9"/>
  <c r="G165" i="9"/>
  <c r="G166" i="8"/>
  <c r="K165" i="8" s="1"/>
  <c r="G72" i="8"/>
  <c r="K71" i="8" s="1"/>
  <c r="B69" i="8"/>
  <c r="C69" i="8" s="1"/>
  <c r="B68" i="8"/>
  <c r="C68" i="8" s="1"/>
  <c r="G134" i="8"/>
  <c r="K133" i="8" s="1"/>
  <c r="K132" i="8"/>
  <c r="K164" i="8"/>
  <c r="K70" i="8"/>
  <c r="G41" i="8"/>
  <c r="K40" i="8" s="1"/>
  <c r="B163" i="8"/>
  <c r="C163" i="8" s="1"/>
  <c r="B162" i="8"/>
  <c r="C162" i="8" s="1"/>
  <c r="G103" i="8"/>
  <c r="K102" i="8" s="1"/>
  <c r="G166" i="4"/>
  <c r="K165" i="4" s="1"/>
  <c r="G137" i="4"/>
  <c r="K136" i="4" s="1"/>
  <c r="B38" i="4"/>
  <c r="C38" i="4" s="1"/>
  <c r="B37" i="4"/>
  <c r="C37" i="4" s="1"/>
  <c r="G41" i="4"/>
  <c r="K40" i="4" s="1"/>
  <c r="G72" i="4"/>
  <c r="K71" i="4" s="1"/>
  <c r="B102" i="4"/>
  <c r="C102" i="4" s="1"/>
  <c r="B133" i="4"/>
  <c r="C133" i="4" s="1"/>
  <c r="G105" i="4"/>
  <c r="K104" i="4"/>
  <c r="B72" i="3"/>
  <c r="C72" i="3" s="1"/>
  <c r="G105" i="3"/>
  <c r="K104" i="3" s="1"/>
  <c r="G75" i="3"/>
  <c r="K73" i="3"/>
  <c r="G166" i="3"/>
  <c r="K165" i="3" s="1"/>
  <c r="K164" i="3"/>
  <c r="G42" i="3"/>
  <c r="K41" i="3" s="1"/>
  <c r="B71" i="3"/>
  <c r="C71" i="3" s="1"/>
  <c r="G134" i="3"/>
  <c r="K133" i="3" s="1"/>
  <c r="G134" i="2"/>
  <c r="J133" i="2" s="1"/>
  <c r="G72" i="2"/>
  <c r="J71" i="2" s="1"/>
  <c r="J70" i="2"/>
  <c r="G105" i="2"/>
  <c r="J104" i="2"/>
  <c r="G41" i="2"/>
  <c r="J40" i="2" s="1"/>
  <c r="G165" i="2"/>
  <c r="G165" i="1"/>
  <c r="J164" i="1"/>
  <c r="J163" i="1"/>
  <c r="G134" i="1"/>
  <c r="G103" i="1"/>
  <c r="G73" i="1"/>
  <c r="J72" i="1" s="1"/>
  <c r="J71" i="1"/>
  <c r="G39" i="1"/>
  <c r="L71" i="30" a="1"/>
  <c r="L103" i="34" a="1"/>
  <c r="L14" i="3" a="1"/>
  <c r="L40" i="31" a="1"/>
  <c r="L71" i="4" a="1"/>
  <c r="L14" i="23" a="1"/>
  <c r="L70" i="27" a="1"/>
  <c r="L39" i="27" a="1"/>
  <c r="L103" i="30" a="1"/>
  <c r="K13" i="2" a="1"/>
  <c r="L103" i="31" a="1"/>
  <c r="L40" i="4" a="1"/>
  <c r="L40" i="28" a="1"/>
  <c r="L164" i="3" a="1"/>
  <c r="L134" i="23" a="1"/>
  <c r="L101" i="27" a="1"/>
  <c r="L70" i="31" a="1"/>
  <c r="K12" i="2" a="1"/>
  <c r="L165" i="32" a="1"/>
  <c r="L72" i="21" a="1"/>
  <c r="L102" i="27" a="1"/>
  <c r="L136" i="9" a="1"/>
  <c r="L165" i="23" a="1"/>
  <c r="L70" i="8" a="1"/>
  <c r="L135" i="34" a="1"/>
  <c r="L134" i="25" a="1"/>
  <c r="L101" i="32" a="1"/>
  <c r="L71" i="24" a="1"/>
  <c r="K40" i="2" a="1"/>
  <c r="L73" i="9" a="1"/>
  <c r="L15" i="34" a="1"/>
  <c r="L71" i="27" a="1"/>
  <c r="L73" i="3" a="1"/>
  <c r="L103" i="21" a="1"/>
  <c r="L167" i="24" a="1"/>
  <c r="L104" i="33" a="1"/>
  <c r="K133" i="2" a="1"/>
  <c r="L70" i="33" a="1"/>
  <c r="L40" i="9" a="1"/>
  <c r="L14" i="22" a="1"/>
  <c r="L14" i="21" a="1"/>
  <c r="L164" i="23" a="1"/>
  <c r="L134" i="30" a="1"/>
  <c r="L105" i="22" a="1"/>
  <c r="L70" i="25" a="1"/>
  <c r="L104" i="25" a="1"/>
  <c r="L135" i="33" a="1"/>
  <c r="L42" i="26" a="1"/>
  <c r="L71" i="28" a="1"/>
  <c r="L168" i="30" a="1"/>
  <c r="L133" i="23" a="1"/>
  <c r="K163" i="1" a="1"/>
  <c r="L133" i="8" a="1"/>
  <c r="L71" i="26" a="1"/>
  <c r="L165" i="3" a="1"/>
  <c r="L40" i="34" a="1"/>
  <c r="L135" i="28" a="1"/>
  <c r="L71" i="32" a="1"/>
  <c r="L15" i="32" a="1"/>
  <c r="L70" i="26" a="1"/>
  <c r="L166" i="27" a="1"/>
  <c r="L41" i="3" a="1"/>
  <c r="L14" i="31" a="1"/>
  <c r="L102" i="8" a="1"/>
  <c r="L135" i="26" a="1"/>
  <c r="L133" i="27" a="1"/>
  <c r="L104" i="22" a="1"/>
  <c r="L102" i="23" a="1"/>
  <c r="L102" i="9" a="1"/>
  <c r="L74" i="9" a="1"/>
  <c r="L164" i="32" a="1"/>
  <c r="L14" i="8" a="1"/>
  <c r="L104" i="3" a="1"/>
  <c r="K71" i="1" a="1"/>
  <c r="L40" i="33" a="1"/>
  <c r="K70" i="2" a="1"/>
  <c r="L104" i="4" a="1"/>
  <c r="L105" i="25" a="1"/>
  <c r="L15" i="9" a="1"/>
  <c r="L102" i="26" a="1"/>
  <c r="L165" i="4" a="1"/>
  <c r="L167" i="30" a="1"/>
  <c r="L133" i="24" a="1"/>
  <c r="L71" i="8" a="1"/>
  <c r="L14" i="4" a="1"/>
  <c r="L70" i="32" a="1"/>
  <c r="L13" i="29" a="1"/>
  <c r="K13" i="1" a="1"/>
  <c r="L71" i="31" a="1"/>
  <c r="L40" i="8" a="1"/>
  <c r="L132" i="8" a="1"/>
  <c r="L136" i="4" a="1"/>
  <c r="L71" i="22" a="1"/>
  <c r="L41" i="26" a="1"/>
  <c r="L167" i="34" a="1"/>
  <c r="L41" i="24" a="1"/>
  <c r="L135" i="31" a="1"/>
  <c r="L15" i="26" a="1"/>
  <c r="L166" i="29" a="1"/>
  <c r="L14" i="29" a="1"/>
  <c r="L165" i="8" a="1"/>
  <c r="L102" i="24" a="1"/>
  <c r="K71" i="2" a="1"/>
  <c r="L164" i="8" a="1"/>
  <c r="L164" i="22" a="1"/>
  <c r="L133" i="30" a="1"/>
  <c r="L14" i="25" a="1"/>
  <c r="L15" i="23" a="1"/>
  <c r="L103" i="28" a="1"/>
  <c r="L40" i="27" a="1"/>
  <c r="K164" i="1" a="1"/>
  <c r="K72" i="1" a="1"/>
  <c r="L102" i="32" a="1"/>
  <c r="L133" i="32" a="1"/>
  <c r="L134" i="32" a="1"/>
  <c r="L168" i="34" a="1"/>
  <c r="L39" i="31" a="1"/>
  <c r="L43" i="30" a="1"/>
  <c r="L102" i="29" a="1"/>
  <c r="L167" i="28" a="1"/>
  <c r="L168" i="28" a="1"/>
  <c r="K104" i="2" a="1"/>
  <c r="L133" i="3" a="1"/>
  <c r="L134" i="26" a="1"/>
  <c r="L134" i="24" a="1"/>
  <c r="L41" i="22" a="1"/>
  <c r="L15" i="34" l="1"/>
  <c r="B15" i="34" s="1"/>
  <c r="C15" i="34" s="1"/>
  <c r="G17" i="34"/>
  <c r="K16" i="34" s="1"/>
  <c r="G17" i="33"/>
  <c r="K16" i="33" s="1"/>
  <c r="K15" i="33"/>
  <c r="L15" i="32"/>
  <c r="B15" i="32" s="1"/>
  <c r="C15" i="32" s="1"/>
  <c r="G17" i="32"/>
  <c r="K16" i="32"/>
  <c r="L14" i="31"/>
  <c r="B14" i="31" s="1"/>
  <c r="C14" i="31" s="1"/>
  <c r="G16" i="31"/>
  <c r="G17" i="30"/>
  <c r="K16" i="30"/>
  <c r="K15" i="30"/>
  <c r="L13" i="29"/>
  <c r="L14" i="29"/>
  <c r="G16" i="29"/>
  <c r="B13" i="29"/>
  <c r="C13" i="29" s="1"/>
  <c r="B12" i="29"/>
  <c r="C12" i="29" s="1"/>
  <c r="G16" i="28"/>
  <c r="K15" i="28" s="1"/>
  <c r="K14" i="28"/>
  <c r="B13" i="28"/>
  <c r="C13" i="28" s="1"/>
  <c r="B12" i="28"/>
  <c r="C12" i="28" s="1"/>
  <c r="G17" i="27"/>
  <c r="K16" i="27"/>
  <c r="K15" i="27"/>
  <c r="L15" i="26"/>
  <c r="B15" i="26" s="1"/>
  <c r="C15" i="26" s="1"/>
  <c r="G17" i="26"/>
  <c r="L14" i="25"/>
  <c r="B14" i="25" s="1"/>
  <c r="C14" i="25" s="1"/>
  <c r="G16" i="25"/>
  <c r="B13" i="25"/>
  <c r="C13" i="25" s="1"/>
  <c r="B12" i="25"/>
  <c r="C12" i="25" s="1"/>
  <c r="G17" i="24"/>
  <c r="K16" i="24"/>
  <c r="K15" i="24"/>
  <c r="L14" i="23"/>
  <c r="B14" i="23" s="1"/>
  <c r="C14" i="23" s="1"/>
  <c r="L15" i="23"/>
  <c r="G17" i="23"/>
  <c r="L14" i="22"/>
  <c r="B14" i="22" s="1"/>
  <c r="C14" i="22" s="1"/>
  <c r="G16" i="22"/>
  <c r="K15" i="22" s="1"/>
  <c r="B13" i="22"/>
  <c r="C13" i="22" s="1"/>
  <c r="B12" i="22"/>
  <c r="C12" i="22" s="1"/>
  <c r="L14" i="21"/>
  <c r="B14" i="21" s="1"/>
  <c r="C14" i="21" s="1"/>
  <c r="G16" i="21"/>
  <c r="K15" i="21" s="1"/>
  <c r="B13" i="21"/>
  <c r="C13" i="21" s="1"/>
  <c r="B12" i="21"/>
  <c r="C12" i="21" s="1"/>
  <c r="L14" i="8"/>
  <c r="G16" i="8"/>
  <c r="K15" i="8" s="1"/>
  <c r="B14" i="8"/>
  <c r="C14" i="8" s="1"/>
  <c r="L15" i="9"/>
  <c r="B15" i="9" s="1"/>
  <c r="C15" i="9" s="1"/>
  <c r="G17" i="9"/>
  <c r="L14" i="4"/>
  <c r="B14" i="4" s="1"/>
  <c r="C14" i="4" s="1"/>
  <c r="G16" i="4"/>
  <c r="K15" i="4"/>
  <c r="L14" i="3"/>
  <c r="B14" i="3" s="1"/>
  <c r="C14" i="3" s="1"/>
  <c r="G16" i="3"/>
  <c r="K15" i="3" s="1"/>
  <c r="B13" i="3"/>
  <c r="C13" i="3" s="1"/>
  <c r="B12" i="3"/>
  <c r="C12" i="3" s="1"/>
  <c r="K13" i="2"/>
  <c r="K12" i="2"/>
  <c r="G15" i="2"/>
  <c r="J14" i="2"/>
  <c r="K13" i="1"/>
  <c r="B12" i="1"/>
  <c r="C12" i="1" s="1"/>
  <c r="G15" i="1"/>
  <c r="J14" i="1" s="1"/>
  <c r="L71" i="8"/>
  <c r="L133" i="8"/>
  <c r="L102" i="8"/>
  <c r="B102" i="8" s="1"/>
  <c r="C102" i="8" s="1"/>
  <c r="L164" i="8"/>
  <c r="L132" i="8"/>
  <c r="L40" i="8"/>
  <c r="B40" i="8" s="1"/>
  <c r="C40" i="8" s="1"/>
  <c r="L70" i="8"/>
  <c r="L165" i="8"/>
  <c r="L136" i="9"/>
  <c r="B136" i="9" s="1"/>
  <c r="C136" i="9" s="1"/>
  <c r="L40" i="9"/>
  <c r="B40" i="9" s="1"/>
  <c r="C40" i="9" s="1"/>
  <c r="L74" i="9"/>
  <c r="L73" i="9"/>
  <c r="L102" i="9"/>
  <c r="B102" i="9" s="1"/>
  <c r="C102" i="9" s="1"/>
  <c r="L104" i="4"/>
  <c r="L40" i="4"/>
  <c r="B40" i="4" s="1"/>
  <c r="C40" i="4" s="1"/>
  <c r="L165" i="4"/>
  <c r="B165" i="4" s="1"/>
  <c r="C165" i="4" s="1"/>
  <c r="L71" i="4"/>
  <c r="B71" i="4" s="1"/>
  <c r="C71" i="4" s="1"/>
  <c r="L136" i="4"/>
  <c r="B136" i="4" s="1"/>
  <c r="C136" i="4" s="1"/>
  <c r="L165" i="3"/>
  <c r="L133" i="3"/>
  <c r="B133" i="3" s="1"/>
  <c r="C133" i="3" s="1"/>
  <c r="L104" i="3"/>
  <c r="B104" i="3" s="1"/>
  <c r="C104" i="3" s="1"/>
  <c r="L41" i="3"/>
  <c r="L164" i="3"/>
  <c r="L73" i="3"/>
  <c r="K40" i="2"/>
  <c r="B40" i="2" s="1"/>
  <c r="C40" i="2" s="1"/>
  <c r="K71" i="2"/>
  <c r="K133" i="2"/>
  <c r="B133" i="2" s="1"/>
  <c r="C133" i="2" s="1"/>
  <c r="K104" i="2"/>
  <c r="B104" i="2" s="1"/>
  <c r="C104" i="2" s="1"/>
  <c r="K70" i="2"/>
  <c r="L135" i="34"/>
  <c r="B135" i="34" s="1"/>
  <c r="C135" i="34" s="1"/>
  <c r="L167" i="34"/>
  <c r="L40" i="34"/>
  <c r="L103" i="34"/>
  <c r="B103" i="34" s="1"/>
  <c r="C103" i="34" s="1"/>
  <c r="L168" i="34"/>
  <c r="G137" i="34"/>
  <c r="G42" i="34"/>
  <c r="G74" i="34"/>
  <c r="K73" i="34" s="1"/>
  <c r="B71" i="34"/>
  <c r="C71" i="34" s="1"/>
  <c r="B134" i="34"/>
  <c r="C134" i="34" s="1"/>
  <c r="G105" i="34"/>
  <c r="K72" i="34"/>
  <c r="G170" i="34"/>
  <c r="K169" i="34" s="1"/>
  <c r="B39" i="34"/>
  <c r="C39" i="34" s="1"/>
  <c r="B38" i="34"/>
  <c r="C38" i="34" s="1"/>
  <c r="B102" i="34"/>
  <c r="C102" i="34" s="1"/>
  <c r="B101" i="34"/>
  <c r="C101" i="34" s="1"/>
  <c r="L104" i="33"/>
  <c r="B104" i="33" s="1"/>
  <c r="C104" i="33" s="1"/>
  <c r="L40" i="33"/>
  <c r="B40" i="33" s="1"/>
  <c r="C40" i="33" s="1"/>
  <c r="L135" i="33"/>
  <c r="B135" i="33" s="1"/>
  <c r="C135" i="33" s="1"/>
  <c r="L70" i="33"/>
  <c r="G169" i="33"/>
  <c r="K168" i="33" s="1"/>
  <c r="K167" i="33"/>
  <c r="B134" i="33"/>
  <c r="C134" i="33" s="1"/>
  <c r="B133" i="33"/>
  <c r="C133" i="33" s="1"/>
  <c r="B39" i="33"/>
  <c r="C39" i="33" s="1"/>
  <c r="B38" i="33"/>
  <c r="C38" i="33" s="1"/>
  <c r="G137" i="33"/>
  <c r="G42" i="33"/>
  <c r="G106" i="33"/>
  <c r="K105" i="33" s="1"/>
  <c r="G73" i="33"/>
  <c r="K71" i="33"/>
  <c r="L164" i="32"/>
  <c r="L133" i="32"/>
  <c r="L165" i="32"/>
  <c r="L101" i="32"/>
  <c r="L102" i="32"/>
  <c r="L70" i="32"/>
  <c r="L71" i="32"/>
  <c r="L134" i="32"/>
  <c r="G43" i="32"/>
  <c r="K42" i="32" s="1"/>
  <c r="K41" i="32"/>
  <c r="G167" i="32"/>
  <c r="K166" i="32" s="1"/>
  <c r="G104" i="32"/>
  <c r="K103" i="32" s="1"/>
  <c r="G73" i="32"/>
  <c r="K72" i="32" s="1"/>
  <c r="G136" i="32"/>
  <c r="K135" i="32" s="1"/>
  <c r="L39" i="31"/>
  <c r="B39" i="31" s="1"/>
  <c r="C39" i="31" s="1"/>
  <c r="L40" i="31"/>
  <c r="L135" i="31"/>
  <c r="B135" i="31" s="1"/>
  <c r="C135" i="31" s="1"/>
  <c r="L103" i="31"/>
  <c r="B103" i="31" s="1"/>
  <c r="C103" i="31" s="1"/>
  <c r="L71" i="31"/>
  <c r="L70" i="31"/>
  <c r="G169" i="31"/>
  <c r="G105" i="31"/>
  <c r="K104" i="31" s="1"/>
  <c r="G42" i="31"/>
  <c r="G137" i="31"/>
  <c r="K167" i="31"/>
  <c r="G73" i="31"/>
  <c r="K72" i="31" s="1"/>
  <c r="B38" i="31"/>
  <c r="C38" i="31" s="1"/>
  <c r="B134" i="31"/>
  <c r="C134" i="31" s="1"/>
  <c r="B133" i="31"/>
  <c r="C133" i="31" s="1"/>
  <c r="L103" i="30"/>
  <c r="B103" i="30" s="1"/>
  <c r="C103" i="30" s="1"/>
  <c r="L71" i="30"/>
  <c r="B71" i="30" s="1"/>
  <c r="C71" i="30" s="1"/>
  <c r="L167" i="30"/>
  <c r="L168" i="30"/>
  <c r="L133" i="30"/>
  <c r="L134" i="30"/>
  <c r="L43" i="30"/>
  <c r="G105" i="30"/>
  <c r="G73" i="30"/>
  <c r="G170" i="30"/>
  <c r="G136" i="30"/>
  <c r="K135" i="30" s="1"/>
  <c r="G46" i="30"/>
  <c r="K45" i="30" s="1"/>
  <c r="K44" i="30"/>
  <c r="B102" i="30"/>
  <c r="C102" i="30" s="1"/>
  <c r="B101" i="30"/>
  <c r="C101" i="30" s="1"/>
  <c r="L166" i="29"/>
  <c r="B166" i="29" s="1"/>
  <c r="C166" i="29" s="1"/>
  <c r="L102" i="29"/>
  <c r="B102" i="29" s="1"/>
  <c r="C102" i="29" s="1"/>
  <c r="G136" i="29"/>
  <c r="K135" i="29" s="1"/>
  <c r="K134" i="29"/>
  <c r="G104" i="29"/>
  <c r="K103" i="29" s="1"/>
  <c r="G73" i="29"/>
  <c r="K72" i="29" s="1"/>
  <c r="K71" i="29"/>
  <c r="G46" i="29"/>
  <c r="K45" i="29" s="1"/>
  <c r="K44" i="29"/>
  <c r="G168" i="29"/>
  <c r="K167" i="29" s="1"/>
  <c r="B43" i="29"/>
  <c r="C43" i="29" s="1"/>
  <c r="L135" i="28"/>
  <c r="B135" i="28" s="1"/>
  <c r="C135" i="28" s="1"/>
  <c r="L71" i="28"/>
  <c r="L168" i="28"/>
  <c r="L103" i="28"/>
  <c r="B103" i="28" s="1"/>
  <c r="C103" i="28" s="1"/>
  <c r="L40" i="28"/>
  <c r="B40" i="28" s="1"/>
  <c r="C40" i="28" s="1"/>
  <c r="L167" i="28"/>
  <c r="G42" i="28"/>
  <c r="K41" i="28" s="1"/>
  <c r="G73" i="28"/>
  <c r="K72" i="28" s="1"/>
  <c r="G170" i="28"/>
  <c r="K169" i="28" s="1"/>
  <c r="G105" i="28"/>
  <c r="B71" i="21"/>
  <c r="C71" i="21" s="1"/>
  <c r="G137" i="28"/>
  <c r="K136" i="28" s="1"/>
  <c r="B102" i="28"/>
  <c r="C102" i="28" s="1"/>
  <c r="B101" i="28"/>
  <c r="C101" i="28" s="1"/>
  <c r="B39" i="28"/>
  <c r="C39" i="28" s="1"/>
  <c r="B38" i="28"/>
  <c r="C38" i="28" s="1"/>
  <c r="L166" i="27"/>
  <c r="B166" i="27" s="1"/>
  <c r="C166" i="27" s="1"/>
  <c r="L101" i="27"/>
  <c r="L39" i="27"/>
  <c r="B39" i="27" s="1"/>
  <c r="C39" i="27" s="1"/>
  <c r="L40" i="27"/>
  <c r="L133" i="27"/>
  <c r="B133" i="27" s="1"/>
  <c r="C133" i="27" s="1"/>
  <c r="L70" i="27"/>
  <c r="L71" i="27"/>
  <c r="L102" i="27"/>
  <c r="G104" i="27"/>
  <c r="K103" i="27" s="1"/>
  <c r="G42" i="27"/>
  <c r="G135" i="27"/>
  <c r="K134" i="27" s="1"/>
  <c r="G73" i="27"/>
  <c r="K72" i="27" s="1"/>
  <c r="G168" i="27"/>
  <c r="B101" i="26"/>
  <c r="C101" i="26" s="1"/>
  <c r="L41" i="26"/>
  <c r="B41" i="26" s="1"/>
  <c r="C41" i="26" s="1"/>
  <c r="L134" i="26"/>
  <c r="L135" i="26"/>
  <c r="L70" i="26"/>
  <c r="L102" i="26"/>
  <c r="B102" i="26" s="1"/>
  <c r="C102" i="26" s="1"/>
  <c r="L42" i="26"/>
  <c r="L71" i="26"/>
  <c r="G44" i="26"/>
  <c r="K43" i="26" s="1"/>
  <c r="G137" i="26"/>
  <c r="K136" i="26" s="1"/>
  <c r="G73" i="26"/>
  <c r="K72" i="26" s="1"/>
  <c r="G166" i="26"/>
  <c r="K165" i="26" s="1"/>
  <c r="K164" i="26"/>
  <c r="G104" i="26"/>
  <c r="B40" i="26"/>
  <c r="C40" i="26" s="1"/>
  <c r="L104" i="25"/>
  <c r="L105" i="25"/>
  <c r="L134" i="25"/>
  <c r="B134" i="25" s="1"/>
  <c r="C134" i="25" s="1"/>
  <c r="L70" i="25"/>
  <c r="G107" i="25"/>
  <c r="K106" i="25" s="1"/>
  <c r="G136" i="25"/>
  <c r="K135" i="25" s="1"/>
  <c r="G73" i="25"/>
  <c r="K71" i="25"/>
  <c r="G43" i="25"/>
  <c r="K42" i="25" s="1"/>
  <c r="K41" i="25"/>
  <c r="G169" i="25"/>
  <c r="K168" i="25" s="1"/>
  <c r="K167" i="25"/>
  <c r="L102" i="24"/>
  <c r="B102" i="24" s="1"/>
  <c r="C102" i="24" s="1"/>
  <c r="L41" i="24"/>
  <c r="B41" i="24" s="1"/>
  <c r="C41" i="24" s="1"/>
  <c r="L71" i="24"/>
  <c r="B71" i="24" s="1"/>
  <c r="C71" i="24" s="1"/>
  <c r="L133" i="24"/>
  <c r="L134" i="24"/>
  <c r="L167" i="24"/>
  <c r="G73" i="24"/>
  <c r="G170" i="24"/>
  <c r="K169" i="24" s="1"/>
  <c r="G104" i="24"/>
  <c r="G136" i="24"/>
  <c r="K135" i="24" s="1"/>
  <c r="G43" i="24"/>
  <c r="K42" i="24" s="1"/>
  <c r="K168" i="24"/>
  <c r="L102" i="23"/>
  <c r="B102" i="23" s="1"/>
  <c r="C102" i="23" s="1"/>
  <c r="L134" i="23"/>
  <c r="L133" i="23"/>
  <c r="L164" i="23"/>
  <c r="L165" i="23"/>
  <c r="G73" i="23"/>
  <c r="K71" i="23"/>
  <c r="G43" i="23"/>
  <c r="K42" i="23" s="1"/>
  <c r="K41" i="23"/>
  <c r="G104" i="23"/>
  <c r="K103" i="23" s="1"/>
  <c r="G167" i="23"/>
  <c r="K166" i="23" s="1"/>
  <c r="G136" i="23"/>
  <c r="L41" i="22"/>
  <c r="B41" i="22" s="1"/>
  <c r="C41" i="22" s="1"/>
  <c r="L164" i="22"/>
  <c r="B164" i="22" s="1"/>
  <c r="C164" i="22" s="1"/>
  <c r="L104" i="22"/>
  <c r="B104" i="22" s="1"/>
  <c r="C104" i="22" s="1"/>
  <c r="L71" i="22"/>
  <c r="B71" i="22" s="1"/>
  <c r="C71" i="22" s="1"/>
  <c r="L105" i="22"/>
  <c r="G166" i="22"/>
  <c r="K165" i="22" s="1"/>
  <c r="G135" i="22"/>
  <c r="K134" i="22" s="1"/>
  <c r="K133" i="22"/>
  <c r="G43" i="22"/>
  <c r="K42" i="22" s="1"/>
  <c r="G107" i="22"/>
  <c r="K106" i="22" s="1"/>
  <c r="G73" i="22"/>
  <c r="K72" i="22" s="1"/>
  <c r="B103" i="22"/>
  <c r="C103" i="22" s="1"/>
  <c r="B70" i="21"/>
  <c r="C70" i="21" s="1"/>
  <c r="L103" i="21"/>
  <c r="B103" i="21" s="1"/>
  <c r="C103" i="21" s="1"/>
  <c r="L72" i="21"/>
  <c r="B72" i="21" s="1"/>
  <c r="C72" i="21" s="1"/>
  <c r="G168" i="21"/>
  <c r="K166" i="21"/>
  <c r="G74" i="21"/>
  <c r="K73" i="21"/>
  <c r="G137" i="21"/>
  <c r="K136" i="21"/>
  <c r="K135" i="21"/>
  <c r="G105" i="21"/>
  <c r="B134" i="21"/>
  <c r="C134" i="21" s="1"/>
  <c r="B102" i="21"/>
  <c r="C102" i="21" s="1"/>
  <c r="G43" i="21"/>
  <c r="K42" i="21" s="1"/>
  <c r="K41" i="21"/>
  <c r="K71" i="1"/>
  <c r="K164" i="1"/>
  <c r="K72" i="1"/>
  <c r="K163" i="1"/>
  <c r="B163" i="1" s="1"/>
  <c r="C163" i="1" s="1"/>
  <c r="C40" i="3"/>
  <c r="B39" i="9"/>
  <c r="C39" i="9" s="1"/>
  <c r="B38" i="9"/>
  <c r="C38" i="9" s="1"/>
  <c r="G76" i="9"/>
  <c r="K75" i="9" s="1"/>
  <c r="B135" i="9"/>
  <c r="C135" i="9" s="1"/>
  <c r="B134" i="9"/>
  <c r="C134" i="9" s="1"/>
  <c r="G138" i="9"/>
  <c r="G166" i="9"/>
  <c r="K165" i="9" s="1"/>
  <c r="K164" i="9"/>
  <c r="G42" i="9"/>
  <c r="B163" i="9"/>
  <c r="C163" i="9" s="1"/>
  <c r="B162" i="9"/>
  <c r="C162" i="9" s="1"/>
  <c r="G104" i="9"/>
  <c r="K103" i="9" s="1"/>
  <c r="G73" i="8"/>
  <c r="G104" i="8"/>
  <c r="K103" i="8" s="1"/>
  <c r="G167" i="8"/>
  <c r="K166" i="8" s="1"/>
  <c r="G42" i="8"/>
  <c r="G135" i="8"/>
  <c r="K134" i="8" s="1"/>
  <c r="G106" i="4"/>
  <c r="K105" i="4" s="1"/>
  <c r="B164" i="4"/>
  <c r="C164" i="4" s="1"/>
  <c r="G42" i="4"/>
  <c r="G138" i="4"/>
  <c r="G167" i="4"/>
  <c r="G73" i="4"/>
  <c r="K72" i="4" s="1"/>
  <c r="B135" i="4"/>
  <c r="C135" i="4" s="1"/>
  <c r="G43" i="3"/>
  <c r="K42" i="3" s="1"/>
  <c r="G167" i="3"/>
  <c r="K166" i="3" s="1"/>
  <c r="G76" i="3"/>
  <c r="G106" i="3"/>
  <c r="G135" i="3"/>
  <c r="K134" i="3" s="1"/>
  <c r="K74" i="3"/>
  <c r="B163" i="2"/>
  <c r="C163" i="2" s="1"/>
  <c r="B162" i="2"/>
  <c r="C162" i="2" s="1"/>
  <c r="B39" i="2"/>
  <c r="C39" i="2" s="1"/>
  <c r="B38" i="2"/>
  <c r="C38" i="2" s="1"/>
  <c r="G166" i="2"/>
  <c r="J165" i="2" s="1"/>
  <c r="G106" i="2"/>
  <c r="J105" i="2"/>
  <c r="G73" i="2"/>
  <c r="G135" i="2"/>
  <c r="J134" i="2" s="1"/>
  <c r="J164" i="2"/>
  <c r="B103" i="2"/>
  <c r="C103" i="2" s="1"/>
  <c r="B102" i="2"/>
  <c r="C102" i="2" s="1"/>
  <c r="G42" i="2"/>
  <c r="J41" i="2" s="1"/>
  <c r="G166" i="1"/>
  <c r="J165" i="1" s="1"/>
  <c r="B162" i="1"/>
  <c r="C162" i="1" s="1"/>
  <c r="G135" i="1"/>
  <c r="J134" i="1" s="1"/>
  <c r="J133" i="1"/>
  <c r="B132" i="1"/>
  <c r="C132" i="1" s="1"/>
  <c r="B131" i="1"/>
  <c r="C131" i="1" s="1"/>
  <c r="G104" i="1"/>
  <c r="J103" i="1" s="1"/>
  <c r="J102" i="1"/>
  <c r="B101" i="1"/>
  <c r="C101" i="1" s="1"/>
  <c r="B100" i="1"/>
  <c r="C100" i="1" s="1"/>
  <c r="G74" i="1"/>
  <c r="J73" i="1" s="1"/>
  <c r="G40" i="1"/>
  <c r="J39" i="1" s="1"/>
  <c r="J38" i="1"/>
  <c r="L16" i="33" a="1"/>
  <c r="L42" i="23" a="1"/>
  <c r="L72" i="22" a="1"/>
  <c r="L105" i="33" a="1"/>
  <c r="L105" i="4" a="1"/>
  <c r="L103" i="29" a="1"/>
  <c r="L71" i="23" a="1"/>
  <c r="L42" i="3" a="1"/>
  <c r="L41" i="21" a="1"/>
  <c r="L135" i="24" a="1"/>
  <c r="L42" i="24" a="1"/>
  <c r="K73" i="1" a="1"/>
  <c r="L45" i="29" a="1"/>
  <c r="L71" i="33" a="1"/>
  <c r="L166" i="32" a="1"/>
  <c r="L15" i="21" a="1"/>
  <c r="L43" i="26" a="1"/>
  <c r="L71" i="25" a="1"/>
  <c r="L41" i="32" a="1"/>
  <c r="L41" i="23" a="1"/>
  <c r="L44" i="30" a="1"/>
  <c r="L15" i="4" a="1"/>
  <c r="K165" i="2" a="1"/>
  <c r="L15" i="28" a="1"/>
  <c r="L166" i="23" a="1"/>
  <c r="L136" i="26" a="1"/>
  <c r="L135" i="30" a="1"/>
  <c r="K41" i="2" a="1"/>
  <c r="K165" i="1" a="1"/>
  <c r="K133" i="1" a="1"/>
  <c r="L106" i="22" a="1"/>
  <c r="L72" i="26" a="1"/>
  <c r="L167" i="33" a="1"/>
  <c r="L169" i="28" a="1"/>
  <c r="L166" i="8" a="1"/>
  <c r="L164" i="26" a="1"/>
  <c r="K164" i="2" a="1"/>
  <c r="L15" i="30" a="1"/>
  <c r="L165" i="9" a="1"/>
  <c r="L73" i="21" a="1"/>
  <c r="L72" i="34" a="1"/>
  <c r="L103" i="23" a="1"/>
  <c r="K102" i="1" a="1"/>
  <c r="L167" i="29" a="1"/>
  <c r="L16" i="27" a="1"/>
  <c r="L72" i="31" a="1"/>
  <c r="L73" i="34" a="1"/>
  <c r="L106" i="25" a="1"/>
  <c r="K39" i="1" a="1"/>
  <c r="L16" i="34" a="1"/>
  <c r="L15" i="3" a="1"/>
  <c r="L103" i="27" a="1"/>
  <c r="L135" i="21" a="1"/>
  <c r="L44" i="29" a="1"/>
  <c r="L72" i="27" a="1"/>
  <c r="L134" i="8" a="1"/>
  <c r="L168" i="25" a="1"/>
  <c r="L15" i="24" a="1"/>
  <c r="L15" i="22" a="1"/>
  <c r="L134" i="3" a="1"/>
  <c r="L133" i="22" a="1"/>
  <c r="L41" i="25" a="1"/>
  <c r="L75" i="9" a="1"/>
  <c r="L136" i="28" a="1"/>
  <c r="L167" i="31" a="1"/>
  <c r="L165" i="22" a="1"/>
  <c r="L74" i="3" a="1"/>
  <c r="K14" i="1" a="1"/>
  <c r="L134" i="27" a="1"/>
  <c r="L14" i="28" a="1"/>
  <c r="L165" i="26" a="1"/>
  <c r="L42" i="22" a="1"/>
  <c r="L169" i="34" a="1"/>
  <c r="L72" i="32" a="1"/>
  <c r="L103" i="32" a="1"/>
  <c r="K134" i="1" a="1"/>
  <c r="L134" i="22" a="1"/>
  <c r="K14" i="2" a="1"/>
  <c r="L136" i="21" a="1"/>
  <c r="K134" i="2" a="1"/>
  <c r="L16" i="24" a="1"/>
  <c r="K103" i="1" a="1"/>
  <c r="L72" i="4" a="1"/>
  <c r="L72" i="29" a="1"/>
  <c r="L71" i="29" a="1"/>
  <c r="L42" i="21" a="1"/>
  <c r="L168" i="33" a="1"/>
  <c r="K38" i="1" a="1"/>
  <c r="L45" i="30" a="1"/>
  <c r="L42" i="25" a="1"/>
  <c r="L15" i="33" a="1"/>
  <c r="L16" i="32" a="1"/>
  <c r="L16" i="30" a="1"/>
  <c r="L104" i="31" a="1"/>
  <c r="L135" i="29" a="1"/>
  <c r="L103" i="8" a="1"/>
  <c r="L166" i="3" a="1"/>
  <c r="L168" i="24" a="1"/>
  <c r="L42" i="32" a="1"/>
  <c r="L135" i="25" a="1"/>
  <c r="L72" i="28" a="1"/>
  <c r="L15" i="8" a="1"/>
  <c r="L41" i="28" a="1"/>
  <c r="L164" i="9" a="1"/>
  <c r="L169" i="24" a="1"/>
  <c r="L166" i="21" a="1"/>
  <c r="L15" i="27" a="1"/>
  <c r="L135" i="32" a="1"/>
  <c r="K105" i="2" a="1"/>
  <c r="L103" i="9" a="1"/>
  <c r="L134" i="29" a="1"/>
  <c r="L167" i="25" a="1"/>
  <c r="L16" i="34" l="1"/>
  <c r="B16" i="34" s="1"/>
  <c r="C16" i="34" s="1"/>
  <c r="G18" i="34"/>
  <c r="K17" i="34"/>
  <c r="L16" i="33"/>
  <c r="L15" i="33"/>
  <c r="G18" i="33"/>
  <c r="K17" i="33" s="1"/>
  <c r="L16" i="32"/>
  <c r="B16" i="32" s="1"/>
  <c r="C16" i="32" s="1"/>
  <c r="G18" i="32"/>
  <c r="K17" i="32"/>
  <c r="G17" i="31"/>
  <c r="K16" i="31" s="1"/>
  <c r="K15" i="31"/>
  <c r="L15" i="30"/>
  <c r="L16" i="30"/>
  <c r="G18" i="30"/>
  <c r="K17" i="30"/>
  <c r="G17" i="29"/>
  <c r="K15" i="29"/>
  <c r="B14" i="29"/>
  <c r="C14" i="29" s="1"/>
  <c r="L14" i="28"/>
  <c r="L15" i="28"/>
  <c r="G17" i="28"/>
  <c r="K16" i="28"/>
  <c r="L15" i="27"/>
  <c r="L16" i="27"/>
  <c r="G18" i="27"/>
  <c r="G18" i="26"/>
  <c r="K17" i="26"/>
  <c r="K16" i="26"/>
  <c r="G17" i="25"/>
  <c r="K16" i="25" s="1"/>
  <c r="K15" i="25"/>
  <c r="L15" i="24"/>
  <c r="L16" i="24"/>
  <c r="G18" i="24"/>
  <c r="B15" i="23"/>
  <c r="C15" i="23" s="1"/>
  <c r="G18" i="23"/>
  <c r="K17" i="23"/>
  <c r="K16" i="23"/>
  <c r="L15" i="22"/>
  <c r="G17" i="22"/>
  <c r="K16" i="22" s="1"/>
  <c r="B15" i="22"/>
  <c r="C15" i="22" s="1"/>
  <c r="L15" i="21"/>
  <c r="B15" i="21" s="1"/>
  <c r="C15" i="21" s="1"/>
  <c r="G17" i="21"/>
  <c r="K16" i="21" s="1"/>
  <c r="L15" i="8"/>
  <c r="G17" i="8"/>
  <c r="K16" i="8" s="1"/>
  <c r="B15" i="8"/>
  <c r="C15" i="8" s="1"/>
  <c r="G18" i="9"/>
  <c r="K17" i="9" s="1"/>
  <c r="K16" i="9"/>
  <c r="L15" i="4"/>
  <c r="B15" i="4" s="1"/>
  <c r="C15" i="4" s="1"/>
  <c r="G17" i="4"/>
  <c r="L15" i="3"/>
  <c r="G17" i="3"/>
  <c r="K16" i="3" s="1"/>
  <c r="B15" i="3"/>
  <c r="C15" i="3" s="1"/>
  <c r="K14" i="2"/>
  <c r="B14" i="2" s="1"/>
  <c r="C14" i="2" s="1"/>
  <c r="G16" i="2"/>
  <c r="J15" i="2" s="1"/>
  <c r="B13" i="2"/>
  <c r="C13" i="2" s="1"/>
  <c r="B12" i="2"/>
  <c r="C12" i="2" s="1"/>
  <c r="K14" i="1"/>
  <c r="B14" i="1"/>
  <c r="C14" i="1" s="1"/>
  <c r="G16" i="1"/>
  <c r="J15" i="1" s="1"/>
  <c r="B13" i="1"/>
  <c r="C13" i="1" s="1"/>
  <c r="L166" i="8"/>
  <c r="B166" i="8" s="1"/>
  <c r="C166" i="8" s="1"/>
  <c r="L103" i="8"/>
  <c r="B103" i="8" s="1"/>
  <c r="C103" i="8" s="1"/>
  <c r="L134" i="8"/>
  <c r="L103" i="9"/>
  <c r="B103" i="9" s="1"/>
  <c r="C103" i="9" s="1"/>
  <c r="L75" i="9"/>
  <c r="B75" i="9" s="1"/>
  <c r="C75" i="9" s="1"/>
  <c r="L164" i="9"/>
  <c r="L165" i="9"/>
  <c r="L105" i="4"/>
  <c r="B105" i="4" s="1"/>
  <c r="C105" i="4" s="1"/>
  <c r="L72" i="4"/>
  <c r="B72" i="4" s="1"/>
  <c r="C72" i="4" s="1"/>
  <c r="L74" i="3"/>
  <c r="B74" i="3" s="1"/>
  <c r="C74" i="3" s="1"/>
  <c r="L134" i="3"/>
  <c r="B134" i="3" s="1"/>
  <c r="C134" i="3" s="1"/>
  <c r="L166" i="3"/>
  <c r="B166" i="3" s="1"/>
  <c r="C166" i="3" s="1"/>
  <c r="L42" i="3"/>
  <c r="B42" i="3" s="1"/>
  <c r="K105" i="2"/>
  <c r="B105" i="2" s="1"/>
  <c r="C105" i="2" s="1"/>
  <c r="K165" i="2"/>
  <c r="K164" i="2"/>
  <c r="K41" i="2"/>
  <c r="B41" i="2" s="1"/>
  <c r="C41" i="2" s="1"/>
  <c r="K134" i="2"/>
  <c r="B134" i="2" s="1"/>
  <c r="C134" i="2" s="1"/>
  <c r="L72" i="34"/>
  <c r="L73" i="34"/>
  <c r="L169" i="34"/>
  <c r="B169" i="34" s="1"/>
  <c r="C169" i="34" s="1"/>
  <c r="G171" i="34"/>
  <c r="G106" i="34"/>
  <c r="K104" i="34"/>
  <c r="G75" i="34"/>
  <c r="K74" i="34" s="1"/>
  <c r="G43" i="34"/>
  <c r="K41" i="34"/>
  <c r="G138" i="34"/>
  <c r="K137" i="34" s="1"/>
  <c r="K136" i="34"/>
  <c r="B168" i="34"/>
  <c r="C168" i="34" s="1"/>
  <c r="B167" i="34"/>
  <c r="C167" i="34" s="1"/>
  <c r="B40" i="34"/>
  <c r="C40" i="34" s="1"/>
  <c r="L105" i="33"/>
  <c r="B105" i="33" s="1"/>
  <c r="C105" i="33" s="1"/>
  <c r="L167" i="33"/>
  <c r="L168" i="33"/>
  <c r="L71" i="33"/>
  <c r="B71" i="33" s="1"/>
  <c r="C71" i="33" s="1"/>
  <c r="G74" i="33"/>
  <c r="K73" i="33" s="1"/>
  <c r="K72" i="33"/>
  <c r="G107" i="33"/>
  <c r="K106" i="33" s="1"/>
  <c r="G43" i="33"/>
  <c r="K42" i="33" s="1"/>
  <c r="K41" i="33"/>
  <c r="G138" i="33"/>
  <c r="K137" i="33" s="1"/>
  <c r="K136" i="33"/>
  <c r="G170" i="33"/>
  <c r="K169" i="33" s="1"/>
  <c r="B70" i="33"/>
  <c r="C70" i="33" s="1"/>
  <c r="L72" i="32"/>
  <c r="B72" i="32" s="1"/>
  <c r="C72" i="32" s="1"/>
  <c r="L42" i="32"/>
  <c r="L135" i="32"/>
  <c r="B135" i="32" s="1"/>
  <c r="C135" i="32" s="1"/>
  <c r="L103" i="32"/>
  <c r="L166" i="32"/>
  <c r="L41" i="32"/>
  <c r="G105" i="32"/>
  <c r="K104" i="32" s="1"/>
  <c r="G168" i="32"/>
  <c r="G137" i="32"/>
  <c r="G74" i="32"/>
  <c r="K73" i="32" s="1"/>
  <c r="G44" i="32"/>
  <c r="K43" i="32" s="1"/>
  <c r="B71" i="32"/>
  <c r="C71" i="32" s="1"/>
  <c r="B70" i="32"/>
  <c r="C70" i="32" s="1"/>
  <c r="B102" i="32"/>
  <c r="C102" i="32" s="1"/>
  <c r="B101" i="32"/>
  <c r="C101" i="32" s="1"/>
  <c r="B134" i="32"/>
  <c r="C134" i="32" s="1"/>
  <c r="B133" i="32"/>
  <c r="C133" i="32" s="1"/>
  <c r="B165" i="32"/>
  <c r="C165" i="32" s="1"/>
  <c r="B164" i="32"/>
  <c r="C164" i="32" s="1"/>
  <c r="L72" i="31"/>
  <c r="B72" i="31" s="1"/>
  <c r="C72" i="31" s="1"/>
  <c r="L167" i="31"/>
  <c r="L104" i="31"/>
  <c r="G138" i="31"/>
  <c r="K137" i="31" s="1"/>
  <c r="K136" i="31"/>
  <c r="G43" i="31"/>
  <c r="K42" i="31" s="1"/>
  <c r="K41" i="31"/>
  <c r="G106" i="31"/>
  <c r="G170" i="31"/>
  <c r="K169" i="31" s="1"/>
  <c r="B40" i="31"/>
  <c r="C40" i="31" s="1"/>
  <c r="G74" i="31"/>
  <c r="K168" i="31"/>
  <c r="B71" i="31"/>
  <c r="C71" i="31" s="1"/>
  <c r="B70" i="31"/>
  <c r="C70" i="31" s="1"/>
  <c r="L44" i="30"/>
  <c r="B44" i="30" s="1"/>
  <c r="C44" i="30" s="1"/>
  <c r="L45" i="30"/>
  <c r="L135" i="30"/>
  <c r="B135" i="30" s="1"/>
  <c r="C135" i="30" s="1"/>
  <c r="G47" i="30"/>
  <c r="K46" i="30" s="1"/>
  <c r="G137" i="30"/>
  <c r="G171" i="30"/>
  <c r="K169" i="30"/>
  <c r="G74" i="30"/>
  <c r="K73" i="30" s="1"/>
  <c r="K72" i="30"/>
  <c r="G106" i="30"/>
  <c r="K105" i="30" s="1"/>
  <c r="K104" i="30"/>
  <c r="B43" i="30"/>
  <c r="C43" i="30" s="1"/>
  <c r="B134" i="30"/>
  <c r="C134" i="30" s="1"/>
  <c r="B133" i="30"/>
  <c r="C133" i="30" s="1"/>
  <c r="B168" i="30"/>
  <c r="C168" i="30" s="1"/>
  <c r="B167" i="30"/>
  <c r="C167" i="30" s="1"/>
  <c r="L72" i="29"/>
  <c r="L103" i="29"/>
  <c r="B103" i="29" s="1"/>
  <c r="C103" i="29" s="1"/>
  <c r="L44" i="29"/>
  <c r="L71" i="29"/>
  <c r="L135" i="29"/>
  <c r="L167" i="29"/>
  <c r="B167" i="29" s="1"/>
  <c r="C167" i="29" s="1"/>
  <c r="L45" i="29"/>
  <c r="L134" i="29"/>
  <c r="G169" i="29"/>
  <c r="K168" i="29" s="1"/>
  <c r="G47" i="29"/>
  <c r="K46" i="29" s="1"/>
  <c r="G137" i="29"/>
  <c r="G74" i="29"/>
  <c r="G105" i="29"/>
  <c r="L136" i="28"/>
  <c r="B136" i="28" s="1"/>
  <c r="C136" i="28" s="1"/>
  <c r="L169" i="28"/>
  <c r="B169" i="28" s="1"/>
  <c r="C169" i="28" s="1"/>
  <c r="L41" i="28"/>
  <c r="B41" i="28" s="1"/>
  <c r="C41" i="28" s="1"/>
  <c r="L72" i="28"/>
  <c r="B72" i="28" s="1"/>
  <c r="C72" i="28" s="1"/>
  <c r="G106" i="28"/>
  <c r="K105" i="28" s="1"/>
  <c r="G171" i="28"/>
  <c r="K170" i="28" s="1"/>
  <c r="G74" i="28"/>
  <c r="B168" i="28"/>
  <c r="C168" i="28" s="1"/>
  <c r="B167" i="28"/>
  <c r="C167" i="28" s="1"/>
  <c r="B71" i="28"/>
  <c r="C71" i="28" s="1"/>
  <c r="G138" i="28"/>
  <c r="K137" i="28" s="1"/>
  <c r="K104" i="28"/>
  <c r="G43" i="28"/>
  <c r="K42" i="28" s="1"/>
  <c r="L103" i="27"/>
  <c r="B103" i="27" s="1"/>
  <c r="C103" i="27" s="1"/>
  <c r="L72" i="27"/>
  <c r="B72" i="27" s="1"/>
  <c r="C72" i="27" s="1"/>
  <c r="L134" i="27"/>
  <c r="B134" i="27" s="1"/>
  <c r="C134" i="27" s="1"/>
  <c r="G169" i="27"/>
  <c r="K167" i="27"/>
  <c r="G74" i="27"/>
  <c r="G136" i="27"/>
  <c r="K135" i="27" s="1"/>
  <c r="G43" i="27"/>
  <c r="K41" i="27"/>
  <c r="G105" i="27"/>
  <c r="B71" i="27"/>
  <c r="C71" i="27" s="1"/>
  <c r="B70" i="27"/>
  <c r="C70" i="27" s="1"/>
  <c r="B40" i="27"/>
  <c r="C40" i="27" s="1"/>
  <c r="B102" i="27"/>
  <c r="C102" i="27" s="1"/>
  <c r="B101" i="27"/>
  <c r="C101" i="27" s="1"/>
  <c r="L164" i="26"/>
  <c r="L165" i="26"/>
  <c r="L72" i="26"/>
  <c r="L43" i="26"/>
  <c r="L136" i="26"/>
  <c r="B136" i="26" s="1"/>
  <c r="C136" i="26" s="1"/>
  <c r="G105" i="26"/>
  <c r="G138" i="26"/>
  <c r="K137" i="26" s="1"/>
  <c r="G45" i="26"/>
  <c r="K44" i="26" s="1"/>
  <c r="B71" i="26"/>
  <c r="C71" i="26" s="1"/>
  <c r="B70" i="26"/>
  <c r="C70" i="26" s="1"/>
  <c r="K103" i="26"/>
  <c r="G167" i="26"/>
  <c r="G74" i="26"/>
  <c r="K73" i="26" s="1"/>
  <c r="B135" i="26"/>
  <c r="C135" i="26" s="1"/>
  <c r="B134" i="26"/>
  <c r="C134" i="26" s="1"/>
  <c r="B42" i="26"/>
  <c r="C42" i="26" s="1"/>
  <c r="L167" i="25"/>
  <c r="L168" i="25"/>
  <c r="L41" i="25"/>
  <c r="L42" i="25"/>
  <c r="L71" i="25"/>
  <c r="B71" i="25" s="1"/>
  <c r="C71" i="25" s="1"/>
  <c r="L135" i="25"/>
  <c r="L106" i="25"/>
  <c r="G170" i="25"/>
  <c r="K169" i="25" s="1"/>
  <c r="G44" i="25"/>
  <c r="K43" i="25" s="1"/>
  <c r="G74" i="25"/>
  <c r="K73" i="25" s="1"/>
  <c r="K72" i="25"/>
  <c r="G137" i="25"/>
  <c r="G108" i="25"/>
  <c r="K107" i="25" s="1"/>
  <c r="B70" i="25"/>
  <c r="C70" i="25" s="1"/>
  <c r="B105" i="25"/>
  <c r="C105" i="25" s="1"/>
  <c r="B104" i="25"/>
  <c r="C104" i="25" s="1"/>
  <c r="L168" i="24"/>
  <c r="B168" i="24" s="1"/>
  <c r="C168" i="24" s="1"/>
  <c r="L42" i="24"/>
  <c r="B42" i="24" s="1"/>
  <c r="C42" i="24" s="1"/>
  <c r="L135" i="24"/>
  <c r="B135" i="24" s="1"/>
  <c r="C135" i="24" s="1"/>
  <c r="L169" i="24"/>
  <c r="G137" i="24"/>
  <c r="G105" i="24"/>
  <c r="K104" i="24" s="1"/>
  <c r="K103" i="24"/>
  <c r="G171" i="24"/>
  <c r="G74" i="24"/>
  <c r="G44" i="24"/>
  <c r="K43" i="24" s="1"/>
  <c r="K72" i="24"/>
  <c r="B167" i="24"/>
  <c r="C167" i="24" s="1"/>
  <c r="B134" i="24"/>
  <c r="C134" i="24" s="1"/>
  <c r="B133" i="24"/>
  <c r="C133" i="24" s="1"/>
  <c r="L103" i="23"/>
  <c r="L71" i="23"/>
  <c r="L166" i="23"/>
  <c r="L41" i="23"/>
  <c r="L42" i="23"/>
  <c r="G137" i="23"/>
  <c r="K136" i="23" s="1"/>
  <c r="G44" i="23"/>
  <c r="K43" i="23" s="1"/>
  <c r="G74" i="23"/>
  <c r="K73" i="23" s="1"/>
  <c r="K72" i="23"/>
  <c r="K135" i="23"/>
  <c r="G168" i="23"/>
  <c r="G105" i="23"/>
  <c r="B165" i="23"/>
  <c r="C165" i="23" s="1"/>
  <c r="B164" i="23"/>
  <c r="C164" i="23" s="1"/>
  <c r="B134" i="23"/>
  <c r="C134" i="23" s="1"/>
  <c r="B133" i="23"/>
  <c r="C133" i="23" s="1"/>
  <c r="L134" i="22"/>
  <c r="L72" i="22"/>
  <c r="B72" i="22" s="1"/>
  <c r="C72" i="22" s="1"/>
  <c r="L106" i="22"/>
  <c r="B106" i="22" s="1"/>
  <c r="C106" i="22" s="1"/>
  <c r="L42" i="22"/>
  <c r="L133" i="22"/>
  <c r="L165" i="22"/>
  <c r="B165" i="22" s="1"/>
  <c r="C165" i="22" s="1"/>
  <c r="G74" i="22"/>
  <c r="K73" i="22"/>
  <c r="G108" i="22"/>
  <c r="G44" i="22"/>
  <c r="K43" i="22"/>
  <c r="G136" i="22"/>
  <c r="K135" i="22" s="1"/>
  <c r="G167" i="22"/>
  <c r="K166" i="22" s="1"/>
  <c r="B105" i="22"/>
  <c r="C105" i="22" s="1"/>
  <c r="L42" i="21"/>
  <c r="L166" i="21"/>
  <c r="L135" i="21"/>
  <c r="L136" i="21"/>
  <c r="L73" i="21"/>
  <c r="B73" i="21" s="1"/>
  <c r="C73" i="21" s="1"/>
  <c r="L41" i="21"/>
  <c r="G44" i="21"/>
  <c r="K43" i="21" s="1"/>
  <c r="G75" i="21"/>
  <c r="G106" i="21"/>
  <c r="K105" i="21" s="1"/>
  <c r="K104" i="21"/>
  <c r="G138" i="21"/>
  <c r="G169" i="21"/>
  <c r="K168" i="21" s="1"/>
  <c r="K167" i="21"/>
  <c r="K103" i="1"/>
  <c r="K133" i="1"/>
  <c r="K73" i="1"/>
  <c r="B73" i="1" s="1"/>
  <c r="C73" i="1" s="1"/>
  <c r="K102" i="1"/>
  <c r="K134" i="1"/>
  <c r="K165" i="1"/>
  <c r="B165" i="1" s="1"/>
  <c r="C165" i="1" s="1"/>
  <c r="K39" i="1"/>
  <c r="K38" i="1"/>
  <c r="B41" i="3"/>
  <c r="C41" i="3" s="1"/>
  <c r="G167" i="9"/>
  <c r="K166" i="9" s="1"/>
  <c r="G139" i="9"/>
  <c r="K138" i="9" s="1"/>
  <c r="K137" i="9"/>
  <c r="G43" i="9"/>
  <c r="K42" i="9" s="1"/>
  <c r="K41" i="9"/>
  <c r="G77" i="9"/>
  <c r="G105" i="9"/>
  <c r="K104" i="9" s="1"/>
  <c r="B74" i="9"/>
  <c r="C74" i="9" s="1"/>
  <c r="B73" i="9"/>
  <c r="C73" i="9" s="1"/>
  <c r="B134" i="8"/>
  <c r="C134" i="8" s="1"/>
  <c r="B71" i="8"/>
  <c r="C71" i="8" s="1"/>
  <c r="B70" i="8"/>
  <c r="C70" i="8" s="1"/>
  <c r="G136" i="8"/>
  <c r="K135" i="8" s="1"/>
  <c r="B133" i="8"/>
  <c r="C133" i="8" s="1"/>
  <c r="B132" i="8"/>
  <c r="C132" i="8" s="1"/>
  <c r="G43" i="8"/>
  <c r="K42" i="8" s="1"/>
  <c r="G168" i="8"/>
  <c r="G74" i="8"/>
  <c r="K73" i="8" s="1"/>
  <c r="G105" i="8"/>
  <c r="K104" i="8" s="1"/>
  <c r="K72" i="8"/>
  <c r="B165" i="8"/>
  <c r="C165" i="8" s="1"/>
  <c r="B164" i="8"/>
  <c r="C164" i="8" s="1"/>
  <c r="K41" i="8"/>
  <c r="G139" i="4"/>
  <c r="K138" i="4" s="1"/>
  <c r="G74" i="4"/>
  <c r="K73" i="4" s="1"/>
  <c r="G43" i="4"/>
  <c r="K42" i="4" s="1"/>
  <c r="G168" i="4"/>
  <c r="K167" i="4" s="1"/>
  <c r="B104" i="4"/>
  <c r="C104" i="4" s="1"/>
  <c r="K137" i="4"/>
  <c r="K41" i="4"/>
  <c r="G107" i="4"/>
  <c r="K106" i="4" s="1"/>
  <c r="K166" i="4"/>
  <c r="G107" i="3"/>
  <c r="K106" i="3" s="1"/>
  <c r="G77" i="3"/>
  <c r="K76" i="3" s="1"/>
  <c r="B73" i="3"/>
  <c r="C73" i="3" s="1"/>
  <c r="G44" i="3"/>
  <c r="K43" i="3" s="1"/>
  <c r="B165" i="3"/>
  <c r="C165" i="3" s="1"/>
  <c r="B164" i="3"/>
  <c r="C164" i="3" s="1"/>
  <c r="G136" i="3"/>
  <c r="K135" i="3" s="1"/>
  <c r="K105" i="3"/>
  <c r="K75" i="3"/>
  <c r="G168" i="3"/>
  <c r="G43" i="2"/>
  <c r="J42" i="2" s="1"/>
  <c r="G74" i="2"/>
  <c r="J73" i="2" s="1"/>
  <c r="G167" i="2"/>
  <c r="J166" i="2" s="1"/>
  <c r="B71" i="2"/>
  <c r="C71" i="2" s="1"/>
  <c r="B70" i="2"/>
  <c r="C70" i="2" s="1"/>
  <c r="J72" i="2"/>
  <c r="G107" i="2"/>
  <c r="G136" i="2"/>
  <c r="J135" i="2"/>
  <c r="G167" i="1"/>
  <c r="J166" i="1" s="1"/>
  <c r="B164" i="1"/>
  <c r="C164" i="1" s="1"/>
  <c r="G136" i="1"/>
  <c r="J135" i="1"/>
  <c r="G105" i="1"/>
  <c r="J104" i="1" s="1"/>
  <c r="G75" i="1"/>
  <c r="J74" i="1" s="1"/>
  <c r="B72" i="1"/>
  <c r="C72" i="1" s="1"/>
  <c r="B71" i="1"/>
  <c r="C71" i="1" s="1"/>
  <c r="G41" i="1"/>
  <c r="L104" i="9" a="1"/>
  <c r="L42" i="28" a="1"/>
  <c r="L73" i="30" a="1"/>
  <c r="L104" i="32" a="1"/>
  <c r="L43" i="25" a="1"/>
  <c r="L137" i="31" a="1"/>
  <c r="L73" i="26" a="1"/>
  <c r="L41" i="9" a="1"/>
  <c r="L72" i="30" a="1"/>
  <c r="L135" i="23" a="1"/>
  <c r="L15" i="31" a="1"/>
  <c r="L41" i="31" a="1"/>
  <c r="L169" i="31" a="1"/>
  <c r="L16" i="21" a="1"/>
  <c r="L41" i="4" a="1"/>
  <c r="L137" i="9" a="1"/>
  <c r="L72" i="25" a="1"/>
  <c r="L136" i="34" a="1"/>
  <c r="L43" i="21" a="1"/>
  <c r="L136" i="23" a="1"/>
  <c r="L46" i="30" a="1"/>
  <c r="L73" i="32" a="1"/>
  <c r="L104" i="34" a="1"/>
  <c r="L42" i="31" a="1"/>
  <c r="L107" i="25" a="1"/>
  <c r="K42" i="2" a="1"/>
  <c r="L17" i="26" a="1"/>
  <c r="L43" i="23" a="1"/>
  <c r="L16" i="26" a="1"/>
  <c r="L16" i="3" a="1"/>
  <c r="L15" i="29" a="1"/>
  <c r="L136" i="31" a="1"/>
  <c r="L42" i="33" a="1"/>
  <c r="K72" i="2" a="1"/>
  <c r="L137" i="33" a="1"/>
  <c r="K104" i="1" a="1"/>
  <c r="L169" i="33" a="1"/>
  <c r="L16" i="9" a="1"/>
  <c r="L168" i="29" a="1"/>
  <c r="L43" i="32" a="1"/>
  <c r="L46" i="29" a="1"/>
  <c r="L17" i="34" a="1"/>
  <c r="L104" i="30" a="1"/>
  <c r="L137" i="26" a="1"/>
  <c r="L103" i="24" a="1"/>
  <c r="L167" i="27" a="1"/>
  <c r="L104" i="24" a="1"/>
  <c r="K166" i="1" a="1"/>
  <c r="L169" i="25" a="1"/>
  <c r="K135" i="1" a="1"/>
  <c r="L72" i="8" a="1"/>
  <c r="L166" i="9" a="1"/>
  <c r="L135" i="8" a="1"/>
  <c r="L17" i="33" a="1"/>
  <c r="L104" i="8" a="1"/>
  <c r="L43" i="22" a="1"/>
  <c r="L135" i="3" a="1"/>
  <c r="L16" i="8" a="1"/>
  <c r="L106" i="3" a="1"/>
  <c r="L41" i="34" a="1"/>
  <c r="L76" i="3" a="1"/>
  <c r="L168" i="21" a="1"/>
  <c r="L41" i="33" a="1"/>
  <c r="L135" i="27" a="1"/>
  <c r="L16" i="25" a="1"/>
  <c r="L104" i="21" a="1"/>
  <c r="L16" i="28" a="1"/>
  <c r="L17" i="32" a="1"/>
  <c r="L72" i="24" a="1"/>
  <c r="L166" i="22" a="1"/>
  <c r="L105" i="28" a="1"/>
  <c r="L17" i="9" a="1"/>
  <c r="L73" i="33" a="1"/>
  <c r="L106" i="4" a="1"/>
  <c r="L105" i="3" a="1"/>
  <c r="L41" i="27" a="1"/>
  <c r="L41" i="8" a="1"/>
  <c r="L168" i="31" a="1"/>
  <c r="L105" i="30" a="1"/>
  <c r="L137" i="34" a="1"/>
  <c r="L15" i="25" a="1"/>
  <c r="K15" i="1" a="1"/>
  <c r="L136" i="33" a="1"/>
  <c r="K74" i="1" a="1"/>
  <c r="L17" i="30" a="1"/>
  <c r="L43" i="24" a="1"/>
  <c r="L73" i="4" a="1"/>
  <c r="L73" i="23" a="1"/>
  <c r="L73" i="22" a="1"/>
  <c r="L137" i="28" a="1"/>
  <c r="L105" i="21" a="1"/>
  <c r="L106" i="33" a="1"/>
  <c r="L73" i="8" a="1"/>
  <c r="K135" i="2" a="1"/>
  <c r="K15" i="2" a="1"/>
  <c r="L103" i="26" a="1"/>
  <c r="L138" i="9" a="1"/>
  <c r="L16" i="31" a="1"/>
  <c r="L169" i="30" a="1"/>
  <c r="L75" i="3" a="1"/>
  <c r="L166" i="4" a="1"/>
  <c r="L72" i="33" a="1"/>
  <c r="L138" i="4" a="1"/>
  <c r="L17" i="23" a="1"/>
  <c r="L73" i="25" a="1"/>
  <c r="L170" i="28" a="1"/>
  <c r="L137" i="4" a="1"/>
  <c r="L72" i="23" a="1"/>
  <c r="L74" i="34" a="1"/>
  <c r="L104" i="28" a="1"/>
  <c r="L42" i="8" a="1"/>
  <c r="K73" i="2" a="1"/>
  <c r="L167" i="4" a="1"/>
  <c r="K166" i="2" a="1"/>
  <c r="L44" i="26" a="1"/>
  <c r="L42" i="9" a="1"/>
  <c r="L43" i="3" a="1"/>
  <c r="L16" i="22" a="1"/>
  <c r="L167" i="21" a="1"/>
  <c r="L16" i="23" a="1"/>
  <c r="L42" i="4" a="1"/>
  <c r="L135" i="22" a="1"/>
  <c r="L17" i="34" l="1"/>
  <c r="B17" i="34" s="1"/>
  <c r="C17" i="34" s="1"/>
  <c r="G19" i="34"/>
  <c r="L17" i="33"/>
  <c r="G19" i="33"/>
  <c r="B16" i="33"/>
  <c r="C16" i="33" s="1"/>
  <c r="B15" i="33"/>
  <c r="C15" i="33" s="1"/>
  <c r="B17" i="33"/>
  <c r="C17" i="33" s="1"/>
  <c r="L17" i="32"/>
  <c r="G19" i="32"/>
  <c r="K18" i="32" s="1"/>
  <c r="B17" i="32"/>
  <c r="C17" i="32" s="1"/>
  <c r="L16" i="31"/>
  <c r="L15" i="31"/>
  <c r="G18" i="31"/>
  <c r="K17" i="31"/>
  <c r="L17" i="30"/>
  <c r="G19" i="30"/>
  <c r="B17" i="30"/>
  <c r="C17" i="30" s="1"/>
  <c r="B16" i="30"/>
  <c r="C16" i="30" s="1"/>
  <c r="B15" i="30"/>
  <c r="C15" i="30" s="1"/>
  <c r="L15" i="29"/>
  <c r="G18" i="29"/>
  <c r="K17" i="29" s="1"/>
  <c r="K16" i="29"/>
  <c r="L16" i="28"/>
  <c r="B16" i="28" s="1"/>
  <c r="C16" i="28" s="1"/>
  <c r="G18" i="28"/>
  <c r="B15" i="28"/>
  <c r="C15" i="28" s="1"/>
  <c r="B14" i="28"/>
  <c r="C14" i="28" s="1"/>
  <c r="G19" i="27"/>
  <c r="K17" i="27"/>
  <c r="B16" i="27"/>
  <c r="C16" i="27" s="1"/>
  <c r="B15" i="27"/>
  <c r="C15" i="27" s="1"/>
  <c r="L16" i="26"/>
  <c r="L17" i="26"/>
  <c r="G19" i="26"/>
  <c r="L15" i="25"/>
  <c r="L16" i="25"/>
  <c r="G18" i="25"/>
  <c r="K17" i="25"/>
  <c r="G19" i="24"/>
  <c r="K17" i="24"/>
  <c r="B16" i="24"/>
  <c r="C16" i="24" s="1"/>
  <c r="B15" i="24"/>
  <c r="C15" i="24" s="1"/>
  <c r="L16" i="23"/>
  <c r="L17" i="23"/>
  <c r="G19" i="23"/>
  <c r="L16" i="22"/>
  <c r="G18" i="22"/>
  <c r="K17" i="22" s="1"/>
  <c r="B16" i="22"/>
  <c r="C16" i="22" s="1"/>
  <c r="L16" i="21"/>
  <c r="B16" i="21" s="1"/>
  <c r="C16" i="21" s="1"/>
  <c r="G18" i="21"/>
  <c r="K17" i="21" s="1"/>
  <c r="L16" i="8"/>
  <c r="B16" i="8" s="1"/>
  <c r="C16" i="8" s="1"/>
  <c r="G18" i="8"/>
  <c r="K17" i="8" s="1"/>
  <c r="L17" i="9"/>
  <c r="L16" i="9"/>
  <c r="G19" i="9"/>
  <c r="G18" i="4"/>
  <c r="K17" i="4"/>
  <c r="K16" i="4"/>
  <c r="L16" i="3"/>
  <c r="B16" i="3" s="1"/>
  <c r="C16" i="3" s="1"/>
  <c r="G18" i="3"/>
  <c r="K17" i="3" s="1"/>
  <c r="K15" i="2"/>
  <c r="B15" i="2" s="1"/>
  <c r="C15" i="2" s="1"/>
  <c r="G17" i="2"/>
  <c r="J16" i="2" s="1"/>
  <c r="K15" i="1"/>
  <c r="B15" i="1" s="1"/>
  <c r="C15" i="1" s="1"/>
  <c r="G17" i="1"/>
  <c r="J16" i="1" s="1"/>
  <c r="L73" i="8"/>
  <c r="L42" i="8"/>
  <c r="L135" i="8"/>
  <c r="B135" i="8" s="1"/>
  <c r="C135" i="8" s="1"/>
  <c r="L104" i="8"/>
  <c r="B104" i="8" s="1"/>
  <c r="C104" i="8" s="1"/>
  <c r="L41" i="8"/>
  <c r="L72" i="8"/>
  <c r="L104" i="9"/>
  <c r="B104" i="9" s="1"/>
  <c r="C104" i="9" s="1"/>
  <c r="L166" i="9"/>
  <c r="B166" i="9" s="1"/>
  <c r="C166" i="9" s="1"/>
  <c r="L138" i="9"/>
  <c r="L42" i="9"/>
  <c r="L41" i="9"/>
  <c r="L137" i="9"/>
  <c r="L73" i="4"/>
  <c r="B73" i="4" s="1"/>
  <c r="C73" i="4" s="1"/>
  <c r="L41" i="4"/>
  <c r="L137" i="4"/>
  <c r="L42" i="4"/>
  <c r="L106" i="4"/>
  <c r="L138" i="4"/>
  <c r="L166" i="4"/>
  <c r="L167" i="4"/>
  <c r="L106" i="3"/>
  <c r="L76" i="3"/>
  <c r="L43" i="3"/>
  <c r="L75" i="3"/>
  <c r="L105" i="3"/>
  <c r="L135" i="3"/>
  <c r="K135" i="2"/>
  <c r="B135" i="2" s="1"/>
  <c r="C135" i="2" s="1"/>
  <c r="K72" i="2"/>
  <c r="K166" i="2"/>
  <c r="B166" i="2" s="1"/>
  <c r="C166" i="2" s="1"/>
  <c r="K73" i="2"/>
  <c r="K42" i="2"/>
  <c r="B42" i="2" s="1"/>
  <c r="C42" i="2" s="1"/>
  <c r="L74" i="34"/>
  <c r="B74" i="34" s="1"/>
  <c r="C74" i="34" s="1"/>
  <c r="L136" i="34"/>
  <c r="L137" i="34"/>
  <c r="L41" i="34"/>
  <c r="L104" i="34"/>
  <c r="G139" i="34"/>
  <c r="G44" i="34"/>
  <c r="K43" i="34" s="1"/>
  <c r="K42" i="34"/>
  <c r="G76" i="34"/>
  <c r="G107" i="34"/>
  <c r="K106" i="34" s="1"/>
  <c r="K105" i="34"/>
  <c r="G172" i="34"/>
  <c r="K170" i="34"/>
  <c r="B73" i="34"/>
  <c r="C73" i="34" s="1"/>
  <c r="B72" i="34"/>
  <c r="C72" i="34" s="1"/>
  <c r="L42" i="33"/>
  <c r="L73" i="33"/>
  <c r="L136" i="33"/>
  <c r="L137" i="33"/>
  <c r="L41" i="33"/>
  <c r="L106" i="33"/>
  <c r="L72" i="33"/>
  <c r="B72" i="33" s="1"/>
  <c r="C72" i="33" s="1"/>
  <c r="L169" i="33"/>
  <c r="B169" i="33" s="1"/>
  <c r="C169" i="33" s="1"/>
  <c r="G171" i="33"/>
  <c r="G139" i="33"/>
  <c r="G44" i="33"/>
  <c r="K43" i="33" s="1"/>
  <c r="G108" i="33"/>
  <c r="B168" i="33"/>
  <c r="C168" i="33" s="1"/>
  <c r="B167" i="33"/>
  <c r="C167" i="33" s="1"/>
  <c r="G75" i="33"/>
  <c r="K74" i="33" s="1"/>
  <c r="L104" i="32"/>
  <c r="B104" i="32" s="1"/>
  <c r="C104" i="32" s="1"/>
  <c r="L43" i="32"/>
  <c r="B43" i="32" s="1"/>
  <c r="C43" i="32" s="1"/>
  <c r="L73" i="32"/>
  <c r="B73" i="32" s="1"/>
  <c r="C73" i="32" s="1"/>
  <c r="G138" i="32"/>
  <c r="K137" i="32" s="1"/>
  <c r="K136" i="32"/>
  <c r="G169" i="32"/>
  <c r="K168" i="32" s="1"/>
  <c r="K167" i="32"/>
  <c r="B42" i="32"/>
  <c r="C42" i="32" s="1"/>
  <c r="B41" i="32"/>
  <c r="C41" i="32" s="1"/>
  <c r="G45" i="32"/>
  <c r="G75" i="32"/>
  <c r="K74" i="32"/>
  <c r="G106" i="32"/>
  <c r="K105" i="32" s="1"/>
  <c r="B166" i="32"/>
  <c r="C166" i="32" s="1"/>
  <c r="B103" i="32"/>
  <c r="C103" i="32" s="1"/>
  <c r="L168" i="31"/>
  <c r="B168" i="31" s="1"/>
  <c r="C168" i="31" s="1"/>
  <c r="L169" i="31"/>
  <c r="L41" i="31"/>
  <c r="L42" i="31"/>
  <c r="L136" i="31"/>
  <c r="L137" i="31"/>
  <c r="G75" i="31"/>
  <c r="K74" i="31" s="1"/>
  <c r="K73" i="31"/>
  <c r="G171" i="31"/>
  <c r="G107" i="31"/>
  <c r="K106" i="31" s="1"/>
  <c r="K105" i="31"/>
  <c r="G44" i="31"/>
  <c r="K43" i="31" s="1"/>
  <c r="G139" i="31"/>
  <c r="K138" i="31" s="1"/>
  <c r="B104" i="31"/>
  <c r="C104" i="31" s="1"/>
  <c r="B167" i="31"/>
  <c r="C167" i="31" s="1"/>
  <c r="L105" i="30"/>
  <c r="L104" i="30"/>
  <c r="L73" i="30"/>
  <c r="L169" i="30"/>
  <c r="L46" i="30"/>
  <c r="B46" i="30" s="1"/>
  <c r="C46" i="30" s="1"/>
  <c r="L72" i="30"/>
  <c r="G172" i="30"/>
  <c r="K171" i="30" s="1"/>
  <c r="G138" i="30"/>
  <c r="K137" i="30" s="1"/>
  <c r="G48" i="30"/>
  <c r="K47" i="30"/>
  <c r="G107" i="30"/>
  <c r="K106" i="30" s="1"/>
  <c r="G75" i="30"/>
  <c r="K74" i="30" s="1"/>
  <c r="K170" i="30"/>
  <c r="K136" i="30"/>
  <c r="B45" i="30"/>
  <c r="C45" i="30" s="1"/>
  <c r="L168" i="29"/>
  <c r="B168" i="29" s="1"/>
  <c r="C168" i="29" s="1"/>
  <c r="L46" i="29"/>
  <c r="B46" i="29" s="1"/>
  <c r="C46" i="29" s="1"/>
  <c r="B135" i="29"/>
  <c r="C135" i="29" s="1"/>
  <c r="B134" i="29"/>
  <c r="C134" i="29" s="1"/>
  <c r="G170" i="29"/>
  <c r="K169" i="29" s="1"/>
  <c r="G106" i="29"/>
  <c r="K104" i="29"/>
  <c r="G75" i="29"/>
  <c r="K74" i="29" s="1"/>
  <c r="K73" i="29"/>
  <c r="G138" i="29"/>
  <c r="K136" i="29"/>
  <c r="G48" i="29"/>
  <c r="K47" i="29" s="1"/>
  <c r="B72" i="29"/>
  <c r="C72" i="29" s="1"/>
  <c r="B71" i="29"/>
  <c r="C71" i="29" s="1"/>
  <c r="B45" i="29"/>
  <c r="C45" i="29" s="1"/>
  <c r="B44" i="29"/>
  <c r="C44" i="29" s="1"/>
  <c r="L170" i="28"/>
  <c r="B170" i="28" s="1"/>
  <c r="C170" i="28" s="1"/>
  <c r="L137" i="28"/>
  <c r="B137" i="28" s="1"/>
  <c r="C137" i="28" s="1"/>
  <c r="L105" i="28"/>
  <c r="L42" i="28"/>
  <c r="B42" i="28" s="1"/>
  <c r="C42" i="28" s="1"/>
  <c r="L104" i="28"/>
  <c r="G139" i="28"/>
  <c r="G75" i="28"/>
  <c r="K74" i="28" s="1"/>
  <c r="G107" i="28"/>
  <c r="K106" i="28" s="1"/>
  <c r="G44" i="28"/>
  <c r="K43" i="28" s="1"/>
  <c r="K73" i="28"/>
  <c r="G172" i="28"/>
  <c r="L135" i="27"/>
  <c r="L167" i="27"/>
  <c r="L41" i="27"/>
  <c r="G106" i="27"/>
  <c r="K105" i="27" s="1"/>
  <c r="K104" i="27"/>
  <c r="G44" i="27"/>
  <c r="K43" i="27" s="1"/>
  <c r="K42" i="27"/>
  <c r="G137" i="27"/>
  <c r="K136" i="27" s="1"/>
  <c r="G170" i="27"/>
  <c r="K169" i="27" s="1"/>
  <c r="K168" i="27"/>
  <c r="G75" i="27"/>
  <c r="K74" i="27"/>
  <c r="K73" i="27"/>
  <c r="L137" i="26"/>
  <c r="B137" i="26" s="1"/>
  <c r="C137" i="26" s="1"/>
  <c r="L73" i="26"/>
  <c r="B73" i="26" s="1"/>
  <c r="C73" i="26" s="1"/>
  <c r="L103" i="26"/>
  <c r="L44" i="26"/>
  <c r="B44" i="26" s="1"/>
  <c r="C44" i="26" s="1"/>
  <c r="G106" i="26"/>
  <c r="K105" i="26" s="1"/>
  <c r="B165" i="26"/>
  <c r="C165" i="26" s="1"/>
  <c r="B164" i="26"/>
  <c r="C164" i="26" s="1"/>
  <c r="G168" i="26"/>
  <c r="K167" i="26" s="1"/>
  <c r="G46" i="26"/>
  <c r="K45" i="26" s="1"/>
  <c r="K104" i="26"/>
  <c r="B43" i="26"/>
  <c r="C43" i="26" s="1"/>
  <c r="B72" i="26"/>
  <c r="C72" i="26" s="1"/>
  <c r="G75" i="26"/>
  <c r="K74" i="26" s="1"/>
  <c r="K166" i="26"/>
  <c r="G139" i="26"/>
  <c r="L107" i="25"/>
  <c r="B107" i="25" s="1"/>
  <c r="C107" i="25" s="1"/>
  <c r="L73" i="25"/>
  <c r="L72" i="25"/>
  <c r="L169" i="25"/>
  <c r="B169" i="25" s="1"/>
  <c r="C169" i="25" s="1"/>
  <c r="L43" i="25"/>
  <c r="B43" i="25" s="1"/>
  <c r="C43" i="25" s="1"/>
  <c r="G138" i="25"/>
  <c r="K137" i="25" s="1"/>
  <c r="G45" i="25"/>
  <c r="G171" i="25"/>
  <c r="K136" i="25"/>
  <c r="B42" i="25"/>
  <c r="C42" i="25" s="1"/>
  <c r="B41" i="25"/>
  <c r="C41" i="25" s="1"/>
  <c r="G109" i="25"/>
  <c r="K108" i="25" s="1"/>
  <c r="G75" i="25"/>
  <c r="K74" i="25" s="1"/>
  <c r="B106" i="25"/>
  <c r="C106" i="25" s="1"/>
  <c r="B135" i="25"/>
  <c r="C135" i="25" s="1"/>
  <c r="B168" i="25"/>
  <c r="C168" i="25" s="1"/>
  <c r="B167" i="25"/>
  <c r="C167" i="25" s="1"/>
  <c r="L104" i="24"/>
  <c r="L72" i="24"/>
  <c r="L43" i="24"/>
  <c r="B43" i="24" s="1"/>
  <c r="C43" i="24" s="1"/>
  <c r="L103" i="24"/>
  <c r="G75" i="24"/>
  <c r="K73" i="24"/>
  <c r="G172" i="24"/>
  <c r="K171" i="24" s="1"/>
  <c r="K170" i="24"/>
  <c r="G45" i="24"/>
  <c r="G106" i="24"/>
  <c r="K105" i="24" s="1"/>
  <c r="G138" i="24"/>
  <c r="K137" i="24" s="1"/>
  <c r="K136" i="24"/>
  <c r="B169" i="24"/>
  <c r="C169" i="24" s="1"/>
  <c r="L73" i="23"/>
  <c r="L135" i="23"/>
  <c r="L72" i="23"/>
  <c r="L43" i="23"/>
  <c r="L136" i="23"/>
  <c r="B71" i="23"/>
  <c r="C71" i="23" s="1"/>
  <c r="G106" i="23"/>
  <c r="K105" i="23" s="1"/>
  <c r="K104" i="23"/>
  <c r="G169" i="23"/>
  <c r="K168" i="23" s="1"/>
  <c r="K167" i="23"/>
  <c r="B166" i="23"/>
  <c r="C166" i="23" s="1"/>
  <c r="G75" i="23"/>
  <c r="K74" i="23" s="1"/>
  <c r="G45" i="23"/>
  <c r="G138" i="23"/>
  <c r="B103" i="23"/>
  <c r="C103" i="23" s="1"/>
  <c r="B42" i="23"/>
  <c r="C42" i="23" s="1"/>
  <c r="B41" i="23"/>
  <c r="C41" i="23" s="1"/>
  <c r="L166" i="22"/>
  <c r="B166" i="22" s="1"/>
  <c r="C166" i="22" s="1"/>
  <c r="L43" i="22"/>
  <c r="B43" i="22" s="1"/>
  <c r="C43" i="22" s="1"/>
  <c r="L135" i="22"/>
  <c r="B135" i="22" s="1"/>
  <c r="C135" i="22" s="1"/>
  <c r="L73" i="22"/>
  <c r="G109" i="22"/>
  <c r="K108" i="22" s="1"/>
  <c r="B134" i="22"/>
  <c r="C134" i="22" s="1"/>
  <c r="B133" i="22"/>
  <c r="C133" i="22" s="1"/>
  <c r="G137" i="22"/>
  <c r="K136" i="22" s="1"/>
  <c r="G75" i="22"/>
  <c r="G168" i="22"/>
  <c r="K167" i="22" s="1"/>
  <c r="G45" i="22"/>
  <c r="K44" i="22" s="1"/>
  <c r="K107" i="22"/>
  <c r="B42" i="22"/>
  <c r="C42" i="22" s="1"/>
  <c r="L167" i="21"/>
  <c r="B167" i="21" s="1"/>
  <c r="C167" i="21" s="1"/>
  <c r="L168" i="21"/>
  <c r="L104" i="21"/>
  <c r="L105" i="21"/>
  <c r="L43" i="21"/>
  <c r="B43" i="21" s="1"/>
  <c r="C43" i="21" s="1"/>
  <c r="G76" i="21"/>
  <c r="G170" i="21"/>
  <c r="G139" i="21"/>
  <c r="K138" i="21" s="1"/>
  <c r="K137" i="21"/>
  <c r="G107" i="21"/>
  <c r="K106" i="21" s="1"/>
  <c r="K74" i="21"/>
  <c r="G45" i="21"/>
  <c r="K44" i="21" s="1"/>
  <c r="B42" i="21"/>
  <c r="C42" i="21" s="1"/>
  <c r="B41" i="21"/>
  <c r="C41" i="21" s="1"/>
  <c r="B136" i="21"/>
  <c r="C136" i="21" s="1"/>
  <c r="B135" i="21"/>
  <c r="C135" i="21" s="1"/>
  <c r="B166" i="21"/>
  <c r="C166" i="21" s="1"/>
  <c r="K104" i="1"/>
  <c r="B104" i="1" s="1"/>
  <c r="C104" i="1" s="1"/>
  <c r="K135" i="1"/>
  <c r="B135" i="1" s="1"/>
  <c r="C135" i="1" s="1"/>
  <c r="K166" i="1"/>
  <c r="B166" i="1" s="1"/>
  <c r="C166" i="1" s="1"/>
  <c r="K74" i="1"/>
  <c r="B74" i="1" s="1"/>
  <c r="C74" i="1" s="1"/>
  <c r="C42" i="3"/>
  <c r="B38" i="1"/>
  <c r="C38" i="1" s="1"/>
  <c r="G78" i="9"/>
  <c r="K77" i="9" s="1"/>
  <c r="G44" i="9"/>
  <c r="K43" i="9" s="1"/>
  <c r="G168" i="9"/>
  <c r="K167" i="9" s="1"/>
  <c r="G106" i="9"/>
  <c r="B165" i="9"/>
  <c r="C165" i="9" s="1"/>
  <c r="B164" i="9"/>
  <c r="C164" i="9" s="1"/>
  <c r="G140" i="9"/>
  <c r="K76" i="9"/>
  <c r="G169" i="8"/>
  <c r="K168" i="8" s="1"/>
  <c r="G44" i="8"/>
  <c r="K43" i="8" s="1"/>
  <c r="G137" i="8"/>
  <c r="K136" i="8" s="1"/>
  <c r="G106" i="8"/>
  <c r="G75" i="8"/>
  <c r="K167" i="8"/>
  <c r="G75" i="4"/>
  <c r="K74" i="4" s="1"/>
  <c r="G44" i="4"/>
  <c r="K43" i="4" s="1"/>
  <c r="G140" i="4"/>
  <c r="K139" i="4" s="1"/>
  <c r="G108" i="4"/>
  <c r="K107" i="4" s="1"/>
  <c r="G169" i="4"/>
  <c r="K168" i="4" s="1"/>
  <c r="G78" i="3"/>
  <c r="K77" i="3" s="1"/>
  <c r="G169" i="3"/>
  <c r="K168" i="3" s="1"/>
  <c r="G45" i="3"/>
  <c r="K44" i="3" s="1"/>
  <c r="G108" i="3"/>
  <c r="K107" i="3" s="1"/>
  <c r="K167" i="3"/>
  <c r="G137" i="3"/>
  <c r="K136" i="3" s="1"/>
  <c r="G168" i="2"/>
  <c r="J167" i="2"/>
  <c r="G44" i="2"/>
  <c r="J43" i="2" s="1"/>
  <c r="G137" i="2"/>
  <c r="B165" i="2"/>
  <c r="C165" i="2" s="1"/>
  <c r="B164" i="2"/>
  <c r="C164" i="2" s="1"/>
  <c r="G108" i="2"/>
  <c r="J107" i="2" s="1"/>
  <c r="G75" i="2"/>
  <c r="J74" i="2" s="1"/>
  <c r="J106" i="2"/>
  <c r="G168" i="1"/>
  <c r="J167" i="1" s="1"/>
  <c r="G137" i="1"/>
  <c r="J136" i="1" s="1"/>
  <c r="B134" i="1"/>
  <c r="C134" i="1" s="1"/>
  <c r="B133" i="1"/>
  <c r="C133" i="1" s="1"/>
  <c r="G106" i="1"/>
  <c r="B103" i="1"/>
  <c r="C103" i="1" s="1"/>
  <c r="B102" i="1"/>
  <c r="C102" i="1" s="1"/>
  <c r="G76" i="1"/>
  <c r="J75" i="1" s="1"/>
  <c r="G42" i="1"/>
  <c r="J41" i="1" s="1"/>
  <c r="J40" i="1"/>
  <c r="L43" i="9" a="1"/>
  <c r="L73" i="24" a="1"/>
  <c r="L43" i="27" a="1"/>
  <c r="L170" i="34" a="1"/>
  <c r="L167" i="22" a="1"/>
  <c r="L136" i="29" a="1"/>
  <c r="L171" i="30" a="1"/>
  <c r="L167" i="8" a="1"/>
  <c r="L136" i="24" a="1"/>
  <c r="L167" i="9" a="1"/>
  <c r="L17" i="31" a="1"/>
  <c r="L44" i="21" a="1"/>
  <c r="K75" i="1" a="1"/>
  <c r="K107" i="2" a="1"/>
  <c r="L43" i="8" a="1"/>
  <c r="L104" i="23" a="1"/>
  <c r="L74" i="32" a="1"/>
  <c r="L17" i="25" a="1"/>
  <c r="L73" i="27" a="1"/>
  <c r="L136" i="8" a="1"/>
  <c r="K167" i="2" a="1"/>
  <c r="L76" i="9" a="1"/>
  <c r="L73" i="29" a="1"/>
  <c r="L74" i="25" a="1"/>
  <c r="L137" i="30" a="1"/>
  <c r="L16" i="4" a="1"/>
  <c r="L169" i="27" a="1"/>
  <c r="L106" i="34" a="1"/>
  <c r="L74" i="26" a="1"/>
  <c r="L77" i="3" a="1"/>
  <c r="L105" i="23" a="1"/>
  <c r="L105" i="31" a="1"/>
  <c r="L104" i="27" a="1"/>
  <c r="L168" i="27" a="1"/>
  <c r="L108" i="22" a="1"/>
  <c r="L74" i="31" a="1"/>
  <c r="L43" i="33" a="1"/>
  <c r="L42" i="27" a="1"/>
  <c r="K106" i="2" a="1"/>
  <c r="L168" i="4" a="1"/>
  <c r="L136" i="3" a="1"/>
  <c r="L17" i="24" a="1"/>
  <c r="L47" i="30" a="1"/>
  <c r="L16" i="29" a="1"/>
  <c r="L106" i="21" a="1"/>
  <c r="K74" i="2" a="1"/>
  <c r="L136" i="32" a="1"/>
  <c r="L73" i="28" a="1"/>
  <c r="L136" i="22" a="1"/>
  <c r="L43" i="28" a="1"/>
  <c r="L166" i="26" a="1"/>
  <c r="L17" i="8" a="1"/>
  <c r="K40" i="1" a="1"/>
  <c r="L44" i="22" a="1"/>
  <c r="L17" i="4" a="1"/>
  <c r="L44" i="3" a="1"/>
  <c r="L136" i="27" a="1"/>
  <c r="K16" i="1" a="1"/>
  <c r="L167" i="32" a="1"/>
  <c r="L18" i="32" a="1"/>
  <c r="L74" i="4" a="1"/>
  <c r="L105" i="27" a="1"/>
  <c r="L17" i="22" a="1"/>
  <c r="L106" i="28" a="1"/>
  <c r="L107" i="4" a="1"/>
  <c r="L108" i="25" a="1"/>
  <c r="L73" i="31" a="1"/>
  <c r="L170" i="30" a="1"/>
  <c r="L104" i="26" a="1"/>
  <c r="L105" i="24" a="1"/>
  <c r="L74" i="27" a="1"/>
  <c r="K167" i="1" a="1"/>
  <c r="L17" i="29" a="1"/>
  <c r="L168" i="3" a="1"/>
  <c r="L139" i="4" a="1"/>
  <c r="L168" i="8" a="1"/>
  <c r="L74" i="23" a="1"/>
  <c r="L74" i="30" a="1"/>
  <c r="L137" i="32" a="1"/>
  <c r="L168" i="32" a="1"/>
  <c r="L17" i="27" a="1"/>
  <c r="K43" i="2" a="1"/>
  <c r="L42" i="34" a="1"/>
  <c r="L167" i="23" a="1"/>
  <c r="L104" i="29" a="1"/>
  <c r="L167" i="26" a="1"/>
  <c r="L107" i="3" a="1"/>
  <c r="L170" i="24" a="1"/>
  <c r="L136" i="30" a="1"/>
  <c r="K136" i="1" a="1"/>
  <c r="L105" i="26" a="1"/>
  <c r="L43" i="4" a="1"/>
  <c r="L105" i="32" a="1"/>
  <c r="L105" i="34" a="1"/>
  <c r="K41" i="1" a="1"/>
  <c r="L138" i="21" a="1"/>
  <c r="L107" i="22" a="1"/>
  <c r="L137" i="25" a="1"/>
  <c r="L17" i="21" a="1"/>
  <c r="L137" i="21" a="1"/>
  <c r="L77" i="9" a="1"/>
  <c r="L17" i="3" a="1"/>
  <c r="L74" i="33" a="1"/>
  <c r="L167" i="3" a="1"/>
  <c r="L43" i="31" a="1"/>
  <c r="L168" i="23" a="1"/>
  <c r="L47" i="29" a="1"/>
  <c r="L74" i="28" a="1"/>
  <c r="L45" i="26" a="1"/>
  <c r="L171" i="24" a="1"/>
  <c r="L136" i="25" a="1"/>
  <c r="L74" i="29" a="1"/>
  <c r="L74" i="21" a="1"/>
  <c r="L138" i="31" a="1"/>
  <c r="K16" i="2" a="1"/>
  <c r="L137" i="24" a="1"/>
  <c r="L106" i="30" a="1"/>
  <c r="L43" i="34" a="1"/>
  <c r="L106" i="31" a="1"/>
  <c r="L169" i="29" a="1"/>
  <c r="G20" i="34" l="1"/>
  <c r="K19" i="34"/>
  <c r="K18" i="34"/>
  <c r="G20" i="33"/>
  <c r="K19" i="33" s="1"/>
  <c r="K18" i="33"/>
  <c r="L18" i="32"/>
  <c r="B18" i="32" s="1"/>
  <c r="C18" i="32" s="1"/>
  <c r="G20" i="32"/>
  <c r="K19" i="32"/>
  <c r="L17" i="31"/>
  <c r="B17" i="31" s="1"/>
  <c r="C17" i="31" s="1"/>
  <c r="G19" i="31"/>
  <c r="B16" i="31"/>
  <c r="C16" i="31" s="1"/>
  <c r="B15" i="31"/>
  <c r="C15" i="31" s="1"/>
  <c r="G20" i="30"/>
  <c r="K19" i="30"/>
  <c r="K18" i="30"/>
  <c r="L16" i="29"/>
  <c r="B16" i="29" s="1"/>
  <c r="C16" i="29" s="1"/>
  <c r="L17" i="29"/>
  <c r="G19" i="29"/>
  <c r="K18" i="29" s="1"/>
  <c r="B15" i="29"/>
  <c r="C15" i="29" s="1"/>
  <c r="G19" i="28"/>
  <c r="K17" i="28"/>
  <c r="L17" i="27"/>
  <c r="G20" i="27"/>
  <c r="K19" i="27" s="1"/>
  <c r="K18" i="27"/>
  <c r="G20" i="26"/>
  <c r="K18" i="26"/>
  <c r="B17" i="26"/>
  <c r="C17" i="26" s="1"/>
  <c r="B16" i="26"/>
  <c r="C16" i="26" s="1"/>
  <c r="L17" i="25"/>
  <c r="B16" i="25"/>
  <c r="C16" i="25" s="1"/>
  <c r="B15" i="25"/>
  <c r="C15" i="25" s="1"/>
  <c r="G19" i="25"/>
  <c r="K18" i="25" s="1"/>
  <c r="B17" i="25"/>
  <c r="C17" i="25" s="1"/>
  <c r="L17" i="24"/>
  <c r="G20" i="24"/>
  <c r="K19" i="24" s="1"/>
  <c r="K18" i="24"/>
  <c r="G20" i="23"/>
  <c r="K19" i="23"/>
  <c r="K18" i="23"/>
  <c r="B17" i="23"/>
  <c r="C17" i="23" s="1"/>
  <c r="B16" i="23"/>
  <c r="C16" i="23" s="1"/>
  <c r="L17" i="22"/>
  <c r="B17" i="22" s="1"/>
  <c r="C17" i="22" s="1"/>
  <c r="G19" i="22"/>
  <c r="K18" i="22"/>
  <c r="L17" i="21"/>
  <c r="B17" i="21" s="1"/>
  <c r="C17" i="21" s="1"/>
  <c r="G19" i="21"/>
  <c r="L17" i="8"/>
  <c r="B17" i="8" s="1"/>
  <c r="C17" i="8" s="1"/>
  <c r="G19" i="8"/>
  <c r="K18" i="8" s="1"/>
  <c r="G20" i="9"/>
  <c r="K18" i="9"/>
  <c r="B17" i="9"/>
  <c r="C17" i="9" s="1"/>
  <c r="B16" i="9"/>
  <c r="C16" i="9" s="1"/>
  <c r="L17" i="4"/>
  <c r="L16" i="4"/>
  <c r="G19" i="4"/>
  <c r="L17" i="3"/>
  <c r="B17" i="3" s="1"/>
  <c r="C17" i="3" s="1"/>
  <c r="G19" i="3"/>
  <c r="K16" i="2"/>
  <c r="B16" i="2" s="1"/>
  <c r="C16" i="2" s="1"/>
  <c r="G18" i="2"/>
  <c r="K16" i="1"/>
  <c r="B16" i="1" s="1"/>
  <c r="C16" i="1" s="1"/>
  <c r="G18" i="1"/>
  <c r="J17" i="1" s="1"/>
  <c r="L168" i="8"/>
  <c r="L43" i="8"/>
  <c r="B43" i="8" s="1"/>
  <c r="C43" i="8" s="1"/>
  <c r="L167" i="8"/>
  <c r="L136" i="8"/>
  <c r="B136" i="8" s="1"/>
  <c r="C136" i="8" s="1"/>
  <c r="L43" i="9"/>
  <c r="B43" i="9" s="1"/>
  <c r="C43" i="9" s="1"/>
  <c r="L167" i="9"/>
  <c r="B167" i="9" s="1"/>
  <c r="C167" i="9" s="1"/>
  <c r="L77" i="9"/>
  <c r="L76" i="9"/>
  <c r="L107" i="4"/>
  <c r="B107" i="4" s="1"/>
  <c r="C107" i="4" s="1"/>
  <c r="L139" i="4"/>
  <c r="B139" i="4" s="1"/>
  <c r="C139" i="4" s="1"/>
  <c r="L43" i="4"/>
  <c r="B43" i="4" s="1"/>
  <c r="C43" i="4" s="1"/>
  <c r="L74" i="4"/>
  <c r="B74" i="4" s="1"/>
  <c r="C74" i="4" s="1"/>
  <c r="L168" i="4"/>
  <c r="B168" i="4" s="1"/>
  <c r="C168" i="4" s="1"/>
  <c r="L44" i="3"/>
  <c r="L77" i="3"/>
  <c r="B77" i="3" s="1"/>
  <c r="C77" i="3" s="1"/>
  <c r="L136" i="3"/>
  <c r="B136" i="3" s="1"/>
  <c r="C136" i="3" s="1"/>
  <c r="L168" i="3"/>
  <c r="L167" i="3"/>
  <c r="L107" i="3"/>
  <c r="B107" i="3" s="1"/>
  <c r="C107" i="3" s="1"/>
  <c r="K43" i="2"/>
  <c r="B43" i="2" s="1"/>
  <c r="C43" i="2" s="1"/>
  <c r="K167" i="2"/>
  <c r="K106" i="2"/>
  <c r="K107" i="2"/>
  <c r="K74" i="2"/>
  <c r="B73" i="25"/>
  <c r="C73" i="25" s="1"/>
  <c r="L105" i="34"/>
  <c r="B105" i="34" s="1"/>
  <c r="C105" i="34" s="1"/>
  <c r="L106" i="34"/>
  <c r="L170" i="34"/>
  <c r="L42" i="34"/>
  <c r="B42" i="34" s="1"/>
  <c r="C42" i="34" s="1"/>
  <c r="L43" i="34"/>
  <c r="G173" i="34"/>
  <c r="K172" i="34" s="1"/>
  <c r="G108" i="34"/>
  <c r="K107" i="34" s="1"/>
  <c r="G77" i="34"/>
  <c r="K76" i="34" s="1"/>
  <c r="K75" i="34"/>
  <c r="K171" i="34"/>
  <c r="G140" i="34"/>
  <c r="B104" i="34"/>
  <c r="C104" i="34" s="1"/>
  <c r="B41" i="34"/>
  <c r="C41" i="34" s="1"/>
  <c r="B73" i="23"/>
  <c r="C73" i="23" s="1"/>
  <c r="B137" i="34"/>
  <c r="C137" i="34" s="1"/>
  <c r="B136" i="34"/>
  <c r="C136" i="34" s="1"/>
  <c r="G45" i="34"/>
  <c r="K138" i="34"/>
  <c r="B73" i="33"/>
  <c r="C73" i="33" s="1"/>
  <c r="L43" i="33"/>
  <c r="B43" i="33" s="1"/>
  <c r="C43" i="33" s="1"/>
  <c r="L74" i="33"/>
  <c r="B74" i="33" s="1"/>
  <c r="C74" i="33" s="1"/>
  <c r="G109" i="33"/>
  <c r="K108" i="33" s="1"/>
  <c r="K107" i="33"/>
  <c r="G45" i="33"/>
  <c r="G140" i="33"/>
  <c r="K139" i="33"/>
  <c r="B72" i="23"/>
  <c r="C72" i="23" s="1"/>
  <c r="K138" i="33"/>
  <c r="G172" i="33"/>
  <c r="K171" i="33" s="1"/>
  <c r="K170" i="33"/>
  <c r="B42" i="33"/>
  <c r="C42" i="33" s="1"/>
  <c r="B41" i="33"/>
  <c r="C41" i="33" s="1"/>
  <c r="B106" i="33"/>
  <c r="C106" i="33" s="1"/>
  <c r="B137" i="33"/>
  <c r="C137" i="33" s="1"/>
  <c r="B136" i="33"/>
  <c r="C136" i="33" s="1"/>
  <c r="G76" i="33"/>
  <c r="L105" i="32"/>
  <c r="B105" i="32" s="1"/>
  <c r="C105" i="32" s="1"/>
  <c r="L74" i="32"/>
  <c r="B74" i="32" s="1"/>
  <c r="C74" i="32" s="1"/>
  <c r="L167" i="32"/>
  <c r="L168" i="32"/>
  <c r="L136" i="32"/>
  <c r="L137" i="32"/>
  <c r="G107" i="32"/>
  <c r="K106" i="32"/>
  <c r="G76" i="32"/>
  <c r="K75" i="32" s="1"/>
  <c r="G46" i="32"/>
  <c r="K45" i="32"/>
  <c r="K44" i="32"/>
  <c r="G170" i="32"/>
  <c r="K169" i="32" s="1"/>
  <c r="G139" i="32"/>
  <c r="L138" i="31"/>
  <c r="B138" i="31" s="1"/>
  <c r="C138" i="31" s="1"/>
  <c r="L43" i="31"/>
  <c r="L105" i="31"/>
  <c r="L106" i="31"/>
  <c r="L73" i="31"/>
  <c r="L74" i="31"/>
  <c r="G45" i="31"/>
  <c r="K44" i="31" s="1"/>
  <c r="G108" i="31"/>
  <c r="K107" i="31" s="1"/>
  <c r="G172" i="31"/>
  <c r="K171" i="31" s="1"/>
  <c r="K170" i="31"/>
  <c r="G140" i="31"/>
  <c r="G76" i="31"/>
  <c r="K75" i="31" s="1"/>
  <c r="B137" i="31"/>
  <c r="C137" i="31" s="1"/>
  <c r="B136" i="31"/>
  <c r="C136" i="31" s="1"/>
  <c r="B42" i="31"/>
  <c r="C42" i="31" s="1"/>
  <c r="B41" i="31"/>
  <c r="C41" i="31" s="1"/>
  <c r="B169" i="31"/>
  <c r="C169" i="31" s="1"/>
  <c r="L136" i="30"/>
  <c r="L74" i="30"/>
  <c r="B74" i="30" s="1"/>
  <c r="C74" i="30" s="1"/>
  <c r="L47" i="30"/>
  <c r="L171" i="30"/>
  <c r="L170" i="30"/>
  <c r="L106" i="30"/>
  <c r="B106" i="30" s="1"/>
  <c r="C106" i="30" s="1"/>
  <c r="L137" i="30"/>
  <c r="G108" i="30"/>
  <c r="G139" i="30"/>
  <c r="K138" i="30" s="1"/>
  <c r="G173" i="30"/>
  <c r="B73" i="30"/>
  <c r="C73" i="30" s="1"/>
  <c r="B72" i="30"/>
  <c r="C72" i="30" s="1"/>
  <c r="G76" i="30"/>
  <c r="G49" i="30"/>
  <c r="K48" i="30" s="1"/>
  <c r="B169" i="30"/>
  <c r="C169" i="30" s="1"/>
  <c r="B105" i="30"/>
  <c r="C105" i="30" s="1"/>
  <c r="B104" i="30"/>
  <c r="C104" i="30" s="1"/>
  <c r="L47" i="29"/>
  <c r="B47" i="29" s="1"/>
  <c r="C47" i="29" s="1"/>
  <c r="L136" i="29"/>
  <c r="L73" i="29"/>
  <c r="L74" i="29"/>
  <c r="L104" i="29"/>
  <c r="L169" i="29"/>
  <c r="B169" i="29" s="1"/>
  <c r="C169" i="29" s="1"/>
  <c r="G139" i="29"/>
  <c r="K138" i="29" s="1"/>
  <c r="K137" i="29"/>
  <c r="G76" i="29"/>
  <c r="K75" i="29" s="1"/>
  <c r="G49" i="29"/>
  <c r="K48" i="29"/>
  <c r="G107" i="29"/>
  <c r="K106" i="29" s="1"/>
  <c r="K105" i="29"/>
  <c r="G171" i="29"/>
  <c r="L43" i="28"/>
  <c r="B43" i="28" s="1"/>
  <c r="C43" i="28" s="1"/>
  <c r="L106" i="28"/>
  <c r="B106" i="28" s="1"/>
  <c r="C106" i="28" s="1"/>
  <c r="L73" i="28"/>
  <c r="L74" i="28"/>
  <c r="G173" i="28"/>
  <c r="K172" i="28"/>
  <c r="G45" i="28"/>
  <c r="G108" i="28"/>
  <c r="K107" i="28" s="1"/>
  <c r="K171" i="28"/>
  <c r="G76" i="28"/>
  <c r="K75" i="28" s="1"/>
  <c r="G140" i="28"/>
  <c r="K139" i="28" s="1"/>
  <c r="K138" i="28"/>
  <c r="B105" i="28"/>
  <c r="C105" i="28" s="1"/>
  <c r="B104" i="28"/>
  <c r="C104" i="28" s="1"/>
  <c r="L73" i="27"/>
  <c r="L74" i="27"/>
  <c r="L168" i="27"/>
  <c r="B168" i="27" s="1"/>
  <c r="C168" i="27" s="1"/>
  <c r="L169" i="27"/>
  <c r="L136" i="27"/>
  <c r="B136" i="27" s="1"/>
  <c r="C136" i="27" s="1"/>
  <c r="L42" i="27"/>
  <c r="B42" i="27" s="1"/>
  <c r="C42" i="27" s="1"/>
  <c r="L43" i="27"/>
  <c r="L104" i="27"/>
  <c r="L105" i="27"/>
  <c r="G107" i="27"/>
  <c r="K106" i="27" s="1"/>
  <c r="B41" i="27"/>
  <c r="C41" i="27" s="1"/>
  <c r="B167" i="27"/>
  <c r="C167" i="27" s="1"/>
  <c r="B135" i="27"/>
  <c r="C135" i="27" s="1"/>
  <c r="G76" i="27"/>
  <c r="B72" i="25"/>
  <c r="C72" i="25" s="1"/>
  <c r="G171" i="27"/>
  <c r="K170" i="27" s="1"/>
  <c r="G138" i="27"/>
  <c r="K137" i="27" s="1"/>
  <c r="G45" i="27"/>
  <c r="L45" i="26"/>
  <c r="B45" i="26" s="1"/>
  <c r="C45" i="26" s="1"/>
  <c r="L105" i="26"/>
  <c r="L74" i="26"/>
  <c r="B74" i="26" s="1"/>
  <c r="C74" i="26" s="1"/>
  <c r="L104" i="26"/>
  <c r="L167" i="26"/>
  <c r="L166" i="26"/>
  <c r="G140" i="26"/>
  <c r="K138" i="26"/>
  <c r="B103" i="26"/>
  <c r="C103" i="26" s="1"/>
  <c r="G47" i="26"/>
  <c r="K46" i="26"/>
  <c r="G169" i="26"/>
  <c r="K168" i="26" s="1"/>
  <c r="G107" i="26"/>
  <c r="K106" i="26" s="1"/>
  <c r="G76" i="26"/>
  <c r="K75" i="26" s="1"/>
  <c r="L136" i="25"/>
  <c r="L137" i="25"/>
  <c r="L108" i="25"/>
  <c r="B108" i="25" s="1"/>
  <c r="C108" i="25" s="1"/>
  <c r="L74" i="25"/>
  <c r="B74" i="25" s="1"/>
  <c r="C74" i="25" s="1"/>
  <c r="G172" i="25"/>
  <c r="K171" i="25" s="1"/>
  <c r="G46" i="25"/>
  <c r="K45" i="25" s="1"/>
  <c r="G110" i="25"/>
  <c r="K109" i="25" s="1"/>
  <c r="K170" i="25"/>
  <c r="K44" i="25"/>
  <c r="G139" i="25"/>
  <c r="G76" i="25"/>
  <c r="L137" i="24"/>
  <c r="L105" i="24"/>
  <c r="B105" i="24" s="1"/>
  <c r="C105" i="24" s="1"/>
  <c r="L170" i="24"/>
  <c r="L136" i="24"/>
  <c r="L171" i="24"/>
  <c r="L73" i="24"/>
  <c r="G107" i="24"/>
  <c r="K106" i="24" s="1"/>
  <c r="G46" i="24"/>
  <c r="K45" i="24" s="1"/>
  <c r="K44" i="24"/>
  <c r="G139" i="24"/>
  <c r="G173" i="24"/>
  <c r="K172" i="24" s="1"/>
  <c r="G76" i="24"/>
  <c r="K74" i="24"/>
  <c r="B104" i="24"/>
  <c r="C104" i="24" s="1"/>
  <c r="B103" i="24"/>
  <c r="C103" i="24" s="1"/>
  <c r="B72" i="24"/>
  <c r="C72" i="24" s="1"/>
  <c r="L74" i="23"/>
  <c r="B74" i="23" s="1"/>
  <c r="C74" i="23" s="1"/>
  <c r="L105" i="23"/>
  <c r="L167" i="23"/>
  <c r="L168" i="23"/>
  <c r="L104" i="23"/>
  <c r="G170" i="23"/>
  <c r="K169" i="23" s="1"/>
  <c r="G107" i="23"/>
  <c r="G46" i="23"/>
  <c r="K45" i="23" s="1"/>
  <c r="K44" i="23"/>
  <c r="G76" i="23"/>
  <c r="B43" i="23"/>
  <c r="C43" i="23" s="1"/>
  <c r="G139" i="23"/>
  <c r="B136" i="23"/>
  <c r="C136" i="23" s="1"/>
  <c r="B135" i="23"/>
  <c r="C135" i="23" s="1"/>
  <c r="K137" i="23"/>
  <c r="L44" i="22"/>
  <c r="L136" i="22"/>
  <c r="B136" i="22" s="1"/>
  <c r="C136" i="22" s="1"/>
  <c r="L167" i="22"/>
  <c r="B167" i="22" s="1"/>
  <c r="C167" i="22" s="1"/>
  <c r="L107" i="22"/>
  <c r="L108" i="22"/>
  <c r="G76" i="22"/>
  <c r="K75" i="22" s="1"/>
  <c r="K74" i="22"/>
  <c r="G46" i="22"/>
  <c r="K45" i="22" s="1"/>
  <c r="G169" i="22"/>
  <c r="K168" i="22" s="1"/>
  <c r="G138" i="22"/>
  <c r="K137" i="22"/>
  <c r="G110" i="22"/>
  <c r="K109" i="22" s="1"/>
  <c r="B73" i="22"/>
  <c r="C73" i="22" s="1"/>
  <c r="L138" i="21"/>
  <c r="L44" i="21"/>
  <c r="B44" i="21" s="1"/>
  <c r="C44" i="21" s="1"/>
  <c r="L137" i="21"/>
  <c r="L74" i="21"/>
  <c r="L106" i="21"/>
  <c r="B106" i="21" s="1"/>
  <c r="C106" i="21" s="1"/>
  <c r="G77" i="21"/>
  <c r="K76" i="21" s="1"/>
  <c r="G46" i="21"/>
  <c r="K45" i="21" s="1"/>
  <c r="G108" i="21"/>
  <c r="G171" i="21"/>
  <c r="K75" i="21"/>
  <c r="B168" i="21"/>
  <c r="C168" i="21" s="1"/>
  <c r="G140" i="21"/>
  <c r="K139" i="21" s="1"/>
  <c r="K169" i="21"/>
  <c r="B105" i="21"/>
  <c r="C105" i="21" s="1"/>
  <c r="B104" i="21"/>
  <c r="C104" i="21" s="1"/>
  <c r="K136" i="1"/>
  <c r="B136" i="1" s="1"/>
  <c r="C136" i="1" s="1"/>
  <c r="K40" i="1"/>
  <c r="K75" i="1"/>
  <c r="B75" i="1" s="1"/>
  <c r="C75" i="1" s="1"/>
  <c r="K167" i="1"/>
  <c r="B167" i="1" s="1"/>
  <c r="C167" i="1" s="1"/>
  <c r="K41" i="1"/>
  <c r="B43" i="3"/>
  <c r="C43" i="3" s="1"/>
  <c r="B39" i="1"/>
  <c r="C39" i="1" s="1"/>
  <c r="G169" i="9"/>
  <c r="K168" i="9" s="1"/>
  <c r="G141" i="9"/>
  <c r="K140" i="9"/>
  <c r="K139" i="9"/>
  <c r="G107" i="9"/>
  <c r="K106" i="9" s="1"/>
  <c r="K105" i="9"/>
  <c r="G45" i="9"/>
  <c r="K44" i="9" s="1"/>
  <c r="G79" i="9"/>
  <c r="K78" i="9" s="1"/>
  <c r="B42" i="9"/>
  <c r="C42" i="9" s="1"/>
  <c r="B41" i="9"/>
  <c r="C41" i="9" s="1"/>
  <c r="B138" i="9"/>
  <c r="C138" i="9" s="1"/>
  <c r="B137" i="9"/>
  <c r="C137" i="9" s="1"/>
  <c r="G107" i="8"/>
  <c r="K106" i="8" s="1"/>
  <c r="G170" i="8"/>
  <c r="K105" i="8"/>
  <c r="G138" i="8"/>
  <c r="K137" i="8" s="1"/>
  <c r="G45" i="8"/>
  <c r="K44" i="8" s="1"/>
  <c r="G76" i="8"/>
  <c r="K75" i="8" s="1"/>
  <c r="B73" i="8"/>
  <c r="C73" i="8" s="1"/>
  <c r="B72" i="8"/>
  <c r="C72" i="8" s="1"/>
  <c r="K74" i="8"/>
  <c r="B42" i="8"/>
  <c r="C42" i="8" s="1"/>
  <c r="B41" i="8"/>
  <c r="C41" i="8" s="1"/>
  <c r="G45" i="4"/>
  <c r="K44" i="4" s="1"/>
  <c r="B42" i="4"/>
  <c r="C42" i="4" s="1"/>
  <c r="B41" i="4"/>
  <c r="C41" i="4" s="1"/>
  <c r="B167" i="4"/>
  <c r="C167" i="4" s="1"/>
  <c r="B166" i="4"/>
  <c r="C166" i="4" s="1"/>
  <c r="G141" i="4"/>
  <c r="K140" i="4" s="1"/>
  <c r="B138" i="4"/>
  <c r="C138" i="4" s="1"/>
  <c r="B137" i="4"/>
  <c r="C137" i="4" s="1"/>
  <c r="G170" i="4"/>
  <c r="K169" i="4" s="1"/>
  <c r="G109" i="4"/>
  <c r="K108" i="4" s="1"/>
  <c r="G76" i="4"/>
  <c r="K75" i="4" s="1"/>
  <c r="B106" i="4"/>
  <c r="C106" i="4" s="1"/>
  <c r="B76" i="3"/>
  <c r="C76" i="3" s="1"/>
  <c r="G170" i="3"/>
  <c r="G138" i="3"/>
  <c r="G109" i="3"/>
  <c r="G46" i="3"/>
  <c r="K45" i="3" s="1"/>
  <c r="G79" i="3"/>
  <c r="B135" i="3"/>
  <c r="C135" i="3" s="1"/>
  <c r="B106" i="3"/>
  <c r="C106" i="3" s="1"/>
  <c r="B105" i="3"/>
  <c r="C105" i="3" s="1"/>
  <c r="B75" i="3"/>
  <c r="C75" i="3" s="1"/>
  <c r="G138" i="2"/>
  <c r="J136" i="2"/>
  <c r="G169" i="2"/>
  <c r="J168" i="2" s="1"/>
  <c r="G45" i="2"/>
  <c r="J44" i="2"/>
  <c r="G76" i="2"/>
  <c r="G109" i="2"/>
  <c r="J108" i="2" s="1"/>
  <c r="B73" i="2"/>
  <c r="C73" i="2" s="1"/>
  <c r="B72" i="2"/>
  <c r="C72" i="2" s="1"/>
  <c r="G169" i="1"/>
  <c r="J168" i="1" s="1"/>
  <c r="G138" i="1"/>
  <c r="J137" i="1" s="1"/>
  <c r="G107" i="1"/>
  <c r="J106" i="1" s="1"/>
  <c r="J105" i="1"/>
  <c r="G77" i="1"/>
  <c r="G43" i="1"/>
  <c r="J42" i="1" s="1"/>
  <c r="L45" i="32" a="1"/>
  <c r="L18" i="26" a="1"/>
  <c r="L19" i="30" a="1"/>
  <c r="L45" i="24" a="1"/>
  <c r="L75" i="8" a="1"/>
  <c r="K108" i="2" a="1"/>
  <c r="L106" i="9" a="1"/>
  <c r="L44" i="4" a="1"/>
  <c r="K17" i="1" a="1"/>
  <c r="L139" i="33" a="1"/>
  <c r="L172" i="24" a="1"/>
  <c r="L18" i="23" a="1"/>
  <c r="L45" i="21" a="1"/>
  <c r="L44" i="32" a="1"/>
  <c r="L169" i="23" a="1"/>
  <c r="L169" i="21" a="1"/>
  <c r="L44" i="9" a="1"/>
  <c r="L75" i="28" a="1"/>
  <c r="L105" i="9" a="1"/>
  <c r="L18" i="8" a="1"/>
  <c r="L107" i="31" a="1"/>
  <c r="L18" i="27" a="1"/>
  <c r="L19" i="32" a="1"/>
  <c r="L19" i="34" a="1"/>
  <c r="L18" i="33" a="1"/>
  <c r="L18" i="34" a="1"/>
  <c r="L138" i="28" a="1"/>
  <c r="L138" i="34" a="1"/>
  <c r="L107" i="28" a="1"/>
  <c r="L168" i="26" a="1"/>
  <c r="L169" i="32" a="1"/>
  <c r="L137" i="22" a="1"/>
  <c r="L75" i="29" a="1"/>
  <c r="L44" i="23" a="1"/>
  <c r="L75" i="34" a="1"/>
  <c r="L138" i="29" a="1"/>
  <c r="L48" i="30" a="1"/>
  <c r="L18" i="29" a="1"/>
  <c r="L74" i="22" a="1"/>
  <c r="L19" i="23" a="1"/>
  <c r="L18" i="25" a="1"/>
  <c r="K168" i="2" a="1"/>
  <c r="K136" i="2" a="1"/>
  <c r="L106" i="8" a="1"/>
  <c r="L137" i="23" a="1"/>
  <c r="L139" i="28" a="1"/>
  <c r="L45" i="23" a="1"/>
  <c r="K42" i="1" a="1"/>
  <c r="L18" i="9" a="1"/>
  <c r="L48" i="29" a="1"/>
  <c r="L18" i="22" a="1"/>
  <c r="L168" i="9" a="1"/>
  <c r="L109" i="22" a="1"/>
  <c r="L170" i="31" a="1"/>
  <c r="L46" i="26" a="1"/>
  <c r="L74" i="24" a="1"/>
  <c r="L105" i="29" a="1"/>
  <c r="L75" i="26" a="1"/>
  <c r="L18" i="30" a="1"/>
  <c r="L171" i="34" a="1"/>
  <c r="L44" i="25" a="1"/>
  <c r="L109" i="25" a="1"/>
  <c r="L108" i="4" a="1"/>
  <c r="L107" i="33" a="1"/>
  <c r="K168" i="1" a="1"/>
  <c r="L105" i="8" a="1"/>
  <c r="L17" i="28" a="1"/>
  <c r="K106" i="1" a="1"/>
  <c r="L137" i="8" a="1"/>
  <c r="L171" i="25" a="1"/>
  <c r="L75" i="4" a="1"/>
  <c r="L170" i="33" a="1"/>
  <c r="L18" i="24" a="1"/>
  <c r="L168" i="22" a="1"/>
  <c r="L107" i="34" a="1"/>
  <c r="L19" i="27" a="1"/>
  <c r="L172" i="34" a="1"/>
  <c r="L75" i="21" a="1"/>
  <c r="L106" i="32" a="1"/>
  <c r="L139" i="9" a="1"/>
  <c r="L75" i="31" a="1"/>
  <c r="L44" i="24" a="1"/>
  <c r="L138" i="30" a="1"/>
  <c r="L139" i="21" a="1"/>
  <c r="L172" i="28" a="1"/>
  <c r="L44" i="31" a="1"/>
  <c r="L138" i="26" a="1"/>
  <c r="K105" i="1" a="1"/>
  <c r="L106" i="26" a="1"/>
  <c r="L170" i="25" a="1"/>
  <c r="L106" i="24" a="1"/>
  <c r="L140" i="9" a="1"/>
  <c r="L45" i="22" a="1"/>
  <c r="L171" i="31" a="1"/>
  <c r="L75" i="22" a="1"/>
  <c r="L169" i="4" a="1"/>
  <c r="L44" i="8" a="1"/>
  <c r="L19" i="33" a="1"/>
  <c r="L78" i="9" a="1"/>
  <c r="L170" i="27" a="1"/>
  <c r="L140" i="4" a="1"/>
  <c r="L171" i="33" a="1"/>
  <c r="K137" i="1" a="1"/>
  <c r="L76" i="34" a="1"/>
  <c r="L19" i="24" a="1"/>
  <c r="L45" i="25" a="1"/>
  <c r="L75" i="32" a="1"/>
  <c r="L76" i="21" a="1"/>
  <c r="L171" i="28" a="1"/>
  <c r="L138" i="33" a="1"/>
  <c r="L106" i="29" a="1"/>
  <c r="L106" i="27" a="1"/>
  <c r="L74" i="8" a="1"/>
  <c r="L108" i="33" a="1"/>
  <c r="L137" i="27" a="1"/>
  <c r="K44" i="2" a="1"/>
  <c r="L45" i="3" a="1"/>
  <c r="L137" i="29" a="1"/>
  <c r="L18" i="34" l="1"/>
  <c r="L19" i="34"/>
  <c r="G21" i="34"/>
  <c r="K20" i="34" s="1"/>
  <c r="L18" i="33"/>
  <c r="L19" i="33"/>
  <c r="G21" i="33"/>
  <c r="K20" i="33"/>
  <c r="L19" i="32"/>
  <c r="B19" i="32" s="1"/>
  <c r="C19" i="32" s="1"/>
  <c r="G21" i="32"/>
  <c r="K20" i="32"/>
  <c r="G20" i="31"/>
  <c r="K19" i="31"/>
  <c r="K18" i="31"/>
  <c r="L18" i="30"/>
  <c r="L19" i="30"/>
  <c r="G21" i="30"/>
  <c r="K20" i="30"/>
  <c r="L18" i="29"/>
  <c r="B18" i="29" s="1"/>
  <c r="C18" i="29" s="1"/>
  <c r="G20" i="29"/>
  <c r="K19" i="29" s="1"/>
  <c r="B17" i="29"/>
  <c r="C17" i="29" s="1"/>
  <c r="L17" i="28"/>
  <c r="G20" i="28"/>
  <c r="K19" i="28" s="1"/>
  <c r="K18" i="28"/>
  <c r="L19" i="27"/>
  <c r="L18" i="27"/>
  <c r="B18" i="27" s="1"/>
  <c r="C18" i="27" s="1"/>
  <c r="G21" i="27"/>
  <c r="K20" i="27"/>
  <c r="B17" i="27"/>
  <c r="C17" i="27" s="1"/>
  <c r="L18" i="26"/>
  <c r="G21" i="26"/>
  <c r="K20" i="26"/>
  <c r="K19" i="26"/>
  <c r="L18" i="25"/>
  <c r="B18" i="25" s="1"/>
  <c r="C18" i="25" s="1"/>
  <c r="G20" i="25"/>
  <c r="K19" i="25" s="1"/>
  <c r="L19" i="24"/>
  <c r="L18" i="24"/>
  <c r="B18" i="24" s="1"/>
  <c r="C18" i="24" s="1"/>
  <c r="G21" i="24"/>
  <c r="K20" i="24"/>
  <c r="B17" i="24"/>
  <c r="C17" i="24" s="1"/>
  <c r="L18" i="23"/>
  <c r="L19" i="23"/>
  <c r="G21" i="23"/>
  <c r="K20" i="23" s="1"/>
  <c r="L18" i="22"/>
  <c r="B18" i="22" s="1"/>
  <c r="C18" i="22" s="1"/>
  <c r="G20" i="22"/>
  <c r="K19" i="22" s="1"/>
  <c r="G20" i="21"/>
  <c r="K19" i="21"/>
  <c r="K18" i="21"/>
  <c r="L18" i="8"/>
  <c r="B18" i="8" s="1"/>
  <c r="C18" i="8" s="1"/>
  <c r="G20" i="8"/>
  <c r="L18" i="9"/>
  <c r="G21" i="9"/>
  <c r="K20" i="9" s="1"/>
  <c r="K19" i="9"/>
  <c r="G20" i="4"/>
  <c r="K18" i="4"/>
  <c r="B17" i="4"/>
  <c r="C17" i="4" s="1"/>
  <c r="B16" i="4"/>
  <c r="C16" i="4" s="1"/>
  <c r="G20" i="3"/>
  <c r="K19" i="3"/>
  <c r="K18" i="3"/>
  <c r="G19" i="2"/>
  <c r="J17" i="2"/>
  <c r="K17" i="1"/>
  <c r="G19" i="1"/>
  <c r="J18" i="1" s="1"/>
  <c r="B105" i="26"/>
  <c r="C105" i="26" s="1"/>
  <c r="L75" i="8"/>
  <c r="L106" i="8"/>
  <c r="L137" i="8"/>
  <c r="B137" i="8" s="1"/>
  <c r="C137" i="8" s="1"/>
  <c r="L74" i="8"/>
  <c r="L105" i="8"/>
  <c r="L44" i="8"/>
  <c r="L78" i="9"/>
  <c r="B78" i="9" s="1"/>
  <c r="C78" i="9" s="1"/>
  <c r="L105" i="9"/>
  <c r="L106" i="9"/>
  <c r="L140" i="9"/>
  <c r="L168" i="9"/>
  <c r="B168" i="9" s="1"/>
  <c r="C168" i="9" s="1"/>
  <c r="L44" i="9"/>
  <c r="B44" i="9" s="1"/>
  <c r="C44" i="9" s="1"/>
  <c r="L139" i="9"/>
  <c r="L75" i="4"/>
  <c r="B75" i="4" s="1"/>
  <c r="C75" i="4" s="1"/>
  <c r="L169" i="4"/>
  <c r="B169" i="4" s="1"/>
  <c r="C169" i="4" s="1"/>
  <c r="L140" i="4"/>
  <c r="B140" i="4" s="1"/>
  <c r="C140" i="4" s="1"/>
  <c r="L44" i="4"/>
  <c r="L108" i="4"/>
  <c r="B108" i="4" s="1"/>
  <c r="C108" i="4" s="1"/>
  <c r="L45" i="3"/>
  <c r="B45" i="3" s="1"/>
  <c r="K108" i="2"/>
  <c r="B108" i="2" s="1"/>
  <c r="C108" i="2" s="1"/>
  <c r="K136" i="2"/>
  <c r="K168" i="2"/>
  <c r="B168" i="2" s="1"/>
  <c r="C168" i="2" s="1"/>
  <c r="K44" i="2"/>
  <c r="B44" i="2" s="1"/>
  <c r="C44" i="2" s="1"/>
  <c r="L107" i="34"/>
  <c r="B107" i="34" s="1"/>
  <c r="C107" i="34" s="1"/>
  <c r="L75" i="34"/>
  <c r="L171" i="34"/>
  <c r="B171" i="34" s="1"/>
  <c r="C171" i="34" s="1"/>
  <c r="L76" i="34"/>
  <c r="L138" i="34"/>
  <c r="L172" i="34"/>
  <c r="G78" i="34"/>
  <c r="K77" i="34" s="1"/>
  <c r="G141" i="34"/>
  <c r="K140" i="34" s="1"/>
  <c r="G46" i="34"/>
  <c r="K45" i="34" s="1"/>
  <c r="K44" i="34"/>
  <c r="K139" i="34"/>
  <c r="G109" i="34"/>
  <c r="K108" i="34" s="1"/>
  <c r="G174" i="34"/>
  <c r="B43" i="34"/>
  <c r="C43" i="34" s="1"/>
  <c r="B170" i="34"/>
  <c r="C170" i="34" s="1"/>
  <c r="B106" i="34"/>
  <c r="C106" i="34" s="1"/>
  <c r="L170" i="33"/>
  <c r="L171" i="33"/>
  <c r="L138" i="33"/>
  <c r="L139" i="33"/>
  <c r="L107" i="33"/>
  <c r="L108" i="33"/>
  <c r="G173" i="33"/>
  <c r="K172" i="33"/>
  <c r="G141" i="33"/>
  <c r="K140" i="33" s="1"/>
  <c r="G46" i="33"/>
  <c r="K45" i="33" s="1"/>
  <c r="K44" i="33"/>
  <c r="G77" i="33"/>
  <c r="K76" i="33" s="1"/>
  <c r="K75" i="33"/>
  <c r="G110" i="33"/>
  <c r="K109" i="33" s="1"/>
  <c r="L169" i="32"/>
  <c r="B169" i="32" s="1"/>
  <c r="C169" i="32" s="1"/>
  <c r="L44" i="32"/>
  <c r="L45" i="32"/>
  <c r="L75" i="32"/>
  <c r="B75" i="32" s="1"/>
  <c r="C75" i="32" s="1"/>
  <c r="L106" i="32"/>
  <c r="B106" i="32" s="1"/>
  <c r="C106" i="32" s="1"/>
  <c r="G140" i="32"/>
  <c r="K139" i="32" s="1"/>
  <c r="K138" i="32"/>
  <c r="G171" i="32"/>
  <c r="K170" i="32" s="1"/>
  <c r="G47" i="32"/>
  <c r="K46" i="32" s="1"/>
  <c r="G77" i="32"/>
  <c r="K76" i="32" s="1"/>
  <c r="G108" i="32"/>
  <c r="B137" i="32"/>
  <c r="C137" i="32" s="1"/>
  <c r="B136" i="32"/>
  <c r="C136" i="32" s="1"/>
  <c r="B168" i="32"/>
  <c r="C168" i="32" s="1"/>
  <c r="B167" i="32"/>
  <c r="C167" i="32" s="1"/>
  <c r="B104" i="26"/>
  <c r="C104" i="26" s="1"/>
  <c r="L75" i="31"/>
  <c r="B75" i="31" s="1"/>
  <c r="C75" i="31" s="1"/>
  <c r="L44" i="31"/>
  <c r="B44" i="31" s="1"/>
  <c r="C44" i="31" s="1"/>
  <c r="L170" i="31"/>
  <c r="L171" i="31"/>
  <c r="L107" i="31"/>
  <c r="G141" i="31"/>
  <c r="K140" i="31" s="1"/>
  <c r="K139" i="31"/>
  <c r="G173" i="31"/>
  <c r="K172" i="31"/>
  <c r="B171" i="30"/>
  <c r="C171" i="30" s="1"/>
  <c r="G109" i="31"/>
  <c r="G77" i="31"/>
  <c r="K76" i="31" s="1"/>
  <c r="B74" i="31"/>
  <c r="C74" i="31" s="1"/>
  <c r="B73" i="31"/>
  <c r="C73" i="31" s="1"/>
  <c r="G46" i="31"/>
  <c r="K45" i="31" s="1"/>
  <c r="B106" i="31"/>
  <c r="C106" i="31" s="1"/>
  <c r="B105" i="31"/>
  <c r="C105" i="31" s="1"/>
  <c r="B43" i="31"/>
  <c r="C43" i="31" s="1"/>
  <c r="L138" i="30"/>
  <c r="B138" i="30" s="1"/>
  <c r="C138" i="30" s="1"/>
  <c r="L48" i="30"/>
  <c r="B48" i="30" s="1"/>
  <c r="C48" i="30" s="1"/>
  <c r="G50" i="30"/>
  <c r="K49" i="30" s="1"/>
  <c r="G77" i="30"/>
  <c r="K76" i="30"/>
  <c r="K75" i="30"/>
  <c r="G174" i="30"/>
  <c r="K172" i="30"/>
  <c r="G140" i="30"/>
  <c r="K139" i="30" s="1"/>
  <c r="G109" i="30"/>
  <c r="K108" i="30" s="1"/>
  <c r="K107" i="30"/>
  <c r="B170" i="30"/>
  <c r="C170" i="30" s="1"/>
  <c r="B47" i="30"/>
  <c r="C47" i="30" s="1"/>
  <c r="B137" i="30"/>
  <c r="C137" i="30" s="1"/>
  <c r="B136" i="30"/>
  <c r="C136" i="30" s="1"/>
  <c r="L75" i="29"/>
  <c r="B75" i="29" s="1"/>
  <c r="C75" i="29" s="1"/>
  <c r="L105" i="29"/>
  <c r="B105" i="29" s="1"/>
  <c r="C105" i="29" s="1"/>
  <c r="L106" i="29"/>
  <c r="L48" i="29"/>
  <c r="B48" i="29" s="1"/>
  <c r="C48" i="29" s="1"/>
  <c r="L137" i="29"/>
  <c r="L138" i="29"/>
  <c r="G172" i="29"/>
  <c r="K171" i="29" s="1"/>
  <c r="G140" i="29"/>
  <c r="B104" i="29"/>
  <c r="C104" i="29" s="1"/>
  <c r="K170" i="29"/>
  <c r="G108" i="29"/>
  <c r="G50" i="29"/>
  <c r="G77" i="29"/>
  <c r="K76" i="29" s="1"/>
  <c r="B74" i="29"/>
  <c r="C74" i="29" s="1"/>
  <c r="B73" i="29"/>
  <c r="C73" i="29" s="1"/>
  <c r="B136" i="29"/>
  <c r="C136" i="29" s="1"/>
  <c r="L75" i="28"/>
  <c r="B75" i="28" s="1"/>
  <c r="C75" i="28" s="1"/>
  <c r="L107" i="28"/>
  <c r="L139" i="28"/>
  <c r="L138" i="28"/>
  <c r="L171" i="28"/>
  <c r="L172" i="28"/>
  <c r="G46" i="28"/>
  <c r="K45" i="28" s="1"/>
  <c r="K44" i="28"/>
  <c r="G174" i="28"/>
  <c r="K173" i="28" s="1"/>
  <c r="B74" i="28"/>
  <c r="C74" i="28" s="1"/>
  <c r="B73" i="28"/>
  <c r="C73" i="28" s="1"/>
  <c r="G141" i="28"/>
  <c r="K140" i="28" s="1"/>
  <c r="G77" i="28"/>
  <c r="G109" i="28"/>
  <c r="K108" i="28" s="1"/>
  <c r="L106" i="27"/>
  <c r="B106" i="27" s="1"/>
  <c r="C106" i="27" s="1"/>
  <c r="L137" i="27"/>
  <c r="B137" i="27" s="1"/>
  <c r="C137" i="27" s="1"/>
  <c r="L170" i="27"/>
  <c r="B170" i="27" s="1"/>
  <c r="C170" i="27" s="1"/>
  <c r="G77" i="27"/>
  <c r="K76" i="27" s="1"/>
  <c r="K75" i="27"/>
  <c r="G108" i="27"/>
  <c r="K107" i="27" s="1"/>
  <c r="B105" i="27"/>
  <c r="C105" i="27" s="1"/>
  <c r="B104" i="27"/>
  <c r="C104" i="27" s="1"/>
  <c r="G46" i="27"/>
  <c r="K45" i="27" s="1"/>
  <c r="B43" i="27"/>
  <c r="C43" i="27" s="1"/>
  <c r="K44" i="27"/>
  <c r="G139" i="27"/>
  <c r="K138" i="27" s="1"/>
  <c r="B169" i="27"/>
  <c r="C169" i="27" s="1"/>
  <c r="G172" i="27"/>
  <c r="K171" i="27" s="1"/>
  <c r="B74" i="27"/>
  <c r="C74" i="27" s="1"/>
  <c r="B73" i="27"/>
  <c r="C73" i="27" s="1"/>
  <c r="L138" i="26"/>
  <c r="L75" i="26"/>
  <c r="B75" i="26" s="1"/>
  <c r="C75" i="26" s="1"/>
  <c r="L106" i="26"/>
  <c r="B106" i="26" s="1"/>
  <c r="C106" i="26" s="1"/>
  <c r="L168" i="26"/>
  <c r="B168" i="26" s="1"/>
  <c r="C168" i="26" s="1"/>
  <c r="L46" i="26"/>
  <c r="G48" i="26"/>
  <c r="K47" i="26" s="1"/>
  <c r="G141" i="26"/>
  <c r="K140" i="26"/>
  <c r="B167" i="26"/>
  <c r="C167" i="26" s="1"/>
  <c r="B166" i="26"/>
  <c r="C166" i="26" s="1"/>
  <c r="G108" i="26"/>
  <c r="G170" i="26"/>
  <c r="K139" i="26"/>
  <c r="G77" i="26"/>
  <c r="L44" i="25"/>
  <c r="L170" i="25"/>
  <c r="L109" i="25"/>
  <c r="L45" i="25"/>
  <c r="L171" i="25"/>
  <c r="G47" i="25"/>
  <c r="K46" i="25" s="1"/>
  <c r="B137" i="25"/>
  <c r="C137" i="25" s="1"/>
  <c r="B136" i="25"/>
  <c r="C136" i="25" s="1"/>
  <c r="G77" i="25"/>
  <c r="K76" i="25" s="1"/>
  <c r="K75" i="25"/>
  <c r="G140" i="25"/>
  <c r="K138" i="25"/>
  <c r="G111" i="25"/>
  <c r="G173" i="25"/>
  <c r="K172" i="25" s="1"/>
  <c r="L45" i="24"/>
  <c r="L74" i="24"/>
  <c r="B74" i="24" s="1"/>
  <c r="C74" i="24" s="1"/>
  <c r="L172" i="24"/>
  <c r="B172" i="24" s="1"/>
  <c r="C172" i="24" s="1"/>
  <c r="L44" i="24"/>
  <c r="L106" i="24"/>
  <c r="B106" i="24" s="1"/>
  <c r="C106" i="24" s="1"/>
  <c r="G77" i="24"/>
  <c r="K76" i="24" s="1"/>
  <c r="K75" i="24"/>
  <c r="G174" i="24"/>
  <c r="K173" i="24" s="1"/>
  <c r="G140" i="24"/>
  <c r="K139" i="24" s="1"/>
  <c r="K138" i="24"/>
  <c r="G47" i="24"/>
  <c r="K46" i="24" s="1"/>
  <c r="G108" i="24"/>
  <c r="B137" i="24"/>
  <c r="C137" i="24" s="1"/>
  <c r="B136" i="24"/>
  <c r="C136" i="24" s="1"/>
  <c r="B171" i="24"/>
  <c r="C171" i="24" s="1"/>
  <c r="B170" i="24"/>
  <c r="C170" i="24" s="1"/>
  <c r="B73" i="24"/>
  <c r="C73" i="24" s="1"/>
  <c r="L44" i="23"/>
  <c r="L45" i="23"/>
  <c r="L169" i="23"/>
  <c r="B169" i="23" s="1"/>
  <c r="C169" i="23" s="1"/>
  <c r="L137" i="23"/>
  <c r="G140" i="23"/>
  <c r="K139" i="23" s="1"/>
  <c r="G77" i="23"/>
  <c r="K76" i="23"/>
  <c r="K75" i="23"/>
  <c r="G47" i="23"/>
  <c r="K46" i="23"/>
  <c r="G108" i="23"/>
  <c r="K107" i="23" s="1"/>
  <c r="K138" i="23"/>
  <c r="K106" i="23"/>
  <c r="G171" i="23"/>
  <c r="K170" i="23" s="1"/>
  <c r="B105" i="23"/>
  <c r="C105" i="23" s="1"/>
  <c r="B104" i="23"/>
  <c r="C104" i="23" s="1"/>
  <c r="B168" i="23"/>
  <c r="C168" i="23" s="1"/>
  <c r="B167" i="23"/>
  <c r="C167" i="23" s="1"/>
  <c r="L109" i="22"/>
  <c r="B109" i="22" s="1"/>
  <c r="C109" i="22" s="1"/>
  <c r="L137" i="22"/>
  <c r="B137" i="22" s="1"/>
  <c r="C137" i="22" s="1"/>
  <c r="L168" i="22"/>
  <c r="B168" i="22" s="1"/>
  <c r="C168" i="22" s="1"/>
  <c r="L45" i="22"/>
  <c r="L74" i="22"/>
  <c r="L75" i="22"/>
  <c r="G111" i="22"/>
  <c r="G139" i="22"/>
  <c r="G170" i="22"/>
  <c r="K169" i="22" s="1"/>
  <c r="G47" i="22"/>
  <c r="K46" i="22" s="1"/>
  <c r="G77" i="22"/>
  <c r="B108" i="22"/>
  <c r="C108" i="22" s="1"/>
  <c r="B107" i="22"/>
  <c r="C107" i="22" s="1"/>
  <c r="B44" i="22"/>
  <c r="C44" i="22" s="1"/>
  <c r="L45" i="21"/>
  <c r="B45" i="21" s="1"/>
  <c r="C45" i="21" s="1"/>
  <c r="L76" i="21"/>
  <c r="L139" i="21"/>
  <c r="B139" i="21" s="1"/>
  <c r="C139" i="21" s="1"/>
  <c r="L75" i="21"/>
  <c r="B75" i="21" s="1"/>
  <c r="C75" i="21" s="1"/>
  <c r="L169" i="21"/>
  <c r="G141" i="21"/>
  <c r="K140" i="21" s="1"/>
  <c r="G109" i="21"/>
  <c r="K108" i="21" s="1"/>
  <c r="K107" i="21"/>
  <c r="G47" i="21"/>
  <c r="K46" i="21" s="1"/>
  <c r="G172" i="21"/>
  <c r="K171" i="21" s="1"/>
  <c r="K170" i="21"/>
  <c r="G78" i="21"/>
  <c r="B74" i="21"/>
  <c r="C74" i="21" s="1"/>
  <c r="B138" i="21"/>
  <c r="C138" i="21" s="1"/>
  <c r="B137" i="21"/>
  <c r="C137" i="21" s="1"/>
  <c r="K42" i="1"/>
  <c r="K105" i="1"/>
  <c r="K168" i="1"/>
  <c r="B168" i="1" s="1"/>
  <c r="C168" i="1" s="1"/>
  <c r="K106" i="1"/>
  <c r="K137" i="1"/>
  <c r="B137" i="1" s="1"/>
  <c r="C137" i="1" s="1"/>
  <c r="B44" i="3"/>
  <c r="C44" i="3" s="1"/>
  <c r="B40" i="1"/>
  <c r="C40" i="1" s="1"/>
  <c r="G108" i="9"/>
  <c r="K107" i="9" s="1"/>
  <c r="G46" i="9"/>
  <c r="G170" i="9"/>
  <c r="K169" i="9" s="1"/>
  <c r="B77" i="9"/>
  <c r="C77" i="9" s="1"/>
  <c r="B76" i="9"/>
  <c r="C76" i="9" s="1"/>
  <c r="G142" i="9"/>
  <c r="G80" i="9"/>
  <c r="K79" i="9" s="1"/>
  <c r="G171" i="8"/>
  <c r="K170" i="8" s="1"/>
  <c r="G46" i="8"/>
  <c r="B168" i="8"/>
  <c r="C168" i="8" s="1"/>
  <c r="B167" i="8"/>
  <c r="C167" i="8" s="1"/>
  <c r="G139" i="8"/>
  <c r="K138" i="8" s="1"/>
  <c r="K169" i="8"/>
  <c r="G108" i="8"/>
  <c r="K107" i="8" s="1"/>
  <c r="G77" i="8"/>
  <c r="K76" i="8" s="1"/>
  <c r="G77" i="4"/>
  <c r="K76" i="4" s="1"/>
  <c r="G171" i="4"/>
  <c r="K170" i="4" s="1"/>
  <c r="G46" i="4"/>
  <c r="K45" i="4" s="1"/>
  <c r="G142" i="4"/>
  <c r="K141" i="4" s="1"/>
  <c r="G110" i="4"/>
  <c r="K109" i="4" s="1"/>
  <c r="G110" i="3"/>
  <c r="K109" i="3" s="1"/>
  <c r="K108" i="3"/>
  <c r="G139" i="3"/>
  <c r="K138" i="3" s="1"/>
  <c r="G80" i="3"/>
  <c r="K79" i="3" s="1"/>
  <c r="G47" i="3"/>
  <c r="K137" i="3"/>
  <c r="G171" i="3"/>
  <c r="K170" i="3" s="1"/>
  <c r="K169" i="3"/>
  <c r="B168" i="3"/>
  <c r="C168" i="3" s="1"/>
  <c r="B167" i="3"/>
  <c r="C167" i="3" s="1"/>
  <c r="K78" i="3"/>
  <c r="G77" i="2"/>
  <c r="J76" i="2" s="1"/>
  <c r="G46" i="2"/>
  <c r="J45" i="2" s="1"/>
  <c r="G139" i="2"/>
  <c r="J138" i="2" s="1"/>
  <c r="G110" i="2"/>
  <c r="B107" i="2"/>
  <c r="C107" i="2" s="1"/>
  <c r="B106" i="2"/>
  <c r="C106" i="2" s="1"/>
  <c r="G170" i="2"/>
  <c r="B167" i="2"/>
  <c r="C167" i="2" s="1"/>
  <c r="J75" i="2"/>
  <c r="J137" i="2"/>
  <c r="B74" i="2"/>
  <c r="C74" i="2" s="1"/>
  <c r="G170" i="1"/>
  <c r="G139" i="1"/>
  <c r="J138" i="1" s="1"/>
  <c r="G108" i="1"/>
  <c r="G78" i="1"/>
  <c r="J77" i="1" s="1"/>
  <c r="J76" i="1"/>
  <c r="G44" i="1"/>
  <c r="J43" i="1" s="1"/>
  <c r="L19" i="31" a="1"/>
  <c r="K45" i="2" a="1"/>
  <c r="L19" i="3" a="1"/>
  <c r="L45" i="28" a="1"/>
  <c r="L139" i="23" a="1"/>
  <c r="L169" i="3" a="1"/>
  <c r="L170" i="29" a="1"/>
  <c r="L107" i="9" a="1"/>
  <c r="L170" i="8" a="1"/>
  <c r="L46" i="25" a="1"/>
  <c r="L169" i="8" a="1"/>
  <c r="K75" i="2" a="1"/>
  <c r="L20" i="30" a="1"/>
  <c r="L79" i="9" a="1"/>
  <c r="L107" i="30" a="1"/>
  <c r="L170" i="3" a="1"/>
  <c r="L76" i="31" a="1"/>
  <c r="L106" i="23" a="1"/>
  <c r="L20" i="23" a="1"/>
  <c r="K137" i="2" a="1"/>
  <c r="L75" i="30" a="1"/>
  <c r="K18" i="1" a="1"/>
  <c r="L47" i="26" a="1"/>
  <c r="L46" i="32" a="1"/>
  <c r="L172" i="33" a="1"/>
  <c r="K17" i="2" a="1"/>
  <c r="L139" i="30" a="1"/>
  <c r="L20" i="32" a="1"/>
  <c r="L139" i="26" a="1"/>
  <c r="L19" i="9" a="1"/>
  <c r="L139" i="31" a="1"/>
  <c r="L18" i="3" a="1"/>
  <c r="L45" i="31" a="1"/>
  <c r="L75" i="33" a="1"/>
  <c r="L170" i="4" a="1"/>
  <c r="L20" i="24" a="1"/>
  <c r="L138" i="32" a="1"/>
  <c r="L171" i="27" a="1"/>
  <c r="L44" i="27" a="1"/>
  <c r="L45" i="27" a="1"/>
  <c r="L79" i="3" a="1"/>
  <c r="K77" i="1" a="1"/>
  <c r="L140" i="28" a="1"/>
  <c r="L76" i="23" a="1"/>
  <c r="L76" i="8" a="1"/>
  <c r="L46" i="24" a="1"/>
  <c r="L170" i="32" a="1"/>
  <c r="L49" i="30" a="1"/>
  <c r="L139" i="24" a="1"/>
  <c r="L172" i="31" a="1"/>
  <c r="L78" i="3" a="1"/>
  <c r="L107" i="27" a="1"/>
  <c r="L140" i="34" a="1"/>
  <c r="L107" i="21" a="1"/>
  <c r="L138" i="27" a="1"/>
  <c r="L76" i="27" a="1"/>
  <c r="L109" i="33" a="1"/>
  <c r="L75" i="27" a="1"/>
  <c r="L140" i="26" a="1"/>
  <c r="L139" i="34" a="1"/>
  <c r="L76" i="4" a="1"/>
  <c r="L44" i="28" a="1"/>
  <c r="L46" i="21" a="1"/>
  <c r="L138" i="8" a="1"/>
  <c r="L76" i="33" a="1"/>
  <c r="L19" i="28" a="1"/>
  <c r="K76" i="2" a="1"/>
  <c r="L171" i="21" a="1"/>
  <c r="L108" i="3" a="1"/>
  <c r="L140" i="31" a="1"/>
  <c r="L20" i="26" a="1"/>
  <c r="L77" i="34" a="1"/>
  <c r="L172" i="30" a="1"/>
  <c r="L169" i="9" a="1"/>
  <c r="L107" i="23" a="1"/>
  <c r="L75" i="25" a="1"/>
  <c r="L109" i="4" a="1"/>
  <c r="L141" i="4" a="1"/>
  <c r="L173" i="28" a="1"/>
  <c r="L75" i="24" a="1"/>
  <c r="L20" i="27" a="1"/>
  <c r="L107" i="8" a="1"/>
  <c r="L44" i="33" a="1"/>
  <c r="L138" i="24" a="1"/>
  <c r="L76" i="32" a="1"/>
  <c r="L75" i="23" a="1"/>
  <c r="L137" i="3" a="1"/>
  <c r="L19" i="29" a="1"/>
  <c r="L138" i="23" a="1"/>
  <c r="K76" i="1" a="1"/>
  <c r="L46" i="22" a="1"/>
  <c r="L108" i="21" a="1"/>
  <c r="L76" i="29" a="1"/>
  <c r="L138" i="3" a="1"/>
  <c r="L108" i="34" a="1"/>
  <c r="K138" i="2" a="1"/>
  <c r="L44" i="34" a="1"/>
  <c r="L45" i="4" a="1"/>
  <c r="L19" i="21" a="1"/>
  <c r="L76" i="24" a="1"/>
  <c r="L46" i="23" a="1"/>
  <c r="L18" i="31" a="1"/>
  <c r="K138" i="1" a="1"/>
  <c r="L19" i="26" a="1"/>
  <c r="L20" i="9" a="1"/>
  <c r="L109" i="3" a="1"/>
  <c r="K43" i="1" a="1"/>
  <c r="L45" i="34" a="1"/>
  <c r="L170" i="21" a="1"/>
  <c r="L140" i="33" a="1"/>
  <c r="L139" i="32" a="1"/>
  <c r="L20" i="34" a="1"/>
  <c r="L18" i="28" a="1"/>
  <c r="L170" i="23" a="1"/>
  <c r="L19" i="22" a="1"/>
  <c r="L138" i="25" a="1"/>
  <c r="L108" i="28" a="1"/>
  <c r="L18" i="4" a="1"/>
  <c r="L76" i="25" a="1"/>
  <c r="L108" i="30" a="1"/>
  <c r="L140" i="21" a="1"/>
  <c r="L169" i="22" a="1"/>
  <c r="L171" i="29" a="1"/>
  <c r="L19" i="25" a="1"/>
  <c r="L18" i="21" a="1"/>
  <c r="L45" i="33" a="1"/>
  <c r="L173" i="24" a="1"/>
  <c r="L76" i="30" a="1"/>
  <c r="L20" i="33" a="1"/>
  <c r="L172" i="25" a="1"/>
  <c r="L20" i="34" l="1"/>
  <c r="B20" i="34" s="1"/>
  <c r="C20" i="34" s="1"/>
  <c r="G22" i="34"/>
  <c r="K21" i="34"/>
  <c r="B19" i="34"/>
  <c r="C19" i="34" s="1"/>
  <c r="B18" i="34"/>
  <c r="C18" i="34" s="1"/>
  <c r="L20" i="33"/>
  <c r="B20" i="33" s="1"/>
  <c r="C20" i="33" s="1"/>
  <c r="G22" i="33"/>
  <c r="B19" i="33"/>
  <c r="C19" i="33" s="1"/>
  <c r="B18" i="33"/>
  <c r="C18" i="33" s="1"/>
  <c r="L20" i="32"/>
  <c r="B20" i="32" s="1"/>
  <c r="C20" i="32" s="1"/>
  <c r="G22" i="32"/>
  <c r="K21" i="32" s="1"/>
  <c r="L18" i="31"/>
  <c r="L19" i="31"/>
  <c r="G21" i="31"/>
  <c r="K20" i="31"/>
  <c r="L20" i="30"/>
  <c r="B20" i="30" s="1"/>
  <c r="C20" i="30" s="1"/>
  <c r="G22" i="30"/>
  <c r="K21" i="30" s="1"/>
  <c r="B19" i="30"/>
  <c r="C19" i="30" s="1"/>
  <c r="B18" i="30"/>
  <c r="C18" i="30" s="1"/>
  <c r="L19" i="29"/>
  <c r="B19" i="29" s="1"/>
  <c r="C19" i="29" s="1"/>
  <c r="G21" i="29"/>
  <c r="K20" i="29"/>
  <c r="L18" i="28"/>
  <c r="B18" i="28" s="1"/>
  <c r="C18" i="28" s="1"/>
  <c r="L19" i="28"/>
  <c r="G21" i="28"/>
  <c r="B17" i="28"/>
  <c r="C17" i="28" s="1"/>
  <c r="L20" i="27"/>
  <c r="B20" i="27" s="1"/>
  <c r="C20" i="27" s="1"/>
  <c r="G22" i="27"/>
  <c r="K21" i="27" s="1"/>
  <c r="B19" i="27"/>
  <c r="C19" i="27" s="1"/>
  <c r="L19" i="26"/>
  <c r="B19" i="26" s="1"/>
  <c r="C19" i="26" s="1"/>
  <c r="L20" i="26"/>
  <c r="G22" i="26"/>
  <c r="K21" i="26" s="1"/>
  <c r="B18" i="26"/>
  <c r="C18" i="26" s="1"/>
  <c r="L19" i="25"/>
  <c r="G21" i="25"/>
  <c r="K20" i="25" s="1"/>
  <c r="B19" i="25"/>
  <c r="C19" i="25" s="1"/>
  <c r="B19" i="24"/>
  <c r="C19" i="24" s="1"/>
  <c r="L20" i="24"/>
  <c r="B20" i="24" s="1"/>
  <c r="C20" i="24" s="1"/>
  <c r="G22" i="24"/>
  <c r="K21" i="24" s="1"/>
  <c r="L20" i="23"/>
  <c r="B20" i="23" s="1"/>
  <c r="C20" i="23" s="1"/>
  <c r="G22" i="23"/>
  <c r="B19" i="23"/>
  <c r="C19" i="23" s="1"/>
  <c r="B18" i="23"/>
  <c r="C18" i="23" s="1"/>
  <c r="L19" i="22"/>
  <c r="B19" i="22" s="1"/>
  <c r="C19" i="22" s="1"/>
  <c r="G21" i="22"/>
  <c r="K20" i="22" s="1"/>
  <c r="L18" i="21"/>
  <c r="L19" i="21"/>
  <c r="G21" i="21"/>
  <c r="K20" i="21" s="1"/>
  <c r="G21" i="8"/>
  <c r="K20" i="8" s="1"/>
  <c r="K19" i="8"/>
  <c r="L20" i="9"/>
  <c r="L19" i="9"/>
  <c r="B19" i="9" s="1"/>
  <c r="C19" i="9" s="1"/>
  <c r="G22" i="9"/>
  <c r="K21" i="9" s="1"/>
  <c r="B18" i="9"/>
  <c r="C18" i="9" s="1"/>
  <c r="L18" i="4"/>
  <c r="G21" i="4"/>
  <c r="K20" i="4" s="1"/>
  <c r="K19" i="4"/>
  <c r="L18" i="3"/>
  <c r="L19" i="3"/>
  <c r="G21" i="3"/>
  <c r="K20" i="3"/>
  <c r="K17" i="2"/>
  <c r="G20" i="2"/>
  <c r="J19" i="2" s="1"/>
  <c r="J18" i="2"/>
  <c r="K18" i="1"/>
  <c r="B18" i="1" s="1"/>
  <c r="C18" i="1" s="1"/>
  <c r="B17" i="1"/>
  <c r="C17" i="1" s="1"/>
  <c r="G20" i="1"/>
  <c r="J19" i="1" s="1"/>
  <c r="L76" i="8"/>
  <c r="L170" i="8"/>
  <c r="L107" i="8"/>
  <c r="B107" i="8" s="1"/>
  <c r="C107" i="8" s="1"/>
  <c r="L138" i="8"/>
  <c r="B138" i="8" s="1"/>
  <c r="C138" i="8" s="1"/>
  <c r="L169" i="8"/>
  <c r="L79" i="9"/>
  <c r="B79" i="9" s="1"/>
  <c r="C79" i="9" s="1"/>
  <c r="L169" i="9"/>
  <c r="B169" i="9" s="1"/>
  <c r="C169" i="9" s="1"/>
  <c r="L107" i="9"/>
  <c r="B107" i="9" s="1"/>
  <c r="C107" i="9" s="1"/>
  <c r="L109" i="4"/>
  <c r="B109" i="4" s="1"/>
  <c r="C109" i="4" s="1"/>
  <c r="L141" i="4"/>
  <c r="B141" i="4" s="1"/>
  <c r="C141" i="4" s="1"/>
  <c r="L45" i="4"/>
  <c r="B45" i="4" s="1"/>
  <c r="C45" i="4" s="1"/>
  <c r="L170" i="4"/>
  <c r="B170" i="4" s="1"/>
  <c r="C170" i="4" s="1"/>
  <c r="L76" i="4"/>
  <c r="L138" i="3"/>
  <c r="L79" i="3"/>
  <c r="L109" i="3"/>
  <c r="L137" i="3"/>
  <c r="L108" i="3"/>
  <c r="L78" i="3"/>
  <c r="L169" i="3"/>
  <c r="L170" i="3"/>
  <c r="K45" i="2"/>
  <c r="B45" i="2" s="1"/>
  <c r="C45" i="2" s="1"/>
  <c r="K76" i="2"/>
  <c r="K138" i="2"/>
  <c r="K137" i="2"/>
  <c r="K75" i="2"/>
  <c r="L139" i="34"/>
  <c r="B139" i="34" s="1"/>
  <c r="C139" i="34" s="1"/>
  <c r="L45" i="34"/>
  <c r="L77" i="34"/>
  <c r="B77" i="34" s="1"/>
  <c r="C77" i="34" s="1"/>
  <c r="L108" i="34"/>
  <c r="B108" i="34" s="1"/>
  <c r="C108" i="34" s="1"/>
  <c r="L44" i="34"/>
  <c r="L140" i="34"/>
  <c r="G175" i="34"/>
  <c r="K174" i="34" s="1"/>
  <c r="K173" i="34"/>
  <c r="G142" i="34"/>
  <c r="K141" i="34" s="1"/>
  <c r="B138" i="34"/>
  <c r="C138" i="34" s="1"/>
  <c r="B172" i="34"/>
  <c r="C172" i="34" s="1"/>
  <c r="G110" i="34"/>
  <c r="K109" i="34" s="1"/>
  <c r="G47" i="34"/>
  <c r="K46" i="34" s="1"/>
  <c r="G79" i="34"/>
  <c r="K78" i="34" s="1"/>
  <c r="B76" i="34"/>
  <c r="C76" i="34" s="1"/>
  <c r="B75" i="34"/>
  <c r="C75" i="34" s="1"/>
  <c r="L109" i="33"/>
  <c r="B109" i="33" s="1"/>
  <c r="C109" i="33" s="1"/>
  <c r="L75" i="33"/>
  <c r="L76" i="33"/>
  <c r="L44" i="33"/>
  <c r="L45" i="33"/>
  <c r="L140" i="33"/>
  <c r="L172" i="33"/>
  <c r="G111" i="33"/>
  <c r="G78" i="33"/>
  <c r="K77" i="33" s="1"/>
  <c r="G47" i="33"/>
  <c r="K46" i="33" s="1"/>
  <c r="G142" i="33"/>
  <c r="G174" i="33"/>
  <c r="B108" i="33"/>
  <c r="C108" i="33" s="1"/>
  <c r="B107" i="33"/>
  <c r="C107" i="33" s="1"/>
  <c r="B139" i="33"/>
  <c r="C139" i="33" s="1"/>
  <c r="B138" i="33"/>
  <c r="C138" i="33" s="1"/>
  <c r="B171" i="33"/>
  <c r="C171" i="33" s="1"/>
  <c r="B170" i="33"/>
  <c r="C170" i="33" s="1"/>
  <c r="L76" i="32"/>
  <c r="B76" i="32" s="1"/>
  <c r="C76" i="32" s="1"/>
  <c r="L46" i="32"/>
  <c r="B46" i="32" s="1"/>
  <c r="C46" i="32" s="1"/>
  <c r="L170" i="32"/>
  <c r="L138" i="32"/>
  <c r="L139" i="32"/>
  <c r="G109" i="32"/>
  <c r="K108" i="32" s="1"/>
  <c r="K107" i="32"/>
  <c r="G78" i="32"/>
  <c r="K77" i="32" s="1"/>
  <c r="G48" i="32"/>
  <c r="K47" i="32" s="1"/>
  <c r="G172" i="32"/>
  <c r="K171" i="32" s="1"/>
  <c r="G141" i="32"/>
  <c r="K140" i="32" s="1"/>
  <c r="B45" i="32"/>
  <c r="C45" i="32" s="1"/>
  <c r="B44" i="32"/>
  <c r="C44" i="32" s="1"/>
  <c r="L76" i="31"/>
  <c r="B76" i="31" s="1"/>
  <c r="C76" i="31" s="1"/>
  <c r="L45" i="31"/>
  <c r="L140" i="31"/>
  <c r="L172" i="31"/>
  <c r="L139" i="31"/>
  <c r="G110" i="31"/>
  <c r="K109" i="31" s="1"/>
  <c r="K108" i="31"/>
  <c r="B171" i="31"/>
  <c r="C171" i="31" s="1"/>
  <c r="B170" i="31"/>
  <c r="C170" i="31" s="1"/>
  <c r="G47" i="31"/>
  <c r="K46" i="31" s="1"/>
  <c r="G78" i="31"/>
  <c r="K77" i="31" s="1"/>
  <c r="G174" i="31"/>
  <c r="G142" i="31"/>
  <c r="B107" i="31"/>
  <c r="C107" i="31" s="1"/>
  <c r="L49" i="30"/>
  <c r="B49" i="30" s="1"/>
  <c r="C49" i="30" s="1"/>
  <c r="L107" i="30"/>
  <c r="L108" i="30"/>
  <c r="L75" i="30"/>
  <c r="L76" i="30"/>
  <c r="L139" i="30"/>
  <c r="B139" i="30" s="1"/>
  <c r="C139" i="30" s="1"/>
  <c r="L172" i="30"/>
  <c r="G110" i="30"/>
  <c r="K109" i="30" s="1"/>
  <c r="G175" i="30"/>
  <c r="K174" i="30" s="1"/>
  <c r="G141" i="30"/>
  <c r="K140" i="30" s="1"/>
  <c r="K173" i="30"/>
  <c r="G78" i="30"/>
  <c r="K77" i="30"/>
  <c r="G51" i="30"/>
  <c r="K50" i="30" s="1"/>
  <c r="L76" i="29"/>
  <c r="B76" i="29" s="1"/>
  <c r="C76" i="29" s="1"/>
  <c r="L170" i="29"/>
  <c r="L171" i="29"/>
  <c r="G78" i="29"/>
  <c r="G51" i="29"/>
  <c r="K50" i="29" s="1"/>
  <c r="K49" i="29"/>
  <c r="G109" i="29"/>
  <c r="K108" i="29"/>
  <c r="K107" i="29"/>
  <c r="G141" i="29"/>
  <c r="K140" i="29" s="1"/>
  <c r="K139" i="29"/>
  <c r="G173" i="29"/>
  <c r="K172" i="29" s="1"/>
  <c r="B138" i="29"/>
  <c r="C138" i="29" s="1"/>
  <c r="B137" i="29"/>
  <c r="C137" i="29" s="1"/>
  <c r="B106" i="29"/>
  <c r="C106" i="29" s="1"/>
  <c r="L173" i="28"/>
  <c r="L108" i="28"/>
  <c r="B108" i="28" s="1"/>
  <c r="C108" i="28" s="1"/>
  <c r="L44" i="28"/>
  <c r="L140" i="28"/>
  <c r="L45" i="28"/>
  <c r="G78" i="28"/>
  <c r="K77" i="28" s="1"/>
  <c r="K76" i="28"/>
  <c r="B139" i="28"/>
  <c r="C139" i="28" s="1"/>
  <c r="B138" i="28"/>
  <c r="C138" i="28" s="1"/>
  <c r="G110" i="28"/>
  <c r="K109" i="28" s="1"/>
  <c r="G142" i="28"/>
  <c r="G175" i="28"/>
  <c r="K174" i="28" s="1"/>
  <c r="G47" i="28"/>
  <c r="K46" i="28" s="1"/>
  <c r="B172" i="28"/>
  <c r="C172" i="28" s="1"/>
  <c r="B171" i="28"/>
  <c r="C171" i="28" s="1"/>
  <c r="B107" i="28"/>
  <c r="C107" i="28" s="1"/>
  <c r="L138" i="27"/>
  <c r="B138" i="27" s="1"/>
  <c r="C138" i="27" s="1"/>
  <c r="L107" i="27"/>
  <c r="B107" i="27" s="1"/>
  <c r="C107" i="27" s="1"/>
  <c r="L44" i="27"/>
  <c r="L45" i="27"/>
  <c r="L75" i="27"/>
  <c r="L76" i="27"/>
  <c r="L171" i="27"/>
  <c r="B171" i="27" s="1"/>
  <c r="C171" i="27" s="1"/>
  <c r="G78" i="27"/>
  <c r="K77" i="27" s="1"/>
  <c r="G140" i="27"/>
  <c r="K139" i="27" s="1"/>
  <c r="G47" i="27"/>
  <c r="K46" i="27" s="1"/>
  <c r="G109" i="27"/>
  <c r="K108" i="27" s="1"/>
  <c r="G173" i="27"/>
  <c r="K172" i="27" s="1"/>
  <c r="L139" i="26"/>
  <c r="B139" i="26" s="1"/>
  <c r="C139" i="26" s="1"/>
  <c r="L140" i="26"/>
  <c r="L47" i="26"/>
  <c r="B47" i="26" s="1"/>
  <c r="C47" i="26" s="1"/>
  <c r="G78" i="26"/>
  <c r="G142" i="26"/>
  <c r="G171" i="26"/>
  <c r="K169" i="26"/>
  <c r="G109" i="26"/>
  <c r="K108" i="26" s="1"/>
  <c r="K107" i="26"/>
  <c r="G49" i="26"/>
  <c r="B46" i="26"/>
  <c r="C46" i="26" s="1"/>
  <c r="K76" i="26"/>
  <c r="B138" i="26"/>
  <c r="C138" i="26" s="1"/>
  <c r="L172" i="25"/>
  <c r="B172" i="25" s="1"/>
  <c r="C172" i="25" s="1"/>
  <c r="L138" i="25"/>
  <c r="L75" i="25"/>
  <c r="L76" i="25"/>
  <c r="L46" i="25"/>
  <c r="B46" i="25" s="1"/>
  <c r="C46" i="25" s="1"/>
  <c r="G174" i="25"/>
  <c r="G112" i="25"/>
  <c r="K111" i="25" s="1"/>
  <c r="K110" i="25"/>
  <c r="G141" i="25"/>
  <c r="K140" i="25" s="1"/>
  <c r="K139" i="25"/>
  <c r="G78" i="25"/>
  <c r="K77" i="25" s="1"/>
  <c r="G48" i="25"/>
  <c r="K47" i="25" s="1"/>
  <c r="B171" i="25"/>
  <c r="C171" i="25" s="1"/>
  <c r="B170" i="25"/>
  <c r="C170" i="25" s="1"/>
  <c r="B109" i="25"/>
  <c r="C109" i="25" s="1"/>
  <c r="B45" i="25"/>
  <c r="C45" i="25" s="1"/>
  <c r="B44" i="25"/>
  <c r="C44" i="25" s="1"/>
  <c r="L46" i="24"/>
  <c r="B46" i="24" s="1"/>
  <c r="C46" i="24" s="1"/>
  <c r="L138" i="24"/>
  <c r="L139" i="24"/>
  <c r="L173" i="24"/>
  <c r="L75" i="24"/>
  <c r="L76" i="24"/>
  <c r="G109" i="24"/>
  <c r="K108" i="24" s="1"/>
  <c r="K107" i="24"/>
  <c r="G48" i="24"/>
  <c r="K47" i="24"/>
  <c r="G141" i="24"/>
  <c r="G175" i="24"/>
  <c r="K174" i="24" s="1"/>
  <c r="G78" i="24"/>
  <c r="B45" i="24"/>
  <c r="C45" i="24" s="1"/>
  <c r="B44" i="24"/>
  <c r="C44" i="24" s="1"/>
  <c r="L170" i="23"/>
  <c r="B170" i="23" s="1"/>
  <c r="C170" i="23" s="1"/>
  <c r="L107" i="23"/>
  <c r="L75" i="23"/>
  <c r="L139" i="23"/>
  <c r="L106" i="23"/>
  <c r="L138" i="23"/>
  <c r="B138" i="23" s="1"/>
  <c r="C138" i="23" s="1"/>
  <c r="L46" i="23"/>
  <c r="B46" i="23" s="1"/>
  <c r="C46" i="23" s="1"/>
  <c r="L76" i="23"/>
  <c r="G48" i="23"/>
  <c r="K47" i="23" s="1"/>
  <c r="G141" i="23"/>
  <c r="K140" i="23" s="1"/>
  <c r="B45" i="23"/>
  <c r="C45" i="23" s="1"/>
  <c r="B44" i="23"/>
  <c r="C44" i="23" s="1"/>
  <c r="G172" i="23"/>
  <c r="K171" i="23" s="1"/>
  <c r="G109" i="23"/>
  <c r="K108" i="23"/>
  <c r="G78" i="23"/>
  <c r="K77" i="23" s="1"/>
  <c r="B137" i="23"/>
  <c r="C137" i="23" s="1"/>
  <c r="L46" i="22"/>
  <c r="L169" i="22"/>
  <c r="B169" i="22" s="1"/>
  <c r="C169" i="22" s="1"/>
  <c r="G78" i="22"/>
  <c r="K77" i="22"/>
  <c r="K76" i="22"/>
  <c r="G48" i="22"/>
  <c r="G171" i="22"/>
  <c r="G140" i="22"/>
  <c r="K139" i="22" s="1"/>
  <c r="K138" i="22"/>
  <c r="G112" i="22"/>
  <c r="K111" i="22" s="1"/>
  <c r="K110" i="22"/>
  <c r="B75" i="22"/>
  <c r="C75" i="22" s="1"/>
  <c r="B74" i="22"/>
  <c r="C74" i="22" s="1"/>
  <c r="B45" i="22"/>
  <c r="C45" i="22" s="1"/>
  <c r="L140" i="21"/>
  <c r="B140" i="21" s="1"/>
  <c r="C140" i="21" s="1"/>
  <c r="L46" i="21"/>
  <c r="B46" i="21" s="1"/>
  <c r="C46" i="21" s="1"/>
  <c r="L170" i="21"/>
  <c r="B170" i="21" s="1"/>
  <c r="C170" i="21" s="1"/>
  <c r="L171" i="21"/>
  <c r="L108" i="21"/>
  <c r="L107" i="21"/>
  <c r="G79" i="21"/>
  <c r="K77" i="21"/>
  <c r="G173" i="21"/>
  <c r="K172" i="21" s="1"/>
  <c r="G48" i="21"/>
  <c r="K47" i="21" s="1"/>
  <c r="G110" i="21"/>
  <c r="K109" i="21" s="1"/>
  <c r="B169" i="21"/>
  <c r="C169" i="21" s="1"/>
  <c r="B76" i="21"/>
  <c r="C76" i="21" s="1"/>
  <c r="G142" i="21"/>
  <c r="K141" i="21" s="1"/>
  <c r="K43" i="1"/>
  <c r="K77" i="1"/>
  <c r="K76" i="1"/>
  <c r="K138" i="1"/>
  <c r="B138" i="1" s="1"/>
  <c r="C138" i="1" s="1"/>
  <c r="C45" i="3"/>
  <c r="B41" i="1"/>
  <c r="C41" i="1" s="1"/>
  <c r="B42" i="1"/>
  <c r="C42" i="1" s="1"/>
  <c r="G47" i="9"/>
  <c r="K46" i="9" s="1"/>
  <c r="K45" i="9"/>
  <c r="G143" i="9"/>
  <c r="G171" i="9"/>
  <c r="K170" i="9" s="1"/>
  <c r="G81" i="9"/>
  <c r="B106" i="9"/>
  <c r="C106" i="9" s="1"/>
  <c r="B105" i="9"/>
  <c r="C105" i="9" s="1"/>
  <c r="K141" i="9"/>
  <c r="B140" i="9"/>
  <c r="C140" i="9" s="1"/>
  <c r="B139" i="9"/>
  <c r="C139" i="9" s="1"/>
  <c r="G109" i="9"/>
  <c r="K108" i="9"/>
  <c r="G47" i="8"/>
  <c r="K46" i="8" s="1"/>
  <c r="K45" i="8"/>
  <c r="G172" i="8"/>
  <c r="K171" i="8" s="1"/>
  <c r="B106" i="8"/>
  <c r="C106" i="8" s="1"/>
  <c r="B105" i="8"/>
  <c r="C105" i="8" s="1"/>
  <c r="G78" i="8"/>
  <c r="K77" i="8" s="1"/>
  <c r="B44" i="8"/>
  <c r="C44" i="8" s="1"/>
  <c r="G140" i="8"/>
  <c r="K139" i="8" s="1"/>
  <c r="B75" i="8"/>
  <c r="C75" i="8" s="1"/>
  <c r="B74" i="8"/>
  <c r="C74" i="8" s="1"/>
  <c r="G109" i="8"/>
  <c r="K108" i="8" s="1"/>
  <c r="G47" i="4"/>
  <c r="K46" i="4" s="1"/>
  <c r="G78" i="4"/>
  <c r="K77" i="4" s="1"/>
  <c r="G143" i="4"/>
  <c r="K142" i="4" s="1"/>
  <c r="G111" i="4"/>
  <c r="K110" i="4"/>
  <c r="G172" i="4"/>
  <c r="K171" i="4" s="1"/>
  <c r="B44" i="4"/>
  <c r="C44" i="4" s="1"/>
  <c r="G48" i="3"/>
  <c r="G172" i="3"/>
  <c r="K46" i="3"/>
  <c r="G81" i="3"/>
  <c r="G140" i="3"/>
  <c r="G111" i="3"/>
  <c r="K110" i="3" s="1"/>
  <c r="G111" i="2"/>
  <c r="J110" i="2" s="1"/>
  <c r="G140" i="2"/>
  <c r="G78" i="2"/>
  <c r="J77" i="2" s="1"/>
  <c r="J109" i="2"/>
  <c r="G47" i="2"/>
  <c r="J46" i="2" s="1"/>
  <c r="G171" i="2"/>
  <c r="J170" i="2" s="1"/>
  <c r="J169" i="2"/>
  <c r="B136" i="2"/>
  <c r="C136" i="2" s="1"/>
  <c r="G171" i="1"/>
  <c r="J169" i="1"/>
  <c r="G140" i="1"/>
  <c r="J139" i="1" s="1"/>
  <c r="G109" i="1"/>
  <c r="J108" i="1" s="1"/>
  <c r="J107" i="1"/>
  <c r="B106" i="1"/>
  <c r="C106" i="1" s="1"/>
  <c r="B105" i="1"/>
  <c r="C105" i="1" s="1"/>
  <c r="G79" i="1"/>
  <c r="G45" i="1"/>
  <c r="J44" i="1" s="1"/>
  <c r="L50" i="30" a="1"/>
  <c r="L76" i="22" a="1"/>
  <c r="L170" i="9" a="1"/>
  <c r="L141" i="34" a="1"/>
  <c r="L140" i="32" a="1"/>
  <c r="L77" i="8" a="1"/>
  <c r="L19" i="4" a="1"/>
  <c r="L46" i="27" a="1"/>
  <c r="L46" i="9" a="1"/>
  <c r="L46" i="34" a="1"/>
  <c r="L78" i="34" a="1"/>
  <c r="K110" i="2" a="1"/>
  <c r="L173" i="30" a="1"/>
  <c r="L171" i="23" a="1"/>
  <c r="K108" i="1" a="1"/>
  <c r="L174" i="30" a="1"/>
  <c r="L20" i="29" a="1"/>
  <c r="L174" i="24" a="1"/>
  <c r="L108" i="26" a="1"/>
  <c r="L139" i="25" a="1"/>
  <c r="L108" i="29" a="1"/>
  <c r="K139" i="1" a="1"/>
  <c r="L20" i="31" a="1"/>
  <c r="L77" i="33" a="1"/>
  <c r="L108" i="24" a="1"/>
  <c r="L111" i="25" a="1"/>
  <c r="L141" i="21" a="1"/>
  <c r="L139" i="8" a="1"/>
  <c r="L140" i="29" a="1"/>
  <c r="L77" i="32" a="1"/>
  <c r="L171" i="4" a="1"/>
  <c r="L50" i="29" a="1"/>
  <c r="L21" i="27" a="1"/>
  <c r="L77" i="23" a="1"/>
  <c r="L45" i="8" a="1"/>
  <c r="L46" i="8" a="1"/>
  <c r="L110" i="3" a="1"/>
  <c r="L47" i="32" a="1"/>
  <c r="L77" i="25" a="1"/>
  <c r="L174" i="34" a="1"/>
  <c r="K46" i="2" a="1"/>
  <c r="L20" i="25" a="1"/>
  <c r="L108" i="32" a="1"/>
  <c r="L77" i="31" a="1"/>
  <c r="L173" i="34" a="1"/>
  <c r="L108" i="23" a="1"/>
  <c r="L46" i="4" a="1"/>
  <c r="L139" i="27" a="1"/>
  <c r="L139" i="22" a="1"/>
  <c r="L108" i="27" a="1"/>
  <c r="L77" i="22" a="1"/>
  <c r="K19" i="1" a="1"/>
  <c r="L110" i="25" a="1"/>
  <c r="L20" i="3" a="1"/>
  <c r="K44" i="1" a="1"/>
  <c r="L140" i="30" a="1"/>
  <c r="L107" i="26" a="1"/>
  <c r="L138" i="22" a="1"/>
  <c r="L77" i="30" a="1"/>
  <c r="K170" i="2" a="1"/>
  <c r="L172" i="29" a="1"/>
  <c r="L109" i="30" a="1"/>
  <c r="L20" i="8" a="1"/>
  <c r="L107" i="32" a="1"/>
  <c r="L139" i="29" a="1"/>
  <c r="L108" i="31" a="1"/>
  <c r="L21" i="24" a="1"/>
  <c r="K109" i="2" a="1"/>
  <c r="L46" i="31" a="1"/>
  <c r="L20" i="22" a="1"/>
  <c r="L109" i="28" a="1"/>
  <c r="L107" i="24" a="1"/>
  <c r="L20" i="4" a="1"/>
  <c r="L76" i="26" a="1"/>
  <c r="L47" i="24" a="1"/>
  <c r="L77" i="28" a="1"/>
  <c r="L174" i="28" a="1"/>
  <c r="L77" i="27" a="1"/>
  <c r="K77" i="2" a="1"/>
  <c r="L172" i="27" a="1"/>
  <c r="L108" i="9" a="1"/>
  <c r="K107" i="1" a="1"/>
  <c r="L110" i="22" a="1"/>
  <c r="L46" i="3" a="1"/>
  <c r="L21" i="30" a="1"/>
  <c r="L140" i="23" a="1"/>
  <c r="K169" i="1" a="1"/>
  <c r="L21" i="32" a="1"/>
  <c r="L169" i="26" a="1"/>
  <c r="L47" i="25" a="1"/>
  <c r="L46" i="33" a="1"/>
  <c r="L141" i="9" a="1"/>
  <c r="L77" i="4" a="1"/>
  <c r="L171" i="32" a="1"/>
  <c r="L45" i="9" a="1"/>
  <c r="L49" i="29" a="1"/>
  <c r="L142" i="4" a="1"/>
  <c r="K19" i="2" a="1"/>
  <c r="L77" i="21" a="1"/>
  <c r="L111" i="22" a="1"/>
  <c r="L107" i="29" a="1"/>
  <c r="K169" i="2" a="1"/>
  <c r="L109" i="21" a="1"/>
  <c r="L20" i="21" a="1"/>
  <c r="L47" i="21" a="1"/>
  <c r="K18" i="2" a="1"/>
  <c r="L21" i="26" a="1"/>
  <c r="L21" i="34" a="1"/>
  <c r="L108" i="8" a="1"/>
  <c r="L171" i="8" a="1"/>
  <c r="L172" i="21" a="1"/>
  <c r="L46" i="28" a="1"/>
  <c r="L21" i="9" a="1"/>
  <c r="L140" i="25" a="1"/>
  <c r="L76" i="28" a="1"/>
  <c r="L109" i="31" a="1"/>
  <c r="L19" i="8" a="1"/>
  <c r="L109" i="34" a="1"/>
  <c r="L110" i="4" a="1"/>
  <c r="L47" i="23" a="1"/>
  <c r="L21" i="34" l="1"/>
  <c r="B21" i="34" s="1"/>
  <c r="C21" i="34" s="1"/>
  <c r="G23" i="34"/>
  <c r="K22" i="34" s="1"/>
  <c r="G23" i="33"/>
  <c r="K22" i="33"/>
  <c r="K21" i="33"/>
  <c r="L21" i="32"/>
  <c r="B21" i="32" s="1"/>
  <c r="C21" i="32" s="1"/>
  <c r="G23" i="32"/>
  <c r="K22" i="32"/>
  <c r="L20" i="31"/>
  <c r="B20" i="31" s="1"/>
  <c r="C20" i="31" s="1"/>
  <c r="G22" i="31"/>
  <c r="B19" i="31"/>
  <c r="C19" i="31" s="1"/>
  <c r="B18" i="31"/>
  <c r="C18" i="31" s="1"/>
  <c r="L21" i="30"/>
  <c r="G23" i="30"/>
  <c r="K22" i="30"/>
  <c r="B21" i="30"/>
  <c r="C21" i="30" s="1"/>
  <c r="L20" i="29"/>
  <c r="B20" i="29" s="1"/>
  <c r="C20" i="29" s="1"/>
  <c r="G22" i="29"/>
  <c r="G22" i="28"/>
  <c r="K20" i="28"/>
  <c r="B19" i="28"/>
  <c r="C19" i="28" s="1"/>
  <c r="L21" i="27"/>
  <c r="B21" i="27" s="1"/>
  <c r="C21" i="27" s="1"/>
  <c r="G23" i="27"/>
  <c r="K22" i="27" s="1"/>
  <c r="L21" i="26"/>
  <c r="B21" i="26" s="1"/>
  <c r="C21" i="26" s="1"/>
  <c r="G23" i="26"/>
  <c r="K22" i="26"/>
  <c r="B20" i="26"/>
  <c r="C20" i="26" s="1"/>
  <c r="L20" i="25"/>
  <c r="B20" i="25" s="1"/>
  <c r="C20" i="25" s="1"/>
  <c r="G22" i="25"/>
  <c r="L21" i="24"/>
  <c r="G23" i="24"/>
  <c r="K22" i="24"/>
  <c r="B21" i="24"/>
  <c r="C21" i="24" s="1"/>
  <c r="G23" i="23"/>
  <c r="K22" i="23" s="1"/>
  <c r="K21" i="23"/>
  <c r="L20" i="22"/>
  <c r="B20" i="22" s="1"/>
  <c r="C20" i="22" s="1"/>
  <c r="G22" i="22"/>
  <c r="L20" i="21"/>
  <c r="B20" i="21" s="1"/>
  <c r="C20" i="21" s="1"/>
  <c r="G22" i="21"/>
  <c r="K21" i="21" s="1"/>
  <c r="B19" i="21"/>
  <c r="C19" i="21" s="1"/>
  <c r="B18" i="21"/>
  <c r="C18" i="21" s="1"/>
  <c r="L20" i="8"/>
  <c r="L19" i="8"/>
  <c r="G22" i="8"/>
  <c r="L21" i="9"/>
  <c r="B20" i="9"/>
  <c r="C20" i="9" s="1"/>
  <c r="G23" i="9"/>
  <c r="K22" i="9" s="1"/>
  <c r="B21" i="9"/>
  <c r="C21" i="9" s="1"/>
  <c r="L19" i="4"/>
  <c r="B19" i="4" s="1"/>
  <c r="C19" i="4" s="1"/>
  <c r="L20" i="4"/>
  <c r="G22" i="4"/>
  <c r="B18" i="4"/>
  <c r="C18" i="4" s="1"/>
  <c r="L20" i="3"/>
  <c r="G22" i="3"/>
  <c r="B20" i="3"/>
  <c r="C20" i="3" s="1"/>
  <c r="B19" i="3"/>
  <c r="C19" i="3" s="1"/>
  <c r="B18" i="3"/>
  <c r="C18" i="3" s="1"/>
  <c r="K18" i="2"/>
  <c r="K19" i="2"/>
  <c r="B18" i="2"/>
  <c r="C18" i="2" s="1"/>
  <c r="B17" i="2"/>
  <c r="C17" i="2" s="1"/>
  <c r="G21" i="2"/>
  <c r="J20" i="2" s="1"/>
  <c r="K19" i="1"/>
  <c r="B19" i="1" s="1"/>
  <c r="C19" i="1" s="1"/>
  <c r="G21" i="1"/>
  <c r="L108" i="8"/>
  <c r="B108" i="8" s="1"/>
  <c r="C108" i="8" s="1"/>
  <c r="L139" i="8"/>
  <c r="B139" i="8" s="1"/>
  <c r="C139" i="8" s="1"/>
  <c r="L171" i="8"/>
  <c r="B171" i="8" s="1"/>
  <c r="C171" i="8" s="1"/>
  <c r="L77" i="8"/>
  <c r="B77" i="8" s="1"/>
  <c r="C77" i="8" s="1"/>
  <c r="L45" i="8"/>
  <c r="L46" i="8"/>
  <c r="L108" i="9"/>
  <c r="B108" i="9" s="1"/>
  <c r="C108" i="9" s="1"/>
  <c r="L45" i="9"/>
  <c r="L141" i="9"/>
  <c r="L46" i="9"/>
  <c r="L170" i="9"/>
  <c r="B170" i="9" s="1"/>
  <c r="C170" i="9" s="1"/>
  <c r="L110" i="4"/>
  <c r="B110" i="4" s="1"/>
  <c r="C110" i="4" s="1"/>
  <c r="L46" i="4"/>
  <c r="L77" i="4"/>
  <c r="B77" i="4" s="1"/>
  <c r="C77" i="4" s="1"/>
  <c r="L171" i="4"/>
  <c r="B171" i="4" s="1"/>
  <c r="C171" i="4" s="1"/>
  <c r="L142" i="4"/>
  <c r="B142" i="4" s="1"/>
  <c r="C142" i="4" s="1"/>
  <c r="L110" i="3"/>
  <c r="B110" i="3" s="1"/>
  <c r="C110" i="3" s="1"/>
  <c r="L46" i="3"/>
  <c r="K170" i="2"/>
  <c r="K109" i="2"/>
  <c r="K46" i="2"/>
  <c r="B46" i="2" s="1"/>
  <c r="C46" i="2" s="1"/>
  <c r="K77" i="2"/>
  <c r="B77" i="2" s="1"/>
  <c r="C77" i="2" s="1"/>
  <c r="K110" i="2"/>
  <c r="K169" i="2"/>
  <c r="L141" i="34"/>
  <c r="B141" i="34" s="1"/>
  <c r="C141" i="34" s="1"/>
  <c r="L46" i="34"/>
  <c r="B46" i="34" s="1"/>
  <c r="C46" i="34" s="1"/>
  <c r="L109" i="34"/>
  <c r="B109" i="34" s="1"/>
  <c r="C109" i="34" s="1"/>
  <c r="L173" i="34"/>
  <c r="L78" i="34"/>
  <c r="B78" i="34" s="1"/>
  <c r="C78" i="34" s="1"/>
  <c r="L174" i="34"/>
  <c r="G111" i="34"/>
  <c r="K110" i="34" s="1"/>
  <c r="G143" i="34"/>
  <c r="K142" i="34" s="1"/>
  <c r="B45" i="34"/>
  <c r="C45" i="34" s="1"/>
  <c r="B44" i="34"/>
  <c r="C44" i="34" s="1"/>
  <c r="G48" i="34"/>
  <c r="K47" i="34" s="1"/>
  <c r="G176" i="34"/>
  <c r="K175" i="34" s="1"/>
  <c r="G80" i="34"/>
  <c r="K79" i="34" s="1"/>
  <c r="B140" i="34"/>
  <c r="C140" i="34" s="1"/>
  <c r="L77" i="33"/>
  <c r="B77" i="33" s="1"/>
  <c r="C77" i="33" s="1"/>
  <c r="L46" i="33"/>
  <c r="B46" i="33" s="1"/>
  <c r="C46" i="33" s="1"/>
  <c r="G112" i="33"/>
  <c r="K111" i="33" s="1"/>
  <c r="G175" i="33"/>
  <c r="K174" i="33"/>
  <c r="K173" i="33"/>
  <c r="G143" i="33"/>
  <c r="K142" i="33"/>
  <c r="K141" i="33"/>
  <c r="G48" i="33"/>
  <c r="G79" i="33"/>
  <c r="K110" i="33"/>
  <c r="B172" i="33"/>
  <c r="C172" i="33" s="1"/>
  <c r="B45" i="33"/>
  <c r="C45" i="33" s="1"/>
  <c r="B44" i="33"/>
  <c r="C44" i="33" s="1"/>
  <c r="B76" i="33"/>
  <c r="C76" i="33" s="1"/>
  <c r="B75" i="33"/>
  <c r="C75" i="33" s="1"/>
  <c r="B140" i="33"/>
  <c r="C140" i="33" s="1"/>
  <c r="L77" i="32"/>
  <c r="L140" i="32"/>
  <c r="B140" i="32" s="1"/>
  <c r="C140" i="32" s="1"/>
  <c r="L171" i="32"/>
  <c r="B171" i="32" s="1"/>
  <c r="C171" i="32" s="1"/>
  <c r="L47" i="32"/>
  <c r="L107" i="32"/>
  <c r="L108" i="32"/>
  <c r="G142" i="32"/>
  <c r="G173" i="32"/>
  <c r="K172" i="32" s="1"/>
  <c r="G49" i="32"/>
  <c r="K48" i="32"/>
  <c r="G79" i="32"/>
  <c r="G110" i="32"/>
  <c r="K109" i="32"/>
  <c r="B139" i="32"/>
  <c r="C139" i="32" s="1"/>
  <c r="B138" i="32"/>
  <c r="C138" i="32" s="1"/>
  <c r="B170" i="32"/>
  <c r="C170" i="32" s="1"/>
  <c r="L109" i="31"/>
  <c r="L77" i="31"/>
  <c r="B77" i="31" s="1"/>
  <c r="C77" i="31" s="1"/>
  <c r="L46" i="31"/>
  <c r="L108" i="31"/>
  <c r="G143" i="31"/>
  <c r="K142" i="31" s="1"/>
  <c r="K141" i="31"/>
  <c r="G175" i="31"/>
  <c r="K174" i="31" s="1"/>
  <c r="K173" i="31"/>
  <c r="G79" i="31"/>
  <c r="G48" i="31"/>
  <c r="K47" i="31" s="1"/>
  <c r="B172" i="31"/>
  <c r="C172" i="31" s="1"/>
  <c r="G111" i="31"/>
  <c r="B140" i="31"/>
  <c r="C140" i="31" s="1"/>
  <c r="B139" i="31"/>
  <c r="C139" i="31" s="1"/>
  <c r="B45" i="31"/>
  <c r="C45" i="31" s="1"/>
  <c r="L50" i="30"/>
  <c r="B50" i="30" s="1"/>
  <c r="C50" i="30" s="1"/>
  <c r="L77" i="30"/>
  <c r="B77" i="30" s="1"/>
  <c r="C77" i="30" s="1"/>
  <c r="L173" i="30"/>
  <c r="B173" i="30" s="1"/>
  <c r="C173" i="30" s="1"/>
  <c r="L140" i="30"/>
  <c r="B140" i="30" s="1"/>
  <c r="C140" i="30" s="1"/>
  <c r="L174" i="30"/>
  <c r="L109" i="30"/>
  <c r="G52" i="30"/>
  <c r="K51" i="30" s="1"/>
  <c r="G79" i="30"/>
  <c r="K78" i="30" s="1"/>
  <c r="G142" i="30"/>
  <c r="G176" i="30"/>
  <c r="K175" i="30"/>
  <c r="G111" i="30"/>
  <c r="B172" i="30"/>
  <c r="C172" i="30" s="1"/>
  <c r="B76" i="30"/>
  <c r="C76" i="30" s="1"/>
  <c r="B75" i="30"/>
  <c r="C75" i="30" s="1"/>
  <c r="B108" i="30"/>
  <c r="C108" i="30" s="1"/>
  <c r="B107" i="30"/>
  <c r="C107" i="30" s="1"/>
  <c r="L140" i="29"/>
  <c r="L172" i="29"/>
  <c r="B172" i="29" s="1"/>
  <c r="C172" i="29" s="1"/>
  <c r="L107" i="29"/>
  <c r="L50" i="29"/>
  <c r="L139" i="29"/>
  <c r="L108" i="29"/>
  <c r="L49" i="29"/>
  <c r="G110" i="29"/>
  <c r="K109" i="29" s="1"/>
  <c r="G52" i="29"/>
  <c r="G174" i="29"/>
  <c r="G142" i="29"/>
  <c r="G79" i="29"/>
  <c r="K78" i="29" s="1"/>
  <c r="K77" i="29"/>
  <c r="B171" i="29"/>
  <c r="C171" i="29" s="1"/>
  <c r="B170" i="29"/>
  <c r="C170" i="29" s="1"/>
  <c r="L76" i="28"/>
  <c r="L77" i="28"/>
  <c r="L46" i="28"/>
  <c r="B46" i="28" s="1"/>
  <c r="C46" i="28" s="1"/>
  <c r="L174" i="28"/>
  <c r="L109" i="28"/>
  <c r="G79" i="28"/>
  <c r="B45" i="28"/>
  <c r="C45" i="28" s="1"/>
  <c r="B44" i="28"/>
  <c r="C44" i="28" s="1"/>
  <c r="B173" i="28"/>
  <c r="C173" i="28" s="1"/>
  <c r="G48" i="28"/>
  <c r="G176" i="28"/>
  <c r="K175" i="28" s="1"/>
  <c r="G143" i="28"/>
  <c r="K142" i="28" s="1"/>
  <c r="K141" i="28"/>
  <c r="G111" i="28"/>
  <c r="B140" i="28"/>
  <c r="C140" i="28" s="1"/>
  <c r="L172" i="27"/>
  <c r="B172" i="27" s="1"/>
  <c r="C172" i="27" s="1"/>
  <c r="L108" i="27"/>
  <c r="B108" i="27" s="1"/>
  <c r="C108" i="27" s="1"/>
  <c r="L46" i="27"/>
  <c r="B46" i="27" s="1"/>
  <c r="C46" i="27" s="1"/>
  <c r="L139" i="27"/>
  <c r="B139" i="27" s="1"/>
  <c r="C139" i="27" s="1"/>
  <c r="L77" i="27"/>
  <c r="B77" i="27" s="1"/>
  <c r="C77" i="27" s="1"/>
  <c r="G48" i="27"/>
  <c r="K47" i="27"/>
  <c r="G141" i="27"/>
  <c r="B76" i="27"/>
  <c r="C76" i="27" s="1"/>
  <c r="B75" i="27"/>
  <c r="C75" i="27" s="1"/>
  <c r="B45" i="27"/>
  <c r="C45" i="27" s="1"/>
  <c r="B44" i="27"/>
  <c r="C44" i="27" s="1"/>
  <c r="G174" i="27"/>
  <c r="G110" i="27"/>
  <c r="G79" i="27"/>
  <c r="L107" i="26"/>
  <c r="L108" i="26"/>
  <c r="L169" i="26"/>
  <c r="L76" i="26"/>
  <c r="G50" i="26"/>
  <c r="K49" i="26" s="1"/>
  <c r="K48" i="26"/>
  <c r="G110" i="26"/>
  <c r="K109" i="26" s="1"/>
  <c r="G172" i="26"/>
  <c r="K171" i="26" s="1"/>
  <c r="K170" i="26"/>
  <c r="G143" i="26"/>
  <c r="K142" i="26" s="1"/>
  <c r="K141" i="26"/>
  <c r="G79" i="26"/>
  <c r="K77" i="26"/>
  <c r="B140" i="26"/>
  <c r="C140" i="26" s="1"/>
  <c r="L110" i="25"/>
  <c r="L47" i="25"/>
  <c r="B47" i="25" s="1"/>
  <c r="C47" i="25" s="1"/>
  <c r="L77" i="25"/>
  <c r="B77" i="25" s="1"/>
  <c r="C77" i="25" s="1"/>
  <c r="L139" i="25"/>
  <c r="B139" i="25" s="1"/>
  <c r="C139" i="25" s="1"/>
  <c r="L140" i="25"/>
  <c r="L111" i="25"/>
  <c r="G49" i="25"/>
  <c r="K48" i="25" s="1"/>
  <c r="G79" i="25"/>
  <c r="K78" i="25" s="1"/>
  <c r="G113" i="25"/>
  <c r="K112" i="25" s="1"/>
  <c r="G175" i="25"/>
  <c r="K174" i="25" s="1"/>
  <c r="B76" i="25"/>
  <c r="C76" i="25" s="1"/>
  <c r="B75" i="25"/>
  <c r="C75" i="25" s="1"/>
  <c r="B138" i="25"/>
  <c r="C138" i="25" s="1"/>
  <c r="G142" i="25"/>
  <c r="K173" i="25"/>
  <c r="L107" i="24"/>
  <c r="L108" i="24"/>
  <c r="L174" i="24"/>
  <c r="B174" i="24" s="1"/>
  <c r="C174" i="24" s="1"/>
  <c r="L47" i="24"/>
  <c r="B47" i="24" s="1"/>
  <c r="C47" i="24" s="1"/>
  <c r="G110" i="24"/>
  <c r="K109" i="24"/>
  <c r="B76" i="24"/>
  <c r="C76" i="24" s="1"/>
  <c r="B75" i="24"/>
  <c r="C75" i="24" s="1"/>
  <c r="B139" i="24"/>
  <c r="C139" i="24" s="1"/>
  <c r="B138" i="24"/>
  <c r="C138" i="24" s="1"/>
  <c r="B173" i="24"/>
  <c r="C173" i="24" s="1"/>
  <c r="G79" i="24"/>
  <c r="K78" i="24" s="1"/>
  <c r="K77" i="24"/>
  <c r="G176" i="24"/>
  <c r="K175" i="24" s="1"/>
  <c r="G142" i="24"/>
  <c r="K140" i="24"/>
  <c r="G49" i="24"/>
  <c r="K48" i="24" s="1"/>
  <c r="L171" i="23"/>
  <c r="L47" i="23"/>
  <c r="L108" i="23"/>
  <c r="B108" i="23" s="1"/>
  <c r="C108" i="23" s="1"/>
  <c r="L140" i="23"/>
  <c r="B140" i="23" s="1"/>
  <c r="C140" i="23" s="1"/>
  <c r="L77" i="23"/>
  <c r="B77" i="23" s="1"/>
  <c r="C77" i="23" s="1"/>
  <c r="G173" i="23"/>
  <c r="K172" i="23" s="1"/>
  <c r="G142" i="23"/>
  <c r="G49" i="23"/>
  <c r="B139" i="23"/>
  <c r="C139" i="23" s="1"/>
  <c r="G110" i="23"/>
  <c r="K109" i="23" s="1"/>
  <c r="B107" i="23"/>
  <c r="C107" i="23" s="1"/>
  <c r="B106" i="23"/>
  <c r="C106" i="23" s="1"/>
  <c r="B76" i="23"/>
  <c r="C76" i="23" s="1"/>
  <c r="B75" i="23"/>
  <c r="C75" i="23" s="1"/>
  <c r="G79" i="23"/>
  <c r="K78" i="23" s="1"/>
  <c r="L139" i="22"/>
  <c r="L111" i="22"/>
  <c r="L110" i="22"/>
  <c r="L138" i="22"/>
  <c r="L76" i="22"/>
  <c r="L77" i="22"/>
  <c r="B46" i="22"/>
  <c r="C46" i="22" s="1"/>
  <c r="G113" i="22"/>
  <c r="K112" i="22" s="1"/>
  <c r="G141" i="22"/>
  <c r="G172" i="22"/>
  <c r="K171" i="22" s="1"/>
  <c r="K170" i="22"/>
  <c r="G49" i="22"/>
  <c r="K48" i="22" s="1"/>
  <c r="K47" i="22"/>
  <c r="G79" i="22"/>
  <c r="K78" i="22" s="1"/>
  <c r="L172" i="21"/>
  <c r="B172" i="21" s="1"/>
  <c r="C172" i="21" s="1"/>
  <c r="L109" i="21"/>
  <c r="B109" i="21" s="1"/>
  <c r="C109" i="21" s="1"/>
  <c r="L47" i="21"/>
  <c r="B47" i="21" s="1"/>
  <c r="C47" i="21" s="1"/>
  <c r="L141" i="21"/>
  <c r="L77" i="21"/>
  <c r="G111" i="21"/>
  <c r="K110" i="21" s="1"/>
  <c r="G49" i="21"/>
  <c r="G80" i="21"/>
  <c r="K79" i="21" s="1"/>
  <c r="G174" i="21"/>
  <c r="K78" i="21"/>
  <c r="B108" i="21"/>
  <c r="C108" i="21" s="1"/>
  <c r="B107" i="21"/>
  <c r="C107" i="21" s="1"/>
  <c r="B171" i="21"/>
  <c r="C171" i="21" s="1"/>
  <c r="G143" i="21"/>
  <c r="K142" i="21" s="1"/>
  <c r="K108" i="1"/>
  <c r="K44" i="1"/>
  <c r="K107" i="1"/>
  <c r="K139" i="1"/>
  <c r="B139" i="1" s="1"/>
  <c r="C139" i="1" s="1"/>
  <c r="K169" i="1"/>
  <c r="B43" i="1"/>
  <c r="C43" i="1" s="1"/>
  <c r="B138" i="2"/>
  <c r="C138" i="2" s="1"/>
  <c r="G82" i="9"/>
  <c r="K81" i="9" s="1"/>
  <c r="G144" i="9"/>
  <c r="K143" i="9" s="1"/>
  <c r="G172" i="9"/>
  <c r="K80" i="9"/>
  <c r="K142" i="9"/>
  <c r="G110" i="9"/>
  <c r="G48" i="9"/>
  <c r="G48" i="8"/>
  <c r="B170" i="8"/>
  <c r="C170" i="8" s="1"/>
  <c r="B169" i="8"/>
  <c r="C169" i="8" s="1"/>
  <c r="G173" i="8"/>
  <c r="K172" i="8" s="1"/>
  <c r="G79" i="8"/>
  <c r="G110" i="8"/>
  <c r="G141" i="8"/>
  <c r="K140" i="8" s="1"/>
  <c r="B76" i="8"/>
  <c r="C76" i="8" s="1"/>
  <c r="G144" i="4"/>
  <c r="K143" i="4" s="1"/>
  <c r="G79" i="4"/>
  <c r="K78" i="4" s="1"/>
  <c r="G112" i="4"/>
  <c r="G48" i="4"/>
  <c r="K47" i="4" s="1"/>
  <c r="G173" i="4"/>
  <c r="K172" i="4" s="1"/>
  <c r="B76" i="4"/>
  <c r="C76" i="4" s="1"/>
  <c r="G173" i="3"/>
  <c r="K172" i="3" s="1"/>
  <c r="G49" i="3"/>
  <c r="K48" i="3" s="1"/>
  <c r="B79" i="3"/>
  <c r="C79" i="3" s="1"/>
  <c r="B78" i="3"/>
  <c r="C78" i="3" s="1"/>
  <c r="G112" i="3"/>
  <c r="G141" i="3"/>
  <c r="K140" i="3" s="1"/>
  <c r="G82" i="3"/>
  <c r="K81" i="3" s="1"/>
  <c r="K80" i="3"/>
  <c r="K171" i="3"/>
  <c r="K47" i="3"/>
  <c r="B109" i="3"/>
  <c r="C109" i="3" s="1"/>
  <c r="B108" i="3"/>
  <c r="C108" i="3" s="1"/>
  <c r="B138" i="3"/>
  <c r="C138" i="3" s="1"/>
  <c r="B137" i="3"/>
  <c r="C137" i="3" s="1"/>
  <c r="B170" i="3"/>
  <c r="C170" i="3" s="1"/>
  <c r="B169" i="3"/>
  <c r="C169" i="3" s="1"/>
  <c r="K139" i="3"/>
  <c r="B137" i="2"/>
  <c r="C137" i="2" s="1"/>
  <c r="B76" i="2"/>
  <c r="C76" i="2" s="1"/>
  <c r="B75" i="2"/>
  <c r="C75" i="2" s="1"/>
  <c r="G141" i="2"/>
  <c r="J140" i="2"/>
  <c r="G48" i="2"/>
  <c r="J47" i="2" s="1"/>
  <c r="J139" i="2"/>
  <c r="G79" i="2"/>
  <c r="G112" i="2"/>
  <c r="J111" i="2" s="1"/>
  <c r="G172" i="2"/>
  <c r="J171" i="2" s="1"/>
  <c r="G172" i="1"/>
  <c r="J171" i="1" s="1"/>
  <c r="J170" i="1"/>
  <c r="G141" i="1"/>
  <c r="G110" i="1"/>
  <c r="G80" i="1"/>
  <c r="J79" i="1" s="1"/>
  <c r="J78" i="1"/>
  <c r="B77" i="1"/>
  <c r="C77" i="1" s="1"/>
  <c r="B76" i="1"/>
  <c r="C76" i="1" s="1"/>
  <c r="G46" i="1"/>
  <c r="J45" i="1" s="1"/>
  <c r="L47" i="31" a="1"/>
  <c r="L78" i="29" a="1"/>
  <c r="L142" i="9" a="1"/>
  <c r="K78" i="1" a="1"/>
  <c r="L174" i="33" a="1"/>
  <c r="L81" i="3" a="1"/>
  <c r="L109" i="24" a="1"/>
  <c r="K79" i="1" a="1"/>
  <c r="L172" i="23" a="1"/>
  <c r="L22" i="27" a="1"/>
  <c r="L142" i="21" a="1"/>
  <c r="L81" i="9" a="1"/>
  <c r="K45" i="1" a="1"/>
  <c r="L111" i="33" a="1"/>
  <c r="L48" i="3" a="1"/>
  <c r="L78" i="30" a="1"/>
  <c r="K140" i="2" a="1"/>
  <c r="L22" i="33" a="1"/>
  <c r="L78" i="23" a="1"/>
  <c r="L173" i="31" a="1"/>
  <c r="L79" i="21" a="1"/>
  <c r="L47" i="27" a="1"/>
  <c r="L172" i="4" a="1"/>
  <c r="L22" i="32" a="1"/>
  <c r="L21" i="21" a="1"/>
  <c r="L109" i="29" a="1"/>
  <c r="L141" i="26" a="1"/>
  <c r="L21" i="33" a="1"/>
  <c r="L172" i="3" a="1"/>
  <c r="L22" i="9" a="1"/>
  <c r="L175" i="34" a="1"/>
  <c r="L78" i="24" a="1"/>
  <c r="L171" i="26" a="1"/>
  <c r="L47" i="4" a="1"/>
  <c r="L47" i="22" a="1"/>
  <c r="K20" i="2" a="1"/>
  <c r="L175" i="30" a="1"/>
  <c r="K111" i="2" a="1"/>
  <c r="L78" i="4" a="1"/>
  <c r="L109" i="23" a="1"/>
  <c r="L170" i="26" a="1"/>
  <c r="L110" i="34" a="1"/>
  <c r="L173" i="25" a="1"/>
  <c r="L109" i="26" a="1"/>
  <c r="L22" i="30" a="1"/>
  <c r="L78" i="22" a="1"/>
  <c r="L48" i="22" a="1"/>
  <c r="K171" i="2" a="1"/>
  <c r="L112" i="22" a="1"/>
  <c r="L141" i="28" a="1"/>
  <c r="K171" i="1" a="1"/>
  <c r="L79" i="34" a="1"/>
  <c r="L80" i="9" a="1"/>
  <c r="L172" i="8" a="1"/>
  <c r="L20" i="28" a="1"/>
  <c r="L49" i="26" a="1"/>
  <c r="L109" i="32" a="1"/>
  <c r="L78" i="21" a="1"/>
  <c r="K47" i="2" a="1"/>
  <c r="L48" i="32" a="1"/>
  <c r="L22" i="24" a="1"/>
  <c r="L47" i="3" a="1"/>
  <c r="L112" i="25" a="1"/>
  <c r="L142" i="34" a="1"/>
  <c r="L170" i="22" a="1"/>
  <c r="L171" i="22" a="1"/>
  <c r="L140" i="3" a="1"/>
  <c r="L174" i="25" a="1"/>
  <c r="L48" i="24" a="1"/>
  <c r="L142" i="26" a="1"/>
  <c r="L22" i="23" a="1"/>
  <c r="L171" i="3" a="1"/>
  <c r="L22" i="34" a="1"/>
  <c r="L140" i="8" a="1"/>
  <c r="L142" i="31" a="1"/>
  <c r="L80" i="3" a="1"/>
  <c r="L174" i="31" a="1"/>
  <c r="L173" i="33" a="1"/>
  <c r="K139" i="2" a="1"/>
  <c r="L21" i="23" a="1"/>
  <c r="L139" i="3" a="1"/>
  <c r="L78" i="25" a="1"/>
  <c r="L142" i="28" a="1"/>
  <c r="L47" i="34" a="1"/>
  <c r="L51" i="30" a="1"/>
  <c r="L110" i="21" a="1"/>
  <c r="L141" i="31" a="1"/>
  <c r="L77" i="24" a="1"/>
  <c r="L77" i="29" a="1"/>
  <c r="L172" i="32" a="1"/>
  <c r="L48" i="25" a="1"/>
  <c r="L142" i="33" a="1"/>
  <c r="L143" i="4" a="1"/>
  <c r="L143" i="9" a="1"/>
  <c r="L22" i="26" a="1"/>
  <c r="L141" i="33" a="1"/>
  <c r="L175" i="28" a="1"/>
  <c r="L110" i="33" a="1"/>
  <c r="L77" i="26" a="1"/>
  <c r="L140" i="24" a="1"/>
  <c r="L48" i="26" a="1"/>
  <c r="L175" i="24" a="1"/>
  <c r="K170" i="1" a="1"/>
  <c r="L22" i="34" l="1"/>
  <c r="B22" i="34" s="1"/>
  <c r="C22" i="34" s="1"/>
  <c r="G24" i="34"/>
  <c r="K23" i="34" s="1"/>
  <c r="L21" i="33"/>
  <c r="L22" i="33"/>
  <c r="G24" i="33"/>
  <c r="K23" i="33"/>
  <c r="L22" i="32"/>
  <c r="B22" i="32" s="1"/>
  <c r="C22" i="32" s="1"/>
  <c r="G24" i="32"/>
  <c r="K23" i="32"/>
  <c r="G23" i="31"/>
  <c r="K22" i="31" s="1"/>
  <c r="K21" i="31"/>
  <c r="L22" i="30"/>
  <c r="G24" i="30"/>
  <c r="K23" i="30"/>
  <c r="B22" i="30"/>
  <c r="C22" i="30" s="1"/>
  <c r="G23" i="29"/>
  <c r="K22" i="29" s="1"/>
  <c r="K21" i="29"/>
  <c r="L20" i="28"/>
  <c r="G23" i="28"/>
  <c r="K22" i="28" s="1"/>
  <c r="K21" i="28"/>
  <c r="L22" i="27"/>
  <c r="G24" i="27"/>
  <c r="K23" i="27"/>
  <c r="B22" i="27"/>
  <c r="C22" i="27" s="1"/>
  <c r="L22" i="26"/>
  <c r="B22" i="26" s="1"/>
  <c r="C22" i="26" s="1"/>
  <c r="G24" i="26"/>
  <c r="K23" i="26" s="1"/>
  <c r="G23" i="25"/>
  <c r="K22" i="25"/>
  <c r="K21" i="25"/>
  <c r="L22" i="24"/>
  <c r="B22" i="24" s="1"/>
  <c r="C22" i="24" s="1"/>
  <c r="G24" i="24"/>
  <c r="K23" i="24"/>
  <c r="L21" i="23"/>
  <c r="L22" i="23"/>
  <c r="G24" i="23"/>
  <c r="K23" i="23" s="1"/>
  <c r="G23" i="22"/>
  <c r="K22" i="22"/>
  <c r="K21" i="22"/>
  <c r="L21" i="21"/>
  <c r="B21" i="21" s="1"/>
  <c r="C21" i="21" s="1"/>
  <c r="G23" i="21"/>
  <c r="K22" i="21"/>
  <c r="G23" i="8"/>
  <c r="K22" i="8" s="1"/>
  <c r="K21" i="8"/>
  <c r="B20" i="8"/>
  <c r="C20" i="8" s="1"/>
  <c r="B19" i="8"/>
  <c r="C19" i="8" s="1"/>
  <c r="L22" i="9"/>
  <c r="B22" i="9" s="1"/>
  <c r="C22" i="9" s="1"/>
  <c r="G24" i="9"/>
  <c r="K23" i="9" s="1"/>
  <c r="G23" i="4"/>
  <c r="K22" i="4"/>
  <c r="K21" i="4"/>
  <c r="B20" i="4"/>
  <c r="C20" i="4" s="1"/>
  <c r="G23" i="3"/>
  <c r="K22" i="3"/>
  <c r="K21" i="3"/>
  <c r="K20" i="2"/>
  <c r="B19" i="2"/>
  <c r="C19" i="2" s="1"/>
  <c r="B20" i="2"/>
  <c r="C20" i="2" s="1"/>
  <c r="G22" i="2"/>
  <c r="G22" i="1"/>
  <c r="J21" i="1" s="1"/>
  <c r="J20" i="1"/>
  <c r="L140" i="8"/>
  <c r="B140" i="8" s="1"/>
  <c r="C140" i="8" s="1"/>
  <c r="L172" i="8"/>
  <c r="B172" i="8" s="1"/>
  <c r="C172" i="8" s="1"/>
  <c r="L143" i="9"/>
  <c r="L142" i="9"/>
  <c r="L80" i="9"/>
  <c r="L81" i="9"/>
  <c r="L172" i="4"/>
  <c r="L143" i="4"/>
  <c r="L47" i="4"/>
  <c r="B47" i="4" s="1"/>
  <c r="C47" i="4" s="1"/>
  <c r="L78" i="4"/>
  <c r="B78" i="4" s="1"/>
  <c r="C78" i="4" s="1"/>
  <c r="L48" i="3"/>
  <c r="L80" i="3"/>
  <c r="L81" i="3"/>
  <c r="L172" i="3"/>
  <c r="L139" i="3"/>
  <c r="L140" i="3"/>
  <c r="L171" i="3"/>
  <c r="L47" i="3"/>
  <c r="K47" i="2"/>
  <c r="B47" i="2" s="1"/>
  <c r="C47" i="2" s="1"/>
  <c r="K171" i="2"/>
  <c r="B171" i="2" s="1"/>
  <c r="C171" i="2" s="1"/>
  <c r="K111" i="2"/>
  <c r="K139" i="2"/>
  <c r="K140" i="2"/>
  <c r="L79" i="34"/>
  <c r="B79" i="34" s="1"/>
  <c r="C79" i="34" s="1"/>
  <c r="L47" i="34"/>
  <c r="B47" i="34" s="1"/>
  <c r="C47" i="34" s="1"/>
  <c r="L142" i="34"/>
  <c r="L110" i="34"/>
  <c r="B110" i="34" s="1"/>
  <c r="C110" i="34" s="1"/>
  <c r="L175" i="34"/>
  <c r="B175" i="34" s="1"/>
  <c r="C175" i="34" s="1"/>
  <c r="G177" i="34"/>
  <c r="G49" i="34"/>
  <c r="K48" i="34" s="1"/>
  <c r="B174" i="34"/>
  <c r="C174" i="34" s="1"/>
  <c r="B173" i="34"/>
  <c r="C173" i="34" s="1"/>
  <c r="G144" i="34"/>
  <c r="K143" i="34" s="1"/>
  <c r="G112" i="34"/>
  <c r="K111" i="34" s="1"/>
  <c r="G81" i="34"/>
  <c r="L110" i="33"/>
  <c r="L141" i="33"/>
  <c r="L142" i="33"/>
  <c r="L173" i="33"/>
  <c r="L174" i="33"/>
  <c r="L111" i="33"/>
  <c r="G80" i="33"/>
  <c r="K79" i="33" s="1"/>
  <c r="K78" i="33"/>
  <c r="G49" i="33"/>
  <c r="K48" i="33" s="1"/>
  <c r="K47" i="33"/>
  <c r="G144" i="33"/>
  <c r="K143" i="33"/>
  <c r="G176" i="33"/>
  <c r="K175" i="33" s="1"/>
  <c r="G113" i="33"/>
  <c r="K112" i="33" s="1"/>
  <c r="L172" i="32"/>
  <c r="B172" i="32" s="1"/>
  <c r="C172" i="32" s="1"/>
  <c r="L109" i="32"/>
  <c r="B109" i="32" s="1"/>
  <c r="C109" i="32" s="1"/>
  <c r="L48" i="32"/>
  <c r="B48" i="32" s="1"/>
  <c r="C48" i="32" s="1"/>
  <c r="G111" i="32"/>
  <c r="G80" i="32"/>
  <c r="K79" i="32" s="1"/>
  <c r="K78" i="32"/>
  <c r="G50" i="32"/>
  <c r="G174" i="32"/>
  <c r="G143" i="32"/>
  <c r="K142" i="32" s="1"/>
  <c r="K141" i="32"/>
  <c r="B108" i="32"/>
  <c r="C108" i="32" s="1"/>
  <c r="B107" i="32"/>
  <c r="C107" i="32" s="1"/>
  <c r="B77" i="32"/>
  <c r="C77" i="32" s="1"/>
  <c r="B47" i="32"/>
  <c r="C47" i="32" s="1"/>
  <c r="L174" i="31"/>
  <c r="L47" i="31"/>
  <c r="B47" i="31" s="1"/>
  <c r="C47" i="31" s="1"/>
  <c r="L173" i="31"/>
  <c r="L141" i="31"/>
  <c r="L142" i="31"/>
  <c r="G112" i="31"/>
  <c r="K111" i="31"/>
  <c r="K110" i="31"/>
  <c r="G49" i="31"/>
  <c r="K48" i="31" s="1"/>
  <c r="G80" i="31"/>
  <c r="K79" i="31" s="1"/>
  <c r="K78" i="31"/>
  <c r="G176" i="31"/>
  <c r="K175" i="31" s="1"/>
  <c r="G144" i="31"/>
  <c r="K143" i="31" s="1"/>
  <c r="B109" i="31"/>
  <c r="C109" i="31" s="1"/>
  <c r="B108" i="31"/>
  <c r="C108" i="31" s="1"/>
  <c r="B46" i="31"/>
  <c r="C46" i="31" s="1"/>
  <c r="L175" i="30"/>
  <c r="B175" i="30" s="1"/>
  <c r="C175" i="30" s="1"/>
  <c r="L78" i="30"/>
  <c r="L51" i="30"/>
  <c r="B51" i="30" s="1"/>
  <c r="C51" i="30" s="1"/>
  <c r="G112" i="30"/>
  <c r="K111" i="30" s="1"/>
  <c r="K110" i="30"/>
  <c r="G177" i="30"/>
  <c r="G143" i="30"/>
  <c r="K141" i="30"/>
  <c r="G80" i="30"/>
  <c r="K79" i="30" s="1"/>
  <c r="G53" i="30"/>
  <c r="B109" i="30"/>
  <c r="C109" i="30" s="1"/>
  <c r="B174" i="30"/>
  <c r="C174" i="30" s="1"/>
  <c r="L78" i="29"/>
  <c r="L77" i="29"/>
  <c r="L109" i="29"/>
  <c r="B109" i="29" s="1"/>
  <c r="C109" i="29" s="1"/>
  <c r="G143" i="29"/>
  <c r="K142" i="29" s="1"/>
  <c r="G175" i="29"/>
  <c r="K174" i="29"/>
  <c r="G53" i="29"/>
  <c r="K52" i="29" s="1"/>
  <c r="G111" i="29"/>
  <c r="B50" i="29"/>
  <c r="C50" i="29" s="1"/>
  <c r="B49" i="29"/>
  <c r="C49" i="29" s="1"/>
  <c r="B140" i="29"/>
  <c r="C140" i="29" s="1"/>
  <c r="B139" i="29"/>
  <c r="C139" i="29" s="1"/>
  <c r="B108" i="29"/>
  <c r="C108" i="29" s="1"/>
  <c r="B107" i="29"/>
  <c r="C107" i="29" s="1"/>
  <c r="G80" i="29"/>
  <c r="K141" i="29"/>
  <c r="K173" i="29"/>
  <c r="K51" i="29"/>
  <c r="L141" i="28"/>
  <c r="L142" i="28"/>
  <c r="L175" i="28"/>
  <c r="B175" i="28" s="1"/>
  <c r="C175" i="28" s="1"/>
  <c r="G80" i="28"/>
  <c r="K79" i="28" s="1"/>
  <c r="K78" i="28"/>
  <c r="B109" i="28"/>
  <c r="C109" i="28" s="1"/>
  <c r="G112" i="28"/>
  <c r="K111" i="28"/>
  <c r="K110" i="28"/>
  <c r="B77" i="28"/>
  <c r="C77" i="28" s="1"/>
  <c r="B76" i="28"/>
  <c r="C76" i="28" s="1"/>
  <c r="G144" i="28"/>
  <c r="K143" i="28"/>
  <c r="G177" i="28"/>
  <c r="G49" i="28"/>
  <c r="K47" i="28"/>
  <c r="B174" i="28"/>
  <c r="C174" i="28" s="1"/>
  <c r="L47" i="27"/>
  <c r="B47" i="27" s="1"/>
  <c r="C47" i="27" s="1"/>
  <c r="G175" i="27"/>
  <c r="K174" i="27" s="1"/>
  <c r="K173" i="27"/>
  <c r="G111" i="27"/>
  <c r="G142" i="27"/>
  <c r="K141" i="27" s="1"/>
  <c r="K140" i="27"/>
  <c r="G49" i="27"/>
  <c r="K48" i="27" s="1"/>
  <c r="G80" i="27"/>
  <c r="K79" i="27" s="1"/>
  <c r="K78" i="27"/>
  <c r="K109" i="27"/>
  <c r="L77" i="26"/>
  <c r="B77" i="26" s="1"/>
  <c r="C77" i="26" s="1"/>
  <c r="L141" i="26"/>
  <c r="L142" i="26"/>
  <c r="L170" i="26"/>
  <c r="L171" i="26"/>
  <c r="L109" i="26"/>
  <c r="L48" i="26"/>
  <c r="L49" i="26"/>
  <c r="G80" i="26"/>
  <c r="K79" i="26" s="1"/>
  <c r="K78" i="26"/>
  <c r="G144" i="26"/>
  <c r="G173" i="26"/>
  <c r="K172" i="26"/>
  <c r="G111" i="26"/>
  <c r="G51" i="26"/>
  <c r="B76" i="26"/>
  <c r="C76" i="26" s="1"/>
  <c r="B169" i="26"/>
  <c r="C169" i="26" s="1"/>
  <c r="B108" i="26"/>
  <c r="C108" i="26" s="1"/>
  <c r="B107" i="26"/>
  <c r="C107" i="26" s="1"/>
  <c r="L174" i="25"/>
  <c r="L112" i="25"/>
  <c r="B112" i="25" s="1"/>
  <c r="C112" i="25" s="1"/>
  <c r="L78" i="25"/>
  <c r="B78" i="25" s="1"/>
  <c r="C78" i="25" s="1"/>
  <c r="L48" i="25"/>
  <c r="L173" i="25"/>
  <c r="G143" i="25"/>
  <c r="K141" i="25"/>
  <c r="G176" i="25"/>
  <c r="K175" i="25" s="1"/>
  <c r="G114" i="25"/>
  <c r="G80" i="25"/>
  <c r="K79" i="25" s="1"/>
  <c r="G50" i="25"/>
  <c r="B140" i="25"/>
  <c r="C140" i="25" s="1"/>
  <c r="B111" i="25"/>
  <c r="C111" i="25" s="1"/>
  <c r="B110" i="25"/>
  <c r="C110" i="25" s="1"/>
  <c r="L78" i="24"/>
  <c r="L175" i="24"/>
  <c r="B175" i="24" s="1"/>
  <c r="C175" i="24" s="1"/>
  <c r="L77" i="24"/>
  <c r="L109" i="24"/>
  <c r="B109" i="24" s="1"/>
  <c r="C109" i="24" s="1"/>
  <c r="L48" i="24"/>
  <c r="B48" i="24" s="1"/>
  <c r="C48" i="24" s="1"/>
  <c r="L140" i="24"/>
  <c r="G177" i="24"/>
  <c r="G80" i="24"/>
  <c r="K79" i="24" s="1"/>
  <c r="G111" i="24"/>
  <c r="G50" i="24"/>
  <c r="G143" i="24"/>
  <c r="K142" i="24"/>
  <c r="K141" i="24"/>
  <c r="B108" i="24"/>
  <c r="C108" i="24" s="1"/>
  <c r="B107" i="24"/>
  <c r="C107" i="24" s="1"/>
  <c r="L109" i="23"/>
  <c r="B109" i="23" s="1"/>
  <c r="C109" i="23" s="1"/>
  <c r="L172" i="23"/>
  <c r="B172" i="23" s="1"/>
  <c r="C172" i="23" s="1"/>
  <c r="L78" i="23"/>
  <c r="B78" i="23" s="1"/>
  <c r="C78" i="23" s="1"/>
  <c r="G111" i="23"/>
  <c r="B47" i="23"/>
  <c r="C47" i="23" s="1"/>
  <c r="G50" i="23"/>
  <c r="K48" i="23"/>
  <c r="G143" i="23"/>
  <c r="K142" i="23" s="1"/>
  <c r="K141" i="23"/>
  <c r="G174" i="23"/>
  <c r="B171" i="23"/>
  <c r="C171" i="23" s="1"/>
  <c r="G80" i="23"/>
  <c r="K79" i="23" s="1"/>
  <c r="L112" i="22"/>
  <c r="B112" i="22" s="1"/>
  <c r="C112" i="22" s="1"/>
  <c r="L171" i="22"/>
  <c r="L48" i="22"/>
  <c r="L47" i="22"/>
  <c r="L78" i="22"/>
  <c r="B78" i="22" s="1"/>
  <c r="C78" i="22" s="1"/>
  <c r="L170" i="22"/>
  <c r="G50" i="22"/>
  <c r="K49" i="22" s="1"/>
  <c r="G173" i="22"/>
  <c r="K172" i="22" s="1"/>
  <c r="G142" i="22"/>
  <c r="K140" i="22"/>
  <c r="G80" i="22"/>
  <c r="G114" i="22"/>
  <c r="B77" i="22"/>
  <c r="C77" i="22" s="1"/>
  <c r="B76" i="22"/>
  <c r="C76" i="22" s="1"/>
  <c r="B139" i="22"/>
  <c r="C139" i="22" s="1"/>
  <c r="B138" i="22"/>
  <c r="C138" i="22" s="1"/>
  <c r="B111" i="22"/>
  <c r="C111" i="22" s="1"/>
  <c r="B110" i="22"/>
  <c r="C110" i="22" s="1"/>
  <c r="L79" i="21"/>
  <c r="L78" i="21"/>
  <c r="B78" i="21" s="1"/>
  <c r="C78" i="21" s="1"/>
  <c r="L110" i="21"/>
  <c r="B110" i="21" s="1"/>
  <c r="C110" i="21" s="1"/>
  <c r="L142" i="21"/>
  <c r="B142" i="21" s="1"/>
  <c r="C142" i="21" s="1"/>
  <c r="G175" i="21"/>
  <c r="K174" i="21" s="1"/>
  <c r="K173" i="21"/>
  <c r="G81" i="21"/>
  <c r="K80" i="21" s="1"/>
  <c r="G50" i="21"/>
  <c r="K49" i="21" s="1"/>
  <c r="K48" i="21"/>
  <c r="G112" i="21"/>
  <c r="K111" i="21" s="1"/>
  <c r="B77" i="21"/>
  <c r="C77" i="21" s="1"/>
  <c r="B141" i="21"/>
  <c r="C141" i="21" s="1"/>
  <c r="G144" i="21"/>
  <c r="K79" i="1"/>
  <c r="K45" i="1"/>
  <c r="K171" i="1"/>
  <c r="K170" i="1"/>
  <c r="K78" i="1"/>
  <c r="B46" i="3"/>
  <c r="C46" i="3" s="1"/>
  <c r="B44" i="1"/>
  <c r="C44" i="1" s="1"/>
  <c r="G173" i="9"/>
  <c r="K172" i="9" s="1"/>
  <c r="G83" i="9"/>
  <c r="K82" i="9" s="1"/>
  <c r="K171" i="9"/>
  <c r="G49" i="9"/>
  <c r="K48" i="9" s="1"/>
  <c r="B141" i="9"/>
  <c r="C141" i="9" s="1"/>
  <c r="G111" i="9"/>
  <c r="K110" i="9" s="1"/>
  <c r="K109" i="9"/>
  <c r="G145" i="9"/>
  <c r="K47" i="9"/>
  <c r="B46" i="9"/>
  <c r="C46" i="9" s="1"/>
  <c r="B45" i="9"/>
  <c r="C45" i="9" s="1"/>
  <c r="G174" i="8"/>
  <c r="G142" i="8"/>
  <c r="K141" i="8" s="1"/>
  <c r="B46" i="8"/>
  <c r="C46" i="8" s="1"/>
  <c r="B45" i="8"/>
  <c r="C45" i="8" s="1"/>
  <c r="G111" i="8"/>
  <c r="K110" i="8" s="1"/>
  <c r="G80" i="8"/>
  <c r="K79" i="8" s="1"/>
  <c r="G49" i="8"/>
  <c r="K109" i="8"/>
  <c r="K47" i="8"/>
  <c r="K78" i="8"/>
  <c r="G113" i="4"/>
  <c r="K112" i="4" s="1"/>
  <c r="K111" i="4"/>
  <c r="G49" i="4"/>
  <c r="K48" i="4" s="1"/>
  <c r="G80" i="4"/>
  <c r="G145" i="4"/>
  <c r="K144" i="4" s="1"/>
  <c r="B46" i="4"/>
  <c r="C46" i="4" s="1"/>
  <c r="G174" i="4"/>
  <c r="G113" i="3"/>
  <c r="K112" i="3" s="1"/>
  <c r="G50" i="3"/>
  <c r="G174" i="3"/>
  <c r="G83" i="3"/>
  <c r="G142" i="3"/>
  <c r="K141" i="3" s="1"/>
  <c r="K111" i="3"/>
  <c r="G80" i="2"/>
  <c r="G142" i="2"/>
  <c r="J141" i="2" s="1"/>
  <c r="G113" i="2"/>
  <c r="B170" i="2"/>
  <c r="C170" i="2" s="1"/>
  <c r="B169" i="2"/>
  <c r="C169" i="2" s="1"/>
  <c r="B110" i="2"/>
  <c r="C110" i="2" s="1"/>
  <c r="B109" i="2"/>
  <c r="C109" i="2" s="1"/>
  <c r="G49" i="2"/>
  <c r="J48" i="2" s="1"/>
  <c r="G173" i="2"/>
  <c r="J172" i="2" s="1"/>
  <c r="J78" i="2"/>
  <c r="G173" i="1"/>
  <c r="B169" i="1"/>
  <c r="C169" i="1" s="1"/>
  <c r="G142" i="1"/>
  <c r="J141" i="1"/>
  <c r="J140" i="1"/>
  <c r="G111" i="1"/>
  <c r="J110" i="1" s="1"/>
  <c r="J109" i="1"/>
  <c r="B108" i="1"/>
  <c r="C108" i="1" s="1"/>
  <c r="B107" i="1"/>
  <c r="C107" i="1" s="1"/>
  <c r="G81" i="1"/>
  <c r="J80" i="1" s="1"/>
  <c r="G47" i="1"/>
  <c r="J46" i="1" s="1"/>
  <c r="L175" i="31" a="1"/>
  <c r="K80" i="1" a="1"/>
  <c r="L79" i="28" a="1"/>
  <c r="L78" i="31" a="1"/>
  <c r="L22" i="29" a="1"/>
  <c r="L22" i="21" a="1"/>
  <c r="L110" i="9" a="1"/>
  <c r="L21" i="31" a="1"/>
  <c r="L23" i="9" a="1"/>
  <c r="K110" i="1" a="1"/>
  <c r="L78" i="27" a="1"/>
  <c r="L79" i="32" a="1"/>
  <c r="L172" i="22" a="1"/>
  <c r="L141" i="27" a="1"/>
  <c r="L142" i="23" a="1"/>
  <c r="L110" i="30" a="1"/>
  <c r="L21" i="28" a="1"/>
  <c r="L78" i="28" a="1"/>
  <c r="L23" i="30" a="1"/>
  <c r="L143" i="34" a="1"/>
  <c r="L141" i="23" a="1"/>
  <c r="L23" i="23" a="1"/>
  <c r="L21" i="22" a="1"/>
  <c r="L79" i="24" a="1"/>
  <c r="L47" i="9" a="1"/>
  <c r="L21" i="29" a="1"/>
  <c r="L111" i="31" a="1"/>
  <c r="L142" i="29" a="1"/>
  <c r="L142" i="32" a="1"/>
  <c r="L110" i="8" a="1"/>
  <c r="L110" i="31" a="1"/>
  <c r="L48" i="4" a="1"/>
  <c r="L174" i="27" a="1"/>
  <c r="K78" i="2" a="1"/>
  <c r="L143" i="28" a="1"/>
  <c r="K21" i="1" a="1"/>
  <c r="L48" i="27" a="1"/>
  <c r="L79" i="30" a="1"/>
  <c r="L173" i="21" a="1"/>
  <c r="L109" i="8" a="1"/>
  <c r="L142" i="24" a="1"/>
  <c r="L48" i="9" a="1"/>
  <c r="L23" i="26" a="1"/>
  <c r="L48" i="33" a="1"/>
  <c r="L141" i="30" a="1"/>
  <c r="K109" i="1" a="1"/>
  <c r="L47" i="8" a="1"/>
  <c r="L79" i="31" a="1"/>
  <c r="L175" i="33" a="1"/>
  <c r="L49" i="21" a="1"/>
  <c r="L23" i="24" a="1"/>
  <c r="L23" i="34" a="1"/>
  <c r="K20" i="1" a="1"/>
  <c r="L22" i="4" a="1"/>
  <c r="L110" i="28" a="1"/>
  <c r="L141" i="25" a="1"/>
  <c r="L111" i="34" a="1"/>
  <c r="K141" i="2" a="1"/>
  <c r="L173" i="29" a="1"/>
  <c r="L171" i="9" a="1"/>
  <c r="L82" i="9" a="1"/>
  <c r="L78" i="32" a="1"/>
  <c r="L21" i="3" a="1"/>
  <c r="L23" i="27" a="1"/>
  <c r="L174" i="29" a="1"/>
  <c r="L22" i="25" a="1"/>
  <c r="L79" i="33" a="1"/>
  <c r="K46" i="1" a="1"/>
  <c r="L111" i="28" a="1"/>
  <c r="L22" i="31" a="1"/>
  <c r="L143" i="33" a="1"/>
  <c r="L79" i="26" a="1"/>
  <c r="L112" i="33" a="1"/>
  <c r="L52" i="29" a="1"/>
  <c r="L48" i="23" a="1"/>
  <c r="L79" i="23" a="1"/>
  <c r="L49" i="22" a="1"/>
  <c r="L111" i="30" a="1"/>
  <c r="L48" i="21" a="1"/>
  <c r="L141" i="29" a="1"/>
  <c r="L79" i="25" a="1"/>
  <c r="L48" i="31" a="1"/>
  <c r="L23" i="33" a="1"/>
  <c r="L140" i="22" a="1"/>
  <c r="L109" i="27" a="1"/>
  <c r="L141" i="3" a="1"/>
  <c r="L172" i="26" a="1"/>
  <c r="L78" i="8" a="1"/>
  <c r="L22" i="3" a="1"/>
  <c r="K141" i="1" a="1"/>
  <c r="L111" i="4" a="1"/>
  <c r="L111" i="21" a="1"/>
  <c r="L21" i="25" a="1"/>
  <c r="L80" i="21" a="1"/>
  <c r="K172" i="2" a="1"/>
  <c r="L112" i="4" a="1"/>
  <c r="L79" i="27" a="1"/>
  <c r="L144" i="4" a="1"/>
  <c r="L111" i="3" a="1"/>
  <c r="L22" i="8" a="1"/>
  <c r="L112" i="3" a="1"/>
  <c r="L47" i="33" a="1"/>
  <c r="L174" i="21" a="1"/>
  <c r="L109" i="9" a="1"/>
  <c r="L78" i="33" a="1"/>
  <c r="L141" i="24" a="1"/>
  <c r="L51" i="29" a="1"/>
  <c r="L175" i="25" a="1"/>
  <c r="L22" i="28" a="1"/>
  <c r="L143" i="31" a="1"/>
  <c r="L78" i="26" a="1"/>
  <c r="L21" i="8" a="1"/>
  <c r="L141" i="8" a="1"/>
  <c r="L79" i="8" a="1"/>
  <c r="L22" i="22" a="1"/>
  <c r="L140" i="27" a="1"/>
  <c r="L141" i="32" a="1"/>
  <c r="K48" i="2" a="1"/>
  <c r="K140" i="1" a="1"/>
  <c r="L47" i="28" a="1"/>
  <c r="L172" i="9" a="1"/>
  <c r="L48" i="34" a="1"/>
  <c r="L21" i="4" a="1"/>
  <c r="L23" i="32" a="1"/>
  <c r="L173" i="27" a="1"/>
  <c r="L23" i="34" l="1"/>
  <c r="B23" i="34" s="1"/>
  <c r="C23" i="34" s="1"/>
  <c r="G25" i="34"/>
  <c r="L23" i="33"/>
  <c r="B23" i="33" s="1"/>
  <c r="C23" i="33" s="1"/>
  <c r="G25" i="33"/>
  <c r="K24" i="33"/>
  <c r="B22" i="33"/>
  <c r="C22" i="33" s="1"/>
  <c r="B21" i="33"/>
  <c r="C21" i="33" s="1"/>
  <c r="L23" i="32"/>
  <c r="B23" i="32" s="1"/>
  <c r="C23" i="32" s="1"/>
  <c r="G25" i="32"/>
  <c r="L21" i="31"/>
  <c r="L22" i="31"/>
  <c r="G24" i="31"/>
  <c r="K23" i="31"/>
  <c r="L23" i="30"/>
  <c r="G25" i="30"/>
  <c r="K24" i="30"/>
  <c r="B23" i="30"/>
  <c r="C23" i="30" s="1"/>
  <c r="L21" i="29"/>
  <c r="L22" i="29"/>
  <c r="G24" i="29"/>
  <c r="K23" i="29"/>
  <c r="L21" i="28"/>
  <c r="B21" i="28" s="1"/>
  <c r="C21" i="28" s="1"/>
  <c r="L22" i="28"/>
  <c r="G24" i="28"/>
  <c r="K23" i="28"/>
  <c r="B20" i="28"/>
  <c r="C20" i="28" s="1"/>
  <c r="L23" i="27"/>
  <c r="B23" i="27" s="1"/>
  <c r="C23" i="27" s="1"/>
  <c r="G25" i="27"/>
  <c r="K24" i="27"/>
  <c r="L23" i="26"/>
  <c r="B23" i="26" s="1"/>
  <c r="C23" i="26" s="1"/>
  <c r="G25" i="26"/>
  <c r="K24" i="26"/>
  <c r="L21" i="25"/>
  <c r="L22" i="25"/>
  <c r="G24" i="25"/>
  <c r="K23" i="25" s="1"/>
  <c r="L23" i="24"/>
  <c r="B23" i="24" s="1"/>
  <c r="C23" i="24" s="1"/>
  <c r="G25" i="24"/>
  <c r="K24" i="24" s="1"/>
  <c r="L23" i="23"/>
  <c r="B23" i="23" s="1"/>
  <c r="C23" i="23" s="1"/>
  <c r="G25" i="23"/>
  <c r="B22" i="23"/>
  <c r="C22" i="23" s="1"/>
  <c r="B21" i="23"/>
  <c r="C21" i="23" s="1"/>
  <c r="L21" i="22"/>
  <c r="L22" i="22"/>
  <c r="G24" i="22"/>
  <c r="K23" i="22" s="1"/>
  <c r="L22" i="21"/>
  <c r="G24" i="21"/>
  <c r="K23" i="21"/>
  <c r="B22" i="21"/>
  <c r="C22" i="21" s="1"/>
  <c r="L21" i="8"/>
  <c r="L22" i="8"/>
  <c r="G24" i="8"/>
  <c r="K23" i="8"/>
  <c r="L23" i="9"/>
  <c r="B23" i="9" s="1"/>
  <c r="C23" i="9" s="1"/>
  <c r="G25" i="9"/>
  <c r="K24" i="9" s="1"/>
  <c r="L21" i="4"/>
  <c r="L22" i="4"/>
  <c r="G24" i="4"/>
  <c r="K23" i="4"/>
  <c r="L21" i="3"/>
  <c r="L22" i="3"/>
  <c r="G24" i="3"/>
  <c r="K23" i="3" s="1"/>
  <c r="G23" i="2"/>
  <c r="J21" i="2"/>
  <c r="K21" i="1"/>
  <c r="K20" i="1"/>
  <c r="G23" i="1"/>
  <c r="J22" i="1"/>
  <c r="L78" i="8"/>
  <c r="L109" i="8"/>
  <c r="L110" i="8"/>
  <c r="L47" i="8"/>
  <c r="L141" i="8"/>
  <c r="B141" i="8" s="1"/>
  <c r="C141" i="8" s="1"/>
  <c r="L79" i="8"/>
  <c r="L110" i="9"/>
  <c r="L172" i="9"/>
  <c r="L82" i="9"/>
  <c r="B82" i="9" s="1"/>
  <c r="C82" i="9" s="1"/>
  <c r="L171" i="9"/>
  <c r="L109" i="9"/>
  <c r="L48" i="9"/>
  <c r="L47" i="9"/>
  <c r="L48" i="4"/>
  <c r="B48" i="4" s="1"/>
  <c r="C48" i="4" s="1"/>
  <c r="L112" i="4"/>
  <c r="L144" i="4"/>
  <c r="B144" i="4" s="1"/>
  <c r="C144" i="4" s="1"/>
  <c r="L111" i="4"/>
  <c r="L111" i="3"/>
  <c r="L112" i="3"/>
  <c r="L141" i="3"/>
  <c r="B141" i="3" s="1"/>
  <c r="C141" i="3" s="1"/>
  <c r="K48" i="2"/>
  <c r="B48" i="2" s="1"/>
  <c r="C48" i="2" s="1"/>
  <c r="K141" i="2"/>
  <c r="B141" i="2" s="1"/>
  <c r="C141" i="2" s="1"/>
  <c r="K78" i="2"/>
  <c r="K172" i="2"/>
  <c r="B172" i="2" s="1"/>
  <c r="C172" i="2" s="1"/>
  <c r="L111" i="34"/>
  <c r="B111" i="34" s="1"/>
  <c r="C111" i="34" s="1"/>
  <c r="L143" i="34"/>
  <c r="B143" i="34" s="1"/>
  <c r="C143" i="34" s="1"/>
  <c r="L48" i="34"/>
  <c r="B48" i="34" s="1"/>
  <c r="C48" i="34" s="1"/>
  <c r="G113" i="34"/>
  <c r="K112" i="34" s="1"/>
  <c r="G145" i="34"/>
  <c r="G50" i="34"/>
  <c r="G178" i="34"/>
  <c r="K177" i="34" s="1"/>
  <c r="K176" i="34"/>
  <c r="B142" i="34"/>
  <c r="C142" i="34" s="1"/>
  <c r="G82" i="34"/>
  <c r="K80" i="34"/>
  <c r="L48" i="33"/>
  <c r="L112" i="33"/>
  <c r="B112" i="33" s="1"/>
  <c r="C112" i="33" s="1"/>
  <c r="L175" i="33"/>
  <c r="B175" i="33" s="1"/>
  <c r="C175" i="33" s="1"/>
  <c r="L143" i="33"/>
  <c r="L47" i="33"/>
  <c r="L78" i="33"/>
  <c r="L79" i="33"/>
  <c r="G114" i="33"/>
  <c r="G177" i="33"/>
  <c r="G145" i="33"/>
  <c r="K144" i="33" s="1"/>
  <c r="G50" i="33"/>
  <c r="K49" i="33" s="1"/>
  <c r="G81" i="33"/>
  <c r="K80" i="33" s="1"/>
  <c r="B174" i="33"/>
  <c r="C174" i="33" s="1"/>
  <c r="B173" i="33"/>
  <c r="C173" i="33" s="1"/>
  <c r="B142" i="33"/>
  <c r="C142" i="33" s="1"/>
  <c r="B141" i="33"/>
  <c r="C141" i="33" s="1"/>
  <c r="B111" i="33"/>
  <c r="C111" i="33" s="1"/>
  <c r="B110" i="33"/>
  <c r="C110" i="33" s="1"/>
  <c r="L141" i="32"/>
  <c r="L142" i="32"/>
  <c r="L78" i="32"/>
  <c r="L79" i="32"/>
  <c r="G144" i="32"/>
  <c r="K143" i="32" s="1"/>
  <c r="G175" i="32"/>
  <c r="K174" i="32" s="1"/>
  <c r="K173" i="32"/>
  <c r="G51" i="32"/>
  <c r="K50" i="32"/>
  <c r="K49" i="32"/>
  <c r="G81" i="32"/>
  <c r="K80" i="32"/>
  <c r="G112" i="32"/>
  <c r="K111" i="32" s="1"/>
  <c r="K110" i="32"/>
  <c r="L143" i="31"/>
  <c r="B143" i="31" s="1"/>
  <c r="C143" i="31" s="1"/>
  <c r="L79" i="31"/>
  <c r="L48" i="31"/>
  <c r="B48" i="31" s="1"/>
  <c r="C48" i="31" s="1"/>
  <c r="L110" i="31"/>
  <c r="L78" i="31"/>
  <c r="L175" i="31"/>
  <c r="L111" i="31"/>
  <c r="G50" i="31"/>
  <c r="G145" i="31"/>
  <c r="G177" i="31"/>
  <c r="G81" i="31"/>
  <c r="K80" i="31" s="1"/>
  <c r="G113" i="31"/>
  <c r="K112" i="31" s="1"/>
  <c r="B142" i="31"/>
  <c r="C142" i="31" s="1"/>
  <c r="B141" i="31"/>
  <c r="C141" i="31" s="1"/>
  <c r="B174" i="31"/>
  <c r="C174" i="31" s="1"/>
  <c r="B173" i="31"/>
  <c r="C173" i="31" s="1"/>
  <c r="L79" i="30"/>
  <c r="B79" i="30" s="1"/>
  <c r="C79" i="30" s="1"/>
  <c r="L110" i="30"/>
  <c r="L141" i="30"/>
  <c r="L111" i="30"/>
  <c r="G144" i="30"/>
  <c r="K143" i="30" s="1"/>
  <c r="G178" i="30"/>
  <c r="K177" i="30"/>
  <c r="G113" i="30"/>
  <c r="K112" i="30" s="1"/>
  <c r="G54" i="30"/>
  <c r="K52" i="30"/>
  <c r="G81" i="30"/>
  <c r="K80" i="30" s="1"/>
  <c r="K142" i="30"/>
  <c r="K176" i="30"/>
  <c r="B78" i="30"/>
  <c r="C78" i="30" s="1"/>
  <c r="L51" i="29"/>
  <c r="L173" i="29"/>
  <c r="L52" i="29"/>
  <c r="L174" i="29"/>
  <c r="L142" i="29"/>
  <c r="L141" i="29"/>
  <c r="G112" i="29"/>
  <c r="G54" i="29"/>
  <c r="G144" i="29"/>
  <c r="G81" i="29"/>
  <c r="K110" i="29"/>
  <c r="G176" i="29"/>
  <c r="K175" i="29"/>
  <c r="B78" i="29"/>
  <c r="C78" i="29" s="1"/>
  <c r="B77" i="29"/>
  <c r="C77" i="29" s="1"/>
  <c r="K79" i="29"/>
  <c r="L78" i="28"/>
  <c r="L143" i="28"/>
  <c r="B143" i="28" s="1"/>
  <c r="C143" i="28" s="1"/>
  <c r="L110" i="28"/>
  <c r="L111" i="28"/>
  <c r="L47" i="28"/>
  <c r="L79" i="28"/>
  <c r="G81" i="28"/>
  <c r="K80" i="28" s="1"/>
  <c r="G50" i="28"/>
  <c r="K49" i="28" s="1"/>
  <c r="G178" i="28"/>
  <c r="K177" i="28" s="1"/>
  <c r="K176" i="28"/>
  <c r="G145" i="28"/>
  <c r="G113" i="28"/>
  <c r="K112" i="28" s="1"/>
  <c r="K48" i="28"/>
  <c r="B142" i="28"/>
  <c r="C142" i="28" s="1"/>
  <c r="B141" i="28"/>
  <c r="C141" i="28" s="1"/>
  <c r="L48" i="27"/>
  <c r="B48" i="27" s="1"/>
  <c r="C48" i="27" s="1"/>
  <c r="L174" i="27"/>
  <c r="L109" i="27"/>
  <c r="L140" i="27"/>
  <c r="L173" i="27"/>
  <c r="L78" i="27"/>
  <c r="L79" i="27"/>
  <c r="L141" i="27"/>
  <c r="G143" i="27"/>
  <c r="K142" i="27" s="1"/>
  <c r="G112" i="27"/>
  <c r="K111" i="27" s="1"/>
  <c r="K110" i="27"/>
  <c r="G81" i="27"/>
  <c r="G50" i="27"/>
  <c r="K49" i="27" s="1"/>
  <c r="G176" i="27"/>
  <c r="K175" i="27" s="1"/>
  <c r="L79" i="26"/>
  <c r="L172" i="26"/>
  <c r="B172" i="26" s="1"/>
  <c r="C172" i="26" s="1"/>
  <c r="L78" i="26"/>
  <c r="B78" i="26" s="1"/>
  <c r="C78" i="26" s="1"/>
  <c r="G52" i="26"/>
  <c r="K51" i="26" s="1"/>
  <c r="K50" i="26"/>
  <c r="G112" i="26"/>
  <c r="K111" i="26" s="1"/>
  <c r="K110" i="26"/>
  <c r="G174" i="26"/>
  <c r="G145" i="26"/>
  <c r="K144" i="26" s="1"/>
  <c r="K143" i="26"/>
  <c r="G81" i="26"/>
  <c r="K80" i="26" s="1"/>
  <c r="B49" i="26"/>
  <c r="C49" i="26" s="1"/>
  <c r="B48" i="26"/>
  <c r="C48" i="26" s="1"/>
  <c r="B109" i="26"/>
  <c r="C109" i="26" s="1"/>
  <c r="B171" i="26"/>
  <c r="C171" i="26" s="1"/>
  <c r="B170" i="26"/>
  <c r="C170" i="26" s="1"/>
  <c r="B142" i="26"/>
  <c r="C142" i="26" s="1"/>
  <c r="B141" i="26"/>
  <c r="C141" i="26" s="1"/>
  <c r="L79" i="25"/>
  <c r="B79" i="25" s="1"/>
  <c r="C79" i="25" s="1"/>
  <c r="L141" i="25"/>
  <c r="L175" i="25"/>
  <c r="B175" i="25" s="1"/>
  <c r="C175" i="25" s="1"/>
  <c r="G81" i="25"/>
  <c r="K80" i="25" s="1"/>
  <c r="G51" i="25"/>
  <c r="G115" i="25"/>
  <c r="K114" i="25" s="1"/>
  <c r="G144" i="25"/>
  <c r="K143" i="25" s="1"/>
  <c r="B174" i="25"/>
  <c r="C174" i="25" s="1"/>
  <c r="B173" i="25"/>
  <c r="C173" i="25" s="1"/>
  <c r="K49" i="25"/>
  <c r="K113" i="25"/>
  <c r="G177" i="25"/>
  <c r="K142" i="25"/>
  <c r="B48" i="25"/>
  <c r="C48" i="25" s="1"/>
  <c r="L79" i="24"/>
  <c r="B79" i="24" s="1"/>
  <c r="C79" i="24" s="1"/>
  <c r="L141" i="24"/>
  <c r="B141" i="24" s="1"/>
  <c r="C141" i="24" s="1"/>
  <c r="L142" i="24"/>
  <c r="G144" i="24"/>
  <c r="K143" i="24" s="1"/>
  <c r="G51" i="24"/>
  <c r="K50" i="24" s="1"/>
  <c r="K49" i="24"/>
  <c r="G112" i="24"/>
  <c r="K111" i="24" s="1"/>
  <c r="K110" i="24"/>
  <c r="G81" i="24"/>
  <c r="K80" i="24"/>
  <c r="G178" i="24"/>
  <c r="K177" i="24" s="1"/>
  <c r="K176" i="24"/>
  <c r="B140" i="24"/>
  <c r="C140" i="24" s="1"/>
  <c r="B78" i="24"/>
  <c r="C78" i="24" s="1"/>
  <c r="B77" i="24"/>
  <c r="C77" i="24" s="1"/>
  <c r="L141" i="23"/>
  <c r="L142" i="23"/>
  <c r="L48" i="23"/>
  <c r="L79" i="23"/>
  <c r="B79" i="23" s="1"/>
  <c r="C79" i="23" s="1"/>
  <c r="G175" i="23"/>
  <c r="K173" i="23"/>
  <c r="G144" i="23"/>
  <c r="K143" i="23" s="1"/>
  <c r="G81" i="23"/>
  <c r="K80" i="23" s="1"/>
  <c r="G51" i="23"/>
  <c r="K50" i="23" s="1"/>
  <c r="K49" i="23"/>
  <c r="G112" i="23"/>
  <c r="K110" i="23"/>
  <c r="L49" i="22"/>
  <c r="B49" i="22" s="1"/>
  <c r="C49" i="22" s="1"/>
  <c r="L140" i="22"/>
  <c r="L172" i="22"/>
  <c r="B172" i="22" s="1"/>
  <c r="C172" i="22" s="1"/>
  <c r="G81" i="22"/>
  <c r="K80" i="22" s="1"/>
  <c r="K79" i="22"/>
  <c r="G143" i="22"/>
  <c r="K142" i="22" s="1"/>
  <c r="K141" i="22"/>
  <c r="G115" i="22"/>
  <c r="K114" i="22" s="1"/>
  <c r="K113" i="22"/>
  <c r="G174" i="22"/>
  <c r="G51" i="22"/>
  <c r="K50" i="22" s="1"/>
  <c r="B171" i="22"/>
  <c r="C171" i="22" s="1"/>
  <c r="B170" i="22"/>
  <c r="C170" i="22" s="1"/>
  <c r="B48" i="22"/>
  <c r="C48" i="22" s="1"/>
  <c r="B47" i="22"/>
  <c r="C47" i="22" s="1"/>
  <c r="B48" i="3"/>
  <c r="C48" i="3" s="1"/>
  <c r="B79" i="21"/>
  <c r="C79" i="21" s="1"/>
  <c r="L111" i="21"/>
  <c r="L48" i="21"/>
  <c r="L49" i="21"/>
  <c r="L80" i="21"/>
  <c r="B80" i="21" s="1"/>
  <c r="C80" i="21" s="1"/>
  <c r="L173" i="21"/>
  <c r="L174" i="21"/>
  <c r="G113" i="21"/>
  <c r="G51" i="21"/>
  <c r="K50" i="21" s="1"/>
  <c r="G82" i="21"/>
  <c r="K81" i="21" s="1"/>
  <c r="G176" i="21"/>
  <c r="K175" i="21" s="1"/>
  <c r="G145" i="21"/>
  <c r="K143" i="21"/>
  <c r="K46" i="1"/>
  <c r="K80" i="1"/>
  <c r="B80" i="1" s="1"/>
  <c r="C80" i="1" s="1"/>
  <c r="K109" i="1"/>
  <c r="K140" i="1"/>
  <c r="K110" i="1"/>
  <c r="K141" i="1"/>
  <c r="B47" i="3"/>
  <c r="C47" i="3" s="1"/>
  <c r="B143" i="9"/>
  <c r="C143" i="9" s="1"/>
  <c r="B45" i="1"/>
  <c r="C45" i="1" s="1"/>
  <c r="B171" i="1"/>
  <c r="C171" i="1" s="1"/>
  <c r="B142" i="9"/>
  <c r="C142" i="9" s="1"/>
  <c r="B170" i="1"/>
  <c r="C170" i="1" s="1"/>
  <c r="G50" i="9"/>
  <c r="K49" i="9" s="1"/>
  <c r="G84" i="9"/>
  <c r="K83" i="9" s="1"/>
  <c r="G174" i="9"/>
  <c r="G146" i="9"/>
  <c r="K145" i="9" s="1"/>
  <c r="K144" i="9"/>
  <c r="B81" i="9"/>
  <c r="C81" i="9" s="1"/>
  <c r="B80" i="9"/>
  <c r="C80" i="9" s="1"/>
  <c r="G112" i="9"/>
  <c r="K111" i="9" s="1"/>
  <c r="G50" i="8"/>
  <c r="G175" i="8"/>
  <c r="K173" i="8"/>
  <c r="G81" i="8"/>
  <c r="G112" i="8"/>
  <c r="K111" i="8" s="1"/>
  <c r="G143" i="8"/>
  <c r="K142" i="8" s="1"/>
  <c r="K48" i="8"/>
  <c r="G146" i="4"/>
  <c r="K145" i="4" s="1"/>
  <c r="G114" i="4"/>
  <c r="K113" i="4" s="1"/>
  <c r="G81" i="4"/>
  <c r="K79" i="4"/>
  <c r="G50" i="4"/>
  <c r="K49" i="4" s="1"/>
  <c r="B143" i="4"/>
  <c r="C143" i="4" s="1"/>
  <c r="G175" i="4"/>
  <c r="K173" i="4"/>
  <c r="B172" i="4"/>
  <c r="C172" i="4" s="1"/>
  <c r="G51" i="3"/>
  <c r="G175" i="3"/>
  <c r="K174" i="3" s="1"/>
  <c r="B81" i="3"/>
  <c r="C81" i="3" s="1"/>
  <c r="B80" i="3"/>
  <c r="C80" i="3" s="1"/>
  <c r="B172" i="3"/>
  <c r="C172" i="3" s="1"/>
  <c r="B171" i="3"/>
  <c r="C171" i="3" s="1"/>
  <c r="G84" i="3"/>
  <c r="K173" i="3"/>
  <c r="K49" i="3"/>
  <c r="G114" i="3"/>
  <c r="K113" i="3" s="1"/>
  <c r="G143" i="3"/>
  <c r="K142" i="3" s="1"/>
  <c r="B140" i="3"/>
  <c r="C140" i="3" s="1"/>
  <c r="B139" i="3"/>
  <c r="C139" i="3" s="1"/>
  <c r="K82" i="3"/>
  <c r="G114" i="2"/>
  <c r="J113" i="2" s="1"/>
  <c r="G81" i="2"/>
  <c r="G143" i="2"/>
  <c r="J142" i="2" s="1"/>
  <c r="J79" i="2"/>
  <c r="G174" i="2"/>
  <c r="B111" i="2"/>
  <c r="C111" i="2" s="1"/>
  <c r="J112" i="2"/>
  <c r="G50" i="2"/>
  <c r="J49" i="2" s="1"/>
  <c r="B140" i="2"/>
  <c r="C140" i="2" s="1"/>
  <c r="B139" i="2"/>
  <c r="C139" i="2" s="1"/>
  <c r="G174" i="1"/>
  <c r="J172" i="1"/>
  <c r="G143" i="1"/>
  <c r="G112" i="1"/>
  <c r="G82" i="1"/>
  <c r="J81" i="1" s="1"/>
  <c r="B79" i="1"/>
  <c r="C79" i="1" s="1"/>
  <c r="B78" i="1"/>
  <c r="C78" i="1" s="1"/>
  <c r="G48" i="1"/>
  <c r="L173" i="4" a="1"/>
  <c r="L112" i="34" a="1"/>
  <c r="L79" i="22" a="1"/>
  <c r="L114" i="25" a="1"/>
  <c r="L173" i="3" a="1"/>
  <c r="K79" i="2" a="1"/>
  <c r="L24" i="30" a="1"/>
  <c r="L177" i="30" a="1"/>
  <c r="L113" i="4" a="1"/>
  <c r="L113" i="22" a="1"/>
  <c r="L80" i="28" a="1"/>
  <c r="L23" i="29" a="1"/>
  <c r="L113" i="25" a="1"/>
  <c r="L50" i="26" a="1"/>
  <c r="L175" i="29" a="1"/>
  <c r="L145" i="4" a="1"/>
  <c r="L177" i="24" a="1"/>
  <c r="L114" i="22" a="1"/>
  <c r="L142" i="22" a="1"/>
  <c r="L143" i="23" a="1"/>
  <c r="L80" i="22" a="1"/>
  <c r="L24" i="27" a="1"/>
  <c r="L82" i="3" a="1"/>
  <c r="L81" i="21" a="1"/>
  <c r="L143" i="25" a="1"/>
  <c r="L111" i="9" a="1"/>
  <c r="L143" i="32" a="1"/>
  <c r="L80" i="32" a="1"/>
  <c r="L174" i="32" a="1"/>
  <c r="L80" i="31" a="1"/>
  <c r="L23" i="4" a="1"/>
  <c r="L23" i="22" a="1"/>
  <c r="L177" i="34" a="1"/>
  <c r="L48" i="28" a="1"/>
  <c r="L49" i="28" a="1"/>
  <c r="L80" i="24" a="1"/>
  <c r="L143" i="30" a="1"/>
  <c r="L23" i="3" a="1"/>
  <c r="L80" i="30" a="1"/>
  <c r="L49" i="4" a="1"/>
  <c r="L141" i="22" a="1"/>
  <c r="L142" i="3" a="1"/>
  <c r="L111" i="26" a="1"/>
  <c r="L112" i="30" a="1"/>
  <c r="L80" i="26" a="1"/>
  <c r="L49" i="32" a="1"/>
  <c r="L113" i="3" a="1"/>
  <c r="L110" i="24" a="1"/>
  <c r="L49" i="24" a="1"/>
  <c r="L144" i="26" a="1"/>
  <c r="L49" i="23" a="1"/>
  <c r="L177" i="28" a="1"/>
  <c r="L176" i="28" a="1"/>
  <c r="L175" i="21" a="1"/>
  <c r="L48" i="8" a="1"/>
  <c r="L173" i="23" a="1"/>
  <c r="L49" i="9" a="1"/>
  <c r="L79" i="4" a="1"/>
  <c r="L50" i="22" a="1"/>
  <c r="L23" i="8" a="1"/>
  <c r="K113" i="2" a="1"/>
  <c r="L111" i="8" a="1"/>
  <c r="K172" i="1" a="1"/>
  <c r="L111" i="27" a="1"/>
  <c r="L23" i="25" a="1"/>
  <c r="L112" i="31" a="1"/>
  <c r="L51" i="26" a="1"/>
  <c r="K112" i="2" a="1"/>
  <c r="L83" i="9" a="1"/>
  <c r="L49" i="3" a="1"/>
  <c r="L110" i="32" a="1"/>
  <c r="L49" i="27" a="1"/>
  <c r="L110" i="23" a="1"/>
  <c r="L80" i="34" a="1"/>
  <c r="L23" i="31" a="1"/>
  <c r="L50" i="24" a="1"/>
  <c r="L143" i="21" a="1"/>
  <c r="L143" i="24" a="1"/>
  <c r="L144" i="9" a="1"/>
  <c r="L176" i="30" a="1"/>
  <c r="L80" i="33" a="1"/>
  <c r="L174" i="3" a="1"/>
  <c r="L24" i="24" a="1"/>
  <c r="L142" i="8" a="1"/>
  <c r="K142" i="2" a="1"/>
  <c r="L110" i="26" a="1"/>
  <c r="L110" i="29" a="1"/>
  <c r="L50" i="32" a="1"/>
  <c r="L110" i="27" a="1"/>
  <c r="K21" i="2" a="1"/>
  <c r="K22" i="1" a="1"/>
  <c r="L50" i="23" a="1"/>
  <c r="L143" i="26" a="1"/>
  <c r="L23" i="21" a="1"/>
  <c r="L50" i="21" a="1"/>
  <c r="L24" i="9" a="1"/>
  <c r="L80" i="23" a="1"/>
  <c r="L145" i="9" a="1"/>
  <c r="L24" i="33" a="1"/>
  <c r="L142" i="27" a="1"/>
  <c r="L80" i="25" a="1"/>
  <c r="L52" i="30" a="1"/>
  <c r="K81" i="1" a="1"/>
  <c r="K49" i="2" a="1"/>
  <c r="L49" i="33" a="1"/>
  <c r="L23" i="28" a="1"/>
  <c r="L24" i="26" a="1"/>
  <c r="L175" i="27" a="1"/>
  <c r="L144" i="33" a="1"/>
  <c r="L176" i="34" a="1"/>
  <c r="L79" i="29" a="1"/>
  <c r="L173" i="32" a="1"/>
  <c r="L111" i="32" a="1"/>
  <c r="L176" i="24" a="1"/>
  <c r="L142" i="25" a="1"/>
  <c r="L142" i="30" a="1"/>
  <c r="L49" i="25" a="1"/>
  <c r="L112" i="28" a="1"/>
  <c r="L111" i="24" a="1"/>
  <c r="L173" i="8" a="1"/>
  <c r="G26" i="34" l="1"/>
  <c r="K25" i="34"/>
  <c r="K24" i="34"/>
  <c r="L24" i="33"/>
  <c r="B24" i="33" s="1"/>
  <c r="C24" i="33" s="1"/>
  <c r="G26" i="33"/>
  <c r="K25" i="33" s="1"/>
  <c r="G26" i="32"/>
  <c r="K25" i="32"/>
  <c r="K24" i="32"/>
  <c r="L23" i="31"/>
  <c r="B23" i="31" s="1"/>
  <c r="C23" i="31" s="1"/>
  <c r="G25" i="31"/>
  <c r="B22" i="31"/>
  <c r="C22" i="31" s="1"/>
  <c r="B21" i="31"/>
  <c r="C21" i="31" s="1"/>
  <c r="L24" i="30"/>
  <c r="G26" i="30"/>
  <c r="K25" i="30"/>
  <c r="B24" i="30"/>
  <c r="C24" i="30" s="1"/>
  <c r="L23" i="29"/>
  <c r="B23" i="29" s="1"/>
  <c r="C23" i="29" s="1"/>
  <c r="G25" i="29"/>
  <c r="K24" i="29" s="1"/>
  <c r="B22" i="29"/>
  <c r="C22" i="29" s="1"/>
  <c r="B21" i="29"/>
  <c r="C21" i="29" s="1"/>
  <c r="L23" i="28"/>
  <c r="G25" i="28"/>
  <c r="K24" i="28" s="1"/>
  <c r="B23" i="28"/>
  <c r="C23" i="28" s="1"/>
  <c r="B22" i="28"/>
  <c r="C22" i="28" s="1"/>
  <c r="L24" i="27"/>
  <c r="B24" i="27" s="1"/>
  <c r="C24" i="27" s="1"/>
  <c r="G26" i="27"/>
  <c r="K25" i="27" s="1"/>
  <c r="L24" i="26"/>
  <c r="B24" i="26" s="1"/>
  <c r="C24" i="26" s="1"/>
  <c r="G26" i="26"/>
  <c r="K25" i="26" s="1"/>
  <c r="L23" i="25"/>
  <c r="B23" i="25" s="1"/>
  <c r="C23" i="25" s="1"/>
  <c r="G25" i="25"/>
  <c r="B22" i="25"/>
  <c r="C22" i="25" s="1"/>
  <c r="B21" i="25"/>
  <c r="C21" i="25" s="1"/>
  <c r="L24" i="24"/>
  <c r="B24" i="24" s="1"/>
  <c r="C24" i="24" s="1"/>
  <c r="G26" i="24"/>
  <c r="K25" i="24"/>
  <c r="G26" i="23"/>
  <c r="K24" i="23"/>
  <c r="L23" i="22"/>
  <c r="B23" i="22" s="1"/>
  <c r="C23" i="22" s="1"/>
  <c r="G25" i="22"/>
  <c r="B22" i="22"/>
  <c r="C22" i="22" s="1"/>
  <c r="B21" i="22"/>
  <c r="C21" i="22" s="1"/>
  <c r="L23" i="21"/>
  <c r="B23" i="21" s="1"/>
  <c r="C23" i="21" s="1"/>
  <c r="G25" i="21"/>
  <c r="K24" i="21"/>
  <c r="L23" i="8"/>
  <c r="B23" i="8" s="1"/>
  <c r="C23" i="8" s="1"/>
  <c r="G25" i="8"/>
  <c r="K24" i="8" s="1"/>
  <c r="B22" i="8"/>
  <c r="C22" i="8" s="1"/>
  <c r="B21" i="8"/>
  <c r="C21" i="8" s="1"/>
  <c r="L24" i="9"/>
  <c r="B24" i="9" s="1"/>
  <c r="C24" i="9" s="1"/>
  <c r="G26" i="9"/>
  <c r="K25" i="9"/>
  <c r="L23" i="4"/>
  <c r="B23" i="4" s="1"/>
  <c r="C23" i="4" s="1"/>
  <c r="G25" i="4"/>
  <c r="K24" i="4"/>
  <c r="B22" i="4"/>
  <c r="C22" i="4" s="1"/>
  <c r="B21" i="4"/>
  <c r="C21" i="4" s="1"/>
  <c r="L23" i="3"/>
  <c r="B23" i="3" s="1"/>
  <c r="C23" i="3" s="1"/>
  <c r="G25" i="3"/>
  <c r="K24" i="3"/>
  <c r="B22" i="3"/>
  <c r="C22" i="3" s="1"/>
  <c r="B21" i="3"/>
  <c r="C21" i="3" s="1"/>
  <c r="K21" i="2"/>
  <c r="G24" i="2"/>
  <c r="J23" i="2"/>
  <c r="J22" i="2"/>
  <c r="K22" i="1"/>
  <c r="B21" i="1"/>
  <c r="C21" i="1" s="1"/>
  <c r="B20" i="1"/>
  <c r="C20" i="1" s="1"/>
  <c r="G24" i="1"/>
  <c r="J23" i="1" s="1"/>
  <c r="L48" i="8"/>
  <c r="B48" i="8" s="1"/>
  <c r="C48" i="8" s="1"/>
  <c r="L173" i="8"/>
  <c r="L142" i="8"/>
  <c r="B142" i="8" s="1"/>
  <c r="C142" i="8" s="1"/>
  <c r="L111" i="8"/>
  <c r="B111" i="8" s="1"/>
  <c r="C111" i="8" s="1"/>
  <c r="L83" i="9"/>
  <c r="B83" i="9" s="1"/>
  <c r="C83" i="9" s="1"/>
  <c r="L111" i="9"/>
  <c r="B111" i="9" s="1"/>
  <c r="C111" i="9" s="1"/>
  <c r="L145" i="9"/>
  <c r="L144" i="9"/>
  <c r="L49" i="9"/>
  <c r="B49" i="9" s="1"/>
  <c r="C49" i="9" s="1"/>
  <c r="L49" i="4"/>
  <c r="B49" i="4" s="1"/>
  <c r="C49" i="4" s="1"/>
  <c r="L113" i="4"/>
  <c r="B113" i="4" s="1"/>
  <c r="C113" i="4" s="1"/>
  <c r="L173" i="4"/>
  <c r="L79" i="4"/>
  <c r="L145" i="4"/>
  <c r="L49" i="3"/>
  <c r="L173" i="3"/>
  <c r="L174" i="3"/>
  <c r="L82" i="3"/>
  <c r="L142" i="3"/>
  <c r="B142" i="3" s="1"/>
  <c r="C142" i="3" s="1"/>
  <c r="L113" i="3"/>
  <c r="B113" i="3" s="1"/>
  <c r="C113" i="3" s="1"/>
  <c r="K49" i="2"/>
  <c r="B49" i="2" s="1"/>
  <c r="C49" i="2" s="1"/>
  <c r="K142" i="2"/>
  <c r="B142" i="2" s="1"/>
  <c r="C142" i="2" s="1"/>
  <c r="K79" i="2"/>
  <c r="B79" i="2" s="1"/>
  <c r="C79" i="2" s="1"/>
  <c r="K113" i="2"/>
  <c r="K112" i="2"/>
  <c r="L80" i="34"/>
  <c r="L176" i="34"/>
  <c r="L177" i="34"/>
  <c r="L112" i="34"/>
  <c r="B112" i="34" s="1"/>
  <c r="C112" i="34" s="1"/>
  <c r="G83" i="34"/>
  <c r="K82" i="34" s="1"/>
  <c r="K81" i="34"/>
  <c r="G179" i="34"/>
  <c r="K178" i="34" s="1"/>
  <c r="G51" i="34"/>
  <c r="K49" i="34"/>
  <c r="G146" i="34"/>
  <c r="K145" i="34"/>
  <c r="K144" i="34"/>
  <c r="G114" i="34"/>
  <c r="K113" i="34" s="1"/>
  <c r="L144" i="33"/>
  <c r="B144" i="33" s="1"/>
  <c r="C144" i="33" s="1"/>
  <c r="L49" i="33"/>
  <c r="B49" i="33" s="1"/>
  <c r="C49" i="33" s="1"/>
  <c r="L80" i="33"/>
  <c r="B80" i="33" s="1"/>
  <c r="C80" i="33" s="1"/>
  <c r="G178" i="33"/>
  <c r="K177" i="33"/>
  <c r="K176" i="33"/>
  <c r="G115" i="33"/>
  <c r="K114" i="33" s="1"/>
  <c r="K113" i="33"/>
  <c r="B79" i="33"/>
  <c r="C79" i="33" s="1"/>
  <c r="B78" i="33"/>
  <c r="C78" i="33" s="1"/>
  <c r="G82" i="33"/>
  <c r="K81" i="33" s="1"/>
  <c r="G51" i="33"/>
  <c r="K50" i="33" s="1"/>
  <c r="G146" i="33"/>
  <c r="K145" i="33" s="1"/>
  <c r="B48" i="33"/>
  <c r="C48" i="33" s="1"/>
  <c r="B47" i="33"/>
  <c r="C47" i="33" s="1"/>
  <c r="B143" i="33"/>
  <c r="C143" i="33" s="1"/>
  <c r="L110" i="32"/>
  <c r="L111" i="32"/>
  <c r="L80" i="32"/>
  <c r="B80" i="32" s="1"/>
  <c r="C80" i="32" s="1"/>
  <c r="L49" i="32"/>
  <c r="L50" i="32"/>
  <c r="L173" i="32"/>
  <c r="L174" i="32"/>
  <c r="L143" i="32"/>
  <c r="G113" i="32"/>
  <c r="K112" i="32"/>
  <c r="G82" i="32"/>
  <c r="G52" i="32"/>
  <c r="K51" i="32" s="1"/>
  <c r="G176" i="32"/>
  <c r="K175" i="32" s="1"/>
  <c r="G145" i="32"/>
  <c r="B79" i="32"/>
  <c r="C79" i="32" s="1"/>
  <c r="B78" i="32"/>
  <c r="C78" i="32" s="1"/>
  <c r="B142" i="32"/>
  <c r="C142" i="32" s="1"/>
  <c r="B141" i="32"/>
  <c r="C141" i="32" s="1"/>
  <c r="L112" i="31"/>
  <c r="B112" i="31" s="1"/>
  <c r="C112" i="31" s="1"/>
  <c r="L80" i="31"/>
  <c r="B80" i="31" s="1"/>
  <c r="C80" i="31" s="1"/>
  <c r="G114" i="31"/>
  <c r="G82" i="31"/>
  <c r="G178" i="31"/>
  <c r="K176" i="31"/>
  <c r="G146" i="31"/>
  <c r="K145" i="31"/>
  <c r="K144" i="31"/>
  <c r="G51" i="31"/>
  <c r="K50" i="31" s="1"/>
  <c r="K49" i="31"/>
  <c r="B79" i="31"/>
  <c r="C79" i="31" s="1"/>
  <c r="B78" i="31"/>
  <c r="C78" i="31" s="1"/>
  <c r="B175" i="31"/>
  <c r="C175" i="31" s="1"/>
  <c r="B111" i="31"/>
  <c r="C111" i="31" s="1"/>
  <c r="B110" i="31"/>
  <c r="C110" i="31" s="1"/>
  <c r="L112" i="30"/>
  <c r="B112" i="30" s="1"/>
  <c r="C112" i="30" s="1"/>
  <c r="L176" i="30"/>
  <c r="L142" i="30"/>
  <c r="B142" i="30" s="1"/>
  <c r="C142" i="30" s="1"/>
  <c r="L80" i="30"/>
  <c r="B80" i="30" s="1"/>
  <c r="C80" i="30" s="1"/>
  <c r="L52" i="30"/>
  <c r="L177" i="30"/>
  <c r="L143" i="30"/>
  <c r="G82" i="30"/>
  <c r="G55" i="30"/>
  <c r="K54" i="30" s="1"/>
  <c r="K53" i="30"/>
  <c r="G114" i="30"/>
  <c r="K113" i="30" s="1"/>
  <c r="G179" i="30"/>
  <c r="K178" i="30" s="1"/>
  <c r="G145" i="30"/>
  <c r="B141" i="30"/>
  <c r="C141" i="30" s="1"/>
  <c r="B111" i="30"/>
  <c r="C111" i="30" s="1"/>
  <c r="B110" i="30"/>
  <c r="C110" i="30" s="1"/>
  <c r="L175" i="29"/>
  <c r="B175" i="29" s="1"/>
  <c r="C175" i="29" s="1"/>
  <c r="L110" i="29"/>
  <c r="L79" i="29"/>
  <c r="G177" i="29"/>
  <c r="G82" i="29"/>
  <c r="K80" i="29"/>
  <c r="G145" i="29"/>
  <c r="K144" i="29" s="1"/>
  <c r="K143" i="29"/>
  <c r="G55" i="29"/>
  <c r="K53" i="29"/>
  <c r="G113" i="29"/>
  <c r="K112" i="29" s="1"/>
  <c r="K111" i="29"/>
  <c r="B142" i="29"/>
  <c r="C142" i="29" s="1"/>
  <c r="B141" i="29"/>
  <c r="C141" i="29" s="1"/>
  <c r="B174" i="29"/>
  <c r="C174" i="29" s="1"/>
  <c r="B173" i="29"/>
  <c r="C173" i="29" s="1"/>
  <c r="B52" i="29"/>
  <c r="C52" i="29" s="1"/>
  <c r="B51" i="29"/>
  <c r="C51" i="29" s="1"/>
  <c r="L80" i="28"/>
  <c r="B80" i="28" s="1"/>
  <c r="C80" i="28" s="1"/>
  <c r="L48" i="28"/>
  <c r="B48" i="28" s="1"/>
  <c r="C48" i="28" s="1"/>
  <c r="L112" i="28"/>
  <c r="L176" i="28"/>
  <c r="L177" i="28"/>
  <c r="L49" i="28"/>
  <c r="G114" i="28"/>
  <c r="K113" i="28" s="1"/>
  <c r="G146" i="28"/>
  <c r="K145" i="28" s="1"/>
  <c r="K144" i="28"/>
  <c r="G179" i="28"/>
  <c r="K178" i="28" s="1"/>
  <c r="G51" i="28"/>
  <c r="B47" i="28"/>
  <c r="C47" i="28" s="1"/>
  <c r="B111" i="28"/>
  <c r="C111" i="28" s="1"/>
  <c r="B110" i="28"/>
  <c r="C110" i="28" s="1"/>
  <c r="B79" i="26"/>
  <c r="C79" i="26" s="1"/>
  <c r="G82" i="28"/>
  <c r="B79" i="28"/>
  <c r="C79" i="28" s="1"/>
  <c r="B78" i="28"/>
  <c r="C78" i="28" s="1"/>
  <c r="L142" i="27"/>
  <c r="B142" i="27" s="1"/>
  <c r="C142" i="27" s="1"/>
  <c r="L175" i="27"/>
  <c r="B175" i="27" s="1"/>
  <c r="C175" i="27" s="1"/>
  <c r="L110" i="27"/>
  <c r="B110" i="27" s="1"/>
  <c r="C110" i="27" s="1"/>
  <c r="L49" i="27"/>
  <c r="B49" i="27" s="1"/>
  <c r="C49" i="27" s="1"/>
  <c r="L111" i="27"/>
  <c r="G177" i="27"/>
  <c r="G51" i="27"/>
  <c r="K50" i="27" s="1"/>
  <c r="G82" i="27"/>
  <c r="G113" i="27"/>
  <c r="K112" i="27" s="1"/>
  <c r="B141" i="27"/>
  <c r="C141" i="27" s="1"/>
  <c r="B140" i="27"/>
  <c r="C140" i="27" s="1"/>
  <c r="B109" i="27"/>
  <c r="C109" i="27" s="1"/>
  <c r="K80" i="27"/>
  <c r="G144" i="27"/>
  <c r="B79" i="27"/>
  <c r="C79" i="27" s="1"/>
  <c r="B78" i="27"/>
  <c r="C78" i="27" s="1"/>
  <c r="B174" i="27"/>
  <c r="C174" i="27" s="1"/>
  <c r="B173" i="27"/>
  <c r="C173" i="27" s="1"/>
  <c r="L80" i="26"/>
  <c r="B80" i="26" s="1"/>
  <c r="C80" i="26" s="1"/>
  <c r="L143" i="26"/>
  <c r="L144" i="26"/>
  <c r="L50" i="26"/>
  <c r="L110" i="26"/>
  <c r="L111" i="26"/>
  <c r="L51" i="26"/>
  <c r="G146" i="26"/>
  <c r="K145" i="26" s="1"/>
  <c r="G175" i="26"/>
  <c r="K174" i="26" s="1"/>
  <c r="K173" i="26"/>
  <c r="G82" i="26"/>
  <c r="G113" i="26"/>
  <c r="K112" i="26" s="1"/>
  <c r="G53" i="26"/>
  <c r="K52" i="26" s="1"/>
  <c r="L114" i="25"/>
  <c r="L113" i="25"/>
  <c r="L49" i="25"/>
  <c r="L143" i="25"/>
  <c r="L80" i="25"/>
  <c r="L142" i="25"/>
  <c r="G178" i="25"/>
  <c r="K177" i="25" s="1"/>
  <c r="K176" i="25"/>
  <c r="G145" i="25"/>
  <c r="G116" i="25"/>
  <c r="G52" i="25"/>
  <c r="K51" i="25"/>
  <c r="K50" i="25"/>
  <c r="G82" i="25"/>
  <c r="B141" i="25"/>
  <c r="C141" i="25" s="1"/>
  <c r="L80" i="24"/>
  <c r="B80" i="24" s="1"/>
  <c r="C80" i="24" s="1"/>
  <c r="L110" i="24"/>
  <c r="L111" i="24"/>
  <c r="L50" i="24"/>
  <c r="L176" i="24"/>
  <c r="L177" i="24"/>
  <c r="L49" i="24"/>
  <c r="L143" i="24"/>
  <c r="B143" i="24" s="1"/>
  <c r="C143" i="24" s="1"/>
  <c r="G82" i="24"/>
  <c r="K81" i="24" s="1"/>
  <c r="G145" i="24"/>
  <c r="G179" i="24"/>
  <c r="K178" i="24" s="1"/>
  <c r="G113" i="24"/>
  <c r="K112" i="24" s="1"/>
  <c r="G52" i="24"/>
  <c r="K51" i="24" s="1"/>
  <c r="B142" i="24"/>
  <c r="C142" i="24" s="1"/>
  <c r="L110" i="23"/>
  <c r="L49" i="23"/>
  <c r="B49" i="23" s="1"/>
  <c r="C49" i="23" s="1"/>
  <c r="L50" i="23"/>
  <c r="L80" i="23"/>
  <c r="L143" i="23"/>
  <c r="B143" i="23" s="1"/>
  <c r="C143" i="23" s="1"/>
  <c r="L173" i="23"/>
  <c r="B142" i="23"/>
  <c r="C142" i="23" s="1"/>
  <c r="B141" i="23"/>
  <c r="C141" i="23" s="1"/>
  <c r="G113" i="23"/>
  <c r="K112" i="23" s="1"/>
  <c r="K111" i="23"/>
  <c r="G52" i="23"/>
  <c r="G82" i="23"/>
  <c r="G145" i="23"/>
  <c r="G176" i="23"/>
  <c r="K175" i="23" s="1"/>
  <c r="K174" i="23"/>
  <c r="B48" i="23"/>
  <c r="C48" i="23" s="1"/>
  <c r="L50" i="22"/>
  <c r="B50" i="22" s="1"/>
  <c r="C50" i="22" s="1"/>
  <c r="L114" i="22"/>
  <c r="L141" i="22"/>
  <c r="B141" i="22" s="1"/>
  <c r="C141" i="22" s="1"/>
  <c r="L79" i="22"/>
  <c r="L113" i="22"/>
  <c r="L142" i="22"/>
  <c r="L80" i="22"/>
  <c r="G144" i="22"/>
  <c r="G82" i="22"/>
  <c r="K81" i="22" s="1"/>
  <c r="G52" i="22"/>
  <c r="G175" i="22"/>
  <c r="K173" i="22"/>
  <c r="G116" i="22"/>
  <c r="K115" i="22" s="1"/>
  <c r="B140" i="22"/>
  <c r="C140" i="22" s="1"/>
  <c r="L143" i="21"/>
  <c r="L175" i="21"/>
  <c r="B175" i="21" s="1"/>
  <c r="C175" i="21" s="1"/>
  <c r="L81" i="21"/>
  <c r="B81" i="21" s="1"/>
  <c r="C81" i="21" s="1"/>
  <c r="L50" i="21"/>
  <c r="B50" i="21" s="1"/>
  <c r="C50" i="21" s="1"/>
  <c r="B174" i="21"/>
  <c r="C174" i="21" s="1"/>
  <c r="B173" i="21"/>
  <c r="C173" i="21" s="1"/>
  <c r="B49" i="21"/>
  <c r="C49" i="21" s="1"/>
  <c r="B48" i="21"/>
  <c r="C48" i="21" s="1"/>
  <c r="G146" i="21"/>
  <c r="K145" i="21" s="1"/>
  <c r="K144" i="21"/>
  <c r="B111" i="21"/>
  <c r="C111" i="21" s="1"/>
  <c r="G177" i="21"/>
  <c r="K176" i="21" s="1"/>
  <c r="G83" i="21"/>
  <c r="K82" i="21" s="1"/>
  <c r="G114" i="21"/>
  <c r="G52" i="21"/>
  <c r="K112" i="21"/>
  <c r="K172" i="1"/>
  <c r="K81" i="1"/>
  <c r="B81" i="1" s="1"/>
  <c r="C81" i="1" s="1"/>
  <c r="B46" i="1"/>
  <c r="C46" i="1" s="1"/>
  <c r="G147" i="9"/>
  <c r="K146" i="9" s="1"/>
  <c r="B110" i="9"/>
  <c r="C110" i="9" s="1"/>
  <c r="B109" i="9"/>
  <c r="C109" i="9" s="1"/>
  <c r="G175" i="9"/>
  <c r="G113" i="9"/>
  <c r="K112" i="9"/>
  <c r="B48" i="9"/>
  <c r="C48" i="9" s="1"/>
  <c r="B47" i="9"/>
  <c r="C47" i="9" s="1"/>
  <c r="K173" i="9"/>
  <c r="G85" i="9"/>
  <c r="K84" i="9" s="1"/>
  <c r="B172" i="9"/>
  <c r="C172" i="9" s="1"/>
  <c r="B171" i="9"/>
  <c r="C171" i="9" s="1"/>
  <c r="G51" i="9"/>
  <c r="G82" i="8"/>
  <c r="K81" i="8" s="1"/>
  <c r="G51" i="8"/>
  <c r="K50" i="8" s="1"/>
  <c r="K49" i="8"/>
  <c r="B110" i="8"/>
  <c r="C110" i="8" s="1"/>
  <c r="B109" i="8"/>
  <c r="C109" i="8" s="1"/>
  <c r="G144" i="8"/>
  <c r="K143" i="8" s="1"/>
  <c r="G113" i="8"/>
  <c r="K112" i="8" s="1"/>
  <c r="K80" i="8"/>
  <c r="G176" i="8"/>
  <c r="K175" i="8" s="1"/>
  <c r="K174" i="8"/>
  <c r="B79" i="8"/>
  <c r="C79" i="8" s="1"/>
  <c r="B78" i="8"/>
  <c r="C78" i="8" s="1"/>
  <c r="B47" i="8"/>
  <c r="C47" i="8" s="1"/>
  <c r="G176" i="4"/>
  <c r="K175" i="4" s="1"/>
  <c r="G82" i="4"/>
  <c r="K81" i="4" s="1"/>
  <c r="G147" i="4"/>
  <c r="B112" i="4"/>
  <c r="C112" i="4" s="1"/>
  <c r="B111" i="4"/>
  <c r="C111" i="4" s="1"/>
  <c r="G51" i="4"/>
  <c r="K80" i="4"/>
  <c r="G115" i="4"/>
  <c r="K174" i="4"/>
  <c r="G85" i="3"/>
  <c r="K84" i="3" s="1"/>
  <c r="B112" i="3"/>
  <c r="C112" i="3" s="1"/>
  <c r="B111" i="3"/>
  <c r="C111" i="3" s="1"/>
  <c r="G115" i="3"/>
  <c r="K114" i="3" s="1"/>
  <c r="K83" i="3"/>
  <c r="G176" i="3"/>
  <c r="K175" i="3" s="1"/>
  <c r="G144" i="3"/>
  <c r="K143" i="3" s="1"/>
  <c r="G52" i="3"/>
  <c r="K51" i="3" s="1"/>
  <c r="K50" i="3"/>
  <c r="G175" i="2"/>
  <c r="J174" i="2" s="1"/>
  <c r="G82" i="2"/>
  <c r="J81" i="2" s="1"/>
  <c r="J80" i="2"/>
  <c r="G51" i="2"/>
  <c r="J50" i="2" s="1"/>
  <c r="J173" i="2"/>
  <c r="G144" i="2"/>
  <c r="J143" i="2"/>
  <c r="G115" i="2"/>
  <c r="J114" i="2" s="1"/>
  <c r="B78" i="2"/>
  <c r="C78" i="2" s="1"/>
  <c r="G175" i="1"/>
  <c r="J174" i="1" s="1"/>
  <c r="J173" i="1"/>
  <c r="G144" i="1"/>
  <c r="J143" i="1" s="1"/>
  <c r="J142" i="1"/>
  <c r="B141" i="1"/>
  <c r="C141" i="1" s="1"/>
  <c r="B140" i="1"/>
  <c r="C140" i="1" s="1"/>
  <c r="G113" i="1"/>
  <c r="J111" i="1"/>
  <c r="B110" i="1"/>
  <c r="C110" i="1" s="1"/>
  <c r="B109" i="1"/>
  <c r="C109" i="1" s="1"/>
  <c r="G83" i="1"/>
  <c r="G49" i="1"/>
  <c r="J47" i="1"/>
  <c r="L50" i="31" a="1"/>
  <c r="L145" i="34" a="1"/>
  <c r="L50" i="8" a="1"/>
  <c r="L53" i="29" a="1"/>
  <c r="L24" i="28" a="1"/>
  <c r="L144" i="28" a="1"/>
  <c r="L80" i="27" a="1"/>
  <c r="L144" i="31" a="1"/>
  <c r="L83" i="3" a="1"/>
  <c r="K23" i="2" a="1"/>
  <c r="K50" i="2" a="1"/>
  <c r="L113" i="28" a="1"/>
  <c r="L81" i="22" a="1"/>
  <c r="L112" i="26" a="1"/>
  <c r="L84" i="3" a="1"/>
  <c r="L80" i="8" a="1"/>
  <c r="L81" i="24" a="1"/>
  <c r="L24" i="23" a="1"/>
  <c r="K47" i="1" a="1"/>
  <c r="L145" i="21" a="1"/>
  <c r="L114" i="3" a="1"/>
  <c r="L51" i="24" a="1"/>
  <c r="L173" i="9" a="1"/>
  <c r="K114" i="2" a="1"/>
  <c r="L25" i="9" a="1"/>
  <c r="L25" i="34" a="1"/>
  <c r="L175" i="3" a="1"/>
  <c r="L54" i="30" a="1"/>
  <c r="L112" i="29" a="1"/>
  <c r="L114" i="33" a="1"/>
  <c r="L49" i="31" a="1"/>
  <c r="L50" i="25" a="1"/>
  <c r="L176" i="21" a="1"/>
  <c r="L144" i="34" a="1"/>
  <c r="L25" i="26" a="1"/>
  <c r="L146" i="9" a="1"/>
  <c r="L112" i="27" a="1"/>
  <c r="L51" i="25" a="1"/>
  <c r="L82" i="34" a="1"/>
  <c r="L175" i="23" a="1"/>
  <c r="L145" i="28" a="1"/>
  <c r="L113" i="30" a="1"/>
  <c r="L49" i="34" a="1"/>
  <c r="L177" i="33" a="1"/>
  <c r="K143" i="1" a="1"/>
  <c r="L145" i="33" a="1"/>
  <c r="L25" i="27" a="1"/>
  <c r="L51" i="32" a="1"/>
  <c r="L81" i="8" a="1"/>
  <c r="L173" i="22" a="1"/>
  <c r="L53" i="30" a="1"/>
  <c r="L113" i="33" a="1"/>
  <c r="L24" i="34" a="1"/>
  <c r="K23" i="1" a="1"/>
  <c r="L50" i="3" a="1"/>
  <c r="L174" i="23" a="1"/>
  <c r="K142" i="1" a="1"/>
  <c r="L24" i="8" a="1"/>
  <c r="L174" i="8" a="1"/>
  <c r="K173" i="2" a="1"/>
  <c r="L112" i="21" a="1"/>
  <c r="L24" i="32" a="1"/>
  <c r="L177" i="25" a="1"/>
  <c r="L24" i="4" a="1"/>
  <c r="L111" i="29" a="1"/>
  <c r="L112" i="32" a="1"/>
  <c r="L112" i="23" a="1"/>
  <c r="L50" i="27" a="1"/>
  <c r="L112" i="8" a="1"/>
  <c r="L24" i="29" a="1"/>
  <c r="K143" i="2" a="1"/>
  <c r="L176" i="25" a="1"/>
  <c r="L115" i="22" a="1"/>
  <c r="L80" i="29" a="1"/>
  <c r="L81" i="34" a="1"/>
  <c r="L50" i="33" a="1"/>
  <c r="L176" i="33" a="1"/>
  <c r="L84" i="9" a="1"/>
  <c r="L81" i="4" a="1"/>
  <c r="L24" i="3" a="1"/>
  <c r="L176" i="31" a="1"/>
  <c r="L144" i="29" a="1"/>
  <c r="L175" i="8" a="1"/>
  <c r="L24" i="21" a="1"/>
  <c r="K111" i="1" a="1"/>
  <c r="L145" i="31" a="1"/>
  <c r="L145" i="26" a="1"/>
  <c r="L143" i="8" a="1"/>
  <c r="L143" i="29" a="1"/>
  <c r="L175" i="32" a="1"/>
  <c r="L80" i="4" a="1"/>
  <c r="L174" i="26" a="1"/>
  <c r="L82" i="21" a="1"/>
  <c r="L25" i="30" a="1"/>
  <c r="L49" i="8" a="1"/>
  <c r="L178" i="28" a="1"/>
  <c r="K174" i="1" a="1"/>
  <c r="L144" i="21" a="1"/>
  <c r="L143" i="3" a="1"/>
  <c r="L178" i="24" a="1"/>
  <c r="L81" i="33" a="1"/>
  <c r="L111" i="23" a="1"/>
  <c r="L178" i="34" a="1"/>
  <c r="L174" i="4" a="1"/>
  <c r="L25" i="33" a="1"/>
  <c r="L112" i="24" a="1"/>
  <c r="K81" i="2" a="1"/>
  <c r="L112" i="9" a="1"/>
  <c r="K173" i="1" a="1"/>
  <c r="K80" i="2" a="1"/>
  <c r="K174" i="2" a="1"/>
  <c r="L113" i="34" a="1"/>
  <c r="L178" i="30" a="1"/>
  <c r="L25" i="24" a="1"/>
  <c r="L52" i="26" a="1"/>
  <c r="L173" i="26" a="1"/>
  <c r="L51" i="3" a="1"/>
  <c r="L25" i="32" a="1"/>
  <c r="L175" i="4" a="1"/>
  <c r="K22" i="2" a="1"/>
  <c r="L24" i="34" l="1"/>
  <c r="L25" i="34"/>
  <c r="G27" i="34"/>
  <c r="K26" i="34" s="1"/>
  <c r="L25" i="33"/>
  <c r="B25" i="33" s="1"/>
  <c r="C25" i="33" s="1"/>
  <c r="G27" i="33"/>
  <c r="K26" i="33" s="1"/>
  <c r="L24" i="32"/>
  <c r="L25" i="32"/>
  <c r="G27" i="32"/>
  <c r="G26" i="31"/>
  <c r="K25" i="31" s="1"/>
  <c r="K24" i="31"/>
  <c r="L25" i="30"/>
  <c r="B25" i="30" s="1"/>
  <c r="C25" i="30" s="1"/>
  <c r="G27" i="30"/>
  <c r="L24" i="29"/>
  <c r="G26" i="29"/>
  <c r="K25" i="29"/>
  <c r="B24" i="29"/>
  <c r="C24" i="29" s="1"/>
  <c r="L24" i="28"/>
  <c r="G26" i="28"/>
  <c r="K25" i="28" s="1"/>
  <c r="B24" i="28"/>
  <c r="C24" i="28" s="1"/>
  <c r="L25" i="27"/>
  <c r="B25" i="27" s="1"/>
  <c r="C25" i="27" s="1"/>
  <c r="G27" i="27"/>
  <c r="L25" i="26"/>
  <c r="B25" i="26" s="1"/>
  <c r="C25" i="26" s="1"/>
  <c r="G27" i="26"/>
  <c r="G26" i="25"/>
  <c r="K25" i="25"/>
  <c r="K24" i="25"/>
  <c r="L25" i="24"/>
  <c r="B25" i="24" s="1"/>
  <c r="C25" i="24" s="1"/>
  <c r="G27" i="24"/>
  <c r="K26" i="24" s="1"/>
  <c r="L24" i="23"/>
  <c r="G27" i="23"/>
  <c r="K26" i="23"/>
  <c r="K25" i="23"/>
  <c r="G26" i="22"/>
  <c r="K25" i="22" s="1"/>
  <c r="K24" i="22"/>
  <c r="L24" i="21"/>
  <c r="B24" i="21" s="1"/>
  <c r="C24" i="21" s="1"/>
  <c r="G26" i="21"/>
  <c r="K25" i="21"/>
  <c r="L24" i="8"/>
  <c r="B24" i="8" s="1"/>
  <c r="C24" i="8" s="1"/>
  <c r="G26" i="8"/>
  <c r="L25" i="9"/>
  <c r="B25" i="9" s="1"/>
  <c r="C25" i="9" s="1"/>
  <c r="G27" i="9"/>
  <c r="L24" i="4"/>
  <c r="B24" i="4" s="1"/>
  <c r="C24" i="4" s="1"/>
  <c r="G26" i="4"/>
  <c r="K25" i="4"/>
  <c r="L24" i="3"/>
  <c r="G26" i="3"/>
  <c r="K25" i="3" s="1"/>
  <c r="B24" i="3"/>
  <c r="C24" i="3" s="1"/>
  <c r="K23" i="2"/>
  <c r="K22" i="2"/>
  <c r="B22" i="2" s="1"/>
  <c r="C22" i="2" s="1"/>
  <c r="G25" i="2"/>
  <c r="J24" i="2"/>
  <c r="B21" i="2"/>
  <c r="C21" i="2" s="1"/>
  <c r="K23" i="1"/>
  <c r="B23" i="1" s="1"/>
  <c r="C23" i="1" s="1"/>
  <c r="G25" i="1"/>
  <c r="J24" i="1"/>
  <c r="B22" i="1"/>
  <c r="C22" i="1" s="1"/>
  <c r="L112" i="8"/>
  <c r="B112" i="8" s="1"/>
  <c r="C112" i="8" s="1"/>
  <c r="L81" i="8"/>
  <c r="L174" i="8"/>
  <c r="L80" i="8"/>
  <c r="L49" i="8"/>
  <c r="L175" i="8"/>
  <c r="L143" i="8"/>
  <c r="B143" i="8" s="1"/>
  <c r="C143" i="8" s="1"/>
  <c r="L50" i="8"/>
  <c r="L112" i="9"/>
  <c r="B112" i="9" s="1"/>
  <c r="C112" i="9" s="1"/>
  <c r="L84" i="9"/>
  <c r="B84" i="9" s="1"/>
  <c r="C84" i="9" s="1"/>
  <c r="L146" i="9"/>
  <c r="B146" i="9" s="1"/>
  <c r="C146" i="9" s="1"/>
  <c r="L173" i="9"/>
  <c r="L174" i="4"/>
  <c r="B174" i="4" s="1"/>
  <c r="C174" i="4" s="1"/>
  <c r="L80" i="4"/>
  <c r="L81" i="4"/>
  <c r="L175" i="4"/>
  <c r="L50" i="3"/>
  <c r="L175" i="3"/>
  <c r="B175" i="3" s="1"/>
  <c r="C175" i="3" s="1"/>
  <c r="L51" i="3"/>
  <c r="L114" i="3"/>
  <c r="B114" i="3" s="1"/>
  <c r="C114" i="3" s="1"/>
  <c r="L84" i="3"/>
  <c r="L143" i="3"/>
  <c r="B143" i="3" s="1"/>
  <c r="C143" i="3" s="1"/>
  <c r="L83" i="3"/>
  <c r="K81" i="2"/>
  <c r="K114" i="2"/>
  <c r="B114" i="2" s="1"/>
  <c r="C114" i="2" s="1"/>
  <c r="K173" i="2"/>
  <c r="K50" i="2"/>
  <c r="B50" i="2" s="1"/>
  <c r="C50" i="2" s="1"/>
  <c r="K174" i="2"/>
  <c r="K80" i="2"/>
  <c r="K143" i="2"/>
  <c r="B143" i="2" s="1"/>
  <c r="C143" i="2" s="1"/>
  <c r="L113" i="34"/>
  <c r="B113" i="34" s="1"/>
  <c r="C113" i="34" s="1"/>
  <c r="L145" i="34"/>
  <c r="L49" i="34"/>
  <c r="L144" i="34"/>
  <c r="L178" i="34"/>
  <c r="B178" i="34" s="1"/>
  <c r="C178" i="34" s="1"/>
  <c r="L81" i="34"/>
  <c r="L82" i="34"/>
  <c r="G52" i="34"/>
  <c r="K51" i="34" s="1"/>
  <c r="K50" i="34"/>
  <c r="G115" i="34"/>
  <c r="K114" i="34"/>
  <c r="G147" i="34"/>
  <c r="K146" i="34" s="1"/>
  <c r="G180" i="34"/>
  <c r="G84" i="34"/>
  <c r="K83" i="34" s="1"/>
  <c r="B177" i="34"/>
  <c r="C177" i="34" s="1"/>
  <c r="B176" i="34"/>
  <c r="C176" i="34" s="1"/>
  <c r="B80" i="34"/>
  <c r="C80" i="34" s="1"/>
  <c r="L81" i="33"/>
  <c r="B81" i="33" s="1"/>
  <c r="C81" i="33" s="1"/>
  <c r="L114" i="33"/>
  <c r="L145" i="33"/>
  <c r="B145" i="33" s="1"/>
  <c r="C145" i="33" s="1"/>
  <c r="L50" i="33"/>
  <c r="B50" i="33" s="1"/>
  <c r="C50" i="33" s="1"/>
  <c r="L113" i="33"/>
  <c r="L176" i="33"/>
  <c r="L177" i="33"/>
  <c r="G147" i="33"/>
  <c r="K146" i="33" s="1"/>
  <c r="G179" i="33"/>
  <c r="K178" i="33" s="1"/>
  <c r="G52" i="33"/>
  <c r="G83" i="33"/>
  <c r="K82" i="33" s="1"/>
  <c r="G116" i="33"/>
  <c r="K115" i="33" s="1"/>
  <c r="L112" i="32"/>
  <c r="B112" i="32" s="1"/>
  <c r="C112" i="32" s="1"/>
  <c r="L175" i="32"/>
  <c r="B175" i="32" s="1"/>
  <c r="C175" i="32" s="1"/>
  <c r="L51" i="32"/>
  <c r="B51" i="32" s="1"/>
  <c r="C51" i="32" s="1"/>
  <c r="G146" i="32"/>
  <c r="K145" i="32" s="1"/>
  <c r="K144" i="32"/>
  <c r="G177" i="32"/>
  <c r="G53" i="32"/>
  <c r="G83" i="32"/>
  <c r="K82" i="32" s="1"/>
  <c r="K81" i="32"/>
  <c r="G114" i="32"/>
  <c r="K113" i="32" s="1"/>
  <c r="B174" i="32"/>
  <c r="C174" i="32" s="1"/>
  <c r="B173" i="32"/>
  <c r="C173" i="32" s="1"/>
  <c r="B50" i="32"/>
  <c r="C50" i="32" s="1"/>
  <c r="B49" i="32"/>
  <c r="C49" i="32" s="1"/>
  <c r="B143" i="32"/>
  <c r="C143" i="32" s="1"/>
  <c r="B111" i="32"/>
  <c r="C111" i="32" s="1"/>
  <c r="B110" i="32"/>
  <c r="C110" i="32" s="1"/>
  <c r="L50" i="31"/>
  <c r="L144" i="31"/>
  <c r="L145" i="31"/>
  <c r="L49" i="31"/>
  <c r="L176" i="31"/>
  <c r="G83" i="31"/>
  <c r="K82" i="31" s="1"/>
  <c r="K81" i="31"/>
  <c r="G115" i="31"/>
  <c r="K114" i="31" s="1"/>
  <c r="G52" i="31"/>
  <c r="K51" i="31" s="1"/>
  <c r="B143" i="25"/>
  <c r="C143" i="25" s="1"/>
  <c r="G147" i="31"/>
  <c r="K146" i="31" s="1"/>
  <c r="G179" i="31"/>
  <c r="K178" i="31" s="1"/>
  <c r="K113" i="31"/>
  <c r="K177" i="31"/>
  <c r="L113" i="30"/>
  <c r="L178" i="30"/>
  <c r="B178" i="30" s="1"/>
  <c r="C178" i="30" s="1"/>
  <c r="L53" i="30"/>
  <c r="B53" i="30" s="1"/>
  <c r="C53" i="30" s="1"/>
  <c r="L54" i="30"/>
  <c r="G146" i="30"/>
  <c r="K145" i="30" s="1"/>
  <c r="G180" i="30"/>
  <c r="K179" i="30" s="1"/>
  <c r="G83" i="30"/>
  <c r="K82" i="30" s="1"/>
  <c r="B143" i="30"/>
  <c r="C143" i="30" s="1"/>
  <c r="K144" i="30"/>
  <c r="G115" i="30"/>
  <c r="K114" i="30" s="1"/>
  <c r="G56" i="30"/>
  <c r="K81" i="30"/>
  <c r="B52" i="30"/>
  <c r="C52" i="30" s="1"/>
  <c r="B177" i="30"/>
  <c r="C177" i="30" s="1"/>
  <c r="B176" i="30"/>
  <c r="C176" i="30" s="1"/>
  <c r="L111" i="29"/>
  <c r="B111" i="29" s="1"/>
  <c r="C111" i="29" s="1"/>
  <c r="L112" i="29"/>
  <c r="L53" i="29"/>
  <c r="L143" i="29"/>
  <c r="L144" i="29"/>
  <c r="L80" i="29"/>
  <c r="B80" i="29" s="1"/>
  <c r="C80" i="29" s="1"/>
  <c r="G146" i="29"/>
  <c r="K145" i="29"/>
  <c r="G114" i="29"/>
  <c r="G56" i="29"/>
  <c r="K54" i="29"/>
  <c r="G83" i="29"/>
  <c r="K81" i="29"/>
  <c r="G178" i="29"/>
  <c r="K176" i="29"/>
  <c r="B79" i="29"/>
  <c r="C79" i="29" s="1"/>
  <c r="B110" i="29"/>
  <c r="C110" i="29" s="1"/>
  <c r="L113" i="28"/>
  <c r="B113" i="28" s="1"/>
  <c r="C113" i="28" s="1"/>
  <c r="L178" i="28"/>
  <c r="L144" i="28"/>
  <c r="L145" i="28"/>
  <c r="G115" i="28"/>
  <c r="K114" i="28" s="1"/>
  <c r="G83" i="28"/>
  <c r="K82" i="28" s="1"/>
  <c r="K81" i="28"/>
  <c r="B112" i="28"/>
  <c r="C112" i="28" s="1"/>
  <c r="G52" i="28"/>
  <c r="K51" i="28" s="1"/>
  <c r="K50" i="28"/>
  <c r="G180" i="28"/>
  <c r="K179" i="28" s="1"/>
  <c r="G147" i="28"/>
  <c r="K146" i="28" s="1"/>
  <c r="B177" i="28"/>
  <c r="C177" i="28" s="1"/>
  <c r="B176" i="28"/>
  <c r="C176" i="28" s="1"/>
  <c r="B49" i="28"/>
  <c r="C49" i="28" s="1"/>
  <c r="L112" i="27"/>
  <c r="B112" i="27" s="1"/>
  <c r="C112" i="27" s="1"/>
  <c r="L50" i="27"/>
  <c r="B50" i="27" s="1"/>
  <c r="C50" i="27" s="1"/>
  <c r="L80" i="27"/>
  <c r="G145" i="27"/>
  <c r="G114" i="27"/>
  <c r="K113" i="27" s="1"/>
  <c r="G83" i="27"/>
  <c r="K81" i="27"/>
  <c r="G52" i="27"/>
  <c r="K51" i="27" s="1"/>
  <c r="G178" i="27"/>
  <c r="K177" i="27" s="1"/>
  <c r="K176" i="27"/>
  <c r="B111" i="27"/>
  <c r="C111" i="27" s="1"/>
  <c r="B142" i="25"/>
  <c r="C142" i="25" s="1"/>
  <c r="K143" i="27"/>
  <c r="L112" i="26"/>
  <c r="B112" i="26" s="1"/>
  <c r="C112" i="26" s="1"/>
  <c r="L173" i="26"/>
  <c r="L145" i="26"/>
  <c r="L52" i="26"/>
  <c r="L174" i="26"/>
  <c r="G54" i="26"/>
  <c r="G114" i="26"/>
  <c r="K113" i="26" s="1"/>
  <c r="B111" i="26"/>
  <c r="C111" i="26" s="1"/>
  <c r="B110" i="26"/>
  <c r="C110" i="26" s="1"/>
  <c r="B51" i="26"/>
  <c r="C51" i="26" s="1"/>
  <c r="B50" i="26"/>
  <c r="C50" i="26" s="1"/>
  <c r="G83" i="26"/>
  <c r="K82" i="26" s="1"/>
  <c r="K81" i="26"/>
  <c r="G176" i="26"/>
  <c r="K175" i="26" s="1"/>
  <c r="G147" i="26"/>
  <c r="B144" i="26"/>
  <c r="C144" i="26" s="1"/>
  <c r="B143" i="26"/>
  <c r="C143" i="26" s="1"/>
  <c r="L50" i="25"/>
  <c r="B50" i="25" s="1"/>
  <c r="C50" i="25" s="1"/>
  <c r="L51" i="25"/>
  <c r="L176" i="25"/>
  <c r="L177" i="25"/>
  <c r="G83" i="25"/>
  <c r="K82" i="25" s="1"/>
  <c r="K81" i="25"/>
  <c r="G53" i="25"/>
  <c r="G117" i="25"/>
  <c r="K116" i="25"/>
  <c r="K115" i="25"/>
  <c r="G146" i="25"/>
  <c r="K145" i="25" s="1"/>
  <c r="K144" i="25"/>
  <c r="G179" i="25"/>
  <c r="K178" i="25" s="1"/>
  <c r="B49" i="25"/>
  <c r="C49" i="25" s="1"/>
  <c r="B80" i="25"/>
  <c r="C80" i="25" s="1"/>
  <c r="B114" i="25"/>
  <c r="C114" i="25" s="1"/>
  <c r="B113" i="25"/>
  <c r="C113" i="25" s="1"/>
  <c r="L51" i="24"/>
  <c r="B51" i="24" s="1"/>
  <c r="C51" i="24" s="1"/>
  <c r="L112" i="24"/>
  <c r="B112" i="24" s="1"/>
  <c r="C112" i="24" s="1"/>
  <c r="L178" i="24"/>
  <c r="B178" i="24" s="1"/>
  <c r="C178" i="24" s="1"/>
  <c r="L81" i="24"/>
  <c r="B81" i="24" s="1"/>
  <c r="C81" i="24" s="1"/>
  <c r="G53" i="24"/>
  <c r="G114" i="24"/>
  <c r="K113" i="24" s="1"/>
  <c r="G180" i="24"/>
  <c r="K179" i="24" s="1"/>
  <c r="G146" i="24"/>
  <c r="K145" i="24" s="1"/>
  <c r="K144" i="24"/>
  <c r="G83" i="24"/>
  <c r="K82" i="24" s="1"/>
  <c r="B50" i="24"/>
  <c r="C50" i="24" s="1"/>
  <c r="B49" i="24"/>
  <c r="C49" i="24" s="1"/>
  <c r="B177" i="24"/>
  <c r="C177" i="24" s="1"/>
  <c r="B176" i="24"/>
  <c r="C176" i="24" s="1"/>
  <c r="B111" i="24"/>
  <c r="C111" i="24" s="1"/>
  <c r="B110" i="24"/>
  <c r="C110" i="24" s="1"/>
  <c r="L175" i="23"/>
  <c r="L112" i="23"/>
  <c r="L111" i="23"/>
  <c r="L174" i="23"/>
  <c r="B174" i="23" s="1"/>
  <c r="C174" i="23" s="1"/>
  <c r="G146" i="23"/>
  <c r="K145" i="23" s="1"/>
  <c r="K144" i="23"/>
  <c r="G114" i="23"/>
  <c r="K113" i="23" s="1"/>
  <c r="B173" i="23"/>
  <c r="C173" i="23" s="1"/>
  <c r="G177" i="23"/>
  <c r="G83" i="23"/>
  <c r="K82" i="23"/>
  <c r="K81" i="23"/>
  <c r="G53" i="23"/>
  <c r="K51" i="23"/>
  <c r="B80" i="23"/>
  <c r="C80" i="23" s="1"/>
  <c r="B50" i="23"/>
  <c r="C50" i="23" s="1"/>
  <c r="B110" i="23"/>
  <c r="C110" i="23" s="1"/>
  <c r="L115" i="22"/>
  <c r="B115" i="22" s="1"/>
  <c r="C115" i="22" s="1"/>
  <c r="L173" i="22"/>
  <c r="L81" i="22"/>
  <c r="G117" i="22"/>
  <c r="G176" i="22"/>
  <c r="K175" i="22" s="1"/>
  <c r="K174" i="22"/>
  <c r="G53" i="22"/>
  <c r="K52" i="22" s="1"/>
  <c r="K51" i="22"/>
  <c r="G83" i="22"/>
  <c r="G145" i="22"/>
  <c r="K144" i="22" s="1"/>
  <c r="K143" i="22"/>
  <c r="B114" i="22"/>
  <c r="C114" i="22" s="1"/>
  <c r="B113" i="22"/>
  <c r="C113" i="22" s="1"/>
  <c r="B142" i="22"/>
  <c r="C142" i="22" s="1"/>
  <c r="B80" i="22"/>
  <c r="C80" i="22" s="1"/>
  <c r="B79" i="22"/>
  <c r="C79" i="22" s="1"/>
  <c r="L176" i="21"/>
  <c r="B176" i="21" s="1"/>
  <c r="C176" i="21" s="1"/>
  <c r="L144" i="21"/>
  <c r="L145" i="21"/>
  <c r="L82" i="21"/>
  <c r="B82" i="21" s="1"/>
  <c r="C82" i="21" s="1"/>
  <c r="L112" i="21"/>
  <c r="G84" i="21"/>
  <c r="K83" i="21" s="1"/>
  <c r="G178" i="21"/>
  <c r="K177" i="21" s="1"/>
  <c r="G147" i="21"/>
  <c r="K146" i="21" s="1"/>
  <c r="G115" i="21"/>
  <c r="G53" i="21"/>
  <c r="K51" i="21"/>
  <c r="K113" i="21"/>
  <c r="B143" i="21"/>
  <c r="C143" i="21" s="1"/>
  <c r="K47" i="1"/>
  <c r="K111" i="1"/>
  <c r="K143" i="1"/>
  <c r="K173" i="1"/>
  <c r="K174" i="1"/>
  <c r="K142" i="1"/>
  <c r="B49" i="3"/>
  <c r="C49" i="3" s="1"/>
  <c r="G176" i="9"/>
  <c r="K175" i="9" s="1"/>
  <c r="B145" i="9"/>
  <c r="C145" i="9" s="1"/>
  <c r="B144" i="9"/>
  <c r="C144" i="9" s="1"/>
  <c r="G148" i="9"/>
  <c r="K147" i="9" s="1"/>
  <c r="G114" i="9"/>
  <c r="K113" i="9" s="1"/>
  <c r="K174" i="9"/>
  <c r="G86" i="9"/>
  <c r="K85" i="9" s="1"/>
  <c r="G52" i="9"/>
  <c r="K51" i="9" s="1"/>
  <c r="K50" i="9"/>
  <c r="B174" i="8"/>
  <c r="C174" i="8" s="1"/>
  <c r="G114" i="8"/>
  <c r="K113" i="8" s="1"/>
  <c r="G145" i="8"/>
  <c r="G83" i="8"/>
  <c r="K82" i="8"/>
  <c r="G177" i="8"/>
  <c r="B173" i="8"/>
  <c r="C173" i="8" s="1"/>
  <c r="G52" i="8"/>
  <c r="K51" i="8" s="1"/>
  <c r="G52" i="4"/>
  <c r="K51" i="4" s="1"/>
  <c r="K50" i="4"/>
  <c r="G148" i="4"/>
  <c r="K147" i="4" s="1"/>
  <c r="K146" i="4"/>
  <c r="G116" i="4"/>
  <c r="K115" i="4" s="1"/>
  <c r="K114" i="4"/>
  <c r="B145" i="4"/>
  <c r="C145" i="4" s="1"/>
  <c r="B79" i="4"/>
  <c r="C79" i="4" s="1"/>
  <c r="G83" i="4"/>
  <c r="K82" i="4" s="1"/>
  <c r="G177" i="4"/>
  <c r="K176" i="4" s="1"/>
  <c r="B173" i="4"/>
  <c r="C173" i="4" s="1"/>
  <c r="G177" i="3"/>
  <c r="G53" i="3"/>
  <c r="B82" i="3"/>
  <c r="C82" i="3" s="1"/>
  <c r="G86" i="3"/>
  <c r="K85" i="3" s="1"/>
  <c r="B174" i="3"/>
  <c r="C174" i="3" s="1"/>
  <c r="B173" i="3"/>
  <c r="C173" i="3" s="1"/>
  <c r="G116" i="3"/>
  <c r="K115" i="3" s="1"/>
  <c r="G145" i="3"/>
  <c r="K144" i="3" s="1"/>
  <c r="G145" i="2"/>
  <c r="J144" i="2" s="1"/>
  <c r="G52" i="2"/>
  <c r="J51" i="2" s="1"/>
  <c r="G83" i="2"/>
  <c r="J82" i="2" s="1"/>
  <c r="G176" i="2"/>
  <c r="J175" i="2" s="1"/>
  <c r="B113" i="2"/>
  <c r="C113" i="2" s="1"/>
  <c r="B112" i="2"/>
  <c r="C112" i="2" s="1"/>
  <c r="G116" i="2"/>
  <c r="J115" i="2" s="1"/>
  <c r="G176" i="1"/>
  <c r="J175" i="1" s="1"/>
  <c r="B172" i="1"/>
  <c r="C172" i="1" s="1"/>
  <c r="G145" i="1"/>
  <c r="J144" i="1" s="1"/>
  <c r="G114" i="1"/>
  <c r="J113" i="1" s="1"/>
  <c r="J112" i="1"/>
  <c r="G84" i="1"/>
  <c r="J82" i="1"/>
  <c r="G50" i="1"/>
  <c r="J49" i="1" s="1"/>
  <c r="J48" i="1"/>
  <c r="L113" i="31" a="1"/>
  <c r="L145" i="30" a="1"/>
  <c r="L145" i="23" a="1"/>
  <c r="L82" i="30" a="1"/>
  <c r="L52" i="22" a="1"/>
  <c r="L116" i="25" a="1"/>
  <c r="L25" i="3" a="1"/>
  <c r="L143" i="27" a="1"/>
  <c r="K24" i="1" a="1"/>
  <c r="L82" i="33" a="1"/>
  <c r="L113" i="27" a="1"/>
  <c r="L51" i="4" a="1"/>
  <c r="L81" i="32" a="1"/>
  <c r="L51" i="31" a="1"/>
  <c r="L144" i="24" a="1"/>
  <c r="L82" i="26" a="1"/>
  <c r="K112" i="1" a="1"/>
  <c r="L81" i="23" a="1"/>
  <c r="L82" i="28" a="1"/>
  <c r="L176" i="27" a="1"/>
  <c r="L144" i="23" a="1"/>
  <c r="L24" i="31" a="1"/>
  <c r="L26" i="23" a="1"/>
  <c r="L113" i="24" a="1"/>
  <c r="L115" i="25" a="1"/>
  <c r="L115" i="33" a="1"/>
  <c r="L178" i="31" a="1"/>
  <c r="L145" i="29" a="1"/>
  <c r="L178" i="33" a="1"/>
  <c r="L50" i="4" a="1"/>
  <c r="L113" i="32" a="1"/>
  <c r="L147" i="4" a="1"/>
  <c r="L179" i="30" a="1"/>
  <c r="L25" i="23" a="1"/>
  <c r="L113" i="8" a="1"/>
  <c r="L144" i="3" a="1"/>
  <c r="L113" i="26" a="1"/>
  <c r="L178" i="25" a="1"/>
  <c r="K82" i="2" a="1"/>
  <c r="L146" i="28" a="1"/>
  <c r="L25" i="29" a="1"/>
  <c r="L146" i="21" a="1"/>
  <c r="L25" i="4" a="1"/>
  <c r="L82" i="4" a="1"/>
  <c r="L113" i="9" a="1"/>
  <c r="L26" i="24" a="1"/>
  <c r="L146" i="34" a="1"/>
  <c r="K113" i="1" a="1"/>
  <c r="K175" i="1" a="1"/>
  <c r="L50" i="9" a="1"/>
  <c r="L113" i="21" a="1"/>
  <c r="L146" i="33" a="1"/>
  <c r="L85" i="9" a="1"/>
  <c r="L145" i="25" a="1"/>
  <c r="L82" i="8" a="1"/>
  <c r="L25" i="22" a="1"/>
  <c r="L174" i="9" a="1"/>
  <c r="L82" i="25" a="1"/>
  <c r="K24" i="2" a="1"/>
  <c r="L24" i="22" a="1"/>
  <c r="L176" i="4" a="1"/>
  <c r="L82" i="31" a="1"/>
  <c r="K49" i="1" a="1"/>
  <c r="L179" i="28" a="1"/>
  <c r="L51" i="21" a="1"/>
  <c r="L25" i="21" a="1"/>
  <c r="L177" i="21" a="1"/>
  <c r="K115" i="2" a="1"/>
  <c r="L115" i="4" a="1"/>
  <c r="L26" i="34" a="1"/>
  <c r="L50" i="34" a="1"/>
  <c r="L26" i="33" a="1"/>
  <c r="L51" i="28" a="1"/>
  <c r="L81" i="26" a="1"/>
  <c r="L179" i="24" a="1"/>
  <c r="L146" i="31" a="1"/>
  <c r="L83" i="21" a="1"/>
  <c r="L25" i="28" a="1"/>
  <c r="L50" i="28" a="1"/>
  <c r="L177" i="31" a="1"/>
  <c r="L25" i="31" a="1"/>
  <c r="L85" i="3" a="1"/>
  <c r="L115" i="3" a="1"/>
  <c r="L81" i="28" a="1"/>
  <c r="L51" i="22" a="1"/>
  <c r="L114" i="31" a="1"/>
  <c r="L175" i="26" a="1"/>
  <c r="L145" i="24" a="1"/>
  <c r="L114" i="34" a="1"/>
  <c r="L51" i="34" a="1"/>
  <c r="L25" i="25" a="1"/>
  <c r="L82" i="24" a="1"/>
  <c r="L144" i="30" a="1"/>
  <c r="L83" i="34" a="1"/>
  <c r="L114" i="30" a="1"/>
  <c r="L81" i="30" a="1"/>
  <c r="L145" i="32" a="1"/>
  <c r="L24" i="25" a="1"/>
  <c r="K48" i="1" a="1"/>
  <c r="L81" i="31" a="1"/>
  <c r="L81" i="27" a="1"/>
  <c r="L51" i="27" a="1"/>
  <c r="L81" i="29" a="1"/>
  <c r="L82" i="32" a="1"/>
  <c r="L175" i="22" a="1"/>
  <c r="L177" i="27" a="1"/>
  <c r="L82" i="23" a="1"/>
  <c r="L51" i="9" a="1"/>
  <c r="L144" i="25" a="1"/>
  <c r="L54" i="29" a="1"/>
  <c r="L146" i="4" a="1"/>
  <c r="L113" i="23" a="1"/>
  <c r="L175" i="9" a="1"/>
  <c r="L174" i="22" a="1"/>
  <c r="L144" i="22" a="1"/>
  <c r="L81" i="25" a="1"/>
  <c r="L114" i="28" a="1"/>
  <c r="L147" i="9" a="1"/>
  <c r="K175" i="2" a="1"/>
  <c r="L176" i="29" a="1"/>
  <c r="L114" i="4" a="1"/>
  <c r="L143" i="22" a="1"/>
  <c r="L51" i="23" a="1"/>
  <c r="K144" i="1" a="1"/>
  <c r="L51" i="8" a="1"/>
  <c r="K144" i="2" a="1"/>
  <c r="K82" i="1" a="1"/>
  <c r="K51" i="2" a="1"/>
  <c r="L144" i="32" a="1"/>
  <c r="L26" i="34" l="1"/>
  <c r="B26" i="34" s="1"/>
  <c r="C26" i="34" s="1"/>
  <c r="G28" i="34"/>
  <c r="K27" i="34" s="1"/>
  <c r="B25" i="34"/>
  <c r="C25" i="34" s="1"/>
  <c r="B24" i="34"/>
  <c r="C24" i="34" s="1"/>
  <c r="L26" i="33"/>
  <c r="G28" i="33"/>
  <c r="B26" i="33"/>
  <c r="C26" i="33" s="1"/>
  <c r="G28" i="32"/>
  <c r="K27" i="32" s="1"/>
  <c r="K26" i="32"/>
  <c r="B25" i="32"/>
  <c r="C25" i="32" s="1"/>
  <c r="B24" i="32"/>
  <c r="C24" i="32" s="1"/>
  <c r="L24" i="31"/>
  <c r="L25" i="31"/>
  <c r="G27" i="31"/>
  <c r="G28" i="30"/>
  <c r="K27" i="30"/>
  <c r="K26" i="30"/>
  <c r="L25" i="29"/>
  <c r="G27" i="29"/>
  <c r="L25" i="28"/>
  <c r="B25" i="28" s="1"/>
  <c r="C25" i="28" s="1"/>
  <c r="G27" i="28"/>
  <c r="G28" i="27"/>
  <c r="K27" i="27"/>
  <c r="K26" i="27"/>
  <c r="G28" i="26"/>
  <c r="K27" i="26" s="1"/>
  <c r="K26" i="26"/>
  <c r="L24" i="25"/>
  <c r="L25" i="25"/>
  <c r="G27" i="25"/>
  <c r="K26" i="25" s="1"/>
  <c r="L26" i="24"/>
  <c r="B26" i="24" s="1"/>
  <c r="C26" i="24" s="1"/>
  <c r="G28" i="24"/>
  <c r="K27" i="24"/>
  <c r="L25" i="23"/>
  <c r="L26" i="23"/>
  <c r="G28" i="23"/>
  <c r="K27" i="23"/>
  <c r="B25" i="23"/>
  <c r="C25" i="23" s="1"/>
  <c r="B24" i="23"/>
  <c r="C24" i="23" s="1"/>
  <c r="L24" i="22"/>
  <c r="L25" i="22"/>
  <c r="G27" i="22"/>
  <c r="L25" i="21"/>
  <c r="B25" i="21" s="1"/>
  <c r="C25" i="21" s="1"/>
  <c r="G27" i="21"/>
  <c r="G27" i="8"/>
  <c r="K26" i="8"/>
  <c r="K25" i="8"/>
  <c r="G28" i="9"/>
  <c r="K27" i="9" s="1"/>
  <c r="K26" i="9"/>
  <c r="L25" i="4"/>
  <c r="B25" i="4" s="1"/>
  <c r="C25" i="4" s="1"/>
  <c r="G27" i="4"/>
  <c r="L25" i="3"/>
  <c r="B25" i="3" s="1"/>
  <c r="C25" i="3" s="1"/>
  <c r="G27" i="3"/>
  <c r="K24" i="2"/>
  <c r="B24" i="2" s="1"/>
  <c r="C24" i="2" s="1"/>
  <c r="G26" i="2"/>
  <c r="J25" i="2" s="1"/>
  <c r="B23" i="2"/>
  <c r="C23" i="2" s="1"/>
  <c r="K24" i="1"/>
  <c r="B24" i="1" s="1"/>
  <c r="C24" i="1" s="1"/>
  <c r="G26" i="1"/>
  <c r="L113" i="8"/>
  <c r="B113" i="8" s="1"/>
  <c r="C113" i="8" s="1"/>
  <c r="L82" i="8"/>
  <c r="B82" i="8" s="1"/>
  <c r="C82" i="8" s="1"/>
  <c r="L51" i="8"/>
  <c r="B51" i="8" s="1"/>
  <c r="C51" i="8" s="1"/>
  <c r="L175" i="9"/>
  <c r="L51" i="9"/>
  <c r="L85" i="9"/>
  <c r="B85" i="9" s="1"/>
  <c r="C85" i="9" s="1"/>
  <c r="L174" i="9"/>
  <c r="B174" i="9" s="1"/>
  <c r="C174" i="9" s="1"/>
  <c r="L113" i="9"/>
  <c r="B113" i="9" s="1"/>
  <c r="C113" i="9" s="1"/>
  <c r="L147" i="9"/>
  <c r="B147" i="9" s="1"/>
  <c r="C147" i="9" s="1"/>
  <c r="L50" i="9"/>
  <c r="L176" i="4"/>
  <c r="B176" i="4" s="1"/>
  <c r="C176" i="4" s="1"/>
  <c r="L115" i="4"/>
  <c r="L147" i="4"/>
  <c r="L114" i="4"/>
  <c r="L50" i="4"/>
  <c r="L82" i="4"/>
  <c r="B82" i="4" s="1"/>
  <c r="C82" i="4" s="1"/>
  <c r="L146" i="4"/>
  <c r="L51" i="4"/>
  <c r="L85" i="3"/>
  <c r="B85" i="3" s="1"/>
  <c r="C85" i="3" s="1"/>
  <c r="L115" i="3"/>
  <c r="L144" i="3"/>
  <c r="B144" i="3" s="1"/>
  <c r="C144" i="3" s="1"/>
  <c r="K175" i="2"/>
  <c r="B175" i="2" s="1"/>
  <c r="C175" i="2" s="1"/>
  <c r="K51" i="2"/>
  <c r="B51" i="2" s="1"/>
  <c r="C51" i="2" s="1"/>
  <c r="K144" i="2"/>
  <c r="B144" i="2" s="1"/>
  <c r="C144" i="2" s="1"/>
  <c r="K82" i="2"/>
  <c r="B82" i="2" s="1"/>
  <c r="C82" i="2" s="1"/>
  <c r="K115" i="2"/>
  <c r="B115" i="2" s="1"/>
  <c r="C115" i="2" s="1"/>
  <c r="L83" i="34"/>
  <c r="B83" i="34" s="1"/>
  <c r="C83" i="34" s="1"/>
  <c r="L146" i="34"/>
  <c r="B146" i="34" s="1"/>
  <c r="C146" i="34" s="1"/>
  <c r="L114" i="34"/>
  <c r="B114" i="34" s="1"/>
  <c r="C114" i="34" s="1"/>
  <c r="L50" i="34"/>
  <c r="L51" i="34"/>
  <c r="G85" i="34"/>
  <c r="G181" i="34"/>
  <c r="K180" i="34" s="1"/>
  <c r="K179" i="34"/>
  <c r="G148" i="34"/>
  <c r="G116" i="34"/>
  <c r="G53" i="34"/>
  <c r="B82" i="34"/>
  <c r="C82" i="34" s="1"/>
  <c r="B145" i="34"/>
  <c r="C145" i="34" s="1"/>
  <c r="B144" i="34"/>
  <c r="C144" i="34" s="1"/>
  <c r="B81" i="34"/>
  <c r="C81" i="34" s="1"/>
  <c r="B49" i="34"/>
  <c r="C49" i="34" s="1"/>
  <c r="L115" i="33"/>
  <c r="B115" i="33" s="1"/>
  <c r="C115" i="33" s="1"/>
  <c r="L178" i="33"/>
  <c r="B178" i="33" s="1"/>
  <c r="C178" i="33" s="1"/>
  <c r="L146" i="33"/>
  <c r="B146" i="33" s="1"/>
  <c r="C146" i="33" s="1"/>
  <c r="L82" i="33"/>
  <c r="B82" i="33" s="1"/>
  <c r="C82" i="33" s="1"/>
  <c r="G84" i="33"/>
  <c r="K83" i="33" s="1"/>
  <c r="G180" i="33"/>
  <c r="K179" i="33"/>
  <c r="G117" i="33"/>
  <c r="K116" i="33" s="1"/>
  <c r="G53" i="33"/>
  <c r="K51" i="33"/>
  <c r="G148" i="33"/>
  <c r="B177" i="33"/>
  <c r="C177" i="33" s="1"/>
  <c r="B176" i="33"/>
  <c r="C176" i="33" s="1"/>
  <c r="B114" i="33"/>
  <c r="C114" i="33" s="1"/>
  <c r="B113" i="33"/>
  <c r="C113" i="33" s="1"/>
  <c r="L81" i="32"/>
  <c r="L82" i="32"/>
  <c r="L113" i="32"/>
  <c r="B113" i="32" s="1"/>
  <c r="C113" i="32" s="1"/>
  <c r="L144" i="32"/>
  <c r="L145" i="32"/>
  <c r="G84" i="32"/>
  <c r="K83" i="32" s="1"/>
  <c r="G115" i="32"/>
  <c r="K114" i="32" s="1"/>
  <c r="G54" i="32"/>
  <c r="K53" i="32" s="1"/>
  <c r="K52" i="32"/>
  <c r="G178" i="32"/>
  <c r="K177" i="32" s="1"/>
  <c r="K176" i="32"/>
  <c r="G147" i="32"/>
  <c r="K146" i="32" s="1"/>
  <c r="L114" i="31"/>
  <c r="L177" i="31"/>
  <c r="B177" i="31" s="1"/>
  <c r="C177" i="31" s="1"/>
  <c r="L113" i="31"/>
  <c r="L178" i="31"/>
  <c r="L146" i="31"/>
  <c r="B146" i="31" s="1"/>
  <c r="C146" i="31" s="1"/>
  <c r="L51" i="31"/>
  <c r="B51" i="31" s="1"/>
  <c r="C51" i="31" s="1"/>
  <c r="L81" i="31"/>
  <c r="L82" i="31"/>
  <c r="G180" i="31"/>
  <c r="K179" i="31" s="1"/>
  <c r="G148" i="31"/>
  <c r="K147" i="31" s="1"/>
  <c r="G53" i="31"/>
  <c r="G116" i="31"/>
  <c r="G84" i="31"/>
  <c r="K83" i="31" s="1"/>
  <c r="B176" i="31"/>
  <c r="C176" i="31" s="1"/>
  <c r="B50" i="31"/>
  <c r="C50" i="31" s="1"/>
  <c r="B49" i="31"/>
  <c r="C49" i="31" s="1"/>
  <c r="B145" i="31"/>
  <c r="C145" i="31" s="1"/>
  <c r="B144" i="31"/>
  <c r="C144" i="31" s="1"/>
  <c r="L179" i="30"/>
  <c r="B179" i="30" s="1"/>
  <c r="C179" i="30" s="1"/>
  <c r="L81" i="30"/>
  <c r="L114" i="30"/>
  <c r="B114" i="30" s="1"/>
  <c r="C114" i="30" s="1"/>
  <c r="L144" i="30"/>
  <c r="L82" i="30"/>
  <c r="L145" i="30"/>
  <c r="G181" i="30"/>
  <c r="K180" i="30" s="1"/>
  <c r="G57" i="30"/>
  <c r="K55" i="30"/>
  <c r="G116" i="30"/>
  <c r="G84" i="30"/>
  <c r="B113" i="30"/>
  <c r="C113" i="30" s="1"/>
  <c r="G147" i="30"/>
  <c r="K146" i="30" s="1"/>
  <c r="B54" i="30"/>
  <c r="C54" i="30" s="1"/>
  <c r="B112" i="23"/>
  <c r="C112" i="23" s="1"/>
  <c r="L176" i="29"/>
  <c r="L81" i="29"/>
  <c r="B81" i="29" s="1"/>
  <c r="C81" i="29" s="1"/>
  <c r="L54" i="29"/>
  <c r="B54" i="29" s="1"/>
  <c r="C54" i="29" s="1"/>
  <c r="L145" i="29"/>
  <c r="B145" i="29" s="1"/>
  <c r="C145" i="29" s="1"/>
  <c r="G179" i="29"/>
  <c r="K178" i="29" s="1"/>
  <c r="K177" i="29"/>
  <c r="G84" i="29"/>
  <c r="K83" i="29" s="1"/>
  <c r="K82" i="29"/>
  <c r="G57" i="29"/>
  <c r="K56" i="29" s="1"/>
  <c r="K55" i="29"/>
  <c r="G115" i="29"/>
  <c r="K114" i="29" s="1"/>
  <c r="K113" i="29"/>
  <c r="G147" i="29"/>
  <c r="K146" i="29" s="1"/>
  <c r="B144" i="29"/>
  <c r="C144" i="29" s="1"/>
  <c r="B143" i="29"/>
  <c r="C143" i="29" s="1"/>
  <c r="B53" i="29"/>
  <c r="C53" i="29" s="1"/>
  <c r="B112" i="29"/>
  <c r="C112" i="29" s="1"/>
  <c r="L82" i="28"/>
  <c r="L114" i="28"/>
  <c r="B114" i="28" s="1"/>
  <c r="C114" i="28" s="1"/>
  <c r="L146" i="28"/>
  <c r="L179" i="28"/>
  <c r="L50" i="28"/>
  <c r="L51" i="28"/>
  <c r="L81" i="28"/>
  <c r="G84" i="28"/>
  <c r="K83" i="28" s="1"/>
  <c r="G116" i="28"/>
  <c r="B145" i="28"/>
  <c r="C145" i="28" s="1"/>
  <c r="B144" i="28"/>
  <c r="C144" i="28" s="1"/>
  <c r="G148" i="28"/>
  <c r="G181" i="28"/>
  <c r="K180" i="28" s="1"/>
  <c r="G53" i="28"/>
  <c r="B178" i="28"/>
  <c r="C178" i="28" s="1"/>
  <c r="L51" i="27"/>
  <c r="B51" i="27" s="1"/>
  <c r="C51" i="27" s="1"/>
  <c r="L143" i="27"/>
  <c r="L81" i="27"/>
  <c r="B81" i="27" s="1"/>
  <c r="C81" i="27" s="1"/>
  <c r="L176" i="27"/>
  <c r="L177" i="27"/>
  <c r="L113" i="27"/>
  <c r="B113" i="27" s="1"/>
  <c r="C113" i="27" s="1"/>
  <c r="G179" i="27"/>
  <c r="K178" i="27" s="1"/>
  <c r="G53" i="27"/>
  <c r="K52" i="27" s="1"/>
  <c r="G84" i="27"/>
  <c r="K83" i="27" s="1"/>
  <c r="K82" i="27"/>
  <c r="G115" i="27"/>
  <c r="G146" i="27"/>
  <c r="K145" i="27" s="1"/>
  <c r="K144" i="27"/>
  <c r="B80" i="27"/>
  <c r="C80" i="27" s="1"/>
  <c r="L113" i="26"/>
  <c r="B113" i="26" s="1"/>
  <c r="C113" i="26" s="1"/>
  <c r="L175" i="26"/>
  <c r="B175" i="26" s="1"/>
  <c r="C175" i="26" s="1"/>
  <c r="L81" i="26"/>
  <c r="L82" i="26"/>
  <c r="G115" i="26"/>
  <c r="G55" i="26"/>
  <c r="B111" i="23"/>
  <c r="C111" i="23" s="1"/>
  <c r="K53" i="26"/>
  <c r="G148" i="26"/>
  <c r="B174" i="26"/>
  <c r="C174" i="26" s="1"/>
  <c r="B173" i="26"/>
  <c r="C173" i="26" s="1"/>
  <c r="K146" i="26"/>
  <c r="G177" i="26"/>
  <c r="K176" i="26" s="1"/>
  <c r="G84" i="26"/>
  <c r="K83" i="26" s="1"/>
  <c r="B145" i="26"/>
  <c r="C145" i="26" s="1"/>
  <c r="B52" i="26"/>
  <c r="C52" i="26" s="1"/>
  <c r="L178" i="25"/>
  <c r="L144" i="25"/>
  <c r="L145" i="25"/>
  <c r="L115" i="25"/>
  <c r="L116" i="25"/>
  <c r="L81" i="25"/>
  <c r="L82" i="25"/>
  <c r="G180" i="25"/>
  <c r="K179" i="25" s="1"/>
  <c r="G147" i="25"/>
  <c r="K146" i="25" s="1"/>
  <c r="G118" i="25"/>
  <c r="K117" i="25" s="1"/>
  <c r="G54" i="25"/>
  <c r="K53" i="25" s="1"/>
  <c r="K52" i="25"/>
  <c r="G84" i="25"/>
  <c r="K83" i="25" s="1"/>
  <c r="B177" i="25"/>
  <c r="C177" i="25" s="1"/>
  <c r="B176" i="25"/>
  <c r="C176" i="25" s="1"/>
  <c r="B51" i="25"/>
  <c r="C51" i="25" s="1"/>
  <c r="L82" i="24"/>
  <c r="B82" i="24" s="1"/>
  <c r="C82" i="24" s="1"/>
  <c r="L145" i="24"/>
  <c r="L179" i="24"/>
  <c r="B179" i="24" s="1"/>
  <c r="C179" i="24" s="1"/>
  <c r="L113" i="24"/>
  <c r="B113" i="24" s="1"/>
  <c r="C113" i="24" s="1"/>
  <c r="L144" i="24"/>
  <c r="G147" i="24"/>
  <c r="K146" i="24"/>
  <c r="B175" i="23"/>
  <c r="C175" i="23" s="1"/>
  <c r="G181" i="24"/>
  <c r="K180" i="24" s="1"/>
  <c r="G115" i="24"/>
  <c r="K114" i="24" s="1"/>
  <c r="G84" i="24"/>
  <c r="K83" i="24" s="1"/>
  <c r="G54" i="24"/>
  <c r="K53" i="24" s="1"/>
  <c r="K52" i="24"/>
  <c r="L51" i="23"/>
  <c r="L81" i="23"/>
  <c r="L82" i="23"/>
  <c r="L113" i="23"/>
  <c r="B113" i="23" s="1"/>
  <c r="C113" i="23" s="1"/>
  <c r="L144" i="23"/>
  <c r="L145" i="23"/>
  <c r="G54" i="23"/>
  <c r="K53" i="23" s="1"/>
  <c r="K52" i="23"/>
  <c r="G84" i="23"/>
  <c r="K83" i="23"/>
  <c r="G178" i="23"/>
  <c r="K177" i="23" s="1"/>
  <c r="K176" i="23"/>
  <c r="G115" i="23"/>
  <c r="G147" i="23"/>
  <c r="K146" i="23" s="1"/>
  <c r="L143" i="22"/>
  <c r="L144" i="22"/>
  <c r="L51" i="22"/>
  <c r="L52" i="22"/>
  <c r="L174" i="22"/>
  <c r="B174" i="22" s="1"/>
  <c r="C174" i="22" s="1"/>
  <c r="L175" i="22"/>
  <c r="G146" i="22"/>
  <c r="K145" i="22" s="1"/>
  <c r="G84" i="22"/>
  <c r="K83" i="22" s="1"/>
  <c r="K82" i="22"/>
  <c r="G54" i="22"/>
  <c r="G177" i="22"/>
  <c r="G118" i="22"/>
  <c r="K117" i="22" s="1"/>
  <c r="K116" i="22"/>
  <c r="B173" i="22"/>
  <c r="C173" i="22" s="1"/>
  <c r="B81" i="22"/>
  <c r="C81" i="22" s="1"/>
  <c r="L146" i="21"/>
  <c r="B146" i="21" s="1"/>
  <c r="C146" i="21" s="1"/>
  <c r="L83" i="21"/>
  <c r="L113" i="21"/>
  <c r="L51" i="21"/>
  <c r="L177" i="21"/>
  <c r="G54" i="21"/>
  <c r="K53" i="21" s="1"/>
  <c r="K52" i="21"/>
  <c r="G116" i="21"/>
  <c r="K115" i="21" s="1"/>
  <c r="K114" i="21"/>
  <c r="G148" i="21"/>
  <c r="K147" i="21" s="1"/>
  <c r="G179" i="21"/>
  <c r="K178" i="21" s="1"/>
  <c r="G85" i="21"/>
  <c r="B112" i="21"/>
  <c r="C112" i="21" s="1"/>
  <c r="B145" i="21"/>
  <c r="C145" i="21" s="1"/>
  <c r="B144" i="21"/>
  <c r="C144" i="21" s="1"/>
  <c r="K48" i="1"/>
  <c r="K49" i="1"/>
  <c r="K112" i="1"/>
  <c r="B112" i="1" s="1"/>
  <c r="C112" i="1" s="1"/>
  <c r="K144" i="1"/>
  <c r="B144" i="1" s="1"/>
  <c r="C144" i="1" s="1"/>
  <c r="K82" i="1"/>
  <c r="K113" i="1"/>
  <c r="K175" i="1"/>
  <c r="B175" i="1" s="1"/>
  <c r="C175" i="1" s="1"/>
  <c r="B51" i="3"/>
  <c r="C51" i="3" s="1"/>
  <c r="B50" i="3"/>
  <c r="C50" i="3" s="1"/>
  <c r="B47" i="1"/>
  <c r="C47" i="1" s="1"/>
  <c r="B81" i="2"/>
  <c r="C81" i="2" s="1"/>
  <c r="B174" i="1"/>
  <c r="C174" i="1" s="1"/>
  <c r="B50" i="8"/>
  <c r="C50" i="8" s="1"/>
  <c r="B81" i="4"/>
  <c r="C81" i="4" s="1"/>
  <c r="B175" i="4"/>
  <c r="C175" i="4" s="1"/>
  <c r="B49" i="8"/>
  <c r="C49" i="8" s="1"/>
  <c r="G177" i="9"/>
  <c r="B173" i="9"/>
  <c r="C173" i="9" s="1"/>
  <c r="G115" i="9"/>
  <c r="G149" i="9"/>
  <c r="K148" i="9" s="1"/>
  <c r="G53" i="9"/>
  <c r="K52" i="9" s="1"/>
  <c r="G87" i="9"/>
  <c r="G146" i="8"/>
  <c r="K145" i="8" s="1"/>
  <c r="G115" i="8"/>
  <c r="K144" i="8"/>
  <c r="G53" i="8"/>
  <c r="G178" i="8"/>
  <c r="K177" i="8" s="1"/>
  <c r="G84" i="8"/>
  <c r="B81" i="8"/>
  <c r="C81" i="8" s="1"/>
  <c r="B80" i="8"/>
  <c r="C80" i="8" s="1"/>
  <c r="B175" i="8"/>
  <c r="C175" i="8" s="1"/>
  <c r="K176" i="8"/>
  <c r="B80" i="4"/>
  <c r="C80" i="4" s="1"/>
  <c r="B84" i="3"/>
  <c r="C84" i="3" s="1"/>
  <c r="G53" i="4"/>
  <c r="K52" i="4" s="1"/>
  <c r="G117" i="4"/>
  <c r="K116" i="4" s="1"/>
  <c r="B83" i="3"/>
  <c r="C83" i="3" s="1"/>
  <c r="G84" i="4"/>
  <c r="K83" i="4"/>
  <c r="G149" i="4"/>
  <c r="K148" i="4" s="1"/>
  <c r="G178" i="4"/>
  <c r="K177" i="4" s="1"/>
  <c r="G54" i="3"/>
  <c r="K53" i="3" s="1"/>
  <c r="G178" i="3"/>
  <c r="K177" i="3" s="1"/>
  <c r="G146" i="3"/>
  <c r="K145" i="3" s="1"/>
  <c r="G117" i="3"/>
  <c r="K116" i="3" s="1"/>
  <c r="G87" i="3"/>
  <c r="K86" i="3" s="1"/>
  <c r="K52" i="3"/>
  <c r="K176" i="3"/>
  <c r="G146" i="2"/>
  <c r="J145" i="2" s="1"/>
  <c r="G84" i="2"/>
  <c r="J83" i="2" s="1"/>
  <c r="B80" i="2"/>
  <c r="C80" i="2" s="1"/>
  <c r="G117" i="2"/>
  <c r="B174" i="2"/>
  <c r="C174" i="2" s="1"/>
  <c r="B173" i="2"/>
  <c r="C173" i="2" s="1"/>
  <c r="G177" i="2"/>
  <c r="J176" i="2" s="1"/>
  <c r="G53" i="2"/>
  <c r="G177" i="1"/>
  <c r="J176" i="1" s="1"/>
  <c r="B173" i="1"/>
  <c r="C173" i="1" s="1"/>
  <c r="G146" i="1"/>
  <c r="B143" i="1"/>
  <c r="C143" i="1" s="1"/>
  <c r="B142" i="1"/>
  <c r="C142" i="1" s="1"/>
  <c r="G115" i="1"/>
  <c r="B111" i="1"/>
  <c r="C111" i="1" s="1"/>
  <c r="G85" i="1"/>
  <c r="J84" i="1"/>
  <c r="J83" i="1"/>
  <c r="G51" i="1"/>
  <c r="L180" i="30" a="1"/>
  <c r="L55" i="30" a="1"/>
  <c r="L177" i="32" a="1"/>
  <c r="L115" i="21" a="1"/>
  <c r="L146" i="23" a="1"/>
  <c r="L180" i="34" a="1"/>
  <c r="L145" i="22" a="1"/>
  <c r="L176" i="26" a="1"/>
  <c r="L26" i="30" a="1"/>
  <c r="L83" i="28" a="1"/>
  <c r="L148" i="9" a="1"/>
  <c r="L178" i="29" a="1"/>
  <c r="L117" i="25" a="1"/>
  <c r="L82" i="29" a="1"/>
  <c r="K25" i="2" a="1"/>
  <c r="L145" i="27" a="1"/>
  <c r="L27" i="23" a="1"/>
  <c r="L53" i="25" a="1"/>
  <c r="L116" i="33" a="1"/>
  <c r="L51" i="33" a="1"/>
  <c r="L27" i="27" a="1"/>
  <c r="L145" i="8" a="1"/>
  <c r="L83" i="31" a="1"/>
  <c r="L117" i="22" a="1"/>
  <c r="L55" i="29" a="1"/>
  <c r="L56" i="29" a="1"/>
  <c r="L177" i="8" a="1"/>
  <c r="L83" i="27" a="1"/>
  <c r="L82" i="27" a="1"/>
  <c r="L86" i="3" a="1"/>
  <c r="L52" i="25" a="1"/>
  <c r="L146" i="25" a="1"/>
  <c r="L26" i="27" a="1"/>
  <c r="L144" i="8" a="1"/>
  <c r="L53" i="23" a="1"/>
  <c r="L83" i="25" a="1"/>
  <c r="L116" i="22" a="1"/>
  <c r="L53" i="21" a="1"/>
  <c r="K83" i="2" a="1"/>
  <c r="L146" i="30" a="1"/>
  <c r="L52" i="4" a="1"/>
  <c r="L116" i="3" a="1"/>
  <c r="L176" i="3" a="1"/>
  <c r="L52" i="3" a="1"/>
  <c r="L114" i="32" a="1"/>
  <c r="L52" i="23" a="1"/>
  <c r="L25" i="8" a="1"/>
  <c r="L145" i="3" a="1"/>
  <c r="L27" i="34" a="1"/>
  <c r="L83" i="33" a="1"/>
  <c r="K176" i="1" a="1"/>
  <c r="L27" i="9" a="1"/>
  <c r="L53" i="26" a="1"/>
  <c r="L177" i="23" a="1"/>
  <c r="L113" i="29" a="1"/>
  <c r="L27" i="30" a="1"/>
  <c r="L83" i="24" a="1"/>
  <c r="L52" i="21" a="1"/>
  <c r="L178" i="21" a="1"/>
  <c r="L148" i="4" a="1"/>
  <c r="L26" i="9" a="1"/>
  <c r="L83" i="26" a="1"/>
  <c r="L146" i="29" a="1"/>
  <c r="L177" i="29" a="1"/>
  <c r="L26" i="32" a="1"/>
  <c r="L114" i="29" a="1"/>
  <c r="L83" i="4" a="1"/>
  <c r="L179" i="34" a="1"/>
  <c r="L147" i="21" a="1"/>
  <c r="L52" i="24" a="1"/>
  <c r="L114" i="24" a="1"/>
  <c r="L177" i="3" a="1"/>
  <c r="L26" i="25" a="1"/>
  <c r="L180" i="28" a="1"/>
  <c r="L52" i="32" a="1"/>
  <c r="L83" i="32" a="1"/>
  <c r="L27" i="32" a="1"/>
  <c r="L179" i="31" a="1"/>
  <c r="K145" i="2" a="1"/>
  <c r="K176" i="2" a="1"/>
  <c r="L146" i="32" a="1"/>
  <c r="L179" i="33" a="1"/>
  <c r="L178" i="27" a="1"/>
  <c r="L53" i="24" a="1"/>
  <c r="L53" i="32" a="1"/>
  <c r="L176" i="23" a="1"/>
  <c r="L83" i="29" a="1"/>
  <c r="L83" i="23" a="1"/>
  <c r="L52" i="27" a="1"/>
  <c r="L180" i="24" a="1"/>
  <c r="L146" i="26" a="1"/>
  <c r="L179" i="25" a="1"/>
  <c r="L52" i="9" a="1"/>
  <c r="K84" i="1" a="1"/>
  <c r="L176" i="8" a="1"/>
  <c r="L116" i="4" a="1"/>
  <c r="L114" i="21" a="1"/>
  <c r="K83" i="1" a="1"/>
  <c r="L27" i="26" a="1"/>
  <c r="L26" i="26" a="1"/>
  <c r="L83" i="22" a="1"/>
  <c r="L53" i="3" a="1"/>
  <c r="L27" i="24" a="1"/>
  <c r="L26" i="8" a="1"/>
  <c r="L146" i="24" a="1"/>
  <c r="L82" i="22" a="1"/>
  <c r="L176" i="32" a="1"/>
  <c r="L147" i="31" a="1"/>
  <c r="L177" i="4" a="1"/>
  <c r="L144" i="27" a="1"/>
  <c r="L27" i="34" l="1"/>
  <c r="B27" i="34" s="1"/>
  <c r="C27" i="34" s="1"/>
  <c r="G29" i="34"/>
  <c r="K28" i="34" s="1"/>
  <c r="G29" i="33"/>
  <c r="K28" i="33" s="1"/>
  <c r="K27" i="33"/>
  <c r="L26" i="32"/>
  <c r="L27" i="32"/>
  <c r="G29" i="32"/>
  <c r="G28" i="31"/>
  <c r="K26" i="31"/>
  <c r="B25" i="31"/>
  <c r="C25" i="31" s="1"/>
  <c r="B24" i="31"/>
  <c r="C24" i="31" s="1"/>
  <c r="L27" i="30"/>
  <c r="L26" i="30"/>
  <c r="G29" i="30"/>
  <c r="K28" i="30"/>
  <c r="B25" i="29"/>
  <c r="C25" i="29" s="1"/>
  <c r="G28" i="29"/>
  <c r="K27" i="29" s="1"/>
  <c r="K26" i="29"/>
  <c r="G28" i="28"/>
  <c r="K27" i="28" s="1"/>
  <c r="K26" i="28"/>
  <c r="L26" i="27"/>
  <c r="L27" i="27"/>
  <c r="G29" i="27"/>
  <c r="K28" i="27" s="1"/>
  <c r="L27" i="26"/>
  <c r="L26" i="26"/>
  <c r="G29" i="26"/>
  <c r="K28" i="26" s="1"/>
  <c r="L26" i="25"/>
  <c r="B26" i="25" s="1"/>
  <c r="C26" i="25" s="1"/>
  <c r="G28" i="25"/>
  <c r="B25" i="25"/>
  <c r="C25" i="25" s="1"/>
  <c r="B24" i="25"/>
  <c r="C24" i="25" s="1"/>
  <c r="L27" i="24"/>
  <c r="B27" i="24" s="1"/>
  <c r="C27" i="24" s="1"/>
  <c r="G29" i="24"/>
  <c r="K28" i="24"/>
  <c r="L27" i="23"/>
  <c r="B27" i="23" s="1"/>
  <c r="C27" i="23" s="1"/>
  <c r="G29" i="23"/>
  <c r="B26" i="23"/>
  <c r="C26" i="23" s="1"/>
  <c r="G28" i="22"/>
  <c r="K27" i="22"/>
  <c r="K26" i="22"/>
  <c r="B25" i="22"/>
  <c r="C25" i="22" s="1"/>
  <c r="B24" i="22"/>
  <c r="C24" i="22" s="1"/>
  <c r="G28" i="21"/>
  <c r="K27" i="21"/>
  <c r="K26" i="21"/>
  <c r="L25" i="8"/>
  <c r="L26" i="8"/>
  <c r="G28" i="8"/>
  <c r="K27" i="8"/>
  <c r="L26" i="9"/>
  <c r="L27" i="9"/>
  <c r="G29" i="9"/>
  <c r="K28" i="9"/>
  <c r="G28" i="4"/>
  <c r="K27" i="4" s="1"/>
  <c r="K26" i="4"/>
  <c r="G28" i="3"/>
  <c r="K26" i="3"/>
  <c r="K25" i="2"/>
  <c r="G27" i="2"/>
  <c r="J26" i="2"/>
  <c r="G27" i="1"/>
  <c r="J26" i="1" s="1"/>
  <c r="J25" i="1"/>
  <c r="L145" i="8"/>
  <c r="L176" i="8"/>
  <c r="L177" i="8"/>
  <c r="L144" i="8"/>
  <c r="L148" i="9"/>
  <c r="B148" i="9" s="1"/>
  <c r="C148" i="9" s="1"/>
  <c r="L52" i="9"/>
  <c r="B52" i="9" s="1"/>
  <c r="C52" i="9" s="1"/>
  <c r="L148" i="4"/>
  <c r="B148" i="4" s="1"/>
  <c r="C148" i="4" s="1"/>
  <c r="L116" i="4"/>
  <c r="B116" i="4" s="1"/>
  <c r="C116" i="4" s="1"/>
  <c r="L52" i="4"/>
  <c r="B52" i="4" s="1"/>
  <c r="C52" i="4" s="1"/>
  <c r="L177" i="4"/>
  <c r="B177" i="4" s="1"/>
  <c r="C177" i="4" s="1"/>
  <c r="L83" i="4"/>
  <c r="B83" i="4" s="1"/>
  <c r="C83" i="4" s="1"/>
  <c r="L53" i="3"/>
  <c r="L52" i="3"/>
  <c r="L177" i="3"/>
  <c r="L176" i="3"/>
  <c r="L116" i="3"/>
  <c r="B116" i="3" s="1"/>
  <c r="C116" i="3" s="1"/>
  <c r="L86" i="3"/>
  <c r="B86" i="3" s="1"/>
  <c r="C86" i="3" s="1"/>
  <c r="L145" i="3"/>
  <c r="B145" i="3" s="1"/>
  <c r="C145" i="3" s="1"/>
  <c r="K176" i="2"/>
  <c r="B176" i="2" s="1"/>
  <c r="C176" i="2" s="1"/>
  <c r="K83" i="2"/>
  <c r="B83" i="2" s="1"/>
  <c r="C83" i="2" s="1"/>
  <c r="K145" i="2"/>
  <c r="B145" i="2" s="1"/>
  <c r="C145" i="2" s="1"/>
  <c r="L179" i="34"/>
  <c r="L180" i="34"/>
  <c r="G54" i="34"/>
  <c r="K52" i="34"/>
  <c r="G117" i="34"/>
  <c r="K116" i="34" s="1"/>
  <c r="K115" i="34"/>
  <c r="G149" i="34"/>
  <c r="K148" i="34"/>
  <c r="K147" i="34"/>
  <c r="G182" i="34"/>
  <c r="K181" i="34" s="1"/>
  <c r="G86" i="34"/>
  <c r="K85" i="34" s="1"/>
  <c r="K84" i="34"/>
  <c r="B51" i="34"/>
  <c r="C51" i="34" s="1"/>
  <c r="B50" i="34"/>
  <c r="C50" i="34" s="1"/>
  <c r="L51" i="33"/>
  <c r="L116" i="33"/>
  <c r="B116" i="33" s="1"/>
  <c r="C116" i="33" s="1"/>
  <c r="L179" i="33"/>
  <c r="B179" i="33" s="1"/>
  <c r="C179" i="33" s="1"/>
  <c r="L83" i="33"/>
  <c r="B83" i="33" s="1"/>
  <c r="C83" i="33" s="1"/>
  <c r="G149" i="33"/>
  <c r="K148" i="33" s="1"/>
  <c r="K147" i="33"/>
  <c r="G54" i="33"/>
  <c r="K53" i="33" s="1"/>
  <c r="K52" i="33"/>
  <c r="G118" i="33"/>
  <c r="K117" i="33" s="1"/>
  <c r="G181" i="33"/>
  <c r="G85" i="33"/>
  <c r="L53" i="32"/>
  <c r="L52" i="32"/>
  <c r="L114" i="32"/>
  <c r="B114" i="32" s="1"/>
  <c r="C114" i="32" s="1"/>
  <c r="L146" i="32"/>
  <c r="B146" i="32" s="1"/>
  <c r="C146" i="32" s="1"/>
  <c r="L176" i="32"/>
  <c r="L177" i="32"/>
  <c r="L83" i="32"/>
  <c r="B83" i="32" s="1"/>
  <c r="C83" i="32" s="1"/>
  <c r="G85" i="32"/>
  <c r="G148" i="32"/>
  <c r="G179" i="32"/>
  <c r="K178" i="32" s="1"/>
  <c r="B145" i="32"/>
  <c r="C145" i="32" s="1"/>
  <c r="B144" i="32"/>
  <c r="C144" i="32" s="1"/>
  <c r="G55" i="32"/>
  <c r="K54" i="32" s="1"/>
  <c r="G116" i="32"/>
  <c r="B82" i="32"/>
  <c r="C82" i="32" s="1"/>
  <c r="B81" i="32"/>
  <c r="C81" i="32" s="1"/>
  <c r="L147" i="31"/>
  <c r="B147" i="31" s="1"/>
  <c r="C147" i="31" s="1"/>
  <c r="L83" i="31"/>
  <c r="B83" i="31" s="1"/>
  <c r="C83" i="31" s="1"/>
  <c r="L179" i="31"/>
  <c r="B179" i="31" s="1"/>
  <c r="C179" i="31" s="1"/>
  <c r="G85" i="31"/>
  <c r="K84" i="31" s="1"/>
  <c r="G117" i="31"/>
  <c r="K115" i="31"/>
  <c r="G54" i="31"/>
  <c r="K53" i="31" s="1"/>
  <c r="B82" i="31"/>
  <c r="C82" i="31" s="1"/>
  <c r="B81" i="31"/>
  <c r="C81" i="31" s="1"/>
  <c r="B114" i="31"/>
  <c r="C114" i="31" s="1"/>
  <c r="B113" i="31"/>
  <c r="C113" i="31" s="1"/>
  <c r="K52" i="31"/>
  <c r="G149" i="31"/>
  <c r="K148" i="31" s="1"/>
  <c r="G181" i="31"/>
  <c r="K180" i="31" s="1"/>
  <c r="B178" i="31"/>
  <c r="C178" i="31" s="1"/>
  <c r="L146" i="30"/>
  <c r="B146" i="30" s="1"/>
  <c r="C146" i="30" s="1"/>
  <c r="L55" i="30"/>
  <c r="L180" i="30"/>
  <c r="B180" i="30" s="1"/>
  <c r="C180" i="30" s="1"/>
  <c r="B82" i="30"/>
  <c r="C82" i="30" s="1"/>
  <c r="B81" i="30"/>
  <c r="C81" i="30" s="1"/>
  <c r="G148" i="30"/>
  <c r="G85" i="30"/>
  <c r="K83" i="30"/>
  <c r="G117" i="30"/>
  <c r="K115" i="30"/>
  <c r="G58" i="30"/>
  <c r="K57" i="30" s="1"/>
  <c r="K56" i="30"/>
  <c r="G182" i="30"/>
  <c r="B145" i="30"/>
  <c r="C145" i="30" s="1"/>
  <c r="B144" i="30"/>
  <c r="C144" i="30" s="1"/>
  <c r="L82" i="29"/>
  <c r="B82" i="29" s="1"/>
  <c r="C82" i="29" s="1"/>
  <c r="L146" i="29"/>
  <c r="B146" i="29" s="1"/>
  <c r="C146" i="29" s="1"/>
  <c r="L113" i="29"/>
  <c r="L114" i="29"/>
  <c r="L55" i="29"/>
  <c r="L56" i="29"/>
  <c r="L83" i="29"/>
  <c r="L177" i="29"/>
  <c r="L178" i="29"/>
  <c r="G148" i="29"/>
  <c r="K147" i="29" s="1"/>
  <c r="G116" i="29"/>
  <c r="K115" i="29"/>
  <c r="G58" i="29"/>
  <c r="G85" i="29"/>
  <c r="G180" i="29"/>
  <c r="K179" i="29" s="1"/>
  <c r="B176" i="29"/>
  <c r="C176" i="29" s="1"/>
  <c r="L83" i="28"/>
  <c r="B83" i="28" s="1"/>
  <c r="C83" i="28" s="1"/>
  <c r="L180" i="28"/>
  <c r="B180" i="28" s="1"/>
  <c r="C180" i="28" s="1"/>
  <c r="B146" i="28"/>
  <c r="C146" i="28" s="1"/>
  <c r="B179" i="28"/>
  <c r="C179" i="28" s="1"/>
  <c r="G54" i="28"/>
  <c r="K52" i="28"/>
  <c r="G182" i="28"/>
  <c r="G149" i="28"/>
  <c r="K148" i="28" s="1"/>
  <c r="K147" i="28"/>
  <c r="G117" i="28"/>
  <c r="K116" i="28" s="1"/>
  <c r="K115" i="28"/>
  <c r="G85" i="28"/>
  <c r="B82" i="28"/>
  <c r="C82" i="28" s="1"/>
  <c r="B81" i="28"/>
  <c r="C81" i="28" s="1"/>
  <c r="B51" i="28"/>
  <c r="C51" i="28" s="1"/>
  <c r="B50" i="28"/>
  <c r="C50" i="28" s="1"/>
  <c r="L83" i="27"/>
  <c r="L144" i="27"/>
  <c r="B144" i="27" s="1"/>
  <c r="C144" i="27" s="1"/>
  <c r="L145" i="27"/>
  <c r="L82" i="27"/>
  <c r="L52" i="27"/>
  <c r="B52" i="27" s="1"/>
  <c r="C52" i="27" s="1"/>
  <c r="L178" i="27"/>
  <c r="G147" i="27"/>
  <c r="K146" i="27" s="1"/>
  <c r="G116" i="27"/>
  <c r="K115" i="27" s="1"/>
  <c r="K114" i="27"/>
  <c r="G85" i="27"/>
  <c r="B143" i="27"/>
  <c r="C143" i="27" s="1"/>
  <c r="G54" i="27"/>
  <c r="G180" i="27"/>
  <c r="K179" i="27" s="1"/>
  <c r="B177" i="27"/>
  <c r="C177" i="27" s="1"/>
  <c r="B176" i="27"/>
  <c r="C176" i="27" s="1"/>
  <c r="L176" i="26"/>
  <c r="B176" i="26" s="1"/>
  <c r="C176" i="26" s="1"/>
  <c r="L146" i="26"/>
  <c r="L53" i="26"/>
  <c r="L83" i="26"/>
  <c r="B83" i="26" s="1"/>
  <c r="C83" i="26" s="1"/>
  <c r="G149" i="26"/>
  <c r="K148" i="26" s="1"/>
  <c r="K147" i="26"/>
  <c r="G56" i="26"/>
  <c r="K54" i="26"/>
  <c r="G116" i="26"/>
  <c r="K115" i="26"/>
  <c r="K114" i="26"/>
  <c r="B82" i="26"/>
  <c r="C82" i="26" s="1"/>
  <c r="B81" i="26"/>
  <c r="C81" i="26" s="1"/>
  <c r="G85" i="26"/>
  <c r="G178" i="26"/>
  <c r="L53" i="25"/>
  <c r="L117" i="25"/>
  <c r="B117" i="25" s="1"/>
  <c r="C117" i="25" s="1"/>
  <c r="L146" i="25"/>
  <c r="B146" i="25" s="1"/>
  <c r="C146" i="25" s="1"/>
  <c r="L83" i="25"/>
  <c r="B83" i="25" s="1"/>
  <c r="C83" i="25" s="1"/>
  <c r="L52" i="25"/>
  <c r="L179" i="25"/>
  <c r="B179" i="25" s="1"/>
  <c r="C179" i="25" s="1"/>
  <c r="G55" i="25"/>
  <c r="K54" i="25" s="1"/>
  <c r="G119" i="25"/>
  <c r="G148" i="25"/>
  <c r="B178" i="25"/>
  <c r="C178" i="25" s="1"/>
  <c r="G85" i="25"/>
  <c r="G181" i="25"/>
  <c r="K180" i="25" s="1"/>
  <c r="B82" i="25"/>
  <c r="C82" i="25" s="1"/>
  <c r="B81" i="25"/>
  <c r="C81" i="25" s="1"/>
  <c r="B116" i="25"/>
  <c r="C116" i="25" s="1"/>
  <c r="B115" i="25"/>
  <c r="C115" i="25" s="1"/>
  <c r="B145" i="25"/>
  <c r="C145" i="25" s="1"/>
  <c r="B144" i="25"/>
  <c r="C144" i="25" s="1"/>
  <c r="L180" i="24"/>
  <c r="B180" i="24" s="1"/>
  <c r="C180" i="24" s="1"/>
  <c r="L83" i="24"/>
  <c r="B83" i="24" s="1"/>
  <c r="C83" i="24" s="1"/>
  <c r="L114" i="24"/>
  <c r="B114" i="24" s="1"/>
  <c r="C114" i="24" s="1"/>
  <c r="L52" i="24"/>
  <c r="L53" i="24"/>
  <c r="L146" i="24"/>
  <c r="G55" i="24"/>
  <c r="K54" i="24" s="1"/>
  <c r="G85" i="24"/>
  <c r="K84" i="24" s="1"/>
  <c r="G116" i="24"/>
  <c r="G182" i="24"/>
  <c r="G148" i="24"/>
  <c r="B145" i="24"/>
  <c r="C145" i="24" s="1"/>
  <c r="B144" i="24"/>
  <c r="C144" i="24" s="1"/>
  <c r="L177" i="23"/>
  <c r="L146" i="23"/>
  <c r="B146" i="23" s="1"/>
  <c r="C146" i="23" s="1"/>
  <c r="L176" i="23"/>
  <c r="L52" i="23"/>
  <c r="B52" i="23" s="1"/>
  <c r="C52" i="23" s="1"/>
  <c r="L53" i="23"/>
  <c r="L83" i="23"/>
  <c r="B83" i="23" s="1"/>
  <c r="C83" i="23" s="1"/>
  <c r="G116" i="23"/>
  <c r="G55" i="23"/>
  <c r="K54" i="23" s="1"/>
  <c r="G148" i="23"/>
  <c r="K114" i="23"/>
  <c r="G179" i="23"/>
  <c r="K178" i="23" s="1"/>
  <c r="G85" i="23"/>
  <c r="B145" i="23"/>
  <c r="C145" i="23" s="1"/>
  <c r="B144" i="23"/>
  <c r="C144" i="23" s="1"/>
  <c r="B82" i="23"/>
  <c r="C82" i="23" s="1"/>
  <c r="B81" i="23"/>
  <c r="C81" i="23" s="1"/>
  <c r="B51" i="23"/>
  <c r="C51" i="23" s="1"/>
  <c r="L83" i="22"/>
  <c r="L116" i="22"/>
  <c r="L117" i="22"/>
  <c r="L82" i="22"/>
  <c r="L145" i="22"/>
  <c r="B145" i="22" s="1"/>
  <c r="C145" i="22" s="1"/>
  <c r="G147" i="22"/>
  <c r="G119" i="22"/>
  <c r="K118" i="22" s="1"/>
  <c r="G178" i="22"/>
  <c r="K176" i="22"/>
  <c r="G55" i="22"/>
  <c r="K54" i="22" s="1"/>
  <c r="K53" i="22"/>
  <c r="G85" i="22"/>
  <c r="K84" i="22" s="1"/>
  <c r="B175" i="22"/>
  <c r="C175" i="22" s="1"/>
  <c r="B52" i="22"/>
  <c r="C52" i="22" s="1"/>
  <c r="B51" i="22"/>
  <c r="C51" i="22" s="1"/>
  <c r="B144" i="22"/>
  <c r="C144" i="22" s="1"/>
  <c r="B143" i="22"/>
  <c r="C143" i="22" s="1"/>
  <c r="L178" i="21"/>
  <c r="B178" i="21" s="1"/>
  <c r="C178" i="21" s="1"/>
  <c r="L147" i="21"/>
  <c r="B147" i="21" s="1"/>
  <c r="C147" i="21" s="1"/>
  <c r="L115" i="21"/>
  <c r="L52" i="21"/>
  <c r="B52" i="21" s="1"/>
  <c r="C52" i="21" s="1"/>
  <c r="L53" i="21"/>
  <c r="L114" i="21"/>
  <c r="B114" i="21" s="1"/>
  <c r="C114" i="21" s="1"/>
  <c r="B83" i="21"/>
  <c r="C83" i="21" s="1"/>
  <c r="B113" i="21"/>
  <c r="C113" i="21" s="1"/>
  <c r="G86" i="21"/>
  <c r="K84" i="21"/>
  <c r="G180" i="21"/>
  <c r="K179" i="21" s="1"/>
  <c r="G149" i="21"/>
  <c r="K148" i="21" s="1"/>
  <c r="G117" i="21"/>
  <c r="G55" i="21"/>
  <c r="B177" i="21"/>
  <c r="C177" i="21" s="1"/>
  <c r="B51" i="21"/>
  <c r="C51" i="21" s="1"/>
  <c r="K83" i="1"/>
  <c r="B83" i="1" s="1"/>
  <c r="C83" i="1" s="1"/>
  <c r="K176" i="1"/>
  <c r="B176" i="1" s="1"/>
  <c r="C176" i="1" s="1"/>
  <c r="K84" i="1"/>
  <c r="B48" i="1"/>
  <c r="C48" i="1" s="1"/>
  <c r="G116" i="9"/>
  <c r="K115" i="9" s="1"/>
  <c r="G88" i="9"/>
  <c r="B51" i="9"/>
  <c r="C51" i="9" s="1"/>
  <c r="B50" i="9"/>
  <c r="C50" i="9" s="1"/>
  <c r="K86" i="9"/>
  <c r="G54" i="9"/>
  <c r="K53" i="9" s="1"/>
  <c r="K114" i="9"/>
  <c r="G178" i="9"/>
  <c r="K177" i="9" s="1"/>
  <c r="B175" i="9"/>
  <c r="C175" i="9" s="1"/>
  <c r="K176" i="9"/>
  <c r="G150" i="9"/>
  <c r="K149" i="9" s="1"/>
  <c r="G147" i="8"/>
  <c r="G85" i="8"/>
  <c r="K84" i="8" s="1"/>
  <c r="G116" i="8"/>
  <c r="K115" i="8" s="1"/>
  <c r="G179" i="8"/>
  <c r="G54" i="8"/>
  <c r="K53" i="8" s="1"/>
  <c r="K52" i="8"/>
  <c r="K114" i="8"/>
  <c r="K83" i="8"/>
  <c r="G85" i="4"/>
  <c r="K84" i="4" s="1"/>
  <c r="B51" i="4"/>
  <c r="C51" i="4" s="1"/>
  <c r="B50" i="4"/>
  <c r="C50" i="4" s="1"/>
  <c r="G179" i="4"/>
  <c r="G150" i="4"/>
  <c r="K149" i="4"/>
  <c r="B115" i="4"/>
  <c r="C115" i="4" s="1"/>
  <c r="B114" i="4"/>
  <c r="C114" i="4" s="1"/>
  <c r="G118" i="4"/>
  <c r="G54" i="4"/>
  <c r="K53" i="4" s="1"/>
  <c r="B147" i="4"/>
  <c r="C147" i="4" s="1"/>
  <c r="B146" i="4"/>
  <c r="C146" i="4" s="1"/>
  <c r="G118" i="3"/>
  <c r="B115" i="3"/>
  <c r="C115" i="3" s="1"/>
  <c r="G147" i="3"/>
  <c r="G179" i="3"/>
  <c r="K178" i="3" s="1"/>
  <c r="G55" i="3"/>
  <c r="K54" i="3" s="1"/>
  <c r="G88" i="3"/>
  <c r="K87" i="3" s="1"/>
  <c r="G118" i="2"/>
  <c r="J117" i="2" s="1"/>
  <c r="G85" i="2"/>
  <c r="J84" i="2" s="1"/>
  <c r="G147" i="2"/>
  <c r="J146" i="2" s="1"/>
  <c r="G54" i="2"/>
  <c r="J53" i="2" s="1"/>
  <c r="J52" i="2"/>
  <c r="G178" i="2"/>
  <c r="J116" i="2"/>
  <c r="G178" i="1"/>
  <c r="G147" i="1"/>
  <c r="J146" i="1" s="1"/>
  <c r="J145" i="1"/>
  <c r="G116" i="1"/>
  <c r="J115" i="1" s="1"/>
  <c r="J114" i="1"/>
  <c r="B113" i="1"/>
  <c r="C113" i="1" s="1"/>
  <c r="G86" i="1"/>
  <c r="B82" i="1"/>
  <c r="C82" i="1" s="1"/>
  <c r="G52" i="1"/>
  <c r="J50" i="1"/>
  <c r="K26" i="1" a="1"/>
  <c r="L26" i="28" a="1"/>
  <c r="L117" i="33" a="1"/>
  <c r="L147" i="26" a="1"/>
  <c r="L27" i="21" a="1"/>
  <c r="L148" i="21" a="1"/>
  <c r="K114" i="1" a="1"/>
  <c r="L114" i="23" a="1"/>
  <c r="L114" i="8" a="1"/>
  <c r="L114" i="26" a="1"/>
  <c r="L178" i="32" a="1"/>
  <c r="L148" i="31" a="1"/>
  <c r="L52" i="28" a="1"/>
  <c r="L115" i="31" a="1"/>
  <c r="L52" i="31" a="1"/>
  <c r="L115" i="8" a="1"/>
  <c r="L84" i="8" a="1"/>
  <c r="L57" i="30" a="1"/>
  <c r="K84" i="2" a="1"/>
  <c r="L84" i="21" a="1"/>
  <c r="L26" i="4" a="1"/>
  <c r="L115" i="34" a="1"/>
  <c r="K146" i="2" a="1"/>
  <c r="L83" i="30" a="1"/>
  <c r="L148" i="28" a="1"/>
  <c r="L28" i="30" a="1"/>
  <c r="L147" i="29" a="1"/>
  <c r="L54" i="32" a="1"/>
  <c r="L177" i="9" a="1"/>
  <c r="L84" i="4" a="1"/>
  <c r="K145" i="1" a="1"/>
  <c r="L27" i="22" a="1"/>
  <c r="L149" i="4" a="1"/>
  <c r="L178" i="23" a="1"/>
  <c r="L52" i="8" a="1"/>
  <c r="L115" i="29" a="1"/>
  <c r="L28" i="24" a="1"/>
  <c r="K53" i="2" a="1"/>
  <c r="L181" i="34" a="1"/>
  <c r="L84" i="22" a="1"/>
  <c r="L53" i="8" a="1"/>
  <c r="L179" i="29" a="1"/>
  <c r="L54" i="26" a="1"/>
  <c r="L180" i="31" a="1"/>
  <c r="L149" i="9" a="1"/>
  <c r="L26" i="22" a="1"/>
  <c r="L28" i="33" a="1"/>
  <c r="L87" i="3" a="1"/>
  <c r="L147" i="28" a="1"/>
  <c r="L54" i="22" a="1"/>
  <c r="L27" i="28" a="1"/>
  <c r="L53" i="31" a="1"/>
  <c r="L115" i="27" a="1"/>
  <c r="L52" i="34" a="1"/>
  <c r="L27" i="4" a="1"/>
  <c r="L27" i="29" a="1"/>
  <c r="L52" i="33" a="1"/>
  <c r="L148" i="33" a="1"/>
  <c r="L84" i="24" a="1"/>
  <c r="L86" i="9" a="1"/>
  <c r="L116" i="34" a="1"/>
  <c r="L54" i="24" a="1"/>
  <c r="L56" i="30" a="1"/>
  <c r="L54" i="3" a="1"/>
  <c r="L115" i="9" a="1"/>
  <c r="K26" i="2" a="1"/>
  <c r="L178" i="3" a="1"/>
  <c r="L115" i="28" a="1"/>
  <c r="L114" i="27" a="1"/>
  <c r="L28" i="9" a="1"/>
  <c r="L53" i="9" a="1"/>
  <c r="L28" i="27" a="1"/>
  <c r="L148" i="26" a="1"/>
  <c r="K52" i="2" a="1"/>
  <c r="K117" i="2" a="1"/>
  <c r="L85" i="34" a="1"/>
  <c r="L147" i="33" a="1"/>
  <c r="K116" i="2" a="1"/>
  <c r="L115" i="26" a="1"/>
  <c r="L84" i="31" a="1"/>
  <c r="K115" i="1" a="1"/>
  <c r="L116" i="28" a="1"/>
  <c r="L28" i="34" a="1"/>
  <c r="L26" i="31" a="1"/>
  <c r="L26" i="3" a="1"/>
  <c r="L28" i="26" a="1"/>
  <c r="L54" i="23" a="1"/>
  <c r="L27" i="33" a="1"/>
  <c r="L180" i="25" a="1"/>
  <c r="L148" i="34" a="1"/>
  <c r="L176" i="22" a="1"/>
  <c r="L114" i="9" a="1"/>
  <c r="L115" i="30" a="1"/>
  <c r="L26" i="29" a="1"/>
  <c r="L83" i="8" a="1"/>
  <c r="L118" i="22" a="1"/>
  <c r="K50" i="1" a="1"/>
  <c r="L147" i="34" a="1"/>
  <c r="L53" i="22" a="1"/>
  <c r="L84" i="34" a="1"/>
  <c r="L26" i="21" a="1"/>
  <c r="L53" i="4" a="1"/>
  <c r="L146" i="27" a="1"/>
  <c r="L179" i="27" a="1"/>
  <c r="K25" i="1" a="1"/>
  <c r="L179" i="21" a="1"/>
  <c r="L54" i="25" a="1"/>
  <c r="K146" i="1" a="1"/>
  <c r="L176" i="9" a="1"/>
  <c r="L53" i="33" a="1"/>
  <c r="L27" i="8" a="1"/>
  <c r="L28" i="34" l="1"/>
  <c r="B28" i="34" s="1"/>
  <c r="C28" i="34" s="1"/>
  <c r="G30" i="34"/>
  <c r="K29" i="34" s="1"/>
  <c r="L28" i="33"/>
  <c r="L27" i="33"/>
  <c r="G30" i="33"/>
  <c r="G30" i="32"/>
  <c r="K28" i="32"/>
  <c r="B27" i="32"/>
  <c r="C27" i="32" s="1"/>
  <c r="B26" i="32"/>
  <c r="C26" i="32" s="1"/>
  <c r="L26" i="31"/>
  <c r="G29" i="31"/>
  <c r="K28" i="31"/>
  <c r="K27" i="31"/>
  <c r="L28" i="30"/>
  <c r="G30" i="30"/>
  <c r="B27" i="30"/>
  <c r="C27" i="30" s="1"/>
  <c r="B26" i="30"/>
  <c r="C26" i="30" s="1"/>
  <c r="B28" i="30"/>
  <c r="C28" i="30" s="1"/>
  <c r="L27" i="29"/>
  <c r="L26" i="29"/>
  <c r="G29" i="29"/>
  <c r="K28" i="29"/>
  <c r="L26" i="28"/>
  <c r="L27" i="28"/>
  <c r="G29" i="28"/>
  <c r="K28" i="28"/>
  <c r="L28" i="27"/>
  <c r="G30" i="27"/>
  <c r="B28" i="27"/>
  <c r="C28" i="27" s="1"/>
  <c r="B27" i="27"/>
  <c r="C27" i="27" s="1"/>
  <c r="B26" i="27"/>
  <c r="C26" i="27" s="1"/>
  <c r="L28" i="26"/>
  <c r="G30" i="26"/>
  <c r="B27" i="26"/>
  <c r="C27" i="26" s="1"/>
  <c r="B26" i="26"/>
  <c r="C26" i="26" s="1"/>
  <c r="B28" i="26"/>
  <c r="C28" i="26" s="1"/>
  <c r="G29" i="25"/>
  <c r="K28" i="25"/>
  <c r="K27" i="25"/>
  <c r="L28" i="24"/>
  <c r="B28" i="24" s="1"/>
  <c r="C28" i="24" s="1"/>
  <c r="G30" i="24"/>
  <c r="G30" i="23"/>
  <c r="K29" i="23"/>
  <c r="K28" i="23"/>
  <c r="L26" i="22"/>
  <c r="L27" i="22"/>
  <c r="G29" i="22"/>
  <c r="K28" i="22"/>
  <c r="L26" i="21"/>
  <c r="L27" i="21"/>
  <c r="G29" i="21"/>
  <c r="K28" i="21"/>
  <c r="L27" i="8"/>
  <c r="B27" i="8" s="1"/>
  <c r="C27" i="8" s="1"/>
  <c r="G29" i="8"/>
  <c r="K28" i="8"/>
  <c r="B26" i="8"/>
  <c r="C26" i="8" s="1"/>
  <c r="B25" i="8"/>
  <c r="C25" i="8" s="1"/>
  <c r="L28" i="9"/>
  <c r="B28" i="9" s="1"/>
  <c r="C28" i="9" s="1"/>
  <c r="G30" i="9"/>
  <c r="B27" i="9"/>
  <c r="C27" i="9" s="1"/>
  <c r="B26" i="9"/>
  <c r="C26" i="9" s="1"/>
  <c r="L26" i="4"/>
  <c r="L27" i="4"/>
  <c r="G29" i="4"/>
  <c r="K28" i="4"/>
  <c r="L26" i="3"/>
  <c r="G29" i="3"/>
  <c r="K28" i="3" s="1"/>
  <c r="K27" i="3"/>
  <c r="K26" i="2"/>
  <c r="G28" i="2"/>
  <c r="J27" i="2" s="1"/>
  <c r="B25" i="2"/>
  <c r="C25" i="2" s="1"/>
  <c r="K25" i="1"/>
  <c r="K26" i="1"/>
  <c r="G28" i="1"/>
  <c r="J27" i="1" s="1"/>
  <c r="L83" i="8"/>
  <c r="L114" i="8"/>
  <c r="L84" i="8"/>
  <c r="L115" i="8"/>
  <c r="L52" i="8"/>
  <c r="L53" i="8"/>
  <c r="L115" i="9"/>
  <c r="L149" i="9"/>
  <c r="B149" i="9" s="1"/>
  <c r="C149" i="9" s="1"/>
  <c r="L176" i="9"/>
  <c r="L177" i="9"/>
  <c r="L86" i="9"/>
  <c r="L114" i="9"/>
  <c r="L53" i="9"/>
  <c r="B53" i="9" s="1"/>
  <c r="C53" i="9" s="1"/>
  <c r="L84" i="4"/>
  <c r="B84" i="4" s="1"/>
  <c r="C84" i="4" s="1"/>
  <c r="L149" i="4"/>
  <c r="B149" i="4" s="1"/>
  <c r="C149" i="4" s="1"/>
  <c r="L53" i="4"/>
  <c r="L178" i="3"/>
  <c r="B178" i="3" s="1"/>
  <c r="C178" i="3" s="1"/>
  <c r="L87" i="3"/>
  <c r="B87" i="3" s="1"/>
  <c r="C87" i="3" s="1"/>
  <c r="L54" i="3"/>
  <c r="K117" i="2"/>
  <c r="K116" i="2"/>
  <c r="K53" i="2"/>
  <c r="K146" i="2"/>
  <c r="B146" i="2" s="1"/>
  <c r="C146" i="2" s="1"/>
  <c r="K52" i="2"/>
  <c r="K84" i="2"/>
  <c r="B84" i="2" s="1"/>
  <c r="C84" i="2" s="1"/>
  <c r="L181" i="34"/>
  <c r="B181" i="34" s="1"/>
  <c r="C181" i="34" s="1"/>
  <c r="L85" i="34"/>
  <c r="L148" i="34"/>
  <c r="L84" i="34"/>
  <c r="L147" i="34"/>
  <c r="L115" i="34"/>
  <c r="L116" i="34"/>
  <c r="L52" i="34"/>
  <c r="G87" i="34"/>
  <c r="K86" i="34" s="1"/>
  <c r="B180" i="34"/>
  <c r="C180" i="34" s="1"/>
  <c r="B179" i="34"/>
  <c r="C179" i="34" s="1"/>
  <c r="G183" i="34"/>
  <c r="G150" i="34"/>
  <c r="K149" i="34"/>
  <c r="G118" i="34"/>
  <c r="K117" i="34" s="1"/>
  <c r="G55" i="34"/>
  <c r="K54" i="34" s="1"/>
  <c r="K53" i="34"/>
  <c r="L53" i="33"/>
  <c r="L117" i="33"/>
  <c r="B117" i="33" s="1"/>
  <c r="C117" i="33" s="1"/>
  <c r="L52" i="33"/>
  <c r="B52" i="33" s="1"/>
  <c r="C52" i="33" s="1"/>
  <c r="L147" i="33"/>
  <c r="L148" i="33"/>
  <c r="G55" i="33"/>
  <c r="K54" i="33" s="1"/>
  <c r="B51" i="33"/>
  <c r="C51" i="33" s="1"/>
  <c r="G86" i="33"/>
  <c r="K85" i="33" s="1"/>
  <c r="K84" i="33"/>
  <c r="G182" i="33"/>
  <c r="K180" i="33"/>
  <c r="B83" i="27"/>
  <c r="C83" i="27" s="1"/>
  <c r="G119" i="33"/>
  <c r="G150" i="33"/>
  <c r="K149" i="33" s="1"/>
  <c r="L54" i="32"/>
  <c r="B54" i="32" s="1"/>
  <c r="C54" i="32" s="1"/>
  <c r="L178" i="32"/>
  <c r="B178" i="32" s="1"/>
  <c r="C178" i="32" s="1"/>
  <c r="G149" i="32"/>
  <c r="K148" i="32"/>
  <c r="G56" i="32"/>
  <c r="G180" i="32"/>
  <c r="K179" i="32" s="1"/>
  <c r="K147" i="32"/>
  <c r="G86" i="32"/>
  <c r="K85" i="32" s="1"/>
  <c r="K84" i="32"/>
  <c r="B177" i="32"/>
  <c r="C177" i="32" s="1"/>
  <c r="B176" i="32"/>
  <c r="C176" i="32" s="1"/>
  <c r="G117" i="32"/>
  <c r="K116" i="32" s="1"/>
  <c r="B53" i="32"/>
  <c r="C53" i="32" s="1"/>
  <c r="B52" i="32"/>
  <c r="C52" i="32" s="1"/>
  <c r="K115" i="32"/>
  <c r="L180" i="31"/>
  <c r="B180" i="31" s="1"/>
  <c r="C180" i="31" s="1"/>
  <c r="L84" i="31"/>
  <c r="B84" i="31" s="1"/>
  <c r="C84" i="31" s="1"/>
  <c r="L115" i="31"/>
  <c r="L148" i="31"/>
  <c r="B148" i="31" s="1"/>
  <c r="C148" i="31" s="1"/>
  <c r="L52" i="31"/>
  <c r="L53" i="31"/>
  <c r="G150" i="31"/>
  <c r="K149" i="31" s="1"/>
  <c r="G55" i="31"/>
  <c r="K54" i="31" s="1"/>
  <c r="G118" i="31"/>
  <c r="K117" i="31"/>
  <c r="K116" i="31"/>
  <c r="G86" i="31"/>
  <c r="K85" i="31" s="1"/>
  <c r="G182" i="31"/>
  <c r="L57" i="30"/>
  <c r="L56" i="30"/>
  <c r="L115" i="30"/>
  <c r="L83" i="30"/>
  <c r="G183" i="30"/>
  <c r="K182" i="30"/>
  <c r="K181" i="30"/>
  <c r="G86" i="30"/>
  <c r="K85" i="30"/>
  <c r="G149" i="30"/>
  <c r="K148" i="30" s="1"/>
  <c r="G59" i="30"/>
  <c r="G118" i="30"/>
  <c r="K117" i="30" s="1"/>
  <c r="K116" i="30"/>
  <c r="K84" i="30"/>
  <c r="K147" i="30"/>
  <c r="B55" i="30"/>
  <c r="C55" i="30" s="1"/>
  <c r="L179" i="29"/>
  <c r="B179" i="29" s="1"/>
  <c r="C179" i="29" s="1"/>
  <c r="L115" i="29"/>
  <c r="B115" i="29" s="1"/>
  <c r="C115" i="29" s="1"/>
  <c r="L147" i="29"/>
  <c r="B147" i="29" s="1"/>
  <c r="C147" i="29" s="1"/>
  <c r="G181" i="29"/>
  <c r="G86" i="29"/>
  <c r="K85" i="29" s="1"/>
  <c r="K84" i="29"/>
  <c r="G59" i="29"/>
  <c r="K58" i="29" s="1"/>
  <c r="K57" i="29"/>
  <c r="G117" i="29"/>
  <c r="G149" i="29"/>
  <c r="K148" i="29"/>
  <c r="B178" i="29"/>
  <c r="C178" i="29" s="1"/>
  <c r="B56" i="29"/>
  <c r="C56" i="29" s="1"/>
  <c r="B177" i="29"/>
  <c r="C177" i="29" s="1"/>
  <c r="B114" i="29"/>
  <c r="C114" i="29" s="1"/>
  <c r="B113" i="29"/>
  <c r="C113" i="29" s="1"/>
  <c r="B55" i="29"/>
  <c r="C55" i="29" s="1"/>
  <c r="B83" i="29"/>
  <c r="C83" i="29" s="1"/>
  <c r="L116" i="28"/>
  <c r="L147" i="28"/>
  <c r="L148" i="28"/>
  <c r="L115" i="28"/>
  <c r="L52" i="28"/>
  <c r="G150" i="28"/>
  <c r="K149" i="28" s="1"/>
  <c r="G55" i="28"/>
  <c r="K54" i="28" s="1"/>
  <c r="K53" i="28"/>
  <c r="G118" i="28"/>
  <c r="K117" i="28"/>
  <c r="G183" i="28"/>
  <c r="K182" i="28" s="1"/>
  <c r="K181" i="28"/>
  <c r="G86" i="28"/>
  <c r="K84" i="28"/>
  <c r="L115" i="27"/>
  <c r="L146" i="27"/>
  <c r="B146" i="27" s="1"/>
  <c r="C146" i="27" s="1"/>
  <c r="L179" i="27"/>
  <c r="B179" i="27" s="1"/>
  <c r="C179" i="27" s="1"/>
  <c r="L114" i="27"/>
  <c r="G55" i="27"/>
  <c r="K54" i="27"/>
  <c r="K53" i="27"/>
  <c r="B82" i="27"/>
  <c r="C82" i="27" s="1"/>
  <c r="G86" i="27"/>
  <c r="K85" i="27" s="1"/>
  <c r="K84" i="27"/>
  <c r="G117" i="27"/>
  <c r="G148" i="27"/>
  <c r="B178" i="27"/>
  <c r="C178" i="27" s="1"/>
  <c r="B145" i="27"/>
  <c r="C145" i="27" s="1"/>
  <c r="G181" i="27"/>
  <c r="K180" i="27" s="1"/>
  <c r="L114" i="26"/>
  <c r="L115" i="26"/>
  <c r="L54" i="26"/>
  <c r="B54" i="26" s="1"/>
  <c r="C54" i="26" s="1"/>
  <c r="L147" i="26"/>
  <c r="L148" i="26"/>
  <c r="G179" i="26"/>
  <c r="K178" i="26" s="1"/>
  <c r="G86" i="26"/>
  <c r="K85" i="26" s="1"/>
  <c r="K84" i="26"/>
  <c r="G117" i="26"/>
  <c r="G57" i="26"/>
  <c r="K55" i="26"/>
  <c r="G150" i="26"/>
  <c r="K149" i="26" s="1"/>
  <c r="B53" i="26"/>
  <c r="C53" i="26" s="1"/>
  <c r="B146" i="26"/>
  <c r="C146" i="26" s="1"/>
  <c r="K177" i="26"/>
  <c r="L180" i="25"/>
  <c r="B180" i="25" s="1"/>
  <c r="C180" i="25" s="1"/>
  <c r="L54" i="25"/>
  <c r="B54" i="25" s="1"/>
  <c r="C54" i="25" s="1"/>
  <c r="G182" i="25"/>
  <c r="K181" i="25" s="1"/>
  <c r="G86" i="25"/>
  <c r="K85" i="25"/>
  <c r="K84" i="25"/>
  <c r="G149" i="25"/>
  <c r="K148" i="25" s="1"/>
  <c r="K147" i="25"/>
  <c r="G120" i="25"/>
  <c r="K118" i="25"/>
  <c r="G56" i="25"/>
  <c r="K55" i="25" s="1"/>
  <c r="B53" i="25"/>
  <c r="C53" i="25" s="1"/>
  <c r="B52" i="25"/>
  <c r="C52" i="25" s="1"/>
  <c r="L84" i="24"/>
  <c r="B84" i="24" s="1"/>
  <c r="C84" i="24" s="1"/>
  <c r="L54" i="24"/>
  <c r="B54" i="24" s="1"/>
  <c r="C54" i="24" s="1"/>
  <c r="G149" i="24"/>
  <c r="K148" i="24" s="1"/>
  <c r="K147" i="24"/>
  <c r="G183" i="24"/>
  <c r="K181" i="24"/>
  <c r="G117" i="24"/>
  <c r="K115" i="24"/>
  <c r="G86" i="24"/>
  <c r="K85" i="24" s="1"/>
  <c r="G56" i="24"/>
  <c r="B53" i="24"/>
  <c r="C53" i="24" s="1"/>
  <c r="B52" i="24"/>
  <c r="C52" i="24" s="1"/>
  <c r="B146" i="24"/>
  <c r="C146" i="24" s="1"/>
  <c r="L114" i="23"/>
  <c r="L178" i="23"/>
  <c r="B178" i="23" s="1"/>
  <c r="C178" i="23" s="1"/>
  <c r="L54" i="23"/>
  <c r="B54" i="23" s="1"/>
  <c r="C54" i="23" s="1"/>
  <c r="G86" i="23"/>
  <c r="K85" i="23" s="1"/>
  <c r="K84" i="23"/>
  <c r="G180" i="23"/>
  <c r="K179" i="23" s="1"/>
  <c r="G149" i="23"/>
  <c r="K148" i="23" s="1"/>
  <c r="G56" i="23"/>
  <c r="K55" i="23" s="1"/>
  <c r="G117" i="23"/>
  <c r="K116" i="23" s="1"/>
  <c r="K115" i="23"/>
  <c r="K147" i="23"/>
  <c r="B53" i="23"/>
  <c r="C53" i="23" s="1"/>
  <c r="B177" i="23"/>
  <c r="C177" i="23" s="1"/>
  <c r="B176" i="23"/>
  <c r="C176" i="23" s="1"/>
  <c r="L84" i="22"/>
  <c r="B84" i="22" s="1"/>
  <c r="C84" i="22" s="1"/>
  <c r="L176" i="22"/>
  <c r="L118" i="22"/>
  <c r="L53" i="22"/>
  <c r="L54" i="22"/>
  <c r="G56" i="22"/>
  <c r="K55" i="22" s="1"/>
  <c r="G179" i="22"/>
  <c r="K178" i="22" s="1"/>
  <c r="K177" i="22"/>
  <c r="B115" i="21"/>
  <c r="C115" i="21" s="1"/>
  <c r="G120" i="22"/>
  <c r="K119" i="22" s="1"/>
  <c r="G86" i="22"/>
  <c r="K85" i="22" s="1"/>
  <c r="G148" i="22"/>
  <c r="K147" i="22" s="1"/>
  <c r="K146" i="22"/>
  <c r="B83" i="22"/>
  <c r="C83" i="22" s="1"/>
  <c r="B82" i="22"/>
  <c r="C82" i="22" s="1"/>
  <c r="B117" i="22"/>
  <c r="C117" i="22" s="1"/>
  <c r="B116" i="22"/>
  <c r="C116" i="22" s="1"/>
  <c r="L179" i="21"/>
  <c r="B179" i="21" s="1"/>
  <c r="C179" i="21" s="1"/>
  <c r="L148" i="21"/>
  <c r="B148" i="21" s="1"/>
  <c r="C148" i="21" s="1"/>
  <c r="L84" i="21"/>
  <c r="G150" i="21"/>
  <c r="K149" i="21" s="1"/>
  <c r="G118" i="21"/>
  <c r="G181" i="21"/>
  <c r="G87" i="21"/>
  <c r="K86" i="21" s="1"/>
  <c r="K85" i="21"/>
  <c r="B53" i="21"/>
  <c r="C53" i="21" s="1"/>
  <c r="G56" i="21"/>
  <c r="K55" i="21" s="1"/>
  <c r="K54" i="21"/>
  <c r="K116" i="21"/>
  <c r="K145" i="1"/>
  <c r="K146" i="1"/>
  <c r="K50" i="1"/>
  <c r="K114" i="1"/>
  <c r="K115" i="1"/>
  <c r="B53" i="3"/>
  <c r="C53" i="3" s="1"/>
  <c r="B52" i="3"/>
  <c r="C52" i="3" s="1"/>
  <c r="B49" i="1"/>
  <c r="C49" i="1" s="1"/>
  <c r="G55" i="9"/>
  <c r="K54" i="9" s="1"/>
  <c r="G89" i="9"/>
  <c r="G151" i="9"/>
  <c r="G117" i="9"/>
  <c r="K87" i="9"/>
  <c r="G179" i="9"/>
  <c r="K178" i="9" s="1"/>
  <c r="G180" i="8"/>
  <c r="K179" i="8" s="1"/>
  <c r="G117" i="8"/>
  <c r="G55" i="8"/>
  <c r="K178" i="8"/>
  <c r="G148" i="8"/>
  <c r="K147" i="8" s="1"/>
  <c r="G86" i="8"/>
  <c r="B177" i="8"/>
  <c r="C177" i="8" s="1"/>
  <c r="B176" i="8"/>
  <c r="C176" i="8" s="1"/>
  <c r="K146" i="8"/>
  <c r="B145" i="8"/>
  <c r="C145" i="8" s="1"/>
  <c r="B144" i="8"/>
  <c r="C144" i="8" s="1"/>
  <c r="G119" i="4"/>
  <c r="K118" i="4" s="1"/>
  <c r="K117" i="4"/>
  <c r="G151" i="4"/>
  <c r="G180" i="4"/>
  <c r="K179" i="4" s="1"/>
  <c r="G86" i="4"/>
  <c r="K85" i="4" s="1"/>
  <c r="G55" i="4"/>
  <c r="K54" i="4" s="1"/>
  <c r="K178" i="4"/>
  <c r="G148" i="3"/>
  <c r="K147" i="3" s="1"/>
  <c r="K146" i="3"/>
  <c r="G180" i="3"/>
  <c r="K179" i="3" s="1"/>
  <c r="G119" i="3"/>
  <c r="K117" i="3"/>
  <c r="B177" i="3"/>
  <c r="C177" i="3" s="1"/>
  <c r="B176" i="3"/>
  <c r="C176" i="3" s="1"/>
  <c r="G89" i="3"/>
  <c r="K88" i="3" s="1"/>
  <c r="G56" i="3"/>
  <c r="G148" i="2"/>
  <c r="J147" i="2" s="1"/>
  <c r="G179" i="2"/>
  <c r="G55" i="2"/>
  <c r="G86" i="2"/>
  <c r="J85" i="2" s="1"/>
  <c r="G119" i="2"/>
  <c r="J118" i="2" s="1"/>
  <c r="J177" i="2"/>
  <c r="G179" i="1"/>
  <c r="J177" i="1"/>
  <c r="G148" i="1"/>
  <c r="G117" i="1"/>
  <c r="G87" i="1"/>
  <c r="J86" i="1" s="1"/>
  <c r="J85" i="1"/>
  <c r="B84" i="1"/>
  <c r="C84" i="1" s="1"/>
  <c r="G53" i="1"/>
  <c r="J51" i="1"/>
  <c r="L55" i="22" a="1"/>
  <c r="L28" i="29" a="1"/>
  <c r="L28" i="31" a="1"/>
  <c r="L84" i="27" a="1"/>
  <c r="L85" i="4" a="1"/>
  <c r="L148" i="23" a="1"/>
  <c r="L182" i="30" a="1"/>
  <c r="L54" i="4" a="1"/>
  <c r="L85" i="24" a="1"/>
  <c r="L85" i="22" a="1"/>
  <c r="K86" i="1" a="1"/>
  <c r="L87" i="9" a="1"/>
  <c r="L149" i="26" a="1"/>
  <c r="L55" i="21" a="1"/>
  <c r="L148" i="32" a="1"/>
  <c r="L179" i="32" a="1"/>
  <c r="L179" i="23" a="1"/>
  <c r="L178" i="26" a="1"/>
  <c r="L147" i="30" a="1"/>
  <c r="L84" i="23" a="1"/>
  <c r="L179" i="4" a="1"/>
  <c r="L54" i="34" a="1"/>
  <c r="L147" i="32" a="1"/>
  <c r="L117" i="30" a="1"/>
  <c r="L28" i="21" a="1"/>
  <c r="L115" i="23" a="1"/>
  <c r="L146" i="8" a="1"/>
  <c r="L148" i="24" a="1"/>
  <c r="L178" i="22" a="1"/>
  <c r="L119" i="22" a="1"/>
  <c r="L146" i="22" a="1"/>
  <c r="K27" i="1" a="1"/>
  <c r="L148" i="30" a="1"/>
  <c r="L85" i="21" a="1"/>
  <c r="L149" i="28" a="1"/>
  <c r="L147" i="25" a="1"/>
  <c r="L86" i="34" a="1"/>
  <c r="L28" i="8" a="1"/>
  <c r="K51" i="1" a="1"/>
  <c r="K85" i="2" a="1"/>
  <c r="K27" i="2" a="1"/>
  <c r="L147" i="3" a="1"/>
  <c r="L115" i="32" a="1"/>
  <c r="L117" i="31" a="1"/>
  <c r="L181" i="25" a="1"/>
  <c r="L55" i="23" a="1"/>
  <c r="L84" i="33" a="1"/>
  <c r="L116" i="30" a="1"/>
  <c r="L28" i="32" a="1"/>
  <c r="L177" i="22" a="1"/>
  <c r="L181" i="28" a="1"/>
  <c r="L84" i="25" a="1"/>
  <c r="L148" i="29" a="1"/>
  <c r="L84" i="26" a="1"/>
  <c r="L149" i="33" a="1"/>
  <c r="L182" i="28" a="1"/>
  <c r="L85" i="33" a="1"/>
  <c r="L85" i="25" a="1"/>
  <c r="L27" i="31" a="1"/>
  <c r="L57" i="29" a="1"/>
  <c r="L28" i="23" a="1"/>
  <c r="L179" i="8" a="1"/>
  <c r="L55" i="26" a="1"/>
  <c r="L84" i="29" a="1"/>
  <c r="L117" i="3" a="1"/>
  <c r="L181" i="30" a="1"/>
  <c r="L84" i="30" a="1"/>
  <c r="L85" i="31" a="1"/>
  <c r="L29" i="34" a="1"/>
  <c r="L54" i="21" a="1"/>
  <c r="K177" i="2" a="1"/>
  <c r="L85" i="29" a="1"/>
  <c r="L86" i="21" a="1"/>
  <c r="L28" i="3" a="1"/>
  <c r="L55" i="25" a="1"/>
  <c r="L29" i="23" a="1"/>
  <c r="L28" i="28" a="1"/>
  <c r="L180" i="27" a="1"/>
  <c r="L117" i="4" a="1"/>
  <c r="L179" i="3" a="1"/>
  <c r="L53" i="34" a="1"/>
  <c r="L118" i="25" a="1"/>
  <c r="L84" i="32" a="1"/>
  <c r="L28" i="25" a="1"/>
  <c r="L147" i="23" a="1"/>
  <c r="L53" i="28" a="1"/>
  <c r="L53" i="27" a="1"/>
  <c r="L116" i="21" a="1"/>
  <c r="L118" i="4" a="1"/>
  <c r="L28" i="22" a="1"/>
  <c r="L116" i="32" a="1"/>
  <c r="L149" i="21" a="1"/>
  <c r="L146" i="3" a="1"/>
  <c r="K147" i="2" a="1"/>
  <c r="L117" i="34" a="1"/>
  <c r="L28" i="4" a="1"/>
  <c r="L178" i="4" a="1"/>
  <c r="L116" i="23" a="1"/>
  <c r="K118" i="2" a="1"/>
  <c r="L115" i="24" a="1"/>
  <c r="L54" i="33" a="1"/>
  <c r="L85" i="30" a="1"/>
  <c r="L54" i="28" a="1"/>
  <c r="L117" i="28" a="1"/>
  <c r="L27" i="25" a="1"/>
  <c r="L180" i="33" a="1"/>
  <c r="L116" i="31" a="1"/>
  <c r="L178" i="8" a="1"/>
  <c r="L85" i="27" a="1"/>
  <c r="L27" i="3" a="1"/>
  <c r="L84" i="28" a="1"/>
  <c r="L177" i="26" a="1"/>
  <c r="L147" i="8" a="1"/>
  <c r="L54" i="31" a="1"/>
  <c r="L85" i="26" a="1"/>
  <c r="L147" i="24" a="1"/>
  <c r="L148" i="25" a="1"/>
  <c r="L147" i="22" a="1"/>
  <c r="K177" i="1" a="1"/>
  <c r="L85" i="23" a="1"/>
  <c r="L178" i="9" a="1"/>
  <c r="L149" i="34" a="1"/>
  <c r="L149" i="31" a="1"/>
  <c r="L88" i="3" a="1"/>
  <c r="L54" i="9" a="1"/>
  <c r="L54" i="27" a="1"/>
  <c r="L181" i="24" a="1"/>
  <c r="K85" i="1" a="1"/>
  <c r="L58" i="29" a="1"/>
  <c r="L85" i="32" a="1"/>
  <c r="L29" i="34" l="1"/>
  <c r="B29" i="34" s="1"/>
  <c r="C29" i="34" s="1"/>
  <c r="G31" i="34"/>
  <c r="K30" i="34"/>
  <c r="B28" i="33"/>
  <c r="C28" i="33" s="1"/>
  <c r="B27" i="33"/>
  <c r="C27" i="33" s="1"/>
  <c r="G31" i="33"/>
  <c r="K30" i="33"/>
  <c r="K29" i="33"/>
  <c r="L28" i="32"/>
  <c r="G31" i="32"/>
  <c r="K30" i="32"/>
  <c r="K29" i="32"/>
  <c r="L28" i="31"/>
  <c r="L27" i="31"/>
  <c r="B28" i="31" s="1"/>
  <c r="C28" i="31" s="1"/>
  <c r="G30" i="31"/>
  <c r="K29" i="31" s="1"/>
  <c r="B27" i="31"/>
  <c r="C27" i="31" s="1"/>
  <c r="B26" i="31"/>
  <c r="C26" i="31" s="1"/>
  <c r="G31" i="30"/>
  <c r="K30" i="30" s="1"/>
  <c r="K29" i="30"/>
  <c r="L28" i="29"/>
  <c r="B28" i="29" s="1"/>
  <c r="C28" i="29" s="1"/>
  <c r="G30" i="29"/>
  <c r="B27" i="29"/>
  <c r="C27" i="29" s="1"/>
  <c r="B26" i="29"/>
  <c r="C26" i="29" s="1"/>
  <c r="L28" i="28"/>
  <c r="G30" i="28"/>
  <c r="K29" i="28" s="1"/>
  <c r="B28" i="28"/>
  <c r="C28" i="28" s="1"/>
  <c r="B27" i="28"/>
  <c r="C27" i="28" s="1"/>
  <c r="B26" i="28"/>
  <c r="C26" i="28" s="1"/>
  <c r="G31" i="27"/>
  <c r="K30" i="27" s="1"/>
  <c r="K29" i="27"/>
  <c r="G31" i="26"/>
  <c r="K30" i="26"/>
  <c r="K29" i="26"/>
  <c r="L27" i="25"/>
  <c r="L28" i="25"/>
  <c r="G30" i="25"/>
  <c r="G31" i="24"/>
  <c r="K30" i="24"/>
  <c r="K29" i="24"/>
  <c r="L28" i="23"/>
  <c r="L29" i="23"/>
  <c r="G31" i="23"/>
  <c r="L28" i="22"/>
  <c r="B28" i="22" s="1"/>
  <c r="C28" i="22" s="1"/>
  <c r="G30" i="22"/>
  <c r="B27" i="22"/>
  <c r="C27" i="22" s="1"/>
  <c r="B26" i="22"/>
  <c r="C26" i="22" s="1"/>
  <c r="L28" i="21"/>
  <c r="B28" i="21" s="1"/>
  <c r="C28" i="21" s="1"/>
  <c r="G30" i="21"/>
  <c r="B27" i="21"/>
  <c r="C27" i="21" s="1"/>
  <c r="B26" i="21"/>
  <c r="C26" i="21" s="1"/>
  <c r="L28" i="8"/>
  <c r="G30" i="8"/>
  <c r="K29" i="8"/>
  <c r="B28" i="8"/>
  <c r="C28" i="8" s="1"/>
  <c r="G31" i="9"/>
  <c r="K30" i="9" s="1"/>
  <c r="K29" i="9"/>
  <c r="L28" i="4"/>
  <c r="B28" i="4" s="1"/>
  <c r="C28" i="4" s="1"/>
  <c r="G30" i="4"/>
  <c r="B27" i="4"/>
  <c r="C27" i="4" s="1"/>
  <c r="B26" i="4"/>
  <c r="C26" i="4" s="1"/>
  <c r="L28" i="3"/>
  <c r="L27" i="3"/>
  <c r="B27" i="3" s="1"/>
  <c r="C27" i="3" s="1"/>
  <c r="G30" i="3"/>
  <c r="K29" i="3" s="1"/>
  <c r="B26" i="3"/>
  <c r="C26" i="3" s="1"/>
  <c r="K27" i="2"/>
  <c r="B27" i="2" s="1"/>
  <c r="C27" i="2" s="1"/>
  <c r="G29" i="2"/>
  <c r="J28" i="2" s="1"/>
  <c r="B26" i="2"/>
  <c r="C26" i="2" s="1"/>
  <c r="K27" i="1"/>
  <c r="G29" i="1"/>
  <c r="B26" i="1"/>
  <c r="C26" i="1" s="1"/>
  <c r="B25" i="1"/>
  <c r="C25" i="1" s="1"/>
  <c r="L179" i="8"/>
  <c r="L146" i="8"/>
  <c r="L147" i="8"/>
  <c r="L178" i="8"/>
  <c r="L178" i="9"/>
  <c r="B178" i="9" s="1"/>
  <c r="C178" i="9" s="1"/>
  <c r="L87" i="9"/>
  <c r="B87" i="9" s="1"/>
  <c r="C87" i="9" s="1"/>
  <c r="L54" i="9"/>
  <c r="B54" i="9" s="1"/>
  <c r="C54" i="9" s="1"/>
  <c r="L178" i="4"/>
  <c r="L54" i="4"/>
  <c r="B54" i="4" s="1"/>
  <c r="C54" i="4" s="1"/>
  <c r="L85" i="4"/>
  <c r="B85" i="4" s="1"/>
  <c r="C85" i="4" s="1"/>
  <c r="L179" i="4"/>
  <c r="L118" i="4"/>
  <c r="L117" i="4"/>
  <c r="L179" i="3"/>
  <c r="L146" i="3"/>
  <c r="L117" i="3"/>
  <c r="L147" i="3"/>
  <c r="L88" i="3"/>
  <c r="B88" i="3" s="1"/>
  <c r="C88" i="3" s="1"/>
  <c r="K147" i="2"/>
  <c r="B147" i="2" s="1"/>
  <c r="C147" i="2" s="1"/>
  <c r="K118" i="2"/>
  <c r="B118" i="2" s="1"/>
  <c r="C118" i="2" s="1"/>
  <c r="K85" i="2"/>
  <c r="B85" i="2" s="1"/>
  <c r="C85" i="2" s="1"/>
  <c r="K177" i="2"/>
  <c r="L86" i="34"/>
  <c r="B86" i="34" s="1"/>
  <c r="C86" i="34" s="1"/>
  <c r="L54" i="34"/>
  <c r="L117" i="34"/>
  <c r="B117" i="34" s="1"/>
  <c r="C117" i="34" s="1"/>
  <c r="L149" i="34"/>
  <c r="B149" i="34" s="1"/>
  <c r="C149" i="34" s="1"/>
  <c r="L53" i="34"/>
  <c r="G56" i="34"/>
  <c r="G119" i="34"/>
  <c r="G151" i="34"/>
  <c r="G184" i="34"/>
  <c r="K183" i="34" s="1"/>
  <c r="K182" i="34"/>
  <c r="G88" i="34"/>
  <c r="B52" i="34"/>
  <c r="C52" i="34" s="1"/>
  <c r="B116" i="34"/>
  <c r="C116" i="34" s="1"/>
  <c r="B115" i="34"/>
  <c r="C115" i="34" s="1"/>
  <c r="B148" i="34"/>
  <c r="C148" i="34" s="1"/>
  <c r="B147" i="34"/>
  <c r="C147" i="34" s="1"/>
  <c r="B85" i="34"/>
  <c r="C85" i="34" s="1"/>
  <c r="B84" i="34"/>
  <c r="C84" i="34" s="1"/>
  <c r="L85" i="33"/>
  <c r="L149" i="33"/>
  <c r="B149" i="33" s="1"/>
  <c r="C149" i="33" s="1"/>
  <c r="L180" i="33"/>
  <c r="L84" i="33"/>
  <c r="L54" i="33"/>
  <c r="B54" i="33" s="1"/>
  <c r="C54" i="33" s="1"/>
  <c r="G151" i="33"/>
  <c r="K150" i="33" s="1"/>
  <c r="G120" i="33"/>
  <c r="K119" i="33" s="1"/>
  <c r="K118" i="33"/>
  <c r="G183" i="33"/>
  <c r="K182" i="33" s="1"/>
  <c r="K181" i="33"/>
  <c r="G87" i="33"/>
  <c r="K86" i="33" s="1"/>
  <c r="G56" i="33"/>
  <c r="K55" i="33" s="1"/>
  <c r="B148" i="33"/>
  <c r="C148" i="33" s="1"/>
  <c r="B147" i="33"/>
  <c r="C147" i="33" s="1"/>
  <c r="B53" i="33"/>
  <c r="C53" i="33" s="1"/>
  <c r="L84" i="32"/>
  <c r="L85" i="32"/>
  <c r="L116" i="32"/>
  <c r="L147" i="32"/>
  <c r="L179" i="32"/>
  <c r="B179" i="32" s="1"/>
  <c r="C179" i="32" s="1"/>
  <c r="L148" i="32"/>
  <c r="L115" i="32"/>
  <c r="G118" i="32"/>
  <c r="K117" i="32" s="1"/>
  <c r="G87" i="32"/>
  <c r="K86" i="32"/>
  <c r="G181" i="32"/>
  <c r="K180" i="32" s="1"/>
  <c r="G57" i="32"/>
  <c r="K56" i="32" s="1"/>
  <c r="K55" i="32"/>
  <c r="G150" i="32"/>
  <c r="K149" i="32" s="1"/>
  <c r="L149" i="31"/>
  <c r="B149" i="31" s="1"/>
  <c r="C149" i="31" s="1"/>
  <c r="L116" i="31"/>
  <c r="L117" i="31"/>
  <c r="L54" i="31"/>
  <c r="B54" i="31" s="1"/>
  <c r="C54" i="31" s="1"/>
  <c r="L85" i="31"/>
  <c r="G87" i="31"/>
  <c r="K86" i="31"/>
  <c r="G119" i="31"/>
  <c r="G56" i="31"/>
  <c r="G183" i="31"/>
  <c r="K182" i="31" s="1"/>
  <c r="K181" i="31"/>
  <c r="G151" i="31"/>
  <c r="B53" i="31"/>
  <c r="C53" i="31" s="1"/>
  <c r="B52" i="31"/>
  <c r="C52" i="31" s="1"/>
  <c r="B115" i="31"/>
  <c r="C115" i="31" s="1"/>
  <c r="B57" i="30"/>
  <c r="C57" i="30" s="1"/>
  <c r="B56" i="30"/>
  <c r="C56" i="30" s="1"/>
  <c r="L147" i="30"/>
  <c r="L84" i="30"/>
  <c r="B84" i="30" s="1"/>
  <c r="C84" i="30" s="1"/>
  <c r="L116" i="30"/>
  <c r="L117" i="30"/>
  <c r="L148" i="30"/>
  <c r="L85" i="30"/>
  <c r="L181" i="30"/>
  <c r="L182" i="30"/>
  <c r="G119" i="30"/>
  <c r="K118" i="30" s="1"/>
  <c r="G60" i="30"/>
  <c r="K58" i="30"/>
  <c r="G150" i="30"/>
  <c r="K149" i="30" s="1"/>
  <c r="G87" i="30"/>
  <c r="K86" i="30"/>
  <c r="G184" i="30"/>
  <c r="K183" i="30" s="1"/>
  <c r="B83" i="30"/>
  <c r="C83" i="30" s="1"/>
  <c r="B115" i="30"/>
  <c r="C115" i="30" s="1"/>
  <c r="L57" i="29"/>
  <c r="L148" i="29"/>
  <c r="B148" i="29" s="1"/>
  <c r="C148" i="29" s="1"/>
  <c r="L58" i="29"/>
  <c r="L84" i="29"/>
  <c r="L85" i="29"/>
  <c r="G150" i="29"/>
  <c r="K149" i="29"/>
  <c r="G118" i="29"/>
  <c r="K117" i="29" s="1"/>
  <c r="G87" i="29"/>
  <c r="K86" i="29" s="1"/>
  <c r="G182" i="29"/>
  <c r="K181" i="29" s="1"/>
  <c r="K180" i="29"/>
  <c r="K116" i="29"/>
  <c r="G60" i="29"/>
  <c r="L54" i="28"/>
  <c r="L149" i="28"/>
  <c r="B149" i="28" s="1"/>
  <c r="C149" i="28" s="1"/>
  <c r="L84" i="28"/>
  <c r="L181" i="28"/>
  <c r="L182" i="28"/>
  <c r="L117" i="28"/>
  <c r="B117" i="28" s="1"/>
  <c r="C117" i="28" s="1"/>
  <c r="L53" i="28"/>
  <c r="G56" i="28"/>
  <c r="G151" i="28"/>
  <c r="B52" i="28"/>
  <c r="C52" i="28" s="1"/>
  <c r="B116" i="28"/>
  <c r="C116" i="28" s="1"/>
  <c r="B115" i="28"/>
  <c r="C115" i="28" s="1"/>
  <c r="B148" i="28"/>
  <c r="C148" i="28" s="1"/>
  <c r="B147" i="28"/>
  <c r="C147" i="28" s="1"/>
  <c r="G87" i="28"/>
  <c r="K86" i="28" s="1"/>
  <c r="K85" i="28"/>
  <c r="G184" i="28"/>
  <c r="K183" i="28"/>
  <c r="G119" i="28"/>
  <c r="L180" i="27"/>
  <c r="B180" i="27" s="1"/>
  <c r="C180" i="27" s="1"/>
  <c r="L54" i="27"/>
  <c r="L84" i="27"/>
  <c r="L85" i="27"/>
  <c r="L53" i="27"/>
  <c r="G149" i="27"/>
  <c r="K148" i="27" s="1"/>
  <c r="K147" i="27"/>
  <c r="G118" i="27"/>
  <c r="K117" i="27" s="1"/>
  <c r="G87" i="27"/>
  <c r="K86" i="27" s="1"/>
  <c r="G56" i="27"/>
  <c r="K55" i="27" s="1"/>
  <c r="B115" i="27"/>
  <c r="C115" i="27" s="1"/>
  <c r="B114" i="27"/>
  <c r="C114" i="27" s="1"/>
  <c r="K116" i="27"/>
  <c r="G182" i="27"/>
  <c r="K181" i="27" s="1"/>
  <c r="L55" i="26"/>
  <c r="B55" i="26" s="1"/>
  <c r="C55" i="26" s="1"/>
  <c r="L84" i="26"/>
  <c r="L149" i="26"/>
  <c r="B149" i="26" s="1"/>
  <c r="C149" i="26" s="1"/>
  <c r="L85" i="26"/>
  <c r="L178" i="26"/>
  <c r="L177" i="26"/>
  <c r="G58" i="26"/>
  <c r="K56" i="26"/>
  <c r="G118" i="26"/>
  <c r="K117" i="26" s="1"/>
  <c r="K116" i="26"/>
  <c r="G151" i="26"/>
  <c r="G87" i="26"/>
  <c r="K86" i="26" s="1"/>
  <c r="G180" i="26"/>
  <c r="K179" i="26" s="1"/>
  <c r="B148" i="26"/>
  <c r="C148" i="26" s="1"/>
  <c r="B147" i="26"/>
  <c r="C147" i="26" s="1"/>
  <c r="B115" i="26"/>
  <c r="C115" i="26" s="1"/>
  <c r="B114" i="26"/>
  <c r="C114" i="26" s="1"/>
  <c r="L55" i="25"/>
  <c r="B55" i="25" s="1"/>
  <c r="C55" i="25" s="1"/>
  <c r="L181" i="25"/>
  <c r="B181" i="25" s="1"/>
  <c r="C181" i="25" s="1"/>
  <c r="L147" i="25"/>
  <c r="L84" i="25"/>
  <c r="L85" i="25"/>
  <c r="L118" i="25"/>
  <c r="L148" i="25"/>
  <c r="G121" i="25"/>
  <c r="K120" i="25" s="1"/>
  <c r="K119" i="25"/>
  <c r="G150" i="25"/>
  <c r="K149" i="25" s="1"/>
  <c r="G87" i="25"/>
  <c r="K86" i="25"/>
  <c r="G57" i="25"/>
  <c r="K56" i="25" s="1"/>
  <c r="G183" i="25"/>
  <c r="K182" i="25" s="1"/>
  <c r="L85" i="24"/>
  <c r="B85" i="24" s="1"/>
  <c r="C85" i="24" s="1"/>
  <c r="L115" i="24"/>
  <c r="L181" i="24"/>
  <c r="L147" i="24"/>
  <c r="L148" i="24"/>
  <c r="G57" i="24"/>
  <c r="K56" i="24" s="1"/>
  <c r="G118" i="24"/>
  <c r="K116" i="24"/>
  <c r="G184" i="24"/>
  <c r="G150" i="24"/>
  <c r="K149" i="24"/>
  <c r="K55" i="24"/>
  <c r="G87" i="24"/>
  <c r="K86" i="24" s="1"/>
  <c r="K182" i="24"/>
  <c r="L116" i="23"/>
  <c r="L55" i="23"/>
  <c r="B55" i="23" s="1"/>
  <c r="C55" i="23" s="1"/>
  <c r="L84" i="23"/>
  <c r="L147" i="23"/>
  <c r="L179" i="23"/>
  <c r="B179" i="23" s="1"/>
  <c r="C179" i="23" s="1"/>
  <c r="L85" i="23"/>
  <c r="L115" i="23"/>
  <c r="L148" i="23"/>
  <c r="G118" i="23"/>
  <c r="G57" i="23"/>
  <c r="K56" i="23" s="1"/>
  <c r="G150" i="23"/>
  <c r="G181" i="23"/>
  <c r="G87" i="23"/>
  <c r="K86" i="23" s="1"/>
  <c r="B114" i="23"/>
  <c r="C114" i="23" s="1"/>
  <c r="L147" i="22"/>
  <c r="L119" i="22"/>
  <c r="L146" i="22"/>
  <c r="L85" i="22"/>
  <c r="B85" i="22" s="1"/>
  <c r="C85" i="22" s="1"/>
  <c r="L177" i="22"/>
  <c r="L178" i="22"/>
  <c r="L55" i="22"/>
  <c r="B55" i="22" s="1"/>
  <c r="C55" i="22" s="1"/>
  <c r="G180" i="22"/>
  <c r="K179" i="22"/>
  <c r="G149" i="22"/>
  <c r="K148" i="22" s="1"/>
  <c r="G87" i="22"/>
  <c r="K86" i="22"/>
  <c r="G121" i="22"/>
  <c r="K120" i="22" s="1"/>
  <c r="G57" i="22"/>
  <c r="B54" i="22"/>
  <c r="C54" i="22" s="1"/>
  <c r="B53" i="22"/>
  <c r="C53" i="22" s="1"/>
  <c r="B118" i="22"/>
  <c r="C118" i="22" s="1"/>
  <c r="B176" i="22"/>
  <c r="C176" i="22" s="1"/>
  <c r="L54" i="21"/>
  <c r="L55" i="21"/>
  <c r="L85" i="21"/>
  <c r="L116" i="21"/>
  <c r="L86" i="21"/>
  <c r="L149" i="21"/>
  <c r="B149" i="21" s="1"/>
  <c r="C149" i="21" s="1"/>
  <c r="G57" i="21"/>
  <c r="K56" i="21" s="1"/>
  <c r="G88" i="21"/>
  <c r="K87" i="21" s="1"/>
  <c r="G182" i="21"/>
  <c r="K181" i="21" s="1"/>
  <c r="K180" i="21"/>
  <c r="G119" i="21"/>
  <c r="K118" i="21" s="1"/>
  <c r="K117" i="21"/>
  <c r="G151" i="21"/>
  <c r="B84" i="21"/>
  <c r="C84" i="21" s="1"/>
  <c r="K51" i="1"/>
  <c r="K85" i="1"/>
  <c r="K86" i="1"/>
  <c r="K177" i="1"/>
  <c r="B54" i="3"/>
  <c r="C54" i="3" s="1"/>
  <c r="B50" i="1"/>
  <c r="C50" i="1" s="1"/>
  <c r="G118" i="9"/>
  <c r="K117" i="9" s="1"/>
  <c r="G152" i="9"/>
  <c r="K151" i="9" s="1"/>
  <c r="K116" i="9"/>
  <c r="G56" i="9"/>
  <c r="K55" i="9" s="1"/>
  <c r="B86" i="9"/>
  <c r="C86" i="9" s="1"/>
  <c r="G180" i="9"/>
  <c r="K179" i="9" s="1"/>
  <c r="B177" i="9"/>
  <c r="C177" i="9" s="1"/>
  <c r="B176" i="9"/>
  <c r="C176" i="9" s="1"/>
  <c r="K150" i="9"/>
  <c r="G90" i="9"/>
  <c r="K89" i="9" s="1"/>
  <c r="K88" i="9"/>
  <c r="B115" i="9"/>
  <c r="C115" i="9" s="1"/>
  <c r="B114" i="9"/>
  <c r="C114" i="9" s="1"/>
  <c r="G87" i="8"/>
  <c r="G149" i="8"/>
  <c r="G118" i="8"/>
  <c r="K117" i="8" s="1"/>
  <c r="B53" i="8"/>
  <c r="C53" i="8" s="1"/>
  <c r="B52" i="8"/>
  <c r="C52" i="8" s="1"/>
  <c r="G56" i="8"/>
  <c r="K55" i="8" s="1"/>
  <c r="K54" i="8"/>
  <c r="K116" i="8"/>
  <c r="G181" i="8"/>
  <c r="K180" i="8" s="1"/>
  <c r="B84" i="8"/>
  <c r="C84" i="8" s="1"/>
  <c r="B83" i="8"/>
  <c r="C83" i="8" s="1"/>
  <c r="B115" i="8"/>
  <c r="C115" i="8" s="1"/>
  <c r="B114" i="8"/>
  <c r="C114" i="8" s="1"/>
  <c r="K85" i="8"/>
  <c r="G56" i="4"/>
  <c r="K55" i="4" s="1"/>
  <c r="G87" i="4"/>
  <c r="K86" i="4" s="1"/>
  <c r="G181" i="4"/>
  <c r="G152" i="4"/>
  <c r="K151" i="4" s="1"/>
  <c r="K150" i="4"/>
  <c r="G120" i="4"/>
  <c r="K119" i="4" s="1"/>
  <c r="B53" i="4"/>
  <c r="C53" i="4" s="1"/>
  <c r="G57" i="3"/>
  <c r="K56" i="3" s="1"/>
  <c r="G120" i="3"/>
  <c r="K119" i="3" s="1"/>
  <c r="K55" i="3"/>
  <c r="G149" i="3"/>
  <c r="K148" i="3" s="1"/>
  <c r="K118" i="3"/>
  <c r="G181" i="3"/>
  <c r="K180" i="3" s="1"/>
  <c r="G90" i="3"/>
  <c r="G56" i="2"/>
  <c r="J55" i="2" s="1"/>
  <c r="G180" i="2"/>
  <c r="J179" i="2" s="1"/>
  <c r="B53" i="2"/>
  <c r="C53" i="2" s="1"/>
  <c r="B52" i="2"/>
  <c r="C52" i="2" s="1"/>
  <c r="J178" i="2"/>
  <c r="B117" i="2"/>
  <c r="C117" i="2" s="1"/>
  <c r="B116" i="2"/>
  <c r="C116" i="2" s="1"/>
  <c r="G87" i="2"/>
  <c r="J86" i="2" s="1"/>
  <c r="G149" i="2"/>
  <c r="G120" i="2"/>
  <c r="J119" i="2" s="1"/>
  <c r="J54" i="2"/>
  <c r="G180" i="1"/>
  <c r="J179" i="1" s="1"/>
  <c r="J178" i="1"/>
  <c r="G149" i="1"/>
  <c r="J148" i="1" s="1"/>
  <c r="J147" i="1"/>
  <c r="B146" i="1"/>
  <c r="C146" i="1" s="1"/>
  <c r="B145" i="1"/>
  <c r="C145" i="1" s="1"/>
  <c r="G118" i="1"/>
  <c r="J117" i="1" s="1"/>
  <c r="J116" i="1"/>
  <c r="B115" i="1"/>
  <c r="C115" i="1" s="1"/>
  <c r="B114" i="1"/>
  <c r="C114" i="1" s="1"/>
  <c r="G88" i="1"/>
  <c r="G54" i="1"/>
  <c r="J52" i="1"/>
  <c r="L55" i="33" a="1"/>
  <c r="L86" i="22" a="1"/>
  <c r="L183" i="30" a="1"/>
  <c r="L149" i="30" a="1"/>
  <c r="K117" i="1" a="1"/>
  <c r="L182" i="33" a="1"/>
  <c r="L119" i="33" a="1"/>
  <c r="L182" i="25" a="1"/>
  <c r="L116" i="24" a="1"/>
  <c r="L86" i="24" a="1"/>
  <c r="L55" i="3" a="1"/>
  <c r="K86" i="2" a="1"/>
  <c r="L88" i="9" a="1"/>
  <c r="L117" i="26" a="1"/>
  <c r="L55" i="9" a="1"/>
  <c r="L151" i="4" a="1"/>
  <c r="L56" i="26" a="1"/>
  <c r="L118" i="30" a="1"/>
  <c r="L148" i="3" a="1"/>
  <c r="L55" i="27" a="1"/>
  <c r="L29" i="26" a="1"/>
  <c r="L117" i="21" a="1"/>
  <c r="L149" i="25" a="1"/>
  <c r="L29" i="32" a="1"/>
  <c r="L30" i="24" a="1"/>
  <c r="L29" i="9" a="1"/>
  <c r="L29" i="24" a="1"/>
  <c r="L181" i="29" a="1"/>
  <c r="K179" i="2" a="1"/>
  <c r="L29" i="33" a="1"/>
  <c r="L120" i="22" a="1"/>
  <c r="K178" i="1" a="1"/>
  <c r="L120" i="25" a="1"/>
  <c r="L86" i="31" a="1"/>
  <c r="L87" i="21" a="1"/>
  <c r="L86" i="4" a="1"/>
  <c r="L117" i="9" a="1"/>
  <c r="L118" i="3" a="1"/>
  <c r="L118" i="33" a="1"/>
  <c r="L181" i="33" a="1"/>
  <c r="K52" i="1" a="1"/>
  <c r="L29" i="30" a="1"/>
  <c r="L116" i="9" a="1"/>
  <c r="L55" i="4" a="1"/>
  <c r="L181" i="27" a="1"/>
  <c r="K179" i="1" a="1"/>
  <c r="L116" i="26" a="1"/>
  <c r="K148" i="1" a="1"/>
  <c r="L30" i="33" a="1"/>
  <c r="L30" i="32" a="1"/>
  <c r="L119" i="25" a="1"/>
  <c r="K54" i="2" a="1"/>
  <c r="L149" i="29" a="1"/>
  <c r="L118" i="21" a="1"/>
  <c r="L149" i="32" a="1"/>
  <c r="L117" i="29" a="1"/>
  <c r="L180" i="29" a="1"/>
  <c r="L89" i="9" a="1"/>
  <c r="L181" i="21" a="1"/>
  <c r="L86" i="33" a="1"/>
  <c r="L56" i="21" a="1"/>
  <c r="L56" i="24" a="1"/>
  <c r="L116" i="29" a="1"/>
  <c r="L54" i="8" a="1"/>
  <c r="K116" i="1" a="1"/>
  <c r="L86" i="32" a="1"/>
  <c r="L56" i="25" a="1"/>
  <c r="L55" i="24" a="1"/>
  <c r="L150" i="4" a="1"/>
  <c r="L85" i="28" a="1"/>
  <c r="L117" i="8" a="1"/>
  <c r="L119" i="3" a="1"/>
  <c r="L86" i="28" a="1"/>
  <c r="L180" i="8" a="1"/>
  <c r="L29" i="28" a="1"/>
  <c r="L180" i="3" a="1"/>
  <c r="L116" i="8" a="1"/>
  <c r="L148" i="27" a="1"/>
  <c r="L29" i="27" a="1"/>
  <c r="L85" i="8" a="1"/>
  <c r="L183" i="28" a="1"/>
  <c r="L117" i="27" a="1"/>
  <c r="L56" i="32" a="1"/>
  <c r="L117" i="32" a="1"/>
  <c r="L55" i="8" a="1"/>
  <c r="L149" i="24" a="1"/>
  <c r="L56" i="3" a="1"/>
  <c r="L29" i="31" a="1"/>
  <c r="L55" i="32" a="1"/>
  <c r="L30" i="9" a="1"/>
  <c r="L30" i="26" a="1"/>
  <c r="L29" i="3" a="1"/>
  <c r="L30" i="27" a="1"/>
  <c r="L150" i="33" a="1"/>
  <c r="L29" i="8" a="1"/>
  <c r="L181" i="31" a="1"/>
  <c r="L182" i="24" a="1"/>
  <c r="L58" i="30" a="1"/>
  <c r="L30" i="34" a="1"/>
  <c r="L86" i="29" a="1"/>
  <c r="L182" i="31" a="1"/>
  <c r="L116" i="27" a="1"/>
  <c r="L180" i="32" a="1"/>
  <c r="L179" i="26" a="1"/>
  <c r="L183" i="34" a="1"/>
  <c r="L86" i="25" a="1"/>
  <c r="L86" i="27" a="1"/>
  <c r="L86" i="23" a="1"/>
  <c r="K28" i="2" a="1"/>
  <c r="L148" i="22" a="1"/>
  <c r="L86" i="30" a="1"/>
  <c r="L180" i="21" a="1"/>
  <c r="L56" i="23" a="1"/>
  <c r="L150" i="9" a="1"/>
  <c r="L147" i="27" a="1"/>
  <c r="L179" i="9" a="1"/>
  <c r="L86" i="26" a="1"/>
  <c r="L119" i="4" a="1"/>
  <c r="L151" i="9" a="1"/>
  <c r="K55" i="2" a="1"/>
  <c r="K119" i="2" a="1"/>
  <c r="K178" i="2" a="1"/>
  <c r="L179" i="22" a="1"/>
  <c r="K147" i="1" a="1"/>
  <c r="L182" i="34" a="1"/>
  <c r="L30" i="30" a="1"/>
  <c r="B28" i="3" l="1"/>
  <c r="C28" i="3" s="1"/>
  <c r="L30" i="34"/>
  <c r="B30" i="34" s="1"/>
  <c r="C30" i="34" s="1"/>
  <c r="G32" i="34"/>
  <c r="K31" i="34"/>
  <c r="L29" i="33"/>
  <c r="L30" i="33"/>
  <c r="G32" i="33"/>
  <c r="K31" i="33"/>
  <c r="L29" i="32"/>
  <c r="B29" i="32" s="1"/>
  <c r="C29" i="32" s="1"/>
  <c r="L30" i="32"/>
  <c r="G32" i="32"/>
  <c r="B28" i="32"/>
  <c r="C28" i="32" s="1"/>
  <c r="L29" i="31"/>
  <c r="B29" i="31" s="1"/>
  <c r="C29" i="31" s="1"/>
  <c r="G31" i="31"/>
  <c r="K30" i="31" s="1"/>
  <c r="L29" i="30"/>
  <c r="L30" i="30"/>
  <c r="G32" i="30"/>
  <c r="K31" i="30"/>
  <c r="G31" i="29"/>
  <c r="K30" i="29" s="1"/>
  <c r="K29" i="29"/>
  <c r="L29" i="28"/>
  <c r="B29" i="28" s="1"/>
  <c r="C29" i="28" s="1"/>
  <c r="G31" i="28"/>
  <c r="L29" i="27"/>
  <c r="L30" i="27"/>
  <c r="G32" i="27"/>
  <c r="K31" i="27"/>
  <c r="L29" i="26"/>
  <c r="L30" i="26"/>
  <c r="G32" i="26"/>
  <c r="G31" i="25"/>
  <c r="K29" i="25"/>
  <c r="B28" i="25"/>
  <c r="C28" i="25" s="1"/>
  <c r="B27" i="25"/>
  <c r="C27" i="25" s="1"/>
  <c r="L29" i="24"/>
  <c r="L30" i="24"/>
  <c r="G32" i="24"/>
  <c r="G32" i="23"/>
  <c r="K31" i="23"/>
  <c r="K30" i="23"/>
  <c r="B29" i="23"/>
  <c r="C29" i="23" s="1"/>
  <c r="B28" i="23"/>
  <c r="C28" i="23" s="1"/>
  <c r="G31" i="22"/>
  <c r="K30" i="22"/>
  <c r="K29" i="22"/>
  <c r="G31" i="21"/>
  <c r="K30" i="21"/>
  <c r="K29" i="21"/>
  <c r="L29" i="8"/>
  <c r="B29" i="8" s="1"/>
  <c r="C29" i="8" s="1"/>
  <c r="G31" i="8"/>
  <c r="K30" i="8"/>
  <c r="L29" i="9"/>
  <c r="L30" i="9"/>
  <c r="G32" i="9"/>
  <c r="K31" i="9"/>
  <c r="G31" i="4"/>
  <c r="K30" i="4" s="1"/>
  <c r="K29" i="4"/>
  <c r="L29" i="3"/>
  <c r="B29" i="3" s="1"/>
  <c r="C29" i="3" s="1"/>
  <c r="G31" i="3"/>
  <c r="K30" i="3" s="1"/>
  <c r="K28" i="2"/>
  <c r="B28" i="2" s="1"/>
  <c r="C28" i="2" s="1"/>
  <c r="G30" i="2"/>
  <c r="G30" i="1"/>
  <c r="J28" i="1"/>
  <c r="B27" i="1"/>
  <c r="C27" i="1" s="1"/>
  <c r="B54" i="34"/>
  <c r="C54" i="34" s="1"/>
  <c r="L116" i="8"/>
  <c r="L54" i="8"/>
  <c r="L180" i="8"/>
  <c r="L55" i="8"/>
  <c r="L117" i="8"/>
  <c r="L85" i="8"/>
  <c r="L150" i="9"/>
  <c r="L179" i="9"/>
  <c r="B179" i="9" s="1"/>
  <c r="C179" i="9" s="1"/>
  <c r="L88" i="9"/>
  <c r="L117" i="9"/>
  <c r="L55" i="9"/>
  <c r="B55" i="9" s="1"/>
  <c r="C55" i="9" s="1"/>
  <c r="L116" i="9"/>
  <c r="L151" i="9"/>
  <c r="L89" i="9"/>
  <c r="L151" i="4"/>
  <c r="L150" i="4"/>
  <c r="L86" i="4"/>
  <c r="B86" i="4" s="1"/>
  <c r="C86" i="4" s="1"/>
  <c r="L55" i="4"/>
  <c r="B55" i="4" s="1"/>
  <c r="C55" i="4" s="1"/>
  <c r="L119" i="4"/>
  <c r="B119" i="4" s="1"/>
  <c r="C119" i="4" s="1"/>
  <c r="L118" i="3"/>
  <c r="L119" i="3"/>
  <c r="L180" i="3"/>
  <c r="B180" i="3" s="1"/>
  <c r="C180" i="3" s="1"/>
  <c r="L148" i="3"/>
  <c r="B148" i="3" s="1"/>
  <c r="C148" i="3" s="1"/>
  <c r="L55" i="3"/>
  <c r="L56" i="3"/>
  <c r="K119" i="2"/>
  <c r="B119" i="2" s="1"/>
  <c r="C119" i="2" s="1"/>
  <c r="K86" i="2"/>
  <c r="B86" i="2" s="1"/>
  <c r="C86" i="2" s="1"/>
  <c r="K55" i="2"/>
  <c r="K54" i="2"/>
  <c r="K179" i="2"/>
  <c r="K178" i="2"/>
  <c r="B178" i="2" s="1"/>
  <c r="C178" i="2" s="1"/>
  <c r="B53" i="34"/>
  <c r="C53" i="34" s="1"/>
  <c r="L182" i="34"/>
  <c r="L183" i="34"/>
  <c r="G152" i="34"/>
  <c r="K151" i="34" s="1"/>
  <c r="G89" i="34"/>
  <c r="K88" i="34" s="1"/>
  <c r="K87" i="34"/>
  <c r="G185" i="34"/>
  <c r="K184" i="34" s="1"/>
  <c r="K150" i="34"/>
  <c r="G120" i="34"/>
  <c r="K119" i="34" s="1"/>
  <c r="K118" i="34"/>
  <c r="G57" i="34"/>
  <c r="K56" i="34" s="1"/>
  <c r="K55" i="34"/>
  <c r="L150" i="33"/>
  <c r="B150" i="33" s="1"/>
  <c r="C150" i="33" s="1"/>
  <c r="L55" i="33"/>
  <c r="B55" i="33" s="1"/>
  <c r="C55" i="33" s="1"/>
  <c r="L86" i="33"/>
  <c r="B86" i="33" s="1"/>
  <c r="C86" i="33" s="1"/>
  <c r="L182" i="33"/>
  <c r="L118" i="33"/>
  <c r="L181" i="33"/>
  <c r="L119" i="33"/>
  <c r="G88" i="33"/>
  <c r="G184" i="33"/>
  <c r="G121" i="33"/>
  <c r="K120" i="33" s="1"/>
  <c r="B85" i="33"/>
  <c r="C85" i="33" s="1"/>
  <c r="B84" i="33"/>
  <c r="C84" i="33" s="1"/>
  <c r="B180" i="33"/>
  <c r="C180" i="33" s="1"/>
  <c r="G57" i="33"/>
  <c r="K56" i="33" s="1"/>
  <c r="G152" i="33"/>
  <c r="L55" i="32"/>
  <c r="L56" i="32"/>
  <c r="L180" i="32"/>
  <c r="B180" i="32" s="1"/>
  <c r="C180" i="32" s="1"/>
  <c r="L86" i="32"/>
  <c r="B86" i="32" s="1"/>
  <c r="C86" i="32" s="1"/>
  <c r="L117" i="32"/>
  <c r="B117" i="32" s="1"/>
  <c r="C117" i="32" s="1"/>
  <c r="L149" i="32"/>
  <c r="B149" i="32" s="1"/>
  <c r="C149" i="32" s="1"/>
  <c r="G151" i="32"/>
  <c r="G58" i="32"/>
  <c r="K57" i="32" s="1"/>
  <c r="G182" i="32"/>
  <c r="K181" i="32" s="1"/>
  <c r="G88" i="32"/>
  <c r="G119" i="32"/>
  <c r="K118" i="32" s="1"/>
  <c r="B116" i="32"/>
  <c r="C116" i="32" s="1"/>
  <c r="B115" i="32"/>
  <c r="C115" i="32" s="1"/>
  <c r="B148" i="32"/>
  <c r="C148" i="32" s="1"/>
  <c r="B147" i="32"/>
  <c r="C147" i="32" s="1"/>
  <c r="B85" i="32"/>
  <c r="C85" i="32" s="1"/>
  <c r="B84" i="32"/>
  <c r="C84" i="32" s="1"/>
  <c r="B117" i="31"/>
  <c r="C117" i="31" s="1"/>
  <c r="L182" i="31"/>
  <c r="L86" i="31"/>
  <c r="B86" i="31" s="1"/>
  <c r="C86" i="31" s="1"/>
  <c r="L181" i="31"/>
  <c r="G184" i="31"/>
  <c r="K183" i="31" s="1"/>
  <c r="G57" i="31"/>
  <c r="K56" i="31" s="1"/>
  <c r="K55" i="31"/>
  <c r="G120" i="31"/>
  <c r="K119" i="31" s="1"/>
  <c r="G152" i="31"/>
  <c r="K151" i="31" s="1"/>
  <c r="K150" i="31"/>
  <c r="K118" i="31"/>
  <c r="G88" i="31"/>
  <c r="B85" i="31"/>
  <c r="C85" i="31" s="1"/>
  <c r="B116" i="31"/>
  <c r="C116" i="31" s="1"/>
  <c r="L183" i="30"/>
  <c r="L58" i="30"/>
  <c r="L118" i="30"/>
  <c r="B118" i="30" s="1"/>
  <c r="C118" i="30" s="1"/>
  <c r="L86" i="30"/>
  <c r="B86" i="30" s="1"/>
  <c r="C86" i="30" s="1"/>
  <c r="L149" i="30"/>
  <c r="B149" i="30" s="1"/>
  <c r="C149" i="30" s="1"/>
  <c r="G185" i="30"/>
  <c r="G61" i="30"/>
  <c r="K60" i="30" s="1"/>
  <c r="G120" i="30"/>
  <c r="K119" i="30" s="1"/>
  <c r="G88" i="30"/>
  <c r="B182" i="30"/>
  <c r="C182" i="30" s="1"/>
  <c r="B181" i="30"/>
  <c r="C181" i="30" s="1"/>
  <c r="B117" i="30"/>
  <c r="C117" i="30" s="1"/>
  <c r="B116" i="30"/>
  <c r="C116" i="30" s="1"/>
  <c r="B85" i="30"/>
  <c r="C85" i="30" s="1"/>
  <c r="G151" i="30"/>
  <c r="K59" i="30"/>
  <c r="B148" i="30"/>
  <c r="C148" i="30" s="1"/>
  <c r="B147" i="30"/>
  <c r="C147" i="30" s="1"/>
  <c r="L117" i="29"/>
  <c r="L116" i="29"/>
  <c r="L180" i="29"/>
  <c r="L181" i="29"/>
  <c r="L86" i="29"/>
  <c r="B86" i="29" s="1"/>
  <c r="C86" i="29" s="1"/>
  <c r="L149" i="29"/>
  <c r="G61" i="29"/>
  <c r="K60" i="29"/>
  <c r="K59" i="29"/>
  <c r="G183" i="29"/>
  <c r="G88" i="29"/>
  <c r="B85" i="29"/>
  <c r="C85" i="29" s="1"/>
  <c r="B84" i="29"/>
  <c r="C84" i="29" s="1"/>
  <c r="G119" i="29"/>
  <c r="G151" i="29"/>
  <c r="B58" i="29"/>
  <c r="C58" i="29" s="1"/>
  <c r="B57" i="29"/>
  <c r="C57" i="29" s="1"/>
  <c r="B54" i="28"/>
  <c r="C54" i="28" s="1"/>
  <c r="L86" i="28"/>
  <c r="L183" i="28"/>
  <c r="B183" i="28" s="1"/>
  <c r="C183" i="28" s="1"/>
  <c r="L85" i="28"/>
  <c r="B85" i="28" s="1"/>
  <c r="C85" i="28" s="1"/>
  <c r="G57" i="28"/>
  <c r="K56" i="28" s="1"/>
  <c r="G120" i="28"/>
  <c r="K119" i="28" s="1"/>
  <c r="G88" i="28"/>
  <c r="B53" i="28"/>
  <c r="C53" i="28" s="1"/>
  <c r="G152" i="28"/>
  <c r="K151" i="28" s="1"/>
  <c r="K150" i="28"/>
  <c r="K55" i="28"/>
  <c r="K118" i="28"/>
  <c r="B182" i="28"/>
  <c r="C182" i="28" s="1"/>
  <c r="B181" i="28"/>
  <c r="C181" i="28" s="1"/>
  <c r="G185" i="28"/>
  <c r="K184" i="28" s="1"/>
  <c r="B84" i="28"/>
  <c r="C84" i="28" s="1"/>
  <c r="L55" i="27"/>
  <c r="B55" i="27" s="1"/>
  <c r="C55" i="27" s="1"/>
  <c r="L181" i="27"/>
  <c r="B181" i="27" s="1"/>
  <c r="C181" i="27" s="1"/>
  <c r="L117" i="27"/>
  <c r="L116" i="27"/>
  <c r="L86" i="27"/>
  <c r="B86" i="27" s="1"/>
  <c r="C86" i="27" s="1"/>
  <c r="L147" i="27"/>
  <c r="L148" i="27"/>
  <c r="G183" i="27"/>
  <c r="K182" i="27" s="1"/>
  <c r="G57" i="27"/>
  <c r="K56" i="27" s="1"/>
  <c r="G88" i="27"/>
  <c r="G119" i="27"/>
  <c r="G150" i="27"/>
  <c r="K149" i="27"/>
  <c r="B54" i="27"/>
  <c r="C54" i="27" s="1"/>
  <c r="B53" i="27"/>
  <c r="C53" i="27" s="1"/>
  <c r="B85" i="27"/>
  <c r="C85" i="27" s="1"/>
  <c r="B84" i="27"/>
  <c r="C84" i="27" s="1"/>
  <c r="L179" i="26"/>
  <c r="B179" i="26" s="1"/>
  <c r="C179" i="26" s="1"/>
  <c r="L86" i="26"/>
  <c r="B86" i="26" s="1"/>
  <c r="C86" i="26" s="1"/>
  <c r="L116" i="26"/>
  <c r="L117" i="26"/>
  <c r="L56" i="26"/>
  <c r="B56" i="26" s="1"/>
  <c r="C56" i="26" s="1"/>
  <c r="G152" i="26"/>
  <c r="K151" i="26"/>
  <c r="G119" i="26"/>
  <c r="G59" i="26"/>
  <c r="B178" i="26"/>
  <c r="C178" i="26" s="1"/>
  <c r="B177" i="26"/>
  <c r="C177" i="26" s="1"/>
  <c r="G181" i="26"/>
  <c r="K180" i="26" s="1"/>
  <c r="G88" i="26"/>
  <c r="K87" i="26" s="1"/>
  <c r="K150" i="26"/>
  <c r="K57" i="26"/>
  <c r="B85" i="26"/>
  <c r="C85" i="26" s="1"/>
  <c r="B84" i="26"/>
  <c r="C84" i="26" s="1"/>
  <c r="L56" i="25"/>
  <c r="B56" i="25" s="1"/>
  <c r="C56" i="25" s="1"/>
  <c r="L86" i="25"/>
  <c r="B86" i="25" s="1"/>
  <c r="C86" i="25" s="1"/>
  <c r="L120" i="25"/>
  <c r="L182" i="25"/>
  <c r="B182" i="25" s="1"/>
  <c r="C182" i="25" s="1"/>
  <c r="L149" i="25"/>
  <c r="L119" i="25"/>
  <c r="G184" i="25"/>
  <c r="K183" i="25" s="1"/>
  <c r="G88" i="25"/>
  <c r="K87" i="25" s="1"/>
  <c r="G151" i="25"/>
  <c r="B118" i="25"/>
  <c r="C118" i="25" s="1"/>
  <c r="B85" i="25"/>
  <c r="C85" i="25" s="1"/>
  <c r="B84" i="25"/>
  <c r="C84" i="25" s="1"/>
  <c r="B148" i="25"/>
  <c r="C148" i="25" s="1"/>
  <c r="B147" i="25"/>
  <c r="C147" i="25" s="1"/>
  <c r="G58" i="25"/>
  <c r="K57" i="25" s="1"/>
  <c r="G122" i="25"/>
  <c r="L86" i="24"/>
  <c r="B86" i="24" s="1"/>
  <c r="C86" i="24" s="1"/>
  <c r="L55" i="24"/>
  <c r="L149" i="24"/>
  <c r="L116" i="24"/>
  <c r="B116" i="24" s="1"/>
  <c r="C116" i="24" s="1"/>
  <c r="L182" i="24"/>
  <c r="L56" i="24"/>
  <c r="G88" i="24"/>
  <c r="K87" i="24" s="1"/>
  <c r="G151" i="24"/>
  <c r="K150" i="24" s="1"/>
  <c r="G185" i="24"/>
  <c r="K183" i="24"/>
  <c r="G119" i="24"/>
  <c r="K117" i="24"/>
  <c r="B116" i="23"/>
  <c r="C116" i="23" s="1"/>
  <c r="G58" i="24"/>
  <c r="B148" i="24"/>
  <c r="C148" i="24" s="1"/>
  <c r="B147" i="24"/>
  <c r="C147" i="24" s="1"/>
  <c r="B181" i="24"/>
  <c r="C181" i="24" s="1"/>
  <c r="B115" i="24"/>
  <c r="C115" i="24" s="1"/>
  <c r="L86" i="23"/>
  <c r="B86" i="23" s="1"/>
  <c r="C86" i="23" s="1"/>
  <c r="L56" i="23"/>
  <c r="B56" i="23" s="1"/>
  <c r="C56" i="23" s="1"/>
  <c r="G151" i="23"/>
  <c r="G119" i="23"/>
  <c r="G88" i="23"/>
  <c r="G182" i="23"/>
  <c r="B148" i="23"/>
  <c r="C148" i="23" s="1"/>
  <c r="B147" i="23"/>
  <c r="C147" i="23" s="1"/>
  <c r="K180" i="23"/>
  <c r="K149" i="23"/>
  <c r="G58" i="23"/>
  <c r="K57" i="23" s="1"/>
  <c r="K117" i="23"/>
  <c r="B85" i="23"/>
  <c r="C85" i="23" s="1"/>
  <c r="B84" i="23"/>
  <c r="C84" i="23" s="1"/>
  <c r="B115" i="23"/>
  <c r="C115" i="23" s="1"/>
  <c r="L148" i="22"/>
  <c r="B148" i="22" s="1"/>
  <c r="C148" i="22" s="1"/>
  <c r="L120" i="22"/>
  <c r="B120" i="22" s="1"/>
  <c r="C120" i="22" s="1"/>
  <c r="L86" i="22"/>
  <c r="B86" i="22" s="1"/>
  <c r="C86" i="22" s="1"/>
  <c r="L179" i="22"/>
  <c r="B179" i="22" s="1"/>
  <c r="C179" i="22" s="1"/>
  <c r="G58" i="22"/>
  <c r="K57" i="22" s="1"/>
  <c r="G181" i="22"/>
  <c r="K180" i="22" s="1"/>
  <c r="K56" i="22"/>
  <c r="G122" i="22"/>
  <c r="K121" i="22" s="1"/>
  <c r="G88" i="22"/>
  <c r="G150" i="22"/>
  <c r="K149" i="22" s="1"/>
  <c r="B178" i="22"/>
  <c r="C178" i="22" s="1"/>
  <c r="B177" i="22"/>
  <c r="C177" i="22" s="1"/>
  <c r="B147" i="22"/>
  <c r="C147" i="22" s="1"/>
  <c r="B146" i="22"/>
  <c r="C146" i="22" s="1"/>
  <c r="B119" i="22"/>
  <c r="C119" i="22" s="1"/>
  <c r="B86" i="21"/>
  <c r="C86" i="21" s="1"/>
  <c r="L56" i="21"/>
  <c r="B56" i="21" s="1"/>
  <c r="C56" i="21" s="1"/>
  <c r="L180" i="21"/>
  <c r="L181" i="21"/>
  <c r="L117" i="21"/>
  <c r="L87" i="21"/>
  <c r="B87" i="21" s="1"/>
  <c r="C87" i="21" s="1"/>
  <c r="L118" i="21"/>
  <c r="B85" i="21"/>
  <c r="C85" i="21" s="1"/>
  <c r="G152" i="21"/>
  <c r="K151" i="21" s="1"/>
  <c r="G183" i="21"/>
  <c r="K182" i="21" s="1"/>
  <c r="K150" i="21"/>
  <c r="B55" i="21"/>
  <c r="C55" i="21" s="1"/>
  <c r="B54" i="21"/>
  <c r="C54" i="21" s="1"/>
  <c r="G89" i="21"/>
  <c r="K88" i="21" s="1"/>
  <c r="G120" i="21"/>
  <c r="K119" i="21" s="1"/>
  <c r="G58" i="21"/>
  <c r="B116" i="21"/>
  <c r="C116" i="21" s="1"/>
  <c r="K148" i="1"/>
  <c r="K178" i="1"/>
  <c r="B178" i="1" s="1"/>
  <c r="C178" i="1" s="1"/>
  <c r="K147" i="1"/>
  <c r="K179" i="1"/>
  <c r="K52" i="1"/>
  <c r="K116" i="1"/>
  <c r="K117" i="1"/>
  <c r="B51" i="1"/>
  <c r="C51" i="1" s="1"/>
  <c r="G181" i="9"/>
  <c r="K180" i="9" s="1"/>
  <c r="G119" i="9"/>
  <c r="K118" i="9" s="1"/>
  <c r="G57" i="9"/>
  <c r="K56" i="9" s="1"/>
  <c r="G91" i="9"/>
  <c r="K90" i="9"/>
  <c r="G153" i="9"/>
  <c r="K152" i="9" s="1"/>
  <c r="G88" i="8"/>
  <c r="K87" i="8" s="1"/>
  <c r="G57" i="8"/>
  <c r="G150" i="8"/>
  <c r="K149" i="8"/>
  <c r="G119" i="8"/>
  <c r="K118" i="8" s="1"/>
  <c r="K148" i="8"/>
  <c r="K86" i="8"/>
  <c r="B147" i="8"/>
  <c r="C147" i="8" s="1"/>
  <c r="B146" i="8"/>
  <c r="C146" i="8" s="1"/>
  <c r="G182" i="8"/>
  <c r="K181" i="8" s="1"/>
  <c r="B179" i="8"/>
  <c r="C179" i="8" s="1"/>
  <c r="B178" i="8"/>
  <c r="C178" i="8" s="1"/>
  <c r="G182" i="4"/>
  <c r="K181" i="4"/>
  <c r="K180" i="4"/>
  <c r="B179" i="4"/>
  <c r="C179" i="4" s="1"/>
  <c r="B178" i="4"/>
  <c r="C178" i="4" s="1"/>
  <c r="B118" i="4"/>
  <c r="C118" i="4" s="1"/>
  <c r="B117" i="4"/>
  <c r="C117" i="4" s="1"/>
  <c r="G57" i="4"/>
  <c r="K56" i="4" s="1"/>
  <c r="G153" i="4"/>
  <c r="K152" i="4" s="1"/>
  <c r="G88" i="4"/>
  <c r="G121" i="4"/>
  <c r="K120" i="4" s="1"/>
  <c r="G58" i="3"/>
  <c r="K57" i="3" s="1"/>
  <c r="G91" i="3"/>
  <c r="K90" i="3" s="1"/>
  <c r="B117" i="3"/>
  <c r="C117" i="3" s="1"/>
  <c r="B179" i="3"/>
  <c r="C179" i="3" s="1"/>
  <c r="G121" i="3"/>
  <c r="K89" i="3"/>
  <c r="B147" i="3"/>
  <c r="C147" i="3" s="1"/>
  <c r="B146" i="3"/>
  <c r="C146" i="3" s="1"/>
  <c r="G150" i="3"/>
  <c r="K149" i="3"/>
  <c r="G182" i="3"/>
  <c r="K181" i="3" s="1"/>
  <c r="G121" i="2"/>
  <c r="J120" i="2" s="1"/>
  <c r="G57" i="2"/>
  <c r="J56" i="2" s="1"/>
  <c r="G181" i="2"/>
  <c r="J180" i="2" s="1"/>
  <c r="G150" i="2"/>
  <c r="J148" i="2"/>
  <c r="B177" i="2"/>
  <c r="C177" i="2" s="1"/>
  <c r="G88" i="2"/>
  <c r="J87" i="2" s="1"/>
  <c r="G181" i="1"/>
  <c r="J180" i="1" s="1"/>
  <c r="B177" i="1"/>
  <c r="C177" i="1" s="1"/>
  <c r="G150" i="1"/>
  <c r="G119" i="1"/>
  <c r="G89" i="1"/>
  <c r="J88" i="1"/>
  <c r="J87" i="1"/>
  <c r="B86" i="1"/>
  <c r="C86" i="1" s="1"/>
  <c r="B85" i="1"/>
  <c r="C85" i="1" s="1"/>
  <c r="G55" i="1"/>
  <c r="J54" i="1"/>
  <c r="J53" i="1"/>
  <c r="L181" i="3" a="1"/>
  <c r="L59" i="30" a="1"/>
  <c r="L119" i="30" a="1"/>
  <c r="L87" i="25" a="1"/>
  <c r="K88" i="1" a="1"/>
  <c r="L57" i="26" a="1"/>
  <c r="L31" i="30" a="1"/>
  <c r="L183" i="25" a="1"/>
  <c r="L31" i="23" a="1"/>
  <c r="L30" i="23" a="1"/>
  <c r="L31" i="34" a="1"/>
  <c r="L121" i="22" a="1"/>
  <c r="L149" i="3" a="1"/>
  <c r="K120" i="2" a="1"/>
  <c r="L88" i="34" a="1"/>
  <c r="L57" i="23" a="1"/>
  <c r="L29" i="21" a="1"/>
  <c r="L152" i="4" a="1"/>
  <c r="L88" i="21" a="1"/>
  <c r="L56" i="28" a="1"/>
  <c r="K54" i="1" a="1"/>
  <c r="L118" i="32" a="1"/>
  <c r="L150" i="21" a="1"/>
  <c r="L151" i="34" a="1"/>
  <c r="L119" i="34" a="1"/>
  <c r="L180" i="23" a="1"/>
  <c r="L30" i="22" a="1"/>
  <c r="L182" i="27" a="1"/>
  <c r="L60" i="30" a="1"/>
  <c r="L118" i="28" a="1"/>
  <c r="K87" i="1" a="1"/>
  <c r="L180" i="26" a="1"/>
  <c r="L29" i="25" a="1"/>
  <c r="L150" i="24" a="1"/>
  <c r="L149" i="23" a="1"/>
  <c r="L56" i="4" a="1"/>
  <c r="L118" i="8" a="1"/>
  <c r="L120" i="33" a="1"/>
  <c r="K180" i="1" a="1"/>
  <c r="L59" i="29" a="1"/>
  <c r="L150" i="34" a="1"/>
  <c r="L119" i="21" a="1"/>
  <c r="L57" i="3" a="1"/>
  <c r="L89" i="3" a="1"/>
  <c r="L118" i="31" a="1"/>
  <c r="L29" i="4" a="1"/>
  <c r="L90" i="9" a="1"/>
  <c r="L180" i="22" a="1"/>
  <c r="K28" i="1" a="1"/>
  <c r="L151" i="26" a="1"/>
  <c r="L56" i="34" a="1"/>
  <c r="L149" i="27" a="1"/>
  <c r="L87" i="34" a="1"/>
  <c r="L150" i="28" a="1"/>
  <c r="L180" i="4" a="1"/>
  <c r="L149" i="8" a="1"/>
  <c r="L150" i="31" a="1"/>
  <c r="L184" i="28" a="1"/>
  <c r="L150" i="26" a="1"/>
  <c r="L57" i="22" a="1"/>
  <c r="L148" i="8" a="1"/>
  <c r="L60" i="29" a="1"/>
  <c r="L117" i="24" a="1"/>
  <c r="L87" i="24" a="1"/>
  <c r="L56" i="9" a="1"/>
  <c r="L119" i="31" a="1"/>
  <c r="L29" i="29" a="1"/>
  <c r="L183" i="24" a="1"/>
  <c r="L87" i="8" a="1"/>
  <c r="L55" i="28" a="1"/>
  <c r="L152" i="9" a="1"/>
  <c r="L183" i="31" a="1"/>
  <c r="L184" i="34" a="1"/>
  <c r="L86" i="8" a="1"/>
  <c r="K148" i="2" a="1"/>
  <c r="L151" i="28" a="1"/>
  <c r="L181" i="32" a="1"/>
  <c r="L151" i="21" a="1"/>
  <c r="L31" i="33" a="1"/>
  <c r="K87" i="2" a="1"/>
  <c r="K53" i="1" a="1"/>
  <c r="L118" i="9" a="1"/>
  <c r="L55" i="34" a="1"/>
  <c r="L31" i="9" a="1"/>
  <c r="K180" i="2" a="1"/>
  <c r="K56" i="2" a="1"/>
  <c r="L151" i="31" a="1"/>
  <c r="L31" i="27" a="1"/>
  <c r="L56" i="31" a="1"/>
  <c r="L119" i="28" a="1"/>
  <c r="L117" i="23" a="1"/>
  <c r="L87" i="26" a="1"/>
  <c r="L181" i="4" a="1"/>
  <c r="L56" i="27" a="1"/>
  <c r="L181" i="8" a="1"/>
  <c r="L30" i="8" a="1"/>
  <c r="L55" i="31" a="1"/>
  <c r="L30" i="4" a="1"/>
  <c r="L30" i="21" a="1"/>
  <c r="L149" i="22" a="1"/>
  <c r="L56" i="33" a="1"/>
  <c r="L56" i="22" a="1"/>
  <c r="L118" i="34" a="1"/>
  <c r="L182" i="21" a="1"/>
  <c r="L57" i="32" a="1"/>
  <c r="L120" i="4" a="1"/>
  <c r="L29" i="22" a="1"/>
  <c r="L30" i="29" a="1"/>
  <c r="L30" i="31" a="1"/>
  <c r="L57" i="25" a="1"/>
  <c r="L30" i="3" a="1"/>
  <c r="L90" i="3" a="1"/>
  <c r="L180" i="9" a="1"/>
  <c r="L32" i="23" a="1"/>
  <c r="L32" i="34" a="1"/>
  <c r="L32" i="33" a="1"/>
  <c r="L32" i="32" a="1"/>
  <c r="L32" i="30" a="1"/>
  <c r="L32" i="27" a="1"/>
  <c r="L32" i="26" a="1"/>
  <c r="L32" i="24" a="1"/>
  <c r="L32" i="9" a="1"/>
  <c r="K31" i="26" l="1"/>
  <c r="K31" i="24"/>
  <c r="L31" i="34"/>
  <c r="B32" i="34" s="1"/>
  <c r="C32" i="34" s="1"/>
  <c r="L32" i="34"/>
  <c r="L31" i="33"/>
  <c r="B32" i="33" s="1"/>
  <c r="C32" i="33" s="1"/>
  <c r="L32" i="33"/>
  <c r="B31" i="33"/>
  <c r="C31" i="33" s="1"/>
  <c r="B30" i="33"/>
  <c r="C30" i="33" s="1"/>
  <c r="B29" i="33"/>
  <c r="C29" i="33" s="1"/>
  <c r="B30" i="32"/>
  <c r="C30" i="32" s="1"/>
  <c r="L32" i="32"/>
  <c r="K31" i="32"/>
  <c r="L30" i="31"/>
  <c r="G32" i="31"/>
  <c r="K31" i="31"/>
  <c r="B30" i="31"/>
  <c r="C30" i="31" s="1"/>
  <c r="L31" i="30"/>
  <c r="B32" i="30" s="1"/>
  <c r="C32" i="30" s="1"/>
  <c r="L32" i="30"/>
  <c r="B31" i="30"/>
  <c r="C31" i="30" s="1"/>
  <c r="B30" i="30"/>
  <c r="C30" i="30" s="1"/>
  <c r="B29" i="30"/>
  <c r="C29" i="30" s="1"/>
  <c r="L29" i="29"/>
  <c r="L30" i="29"/>
  <c r="G32" i="29"/>
  <c r="K31" i="29"/>
  <c r="G32" i="28"/>
  <c r="K31" i="28"/>
  <c r="K30" i="28"/>
  <c r="L31" i="27"/>
  <c r="B32" i="27" s="1"/>
  <c r="C32" i="27" s="1"/>
  <c r="L32" i="27"/>
  <c r="B30" i="27"/>
  <c r="C30" i="27" s="1"/>
  <c r="B29" i="27"/>
  <c r="C29" i="27" s="1"/>
  <c r="L32" i="26"/>
  <c r="B30" i="26"/>
  <c r="C30" i="26" s="1"/>
  <c r="B29" i="26"/>
  <c r="C29" i="26" s="1"/>
  <c r="L29" i="25"/>
  <c r="G32" i="25"/>
  <c r="K30" i="25"/>
  <c r="L32" i="24"/>
  <c r="B30" i="24"/>
  <c r="C30" i="24" s="1"/>
  <c r="B29" i="24"/>
  <c r="C29" i="24" s="1"/>
  <c r="L30" i="23"/>
  <c r="L31" i="23"/>
  <c r="B32" i="23" s="1"/>
  <c r="C32" i="23" s="1"/>
  <c r="L32" i="23"/>
  <c r="L29" i="22"/>
  <c r="L30" i="22"/>
  <c r="G32" i="22"/>
  <c r="L29" i="21"/>
  <c r="L30" i="21"/>
  <c r="G32" i="21"/>
  <c r="L30" i="8"/>
  <c r="G32" i="8"/>
  <c r="K31" i="8"/>
  <c r="B30" i="8"/>
  <c r="C30" i="8" s="1"/>
  <c r="L32" i="9"/>
  <c r="L31" i="9"/>
  <c r="B32" i="9" s="1"/>
  <c r="C32" i="9" s="1"/>
  <c r="B30" i="9"/>
  <c r="C30" i="9" s="1"/>
  <c r="B29" i="9"/>
  <c r="C29" i="9" s="1"/>
  <c r="L29" i="4"/>
  <c r="L30" i="4"/>
  <c r="G32" i="4"/>
  <c r="L30" i="3"/>
  <c r="B30" i="3" s="1"/>
  <c r="C30" i="3" s="1"/>
  <c r="G32" i="3"/>
  <c r="G31" i="2"/>
  <c r="J30" i="2" s="1"/>
  <c r="J29" i="2"/>
  <c r="K28" i="1"/>
  <c r="G31" i="1"/>
  <c r="J29" i="1"/>
  <c r="L181" i="8"/>
  <c r="B181" i="8" s="1"/>
  <c r="C181" i="8" s="1"/>
  <c r="L87" i="8"/>
  <c r="L149" i="8"/>
  <c r="L148" i="8"/>
  <c r="L118" i="8"/>
  <c r="B118" i="8" s="1"/>
  <c r="C118" i="8" s="1"/>
  <c r="L86" i="8"/>
  <c r="B86" i="8" s="1"/>
  <c r="C86" i="8" s="1"/>
  <c r="L152" i="9"/>
  <c r="B152" i="9" s="1"/>
  <c r="C152" i="9" s="1"/>
  <c r="L118" i="9"/>
  <c r="B118" i="9" s="1"/>
  <c r="C118" i="9" s="1"/>
  <c r="L180" i="9"/>
  <c r="B180" i="9" s="1"/>
  <c r="C180" i="9" s="1"/>
  <c r="L90" i="9"/>
  <c r="B90" i="9" s="1"/>
  <c r="C90" i="9" s="1"/>
  <c r="L56" i="9"/>
  <c r="B56" i="9" s="1"/>
  <c r="C56" i="9" s="1"/>
  <c r="L152" i="4"/>
  <c r="B152" i="4" s="1"/>
  <c r="C152" i="4" s="1"/>
  <c r="L120" i="4"/>
  <c r="L56" i="4"/>
  <c r="B56" i="4" s="1"/>
  <c r="C56" i="4" s="1"/>
  <c r="L180" i="4"/>
  <c r="L181" i="4"/>
  <c r="L89" i="3"/>
  <c r="L90" i="3"/>
  <c r="L181" i="3"/>
  <c r="B181" i="3" s="1"/>
  <c r="C181" i="3" s="1"/>
  <c r="L149" i="3"/>
  <c r="B149" i="3" s="1"/>
  <c r="C149" i="3" s="1"/>
  <c r="L57" i="3"/>
  <c r="K180" i="2"/>
  <c r="B180" i="2" s="1"/>
  <c r="C180" i="2" s="1"/>
  <c r="K148" i="2"/>
  <c r="K120" i="2"/>
  <c r="B120" i="2" s="1"/>
  <c r="C120" i="2" s="1"/>
  <c r="K56" i="2"/>
  <c r="B56" i="2" s="1"/>
  <c r="C56" i="2" s="1"/>
  <c r="K87" i="2"/>
  <c r="B87" i="2" s="1"/>
  <c r="C87" i="2" s="1"/>
  <c r="L56" i="34"/>
  <c r="L150" i="34"/>
  <c r="L55" i="34"/>
  <c r="L118" i="34"/>
  <c r="L119" i="34"/>
  <c r="L184" i="34"/>
  <c r="B184" i="34" s="1"/>
  <c r="C184" i="34" s="1"/>
  <c r="L87" i="34"/>
  <c r="L88" i="34"/>
  <c r="L151" i="34"/>
  <c r="G58" i="34"/>
  <c r="K57" i="34" s="1"/>
  <c r="G121" i="34"/>
  <c r="K120" i="34" s="1"/>
  <c r="G186" i="34"/>
  <c r="K185" i="34" s="1"/>
  <c r="G90" i="34"/>
  <c r="K89" i="34" s="1"/>
  <c r="G153" i="34"/>
  <c r="K152" i="34" s="1"/>
  <c r="B183" i="34"/>
  <c r="C183" i="34" s="1"/>
  <c r="B182" i="34"/>
  <c r="C182" i="34" s="1"/>
  <c r="B182" i="33"/>
  <c r="C182" i="33" s="1"/>
  <c r="L56" i="33"/>
  <c r="B56" i="33" s="1"/>
  <c r="C56" i="33" s="1"/>
  <c r="L120" i="33"/>
  <c r="B120" i="33" s="1"/>
  <c r="C120" i="33" s="1"/>
  <c r="G185" i="33"/>
  <c r="G89" i="33"/>
  <c r="K88" i="33" s="1"/>
  <c r="G153" i="33"/>
  <c r="K152" i="33" s="1"/>
  <c r="G58" i="33"/>
  <c r="K57" i="33" s="1"/>
  <c r="B181" i="33"/>
  <c r="C181" i="33" s="1"/>
  <c r="G122" i="33"/>
  <c r="K183" i="33"/>
  <c r="K87" i="33"/>
  <c r="B119" i="33"/>
  <c r="C119" i="33" s="1"/>
  <c r="B118" i="33"/>
  <c r="C118" i="33" s="1"/>
  <c r="K151" i="33"/>
  <c r="L118" i="32"/>
  <c r="B118" i="32" s="1"/>
  <c r="C118" i="32" s="1"/>
  <c r="L181" i="32"/>
  <c r="B181" i="32" s="1"/>
  <c r="C181" i="32" s="1"/>
  <c r="L57" i="32"/>
  <c r="B57" i="32" s="1"/>
  <c r="C57" i="32" s="1"/>
  <c r="G152" i="32"/>
  <c r="K151" i="32" s="1"/>
  <c r="K150" i="32"/>
  <c r="G120" i="32"/>
  <c r="K119" i="32" s="1"/>
  <c r="G89" i="32"/>
  <c r="K88" i="32" s="1"/>
  <c r="K87" i="32"/>
  <c r="G183" i="32"/>
  <c r="K182" i="32"/>
  <c r="G59" i="32"/>
  <c r="B56" i="32"/>
  <c r="C56" i="32" s="1"/>
  <c r="B55" i="32"/>
  <c r="C55" i="32" s="1"/>
  <c r="L55" i="31"/>
  <c r="L56" i="31"/>
  <c r="L183" i="31"/>
  <c r="B183" i="31" s="1"/>
  <c r="C183" i="31" s="1"/>
  <c r="L118" i="31"/>
  <c r="L150" i="31"/>
  <c r="L151" i="31"/>
  <c r="L119" i="31"/>
  <c r="G89" i="31"/>
  <c r="K88" i="31" s="1"/>
  <c r="K87" i="31"/>
  <c r="G121" i="31"/>
  <c r="K120" i="31" s="1"/>
  <c r="G58" i="31"/>
  <c r="K57" i="31" s="1"/>
  <c r="G185" i="31"/>
  <c r="K184" i="31" s="1"/>
  <c r="B120" i="25"/>
  <c r="C120" i="25" s="1"/>
  <c r="B182" i="31"/>
  <c r="C182" i="31" s="1"/>
  <c r="B181" i="31"/>
  <c r="C181" i="31" s="1"/>
  <c r="G153" i="31"/>
  <c r="L119" i="30"/>
  <c r="B119" i="30" s="1"/>
  <c r="C119" i="30" s="1"/>
  <c r="L60" i="30"/>
  <c r="L59" i="30"/>
  <c r="G89" i="30"/>
  <c r="K88" i="30" s="1"/>
  <c r="B183" i="30"/>
  <c r="C183" i="30" s="1"/>
  <c r="K87" i="30"/>
  <c r="G121" i="30"/>
  <c r="K120" i="30" s="1"/>
  <c r="G62" i="30"/>
  <c r="G186" i="30"/>
  <c r="K185" i="30"/>
  <c r="K184" i="30"/>
  <c r="G152" i="30"/>
  <c r="K151" i="30" s="1"/>
  <c r="K150" i="30"/>
  <c r="B58" i="30"/>
  <c r="C58" i="30" s="1"/>
  <c r="L59" i="29"/>
  <c r="L60" i="29"/>
  <c r="G184" i="29"/>
  <c r="G152" i="29"/>
  <c r="K150" i="29"/>
  <c r="G120" i="29"/>
  <c r="K119" i="29" s="1"/>
  <c r="K118" i="29"/>
  <c r="G89" i="29"/>
  <c r="K88" i="29" s="1"/>
  <c r="K87" i="29"/>
  <c r="K182" i="29"/>
  <c r="G62" i="29"/>
  <c r="B181" i="29"/>
  <c r="C181" i="29" s="1"/>
  <c r="B180" i="29"/>
  <c r="C180" i="29" s="1"/>
  <c r="B149" i="29"/>
  <c r="C149" i="29" s="1"/>
  <c r="B117" i="29"/>
  <c r="C117" i="29" s="1"/>
  <c r="B116" i="29"/>
  <c r="C116" i="29" s="1"/>
  <c r="B86" i="28"/>
  <c r="C86" i="28" s="1"/>
  <c r="L119" i="28"/>
  <c r="L56" i="28"/>
  <c r="L184" i="28"/>
  <c r="B184" i="28" s="1"/>
  <c r="C184" i="28" s="1"/>
  <c r="L118" i="28"/>
  <c r="L55" i="28"/>
  <c r="L150" i="28"/>
  <c r="L151" i="28"/>
  <c r="G153" i="28"/>
  <c r="K152" i="28" s="1"/>
  <c r="G89" i="28"/>
  <c r="K88" i="28" s="1"/>
  <c r="K87" i="28"/>
  <c r="G121" i="28"/>
  <c r="K120" i="28" s="1"/>
  <c r="G58" i="28"/>
  <c r="K57" i="28" s="1"/>
  <c r="G186" i="28"/>
  <c r="K185" i="28" s="1"/>
  <c r="L149" i="27"/>
  <c r="B149" i="27" s="1"/>
  <c r="C149" i="27" s="1"/>
  <c r="L56" i="27"/>
  <c r="B56" i="27" s="1"/>
  <c r="C56" i="27" s="1"/>
  <c r="L182" i="27"/>
  <c r="B182" i="27" s="1"/>
  <c r="C182" i="27" s="1"/>
  <c r="G89" i="27"/>
  <c r="K88" i="27" s="1"/>
  <c r="K87" i="27"/>
  <c r="G184" i="27"/>
  <c r="B148" i="27"/>
  <c r="C148" i="27" s="1"/>
  <c r="B147" i="27"/>
  <c r="C147" i="27" s="1"/>
  <c r="B117" i="27"/>
  <c r="C117" i="27" s="1"/>
  <c r="B116" i="27"/>
  <c r="C116" i="27" s="1"/>
  <c r="G151" i="27"/>
  <c r="K150" i="27" s="1"/>
  <c r="G120" i="27"/>
  <c r="K119" i="27" s="1"/>
  <c r="K118" i="27"/>
  <c r="G58" i="27"/>
  <c r="K57" i="27" s="1"/>
  <c r="L87" i="26"/>
  <c r="B87" i="26" s="1"/>
  <c r="C87" i="26" s="1"/>
  <c r="L180" i="26"/>
  <c r="B180" i="26" s="1"/>
  <c r="C180" i="26" s="1"/>
  <c r="L151" i="26"/>
  <c r="L57" i="26"/>
  <c r="B57" i="26" s="1"/>
  <c r="C57" i="26" s="1"/>
  <c r="L150" i="26"/>
  <c r="G60" i="26"/>
  <c r="K59" i="26" s="1"/>
  <c r="K58" i="26"/>
  <c r="B117" i="26"/>
  <c r="C117" i="26" s="1"/>
  <c r="B116" i="26"/>
  <c r="C116" i="26" s="1"/>
  <c r="G89" i="26"/>
  <c r="G182" i="26"/>
  <c r="G120" i="26"/>
  <c r="K118" i="26"/>
  <c r="G153" i="26"/>
  <c r="L57" i="25"/>
  <c r="B57" i="25" s="1"/>
  <c r="C57" i="25" s="1"/>
  <c r="L87" i="25"/>
  <c r="B87" i="25" s="1"/>
  <c r="C87" i="25" s="1"/>
  <c r="L183" i="25"/>
  <c r="B183" i="25" s="1"/>
  <c r="C183" i="25" s="1"/>
  <c r="B119" i="25"/>
  <c r="C119" i="25" s="1"/>
  <c r="G152" i="25"/>
  <c r="K151" i="25" s="1"/>
  <c r="K150" i="25"/>
  <c r="G89" i="25"/>
  <c r="K88" i="25" s="1"/>
  <c r="G185" i="25"/>
  <c r="B149" i="25"/>
  <c r="C149" i="25" s="1"/>
  <c r="G123" i="25"/>
  <c r="K121" i="25"/>
  <c r="G59" i="25"/>
  <c r="K58" i="25" s="1"/>
  <c r="L87" i="24"/>
  <c r="B87" i="24" s="1"/>
  <c r="C87" i="24" s="1"/>
  <c r="L150" i="24"/>
  <c r="B150" i="24" s="1"/>
  <c r="C150" i="24" s="1"/>
  <c r="L117" i="24"/>
  <c r="B117" i="24" s="1"/>
  <c r="C117" i="24" s="1"/>
  <c r="L183" i="24"/>
  <c r="B183" i="24" s="1"/>
  <c r="C183" i="24" s="1"/>
  <c r="G59" i="24"/>
  <c r="K57" i="24"/>
  <c r="G120" i="24"/>
  <c r="K119" i="24" s="1"/>
  <c r="K118" i="24"/>
  <c r="G186" i="24"/>
  <c r="K185" i="24" s="1"/>
  <c r="K184" i="24"/>
  <c r="G152" i="24"/>
  <c r="K151" i="24" s="1"/>
  <c r="B182" i="24"/>
  <c r="C182" i="24" s="1"/>
  <c r="B56" i="24"/>
  <c r="C56" i="24" s="1"/>
  <c r="B55" i="24"/>
  <c r="C55" i="24" s="1"/>
  <c r="G89" i="24"/>
  <c r="K88" i="24" s="1"/>
  <c r="B149" i="24"/>
  <c r="C149" i="24" s="1"/>
  <c r="L117" i="23"/>
  <c r="L57" i="23"/>
  <c r="B57" i="23" s="1"/>
  <c r="C57" i="23" s="1"/>
  <c r="L149" i="23"/>
  <c r="L180" i="23"/>
  <c r="G183" i="23"/>
  <c r="K182" i="23" s="1"/>
  <c r="K181" i="23"/>
  <c r="G59" i="23"/>
  <c r="G89" i="23"/>
  <c r="K88" i="23" s="1"/>
  <c r="K87" i="23"/>
  <c r="G120" i="23"/>
  <c r="K119" i="23" s="1"/>
  <c r="K118" i="23"/>
  <c r="G152" i="23"/>
  <c r="K151" i="23"/>
  <c r="K150" i="23"/>
  <c r="L121" i="22"/>
  <c r="B121" i="22" s="1"/>
  <c r="C121" i="22" s="1"/>
  <c r="L180" i="22"/>
  <c r="B180" i="22" s="1"/>
  <c r="C180" i="22" s="1"/>
  <c r="L57" i="22"/>
  <c r="L149" i="22"/>
  <c r="B149" i="22" s="1"/>
  <c r="C149" i="22" s="1"/>
  <c r="L56" i="22"/>
  <c r="G89" i="22"/>
  <c r="K88" i="22" s="1"/>
  <c r="G151" i="22"/>
  <c r="K150" i="22" s="1"/>
  <c r="K87" i="22"/>
  <c r="G123" i="22"/>
  <c r="K122" i="22" s="1"/>
  <c r="G182" i="22"/>
  <c r="G59" i="22"/>
  <c r="B118" i="21"/>
  <c r="C118" i="21" s="1"/>
  <c r="B117" i="21"/>
  <c r="C117" i="21" s="1"/>
  <c r="L182" i="21"/>
  <c r="B182" i="21" s="1"/>
  <c r="C182" i="21" s="1"/>
  <c r="L119" i="21"/>
  <c r="B119" i="21" s="1"/>
  <c r="C119" i="21" s="1"/>
  <c r="L88" i="21"/>
  <c r="B88" i="21" s="1"/>
  <c r="C88" i="21" s="1"/>
  <c r="L150" i="21"/>
  <c r="L151" i="21"/>
  <c r="G121" i="21"/>
  <c r="K120" i="21" s="1"/>
  <c r="G90" i="21"/>
  <c r="K89" i="21" s="1"/>
  <c r="G184" i="21"/>
  <c r="G153" i="21"/>
  <c r="K152" i="21" s="1"/>
  <c r="G59" i="21"/>
  <c r="K57" i="21"/>
  <c r="B181" i="21"/>
  <c r="C181" i="21" s="1"/>
  <c r="B180" i="21"/>
  <c r="C180" i="21" s="1"/>
  <c r="K53" i="1"/>
  <c r="K88" i="1"/>
  <c r="K54" i="1"/>
  <c r="K87" i="1"/>
  <c r="K180" i="1"/>
  <c r="B180" i="1" s="1"/>
  <c r="C180" i="1" s="1"/>
  <c r="B56" i="3"/>
  <c r="C56" i="3" s="1"/>
  <c r="B55" i="3"/>
  <c r="C55" i="3" s="1"/>
  <c r="B52" i="1"/>
  <c r="C52" i="1" s="1"/>
  <c r="B117" i="9"/>
  <c r="C117" i="9" s="1"/>
  <c r="B116" i="9"/>
  <c r="C116" i="9" s="1"/>
  <c r="B151" i="9"/>
  <c r="C151" i="9" s="1"/>
  <c r="B150" i="9"/>
  <c r="C150" i="9" s="1"/>
  <c r="B89" i="9"/>
  <c r="C89" i="9" s="1"/>
  <c r="G120" i="9"/>
  <c r="K119" i="9" s="1"/>
  <c r="G154" i="9"/>
  <c r="G92" i="9"/>
  <c r="G58" i="9"/>
  <c r="K57" i="9" s="1"/>
  <c r="G182" i="9"/>
  <c r="K181" i="9"/>
  <c r="B88" i="9"/>
  <c r="C88" i="9" s="1"/>
  <c r="G58" i="8"/>
  <c r="K57" i="8" s="1"/>
  <c r="K56" i="8"/>
  <c r="B180" i="8"/>
  <c r="C180" i="8" s="1"/>
  <c r="G183" i="8"/>
  <c r="K182" i="8" s="1"/>
  <c r="G151" i="8"/>
  <c r="K150" i="8" s="1"/>
  <c r="B85" i="8"/>
  <c r="C85" i="8" s="1"/>
  <c r="G120" i="8"/>
  <c r="G89" i="8"/>
  <c r="K88" i="8" s="1"/>
  <c r="B117" i="8"/>
  <c r="C117" i="8" s="1"/>
  <c r="B116" i="8"/>
  <c r="C116" i="8" s="1"/>
  <c r="B55" i="8"/>
  <c r="C55" i="8" s="1"/>
  <c r="B54" i="8"/>
  <c r="C54" i="8" s="1"/>
  <c r="B119" i="3"/>
  <c r="C119" i="3" s="1"/>
  <c r="G58" i="4"/>
  <c r="K57" i="4" s="1"/>
  <c r="G122" i="4"/>
  <c r="K121" i="4"/>
  <c r="G89" i="4"/>
  <c r="K88" i="4" s="1"/>
  <c r="B151" i="4"/>
  <c r="C151" i="4" s="1"/>
  <c r="B150" i="4"/>
  <c r="C150" i="4" s="1"/>
  <c r="B118" i="3"/>
  <c r="C118" i="3" s="1"/>
  <c r="K87" i="4"/>
  <c r="G183" i="4"/>
  <c r="K182" i="4" s="1"/>
  <c r="G154" i="4"/>
  <c r="K153" i="4" s="1"/>
  <c r="G151" i="3"/>
  <c r="K150" i="3" s="1"/>
  <c r="G59" i="3"/>
  <c r="K58" i="3" s="1"/>
  <c r="G122" i="3"/>
  <c r="K121" i="3" s="1"/>
  <c r="G92" i="3"/>
  <c r="K91" i="3" s="1"/>
  <c r="G183" i="3"/>
  <c r="K182" i="3"/>
  <c r="K120" i="3"/>
  <c r="G182" i="2"/>
  <c r="J181" i="2"/>
  <c r="B55" i="2"/>
  <c r="C55" i="2" s="1"/>
  <c r="B54" i="2"/>
  <c r="C54" i="2" s="1"/>
  <c r="G89" i="2"/>
  <c r="J88" i="2" s="1"/>
  <c r="G122" i="2"/>
  <c r="J121" i="2" s="1"/>
  <c r="G151" i="2"/>
  <c r="B179" i="2"/>
  <c r="C179" i="2" s="1"/>
  <c r="J149" i="2"/>
  <c r="G58" i="2"/>
  <c r="J57" i="2" s="1"/>
  <c r="G182" i="1"/>
  <c r="J181" i="1" s="1"/>
  <c r="B179" i="1"/>
  <c r="C179" i="1" s="1"/>
  <c r="G151" i="1"/>
  <c r="J150" i="1"/>
  <c r="J149" i="1"/>
  <c r="B148" i="1"/>
  <c r="C148" i="1" s="1"/>
  <c r="B147" i="1"/>
  <c r="C147" i="1" s="1"/>
  <c r="G120" i="1"/>
  <c r="J119" i="1"/>
  <c r="J118" i="1"/>
  <c r="B117" i="1"/>
  <c r="C117" i="1" s="1"/>
  <c r="B116" i="1"/>
  <c r="C116" i="1" s="1"/>
  <c r="G90" i="1"/>
  <c r="J89" i="1" s="1"/>
  <c r="G56" i="1"/>
  <c r="J55" i="1" s="1"/>
  <c r="L120" i="31" a="1"/>
  <c r="L184" i="24" a="1"/>
  <c r="L151" i="32" a="1"/>
  <c r="L181" i="23" a="1"/>
  <c r="L151" i="30" a="1"/>
  <c r="K89" i="1" a="1"/>
  <c r="L119" i="32" a="1"/>
  <c r="L119" i="23" a="1"/>
  <c r="L152" i="33" a="1"/>
  <c r="L57" i="27" a="1"/>
  <c r="L30" i="28" a="1"/>
  <c r="L57" i="28" a="1"/>
  <c r="L150" i="27" a="1"/>
  <c r="L150" i="8" a="1"/>
  <c r="L121" i="4" a="1"/>
  <c r="L88" i="28" a="1"/>
  <c r="L118" i="27" a="1"/>
  <c r="L87" i="32" a="1"/>
  <c r="K181" i="2" a="1"/>
  <c r="L88" i="29" a="1"/>
  <c r="L120" i="34" a="1"/>
  <c r="L121" i="25" a="1"/>
  <c r="L119" i="29" a="1"/>
  <c r="L87" i="33" a="1"/>
  <c r="L57" i="8" a="1"/>
  <c r="L182" i="29" a="1"/>
  <c r="L120" i="21" a="1"/>
  <c r="L118" i="26" a="1"/>
  <c r="K29" i="1" a="1"/>
  <c r="L59" i="26" a="1"/>
  <c r="L57" i="31" a="1"/>
  <c r="L118" i="29" a="1"/>
  <c r="L88" i="31" a="1"/>
  <c r="K150" i="1" a="1"/>
  <c r="L87" i="30" a="1"/>
  <c r="L88" i="8" a="1"/>
  <c r="L58" i="25" a="1"/>
  <c r="L182" i="3" a="1"/>
  <c r="L31" i="28" a="1"/>
  <c r="L182" i="4" a="1"/>
  <c r="L87" i="4" a="1"/>
  <c r="L57" i="34" a="1"/>
  <c r="L120" i="3" a="1"/>
  <c r="L151" i="25" a="1"/>
  <c r="L150" i="29" a="1"/>
  <c r="L31" i="29" a="1"/>
  <c r="L88" i="33" a="1"/>
  <c r="L185" i="28" a="1"/>
  <c r="L120" i="28" a="1"/>
  <c r="L31" i="24" a="1"/>
  <c r="L150" i="25" a="1"/>
  <c r="L58" i="26" a="1"/>
  <c r="L150" i="23" a="1"/>
  <c r="L118" i="24" a="1"/>
  <c r="K30" i="2" a="1"/>
  <c r="L185" i="34" a="1"/>
  <c r="L153" i="4" a="1"/>
  <c r="K119" i="1" a="1"/>
  <c r="L57" i="4" a="1"/>
  <c r="L120" i="30" a="1"/>
  <c r="L183" i="33" a="1"/>
  <c r="L87" i="31" a="1"/>
  <c r="L150" i="22" a="1"/>
  <c r="L119" i="24" a="1"/>
  <c r="L185" i="24" a="1"/>
  <c r="K57" i="2" a="1"/>
  <c r="K88" i="2" a="1"/>
  <c r="L182" i="23" a="1"/>
  <c r="L88" i="4" a="1"/>
  <c r="L122" i="22" a="1"/>
  <c r="K118" i="1" a="1"/>
  <c r="L89" i="21" a="1"/>
  <c r="L152" i="21" a="1"/>
  <c r="L31" i="26" a="1"/>
  <c r="L181" i="9" a="1"/>
  <c r="L88" i="25" a="1"/>
  <c r="K181" i="1" a="1"/>
  <c r="L88" i="32" a="1"/>
  <c r="L121" i="3" a="1"/>
  <c r="L31" i="8" a="1"/>
  <c r="L118" i="23" a="1"/>
  <c r="K149" i="2" a="1"/>
  <c r="L31" i="32" a="1"/>
  <c r="L150" i="32" a="1"/>
  <c r="L87" i="28" a="1"/>
  <c r="L88" i="22" a="1"/>
  <c r="L57" i="33" a="1"/>
  <c r="L152" i="34" a="1"/>
  <c r="L87" i="22" a="1"/>
  <c r="K55" i="1" a="1"/>
  <c r="L182" i="32" a="1"/>
  <c r="L57" i="21" a="1"/>
  <c r="L87" i="29" a="1"/>
  <c r="L119" i="27" a="1"/>
  <c r="L184" i="30" a="1"/>
  <c r="L31" i="31" a="1"/>
  <c r="L30" i="25" a="1"/>
  <c r="L152" i="28" a="1"/>
  <c r="K29" i="2" a="1"/>
  <c r="L57" i="9" a="1"/>
  <c r="L87" i="27" a="1"/>
  <c r="L151" i="33" a="1"/>
  <c r="L150" i="3" a="1"/>
  <c r="L88" i="24" a="1"/>
  <c r="L57" i="24" a="1"/>
  <c r="L89" i="34" a="1"/>
  <c r="L150" i="30" a="1"/>
  <c r="L88" i="23" a="1"/>
  <c r="L185" i="30" a="1"/>
  <c r="L58" i="3" a="1"/>
  <c r="L182" i="8" a="1"/>
  <c r="L87" i="23" a="1"/>
  <c r="L119" i="9" a="1"/>
  <c r="L88" i="27" a="1"/>
  <c r="L91" i="3" a="1"/>
  <c r="L184" i="31" a="1"/>
  <c r="L151" i="24" a="1"/>
  <c r="L88" i="30" a="1"/>
  <c r="K149" i="1" a="1"/>
  <c r="K121" i="2" a="1"/>
  <c r="L151" i="23" a="1"/>
  <c r="L56" i="8" a="1"/>
  <c r="L32" i="31" a="1"/>
  <c r="L32" i="29" a="1"/>
  <c r="L32" i="28" a="1"/>
  <c r="L32" i="25" a="1"/>
  <c r="L32" i="3" a="1"/>
  <c r="L32" i="4" a="1"/>
  <c r="L32" i="8" a="1"/>
  <c r="L32" i="21" a="1"/>
  <c r="B31" i="34" l="1"/>
  <c r="C31" i="34" s="1"/>
  <c r="L31" i="26"/>
  <c r="B32" i="26" s="1"/>
  <c r="C32" i="26" s="1"/>
  <c r="L31" i="24"/>
  <c r="B32" i="24" s="1"/>
  <c r="C32" i="24" s="1"/>
  <c r="K31" i="3"/>
  <c r="K31" i="25"/>
  <c r="K31" i="21"/>
  <c r="K31" i="4"/>
  <c r="L31" i="32"/>
  <c r="L31" i="31"/>
  <c r="B32" i="31" s="1"/>
  <c r="C32" i="31" s="1"/>
  <c r="L32" i="31"/>
  <c r="B31" i="31"/>
  <c r="C31" i="31" s="1"/>
  <c r="L31" i="29"/>
  <c r="B32" i="29" s="1"/>
  <c r="C32" i="29" s="1"/>
  <c r="L32" i="29"/>
  <c r="B30" i="29"/>
  <c r="C30" i="29" s="1"/>
  <c r="B29" i="29"/>
  <c r="C29" i="29" s="1"/>
  <c r="L30" i="28"/>
  <c r="L31" i="28"/>
  <c r="B32" i="28" s="1"/>
  <c r="C32" i="28" s="1"/>
  <c r="L32" i="28"/>
  <c r="B31" i="27"/>
  <c r="C31" i="27" s="1"/>
  <c r="L30" i="25"/>
  <c r="B30" i="25" s="1"/>
  <c r="C30" i="25" s="1"/>
  <c r="L32" i="25"/>
  <c r="B29" i="25"/>
  <c r="C29" i="25" s="1"/>
  <c r="B31" i="23"/>
  <c r="C31" i="23" s="1"/>
  <c r="B30" i="23"/>
  <c r="C30" i="23" s="1"/>
  <c r="K31" i="22"/>
  <c r="B30" i="22"/>
  <c r="C30" i="22" s="1"/>
  <c r="B29" i="22"/>
  <c r="C29" i="22" s="1"/>
  <c r="L32" i="21"/>
  <c r="B30" i="21"/>
  <c r="C30" i="21" s="1"/>
  <c r="B29" i="21"/>
  <c r="C29" i="21" s="1"/>
  <c r="L31" i="8"/>
  <c r="B32" i="8" s="1"/>
  <c r="C32" i="8" s="1"/>
  <c r="L32" i="8"/>
  <c r="B31" i="9"/>
  <c r="C31" i="9" s="1"/>
  <c r="L32" i="4"/>
  <c r="B30" i="4"/>
  <c r="C30" i="4" s="1"/>
  <c r="B29" i="4"/>
  <c r="C29" i="4" s="1"/>
  <c r="L32" i="3"/>
  <c r="K30" i="2"/>
  <c r="K29" i="2"/>
  <c r="G32" i="2"/>
  <c r="K29" i="1"/>
  <c r="B29" i="1" s="1"/>
  <c r="C29" i="1" s="1"/>
  <c r="G32" i="1"/>
  <c r="J30" i="1"/>
  <c r="B28" i="1"/>
  <c r="C28" i="1" s="1"/>
  <c r="L57" i="8"/>
  <c r="L88" i="8"/>
  <c r="B88" i="8" s="1"/>
  <c r="C88" i="8" s="1"/>
  <c r="L182" i="8"/>
  <c r="B182" i="8" s="1"/>
  <c r="C182" i="8" s="1"/>
  <c r="L150" i="8"/>
  <c r="B150" i="8" s="1"/>
  <c r="C150" i="8" s="1"/>
  <c r="L56" i="8"/>
  <c r="L119" i="9"/>
  <c r="B119" i="9" s="1"/>
  <c r="C119" i="9" s="1"/>
  <c r="L181" i="9"/>
  <c r="B181" i="9" s="1"/>
  <c r="C181" i="9" s="1"/>
  <c r="L57" i="9"/>
  <c r="B57" i="9" s="1"/>
  <c r="C57" i="9" s="1"/>
  <c r="L88" i="4"/>
  <c r="L121" i="4"/>
  <c r="B121" i="4" s="1"/>
  <c r="C121" i="4" s="1"/>
  <c r="L87" i="4"/>
  <c r="L57" i="4"/>
  <c r="B57" i="4" s="1"/>
  <c r="C57" i="4" s="1"/>
  <c r="L182" i="4"/>
  <c r="B182" i="4" s="1"/>
  <c r="C182" i="4" s="1"/>
  <c r="L153" i="4"/>
  <c r="B153" i="4" s="1"/>
  <c r="C153" i="4" s="1"/>
  <c r="L58" i="3"/>
  <c r="B58" i="3" s="1"/>
  <c r="L121" i="3"/>
  <c r="L120" i="3"/>
  <c r="L182" i="3"/>
  <c r="L91" i="3"/>
  <c r="B91" i="3" s="1"/>
  <c r="C91" i="3" s="1"/>
  <c r="L150" i="3"/>
  <c r="B150" i="3" s="1"/>
  <c r="C150" i="3" s="1"/>
  <c r="K57" i="2"/>
  <c r="B57" i="2" s="1"/>
  <c r="C57" i="2" s="1"/>
  <c r="K181" i="2"/>
  <c r="B181" i="2" s="1"/>
  <c r="C181" i="2" s="1"/>
  <c r="K149" i="2"/>
  <c r="B149" i="2" s="1"/>
  <c r="C149" i="2" s="1"/>
  <c r="K121" i="2"/>
  <c r="B121" i="2" s="1"/>
  <c r="C121" i="2" s="1"/>
  <c r="K88" i="2"/>
  <c r="B88" i="2" s="1"/>
  <c r="C88" i="2" s="1"/>
  <c r="L185" i="34"/>
  <c r="B185" i="34" s="1"/>
  <c r="C185" i="34" s="1"/>
  <c r="L57" i="34"/>
  <c r="B57" i="34" s="1"/>
  <c r="C57" i="34" s="1"/>
  <c r="L152" i="34"/>
  <c r="B152" i="34" s="1"/>
  <c r="C152" i="34" s="1"/>
  <c r="L89" i="34"/>
  <c r="B89" i="34" s="1"/>
  <c r="C89" i="34" s="1"/>
  <c r="L120" i="34"/>
  <c r="B120" i="34" s="1"/>
  <c r="C120" i="34" s="1"/>
  <c r="G91" i="34"/>
  <c r="G122" i="34"/>
  <c r="G59" i="34"/>
  <c r="G187" i="34"/>
  <c r="B119" i="34"/>
  <c r="C119" i="34" s="1"/>
  <c r="B118" i="34"/>
  <c r="C118" i="34" s="1"/>
  <c r="G154" i="34"/>
  <c r="K153" i="34" s="1"/>
  <c r="B88" i="34"/>
  <c r="C88" i="34" s="1"/>
  <c r="B87" i="34"/>
  <c r="C87" i="34" s="1"/>
  <c r="B56" i="34"/>
  <c r="C56" i="34" s="1"/>
  <c r="B55" i="34"/>
  <c r="C55" i="34" s="1"/>
  <c r="B151" i="34"/>
  <c r="C151" i="34" s="1"/>
  <c r="B150" i="34"/>
  <c r="C150" i="34" s="1"/>
  <c r="L57" i="33"/>
  <c r="B57" i="33" s="1"/>
  <c r="C57" i="33" s="1"/>
  <c r="L87" i="33"/>
  <c r="L183" i="33"/>
  <c r="L152" i="33"/>
  <c r="L88" i="33"/>
  <c r="L151" i="33"/>
  <c r="G123" i="33"/>
  <c r="K122" i="33" s="1"/>
  <c r="K121" i="33"/>
  <c r="G59" i="33"/>
  <c r="G154" i="33"/>
  <c r="G90" i="33"/>
  <c r="K89" i="33" s="1"/>
  <c r="G186" i="33"/>
  <c r="K185" i="33" s="1"/>
  <c r="K184" i="33"/>
  <c r="L88" i="32"/>
  <c r="L182" i="32"/>
  <c r="B182" i="32" s="1"/>
  <c r="C182" i="32" s="1"/>
  <c r="L119" i="32"/>
  <c r="B119" i="32" s="1"/>
  <c r="C119" i="32" s="1"/>
  <c r="L150" i="32"/>
  <c r="L87" i="32"/>
  <c r="L151" i="32"/>
  <c r="G90" i="32"/>
  <c r="K89" i="32" s="1"/>
  <c r="G60" i="32"/>
  <c r="K58" i="32"/>
  <c r="G184" i="32"/>
  <c r="K183" i="32" s="1"/>
  <c r="G121" i="32"/>
  <c r="K120" i="32" s="1"/>
  <c r="G153" i="32"/>
  <c r="K152" i="32" s="1"/>
  <c r="L184" i="31"/>
  <c r="B184" i="31" s="1"/>
  <c r="C184" i="31" s="1"/>
  <c r="L120" i="31"/>
  <c r="B120" i="31" s="1"/>
  <c r="C120" i="31" s="1"/>
  <c r="L57" i="31"/>
  <c r="B57" i="31" s="1"/>
  <c r="C57" i="31" s="1"/>
  <c r="L87" i="31"/>
  <c r="L88" i="31"/>
  <c r="G59" i="31"/>
  <c r="G122" i="31"/>
  <c r="G90" i="31"/>
  <c r="K89" i="31" s="1"/>
  <c r="B151" i="31"/>
  <c r="C151" i="31" s="1"/>
  <c r="B150" i="31"/>
  <c r="C150" i="31" s="1"/>
  <c r="B119" i="31"/>
  <c r="C119" i="31" s="1"/>
  <c r="B118" i="31"/>
  <c r="C118" i="31" s="1"/>
  <c r="G154" i="31"/>
  <c r="G186" i="31"/>
  <c r="K152" i="31"/>
  <c r="B56" i="31"/>
  <c r="C56" i="31" s="1"/>
  <c r="B55" i="31"/>
  <c r="C55" i="31" s="1"/>
  <c r="B60" i="30"/>
  <c r="C60" i="30" s="1"/>
  <c r="L120" i="30"/>
  <c r="B120" i="30" s="1"/>
  <c r="C120" i="30" s="1"/>
  <c r="L150" i="30"/>
  <c r="L151" i="30"/>
  <c r="L184" i="30"/>
  <c r="L185" i="30"/>
  <c r="L87" i="30"/>
  <c r="L88" i="30"/>
  <c r="G153" i="30"/>
  <c r="K152" i="30" s="1"/>
  <c r="G187" i="30"/>
  <c r="G63" i="30"/>
  <c r="K61" i="30"/>
  <c r="G122" i="30"/>
  <c r="K121" i="30" s="1"/>
  <c r="G90" i="30"/>
  <c r="K89" i="30" s="1"/>
  <c r="B59" i="30"/>
  <c r="C59" i="30" s="1"/>
  <c r="L88" i="29"/>
  <c r="L182" i="29"/>
  <c r="L87" i="29"/>
  <c r="L118" i="29"/>
  <c r="L119" i="29"/>
  <c r="L150" i="29"/>
  <c r="G63" i="29"/>
  <c r="K61" i="29"/>
  <c r="G90" i="29"/>
  <c r="K89" i="29" s="1"/>
  <c r="G121" i="29"/>
  <c r="G153" i="29"/>
  <c r="K152" i="29"/>
  <c r="K151" i="29"/>
  <c r="G185" i="29"/>
  <c r="K183" i="29"/>
  <c r="B60" i="29"/>
  <c r="C60" i="29" s="1"/>
  <c r="B59" i="29"/>
  <c r="C59" i="29" s="1"/>
  <c r="L152" i="28"/>
  <c r="B152" i="28" s="1"/>
  <c r="C152" i="28" s="1"/>
  <c r="L185" i="28"/>
  <c r="B185" i="28" s="1"/>
  <c r="C185" i="28" s="1"/>
  <c r="L57" i="28"/>
  <c r="B57" i="28" s="1"/>
  <c r="C57" i="28" s="1"/>
  <c r="L120" i="28"/>
  <c r="B120" i="28" s="1"/>
  <c r="C120" i="28" s="1"/>
  <c r="L87" i="28"/>
  <c r="L88" i="28"/>
  <c r="B56" i="28"/>
  <c r="C56" i="28" s="1"/>
  <c r="B55" i="28"/>
  <c r="C55" i="28" s="1"/>
  <c r="B119" i="28"/>
  <c r="C119" i="28" s="1"/>
  <c r="B118" i="28"/>
  <c r="C118" i="28" s="1"/>
  <c r="G187" i="28"/>
  <c r="G59" i="28"/>
  <c r="G122" i="28"/>
  <c r="G90" i="28"/>
  <c r="K89" i="28" s="1"/>
  <c r="G154" i="28"/>
  <c r="K153" i="28" s="1"/>
  <c r="B151" i="28"/>
  <c r="C151" i="28" s="1"/>
  <c r="B150" i="28"/>
  <c r="C150" i="28" s="1"/>
  <c r="L150" i="27"/>
  <c r="B150" i="27" s="1"/>
  <c r="C150" i="27" s="1"/>
  <c r="L119" i="27"/>
  <c r="L87" i="27"/>
  <c r="L88" i="27"/>
  <c r="L57" i="27"/>
  <c r="B57" i="27" s="1"/>
  <c r="C57" i="27" s="1"/>
  <c r="L118" i="27"/>
  <c r="G121" i="27"/>
  <c r="G59" i="27"/>
  <c r="K58" i="27" s="1"/>
  <c r="G152" i="27"/>
  <c r="K151" i="27" s="1"/>
  <c r="G185" i="27"/>
  <c r="K184" i="27" s="1"/>
  <c r="K183" i="27"/>
  <c r="G90" i="27"/>
  <c r="K89" i="27" s="1"/>
  <c r="L118" i="26"/>
  <c r="L58" i="26"/>
  <c r="B58" i="26" s="1"/>
  <c r="C58" i="26" s="1"/>
  <c r="L59" i="26"/>
  <c r="G154" i="26"/>
  <c r="G121" i="26"/>
  <c r="K119" i="26"/>
  <c r="G183" i="26"/>
  <c r="K182" i="26" s="1"/>
  <c r="K181" i="26"/>
  <c r="G90" i="26"/>
  <c r="K89" i="26" s="1"/>
  <c r="K88" i="26"/>
  <c r="G61" i="26"/>
  <c r="B151" i="26"/>
  <c r="C151" i="26" s="1"/>
  <c r="B150" i="26"/>
  <c r="C150" i="26" s="1"/>
  <c r="K152" i="26"/>
  <c r="L88" i="25"/>
  <c r="B88" i="25" s="1"/>
  <c r="C88" i="25" s="1"/>
  <c r="L58" i="25"/>
  <c r="B58" i="25" s="1"/>
  <c r="C58" i="25" s="1"/>
  <c r="L121" i="25"/>
  <c r="L150" i="25"/>
  <c r="L151" i="25"/>
  <c r="G124" i="25"/>
  <c r="K123" i="25"/>
  <c r="K122" i="25"/>
  <c r="G186" i="25"/>
  <c r="K184" i="25"/>
  <c r="G90" i="25"/>
  <c r="K89" i="25"/>
  <c r="G153" i="25"/>
  <c r="K152" i="25" s="1"/>
  <c r="G60" i="25"/>
  <c r="K59" i="25" s="1"/>
  <c r="L151" i="24"/>
  <c r="B151" i="24" s="1"/>
  <c r="C151" i="24" s="1"/>
  <c r="L184" i="24"/>
  <c r="B184" i="24" s="1"/>
  <c r="C184" i="24" s="1"/>
  <c r="L185" i="24"/>
  <c r="L118" i="24"/>
  <c r="B118" i="24" s="1"/>
  <c r="C118" i="24" s="1"/>
  <c r="L119" i="24"/>
  <c r="L57" i="24"/>
  <c r="L88" i="24"/>
  <c r="G153" i="24"/>
  <c r="K152" i="24" s="1"/>
  <c r="G187" i="24"/>
  <c r="G121" i="24"/>
  <c r="G60" i="24"/>
  <c r="K59" i="24" s="1"/>
  <c r="K58" i="24"/>
  <c r="G90" i="24"/>
  <c r="K89" i="24" s="1"/>
  <c r="L150" i="23"/>
  <c r="B150" i="23" s="1"/>
  <c r="C150" i="23" s="1"/>
  <c r="L87" i="23"/>
  <c r="L151" i="23"/>
  <c r="L118" i="23"/>
  <c r="B118" i="23" s="1"/>
  <c r="C118" i="23" s="1"/>
  <c r="L119" i="23"/>
  <c r="L88" i="23"/>
  <c r="L181" i="23"/>
  <c r="L182" i="23"/>
  <c r="G153" i="23"/>
  <c r="K152" i="23" s="1"/>
  <c r="G121" i="23"/>
  <c r="K120" i="23" s="1"/>
  <c r="G90" i="23"/>
  <c r="K89" i="23" s="1"/>
  <c r="G60" i="23"/>
  <c r="K59" i="23" s="1"/>
  <c r="K58" i="23"/>
  <c r="G184" i="23"/>
  <c r="K183" i="23" s="1"/>
  <c r="B180" i="23"/>
  <c r="C180" i="23" s="1"/>
  <c r="B149" i="23"/>
  <c r="C149" i="23" s="1"/>
  <c r="B117" i="23"/>
  <c r="C117" i="23" s="1"/>
  <c r="L122" i="22"/>
  <c r="B122" i="22" s="1"/>
  <c r="C122" i="22" s="1"/>
  <c r="L87" i="22"/>
  <c r="L150" i="22"/>
  <c r="B150" i="22" s="1"/>
  <c r="C150" i="22" s="1"/>
  <c r="L88" i="22"/>
  <c r="G60" i="22"/>
  <c r="K59" i="22" s="1"/>
  <c r="K58" i="22"/>
  <c r="G183" i="22"/>
  <c r="K181" i="22"/>
  <c r="G124" i="22"/>
  <c r="G152" i="22"/>
  <c r="K151" i="22"/>
  <c r="G90" i="22"/>
  <c r="K89" i="22" s="1"/>
  <c r="B57" i="22"/>
  <c r="C57" i="22" s="1"/>
  <c r="B56" i="22"/>
  <c r="C56" i="22" s="1"/>
  <c r="L152" i="21"/>
  <c r="B152" i="21" s="1"/>
  <c r="C152" i="21" s="1"/>
  <c r="L120" i="21"/>
  <c r="L57" i="21"/>
  <c r="L89" i="21"/>
  <c r="B89" i="21" s="1"/>
  <c r="C89" i="21" s="1"/>
  <c r="G60" i="21"/>
  <c r="K59" i="21" s="1"/>
  <c r="K58" i="21"/>
  <c r="G154" i="21"/>
  <c r="K153" i="21" s="1"/>
  <c r="G185" i="21"/>
  <c r="K184" i="21" s="1"/>
  <c r="K183" i="21"/>
  <c r="G91" i="21"/>
  <c r="K90" i="21" s="1"/>
  <c r="G122" i="21"/>
  <c r="B151" i="21"/>
  <c r="C151" i="21" s="1"/>
  <c r="B150" i="21"/>
  <c r="C150" i="21" s="1"/>
  <c r="K89" i="1"/>
  <c r="B89" i="1" s="1"/>
  <c r="C89" i="1" s="1"/>
  <c r="K118" i="1"/>
  <c r="K119" i="1"/>
  <c r="K149" i="1"/>
  <c r="K150" i="1"/>
  <c r="K181" i="1"/>
  <c r="B181" i="1" s="1"/>
  <c r="C181" i="1" s="1"/>
  <c r="K55" i="1"/>
  <c r="B57" i="3"/>
  <c r="C57" i="3" s="1"/>
  <c r="B53" i="1"/>
  <c r="C53" i="1" s="1"/>
  <c r="G183" i="9"/>
  <c r="K182" i="9" s="1"/>
  <c r="G155" i="9"/>
  <c r="K154" i="9" s="1"/>
  <c r="G59" i="9"/>
  <c r="K58" i="9" s="1"/>
  <c r="K153" i="9"/>
  <c r="G121" i="9"/>
  <c r="K120" i="9" s="1"/>
  <c r="G93" i="9"/>
  <c r="K92" i="9" s="1"/>
  <c r="K91" i="9"/>
  <c r="G184" i="8"/>
  <c r="K183" i="8" s="1"/>
  <c r="B149" i="8"/>
  <c r="C149" i="8" s="1"/>
  <c r="B148" i="8"/>
  <c r="C148" i="8" s="1"/>
  <c r="G121" i="8"/>
  <c r="K120" i="8" s="1"/>
  <c r="G59" i="8"/>
  <c r="K58" i="8" s="1"/>
  <c r="G90" i="8"/>
  <c r="K89" i="8" s="1"/>
  <c r="K119" i="8"/>
  <c r="B87" i="8"/>
  <c r="C87" i="8" s="1"/>
  <c r="G152" i="8"/>
  <c r="K151" i="8" s="1"/>
  <c r="G90" i="4"/>
  <c r="K89" i="4" s="1"/>
  <c r="G59" i="4"/>
  <c r="K58" i="4" s="1"/>
  <c r="G155" i="4"/>
  <c r="K154" i="4" s="1"/>
  <c r="B120" i="4"/>
  <c r="C120" i="4" s="1"/>
  <c r="B181" i="4"/>
  <c r="C181" i="4" s="1"/>
  <c r="B180" i="4"/>
  <c r="C180" i="4" s="1"/>
  <c r="G123" i="4"/>
  <c r="K122" i="4" s="1"/>
  <c r="G184" i="4"/>
  <c r="K183" i="4" s="1"/>
  <c r="G123" i="3"/>
  <c r="G60" i="3"/>
  <c r="K59" i="3" s="1"/>
  <c r="B90" i="3"/>
  <c r="C90" i="3" s="1"/>
  <c r="B89" i="3"/>
  <c r="C89" i="3" s="1"/>
  <c r="G184" i="3"/>
  <c r="K183" i="3"/>
  <c r="G152" i="3"/>
  <c r="K151" i="3" s="1"/>
  <c r="G93" i="3"/>
  <c r="K92" i="3" s="1"/>
  <c r="G123" i="2"/>
  <c r="J122" i="2" s="1"/>
  <c r="G90" i="2"/>
  <c r="J89" i="2" s="1"/>
  <c r="G152" i="2"/>
  <c r="J151" i="2" s="1"/>
  <c r="G183" i="2"/>
  <c r="J182" i="2" s="1"/>
  <c r="G59" i="2"/>
  <c r="J58" i="2" s="1"/>
  <c r="B148" i="2"/>
  <c r="C148" i="2" s="1"/>
  <c r="J150" i="2"/>
  <c r="G183" i="1"/>
  <c r="J182" i="1" s="1"/>
  <c r="G152" i="1"/>
  <c r="J151" i="1" s="1"/>
  <c r="G121" i="1"/>
  <c r="J120" i="1"/>
  <c r="G91" i="1"/>
  <c r="B88" i="1"/>
  <c r="C88" i="1" s="1"/>
  <c r="B87" i="1"/>
  <c r="C87" i="1" s="1"/>
  <c r="G57" i="1"/>
  <c r="J56" i="1" s="1"/>
  <c r="L92" i="3" a="1"/>
  <c r="L182" i="9" a="1"/>
  <c r="L119" i="26" a="1"/>
  <c r="L122" i="25" a="1"/>
  <c r="L59" i="25" a="1"/>
  <c r="L59" i="24" a="1"/>
  <c r="L153" i="21" a="1"/>
  <c r="L151" i="27" a="1"/>
  <c r="L151" i="29" a="1"/>
  <c r="L31" i="3" a="1"/>
  <c r="K182" i="1" a="1"/>
  <c r="L181" i="22" a="1"/>
  <c r="L120" i="32" a="1"/>
  <c r="L151" i="22" a="1"/>
  <c r="L152" i="29" a="1"/>
  <c r="L152" i="32" a="1"/>
  <c r="L184" i="27" a="1"/>
  <c r="L89" i="8" a="1"/>
  <c r="L153" i="9" a="1"/>
  <c r="L89" i="26" a="1"/>
  <c r="L121" i="30" a="1"/>
  <c r="L152" i="26" a="1"/>
  <c r="L89" i="24" a="1"/>
  <c r="L183" i="23" a="1"/>
  <c r="L181" i="26" a="1"/>
  <c r="L89" i="23" a="1"/>
  <c r="L92" i="9" a="1"/>
  <c r="L59" i="23" a="1"/>
  <c r="L183" i="8" a="1"/>
  <c r="L89" i="30" a="1"/>
  <c r="L153" i="34" a="1"/>
  <c r="L58" i="22" a="1"/>
  <c r="L122" i="4" a="1"/>
  <c r="L122" i="33" a="1"/>
  <c r="L90" i="21" a="1"/>
  <c r="L120" i="9" a="1"/>
  <c r="L153" i="28" a="1"/>
  <c r="L154" i="9" a="1"/>
  <c r="L59" i="21" a="1"/>
  <c r="L183" i="32" a="1"/>
  <c r="K56" i="1" a="1"/>
  <c r="L58" i="8" a="1"/>
  <c r="L152" i="23" a="1"/>
  <c r="L123" i="25" a="1"/>
  <c r="K151" i="1" a="1"/>
  <c r="L154" i="4" a="1"/>
  <c r="K150" i="2" a="1"/>
  <c r="L59" i="3" a="1"/>
  <c r="L120" i="23" a="1"/>
  <c r="L61" i="29" a="1"/>
  <c r="K182" i="2" a="1"/>
  <c r="L183" i="3" a="1"/>
  <c r="L89" i="31" a="1"/>
  <c r="L152" i="30" a="1"/>
  <c r="L184" i="21" a="1"/>
  <c r="L59" i="22" a="1"/>
  <c r="L152" i="25" a="1"/>
  <c r="L91" i="9" a="1"/>
  <c r="L89" i="27" a="1"/>
  <c r="L58" i="4" a="1"/>
  <c r="L119" i="8" a="1"/>
  <c r="K151" i="2" a="1"/>
  <c r="L183" i="27" a="1"/>
  <c r="L185" i="33" a="1"/>
  <c r="L152" i="24" a="1"/>
  <c r="L31" i="25" a="1"/>
  <c r="L89" i="33" a="1"/>
  <c r="K120" i="1" a="1"/>
  <c r="L120" i="8" a="1"/>
  <c r="L58" i="27" a="1"/>
  <c r="K122" i="2" a="1"/>
  <c r="L89" i="29" a="1"/>
  <c r="L184" i="33" a="1"/>
  <c r="L152" i="31" a="1"/>
  <c r="L58" i="23" a="1"/>
  <c r="L31" i="21" a="1"/>
  <c r="L89" i="25" a="1"/>
  <c r="L183" i="29" a="1"/>
  <c r="K58" i="2" a="1"/>
  <c r="L151" i="8" a="1"/>
  <c r="L88" i="26" a="1"/>
  <c r="L58" i="21" a="1"/>
  <c r="L184" i="25" a="1"/>
  <c r="L121" i="33" a="1"/>
  <c r="K89" i="2" a="1"/>
  <c r="L58" i="9" a="1"/>
  <c r="L183" i="4" a="1"/>
  <c r="L183" i="21" a="1"/>
  <c r="L89" i="28" a="1"/>
  <c r="L61" i="30" a="1"/>
  <c r="L31" i="4" a="1"/>
  <c r="L89" i="4" a="1"/>
  <c r="L182" i="26" a="1"/>
  <c r="L58" i="24" a="1"/>
  <c r="L151" i="3" a="1"/>
  <c r="L58" i="32" a="1"/>
  <c r="K30" i="1" a="1"/>
  <c r="L89" i="32" a="1"/>
  <c r="L31" i="22" a="1"/>
  <c r="L89" i="22" a="1"/>
  <c r="L187" i="34" a="1"/>
  <c r="L187" i="30" a="1"/>
  <c r="L63" i="30" a="1"/>
  <c r="L63" i="29" a="1"/>
  <c r="L187" i="28" a="1"/>
  <c r="L187" i="24" a="1"/>
  <c r="K32" i="1" a="1"/>
  <c r="K32" i="2" a="1"/>
  <c r="B31" i="29" l="1"/>
  <c r="C31" i="29" s="1"/>
  <c r="B31" i="26"/>
  <c r="C31" i="26" s="1"/>
  <c r="B31" i="24"/>
  <c r="C31" i="24" s="1"/>
  <c r="L31" i="3"/>
  <c r="B32" i="3" s="1"/>
  <c r="C32" i="3" s="1"/>
  <c r="L31" i="25"/>
  <c r="B32" i="25" s="1"/>
  <c r="C32" i="25" s="1"/>
  <c r="L31" i="21"/>
  <c r="L31" i="4"/>
  <c r="K186" i="34"/>
  <c r="B32" i="32"/>
  <c r="C32" i="32" s="1"/>
  <c r="B31" i="32"/>
  <c r="C31" i="32" s="1"/>
  <c r="K186" i="30"/>
  <c r="B31" i="28"/>
  <c r="C31" i="28" s="1"/>
  <c r="B30" i="28"/>
  <c r="C30" i="28" s="1"/>
  <c r="K186" i="28"/>
  <c r="L31" i="22"/>
  <c r="B31" i="8"/>
  <c r="C31" i="8" s="1"/>
  <c r="K62" i="30"/>
  <c r="J31" i="1"/>
  <c r="K32" i="2"/>
  <c r="J31" i="2"/>
  <c r="B30" i="2"/>
  <c r="C30" i="2" s="1"/>
  <c r="B29" i="2"/>
  <c r="C29" i="2" s="1"/>
  <c r="K30" i="1"/>
  <c r="K32" i="1"/>
  <c r="L151" i="8"/>
  <c r="B151" i="8" s="1"/>
  <c r="C151" i="8" s="1"/>
  <c r="L119" i="8"/>
  <c r="L58" i="8"/>
  <c r="B58" i="8" s="1"/>
  <c r="C58" i="8" s="1"/>
  <c r="L89" i="8"/>
  <c r="B89" i="8" s="1"/>
  <c r="C89" i="8" s="1"/>
  <c r="L120" i="8"/>
  <c r="L183" i="8"/>
  <c r="B183" i="8" s="1"/>
  <c r="C183" i="8" s="1"/>
  <c r="L182" i="9"/>
  <c r="B182" i="9" s="1"/>
  <c r="C182" i="9" s="1"/>
  <c r="L91" i="9"/>
  <c r="L92" i="9"/>
  <c r="L120" i="9"/>
  <c r="B120" i="9" s="1"/>
  <c r="C120" i="9" s="1"/>
  <c r="L153" i="9"/>
  <c r="L58" i="9"/>
  <c r="B58" i="9" s="1"/>
  <c r="C58" i="9" s="1"/>
  <c r="L154" i="9"/>
  <c r="L58" i="4"/>
  <c r="L183" i="4"/>
  <c r="B183" i="4" s="1"/>
  <c r="C183" i="4" s="1"/>
  <c r="L122" i="4"/>
  <c r="B122" i="4" s="1"/>
  <c r="C122" i="4" s="1"/>
  <c r="L154" i="4"/>
  <c r="B154" i="4" s="1"/>
  <c r="C154" i="4" s="1"/>
  <c r="L89" i="4"/>
  <c r="B89" i="4" s="1"/>
  <c r="C89" i="4" s="1"/>
  <c r="L183" i="3"/>
  <c r="B183" i="3" s="1"/>
  <c r="C183" i="3" s="1"/>
  <c r="L59" i="3"/>
  <c r="B59" i="3" s="1"/>
  <c r="L151" i="3"/>
  <c r="B151" i="3" s="1"/>
  <c r="C151" i="3" s="1"/>
  <c r="L92" i="3"/>
  <c r="B92" i="3" s="1"/>
  <c r="C92" i="3" s="1"/>
  <c r="K151" i="2"/>
  <c r="K150" i="2"/>
  <c r="K58" i="2"/>
  <c r="K122" i="2"/>
  <c r="B122" i="2" s="1"/>
  <c r="C122" i="2" s="1"/>
  <c r="K182" i="2"/>
  <c r="B182" i="2" s="1"/>
  <c r="C182" i="2" s="1"/>
  <c r="K89" i="2"/>
  <c r="L153" i="34"/>
  <c r="B153" i="34" s="1"/>
  <c r="C153" i="34" s="1"/>
  <c r="L187" i="34"/>
  <c r="G60" i="34"/>
  <c r="K59" i="34" s="1"/>
  <c r="K58" i="34"/>
  <c r="G123" i="34"/>
  <c r="K122" i="34" s="1"/>
  <c r="K121" i="34"/>
  <c r="G92" i="34"/>
  <c r="K91" i="34"/>
  <c r="K90" i="34"/>
  <c r="G155" i="34"/>
  <c r="K154" i="34" s="1"/>
  <c r="L122" i="33"/>
  <c r="L184" i="33"/>
  <c r="B184" i="33" s="1"/>
  <c r="C184" i="33" s="1"/>
  <c r="L185" i="33"/>
  <c r="L89" i="33"/>
  <c r="L121" i="33"/>
  <c r="B152" i="33"/>
  <c r="C152" i="33" s="1"/>
  <c r="B151" i="33"/>
  <c r="C151" i="33" s="1"/>
  <c r="G187" i="33"/>
  <c r="K186" i="33"/>
  <c r="G91" i="33"/>
  <c r="G155" i="33"/>
  <c r="K154" i="33"/>
  <c r="K153" i="33"/>
  <c r="G60" i="33"/>
  <c r="K59" i="33" s="1"/>
  <c r="K58" i="33"/>
  <c r="G124" i="33"/>
  <c r="K123" i="33"/>
  <c r="B183" i="33"/>
  <c r="C183" i="33" s="1"/>
  <c r="B88" i="33"/>
  <c r="C88" i="33" s="1"/>
  <c r="B87" i="33"/>
  <c r="C87" i="33" s="1"/>
  <c r="L152" i="32"/>
  <c r="B152" i="32" s="1"/>
  <c r="C152" i="32" s="1"/>
  <c r="L120" i="32"/>
  <c r="B120" i="32" s="1"/>
  <c r="C120" i="32" s="1"/>
  <c r="L183" i="32"/>
  <c r="B183" i="32" s="1"/>
  <c r="C183" i="32" s="1"/>
  <c r="L58" i="32"/>
  <c r="L89" i="32"/>
  <c r="G154" i="32"/>
  <c r="G122" i="32"/>
  <c r="G185" i="32"/>
  <c r="G61" i="32"/>
  <c r="K60" i="32" s="1"/>
  <c r="G91" i="32"/>
  <c r="B151" i="32"/>
  <c r="C151" i="32" s="1"/>
  <c r="B150" i="32"/>
  <c r="C150" i="32" s="1"/>
  <c r="K59" i="32"/>
  <c r="B88" i="32"/>
  <c r="C88" i="32" s="1"/>
  <c r="B87" i="32"/>
  <c r="C87" i="32" s="1"/>
  <c r="L89" i="31"/>
  <c r="B89" i="31" s="1"/>
  <c r="C89" i="31" s="1"/>
  <c r="L152" i="31"/>
  <c r="G155" i="31"/>
  <c r="K154" i="31"/>
  <c r="G91" i="31"/>
  <c r="G123" i="31"/>
  <c r="K122" i="31" s="1"/>
  <c r="G60" i="31"/>
  <c r="K59" i="31"/>
  <c r="B88" i="31"/>
  <c r="C88" i="31" s="1"/>
  <c r="B87" i="31"/>
  <c r="C87" i="31" s="1"/>
  <c r="G187" i="31"/>
  <c r="K153" i="31"/>
  <c r="K121" i="31"/>
  <c r="K58" i="31"/>
  <c r="K185" i="31"/>
  <c r="L121" i="30"/>
  <c r="B121" i="30" s="1"/>
  <c r="C121" i="30" s="1"/>
  <c r="L61" i="30"/>
  <c r="L63" i="30"/>
  <c r="L187" i="30"/>
  <c r="L152" i="30"/>
  <c r="B152" i="30" s="1"/>
  <c r="C152" i="30" s="1"/>
  <c r="L89" i="30"/>
  <c r="B89" i="30" s="1"/>
  <c r="C89" i="30" s="1"/>
  <c r="G91" i="30"/>
  <c r="K90" i="30" s="1"/>
  <c r="G154" i="30"/>
  <c r="B88" i="30"/>
  <c r="C88" i="30" s="1"/>
  <c r="B87" i="30"/>
  <c r="C87" i="30" s="1"/>
  <c r="B185" i="30"/>
  <c r="C185" i="30" s="1"/>
  <c r="B184" i="30"/>
  <c r="C184" i="30" s="1"/>
  <c r="B151" i="30"/>
  <c r="C151" i="30" s="1"/>
  <c r="B150" i="30"/>
  <c r="C150" i="30" s="1"/>
  <c r="G123" i="30"/>
  <c r="L89" i="29"/>
  <c r="B89" i="29" s="1"/>
  <c r="C89" i="29" s="1"/>
  <c r="L61" i="29"/>
  <c r="L183" i="29"/>
  <c r="B183" i="29" s="1"/>
  <c r="C183" i="29" s="1"/>
  <c r="L151" i="29"/>
  <c r="L152" i="29"/>
  <c r="L63" i="29"/>
  <c r="G186" i="29"/>
  <c r="K185" i="29" s="1"/>
  <c r="K184" i="29"/>
  <c r="G154" i="29"/>
  <c r="K153" i="29" s="1"/>
  <c r="G122" i="29"/>
  <c r="K121" i="29" s="1"/>
  <c r="K120" i="29"/>
  <c r="G91" i="29"/>
  <c r="K90" i="29"/>
  <c r="K62" i="29"/>
  <c r="B119" i="29"/>
  <c r="C119" i="29" s="1"/>
  <c r="B118" i="29"/>
  <c r="C118" i="29" s="1"/>
  <c r="B88" i="29"/>
  <c r="C88" i="29" s="1"/>
  <c r="B87" i="29"/>
  <c r="C87" i="29" s="1"/>
  <c r="B150" i="29"/>
  <c r="C150" i="29" s="1"/>
  <c r="B182" i="29"/>
  <c r="C182" i="29" s="1"/>
  <c r="L153" i="28"/>
  <c r="B153" i="28" s="1"/>
  <c r="C153" i="28" s="1"/>
  <c r="L89" i="28"/>
  <c r="B89" i="28" s="1"/>
  <c r="C89" i="28" s="1"/>
  <c r="L187" i="28"/>
  <c r="G91" i="28"/>
  <c r="K90" i="28" s="1"/>
  <c r="G123" i="28"/>
  <c r="K122" i="28" s="1"/>
  <c r="K121" i="28"/>
  <c r="G60" i="28"/>
  <c r="K59" i="28" s="1"/>
  <c r="K58" i="28"/>
  <c r="B88" i="28"/>
  <c r="C88" i="28" s="1"/>
  <c r="B87" i="28"/>
  <c r="C87" i="28" s="1"/>
  <c r="G155" i="28"/>
  <c r="K154" i="28" s="1"/>
  <c r="L89" i="27"/>
  <c r="B89" i="27" s="1"/>
  <c r="C89" i="27" s="1"/>
  <c r="L183" i="27"/>
  <c r="L184" i="27"/>
  <c r="L151" i="27"/>
  <c r="B151" i="27" s="1"/>
  <c r="C151" i="27" s="1"/>
  <c r="L58" i="27"/>
  <c r="B58" i="27" s="1"/>
  <c r="C58" i="27" s="1"/>
  <c r="G153" i="27"/>
  <c r="K152" i="27" s="1"/>
  <c r="G60" i="27"/>
  <c r="K59" i="27" s="1"/>
  <c r="G91" i="27"/>
  <c r="K90" i="27" s="1"/>
  <c r="G186" i="27"/>
  <c r="G122" i="27"/>
  <c r="K121" i="27" s="1"/>
  <c r="K120" i="27"/>
  <c r="B119" i="27"/>
  <c r="C119" i="27" s="1"/>
  <c r="B118" i="27"/>
  <c r="C118" i="27" s="1"/>
  <c r="B88" i="27"/>
  <c r="C88" i="27" s="1"/>
  <c r="B87" i="27"/>
  <c r="C87" i="27" s="1"/>
  <c r="L182" i="26"/>
  <c r="L88" i="26"/>
  <c r="L89" i="26"/>
  <c r="L181" i="26"/>
  <c r="L119" i="26"/>
  <c r="L152" i="26"/>
  <c r="G62" i="26"/>
  <c r="K61" i="26" s="1"/>
  <c r="K60" i="26"/>
  <c r="G91" i="26"/>
  <c r="K90" i="26" s="1"/>
  <c r="G184" i="26"/>
  <c r="G122" i="26"/>
  <c r="K120" i="26"/>
  <c r="G155" i="26"/>
  <c r="K153" i="26"/>
  <c r="B59" i="26"/>
  <c r="C59" i="26" s="1"/>
  <c r="B118" i="26"/>
  <c r="C118" i="26" s="1"/>
  <c r="L59" i="25"/>
  <c r="B59" i="25" s="1"/>
  <c r="C59" i="25" s="1"/>
  <c r="L152" i="25"/>
  <c r="B152" i="25" s="1"/>
  <c r="C152" i="25" s="1"/>
  <c r="L89" i="25"/>
  <c r="B89" i="25" s="1"/>
  <c r="C89" i="25" s="1"/>
  <c r="L184" i="25"/>
  <c r="L122" i="25"/>
  <c r="L123" i="25"/>
  <c r="G187" i="25"/>
  <c r="K186" i="25"/>
  <c r="G61" i="25"/>
  <c r="K60" i="25" s="1"/>
  <c r="G154" i="25"/>
  <c r="G91" i="25"/>
  <c r="K185" i="25"/>
  <c r="G125" i="25"/>
  <c r="B151" i="25"/>
  <c r="C151" i="25" s="1"/>
  <c r="B150" i="25"/>
  <c r="C150" i="25" s="1"/>
  <c r="B121" i="25"/>
  <c r="C121" i="25" s="1"/>
  <c r="L89" i="24"/>
  <c r="B89" i="24" s="1"/>
  <c r="C89" i="24" s="1"/>
  <c r="L58" i="24"/>
  <c r="B58" i="24" s="1"/>
  <c r="C58" i="24" s="1"/>
  <c r="L187" i="24"/>
  <c r="L152" i="24"/>
  <c r="B152" i="24" s="1"/>
  <c r="C152" i="24" s="1"/>
  <c r="L59" i="24"/>
  <c r="G122" i="24"/>
  <c r="K120" i="24"/>
  <c r="G154" i="24"/>
  <c r="K153" i="24" s="1"/>
  <c r="B57" i="24"/>
  <c r="C57" i="24" s="1"/>
  <c r="G91" i="24"/>
  <c r="K90" i="24" s="1"/>
  <c r="G61" i="24"/>
  <c r="K60" i="24"/>
  <c r="K186" i="24"/>
  <c r="B119" i="24"/>
  <c r="C119" i="24" s="1"/>
  <c r="B88" i="24"/>
  <c r="C88" i="24" s="1"/>
  <c r="B185" i="24"/>
  <c r="C185" i="24" s="1"/>
  <c r="B182" i="23"/>
  <c r="C182" i="23" s="1"/>
  <c r="L59" i="23"/>
  <c r="L89" i="23"/>
  <c r="B89" i="23" s="1"/>
  <c r="C89" i="23" s="1"/>
  <c r="L120" i="23"/>
  <c r="B120" i="23" s="1"/>
  <c r="C120" i="23" s="1"/>
  <c r="L183" i="23"/>
  <c r="B183" i="23" s="1"/>
  <c r="C183" i="23" s="1"/>
  <c r="L58" i="23"/>
  <c r="L152" i="23"/>
  <c r="G185" i="23"/>
  <c r="G91" i="23"/>
  <c r="K90" i="23" s="1"/>
  <c r="G122" i="23"/>
  <c r="B181" i="23"/>
  <c r="C181" i="23" s="1"/>
  <c r="G61" i="23"/>
  <c r="K60" i="23" s="1"/>
  <c r="G154" i="23"/>
  <c r="K153" i="23" s="1"/>
  <c r="B119" i="23"/>
  <c r="C119" i="23" s="1"/>
  <c r="B88" i="23"/>
  <c r="C88" i="23" s="1"/>
  <c r="B87" i="23"/>
  <c r="C87" i="23" s="1"/>
  <c r="B151" i="23"/>
  <c r="C151" i="23" s="1"/>
  <c r="L58" i="22"/>
  <c r="L89" i="22"/>
  <c r="L151" i="22"/>
  <c r="L181" i="22"/>
  <c r="L59" i="22"/>
  <c r="G184" i="22"/>
  <c r="G61" i="22"/>
  <c r="K60" i="22" s="1"/>
  <c r="G91" i="22"/>
  <c r="K90" i="22"/>
  <c r="G153" i="22"/>
  <c r="K152" i="22" s="1"/>
  <c r="G125" i="22"/>
  <c r="K123" i="22"/>
  <c r="K182" i="22"/>
  <c r="B88" i="22"/>
  <c r="C88" i="22" s="1"/>
  <c r="B87" i="22"/>
  <c r="C87" i="22" s="1"/>
  <c r="L184" i="21"/>
  <c r="L90" i="21"/>
  <c r="B90" i="21" s="1"/>
  <c r="C90" i="21" s="1"/>
  <c r="L183" i="21"/>
  <c r="L59" i="21"/>
  <c r="L153" i="21"/>
  <c r="L58" i="21"/>
  <c r="G123" i="21"/>
  <c r="K122" i="21" s="1"/>
  <c r="K121" i="21"/>
  <c r="G92" i="21"/>
  <c r="G186" i="21"/>
  <c r="K185" i="21" s="1"/>
  <c r="G155" i="21"/>
  <c r="K154" i="21" s="1"/>
  <c r="G61" i="21"/>
  <c r="K60" i="21" s="1"/>
  <c r="B57" i="21"/>
  <c r="C57" i="21" s="1"/>
  <c r="B120" i="21"/>
  <c r="C120" i="21" s="1"/>
  <c r="K56" i="1"/>
  <c r="K151" i="1"/>
  <c r="B151" i="1" s="1"/>
  <c r="C151" i="1" s="1"/>
  <c r="K182" i="1"/>
  <c r="B182" i="1" s="1"/>
  <c r="C182" i="1" s="1"/>
  <c r="K120" i="1"/>
  <c r="B120" i="1" s="1"/>
  <c r="C120" i="1" s="1"/>
  <c r="C58" i="3"/>
  <c r="B54" i="1"/>
  <c r="C54" i="1" s="1"/>
  <c r="B55" i="1"/>
  <c r="C55" i="1" s="1"/>
  <c r="G156" i="9"/>
  <c r="G60" i="9"/>
  <c r="K59" i="9" s="1"/>
  <c r="G94" i="9"/>
  <c r="G184" i="9"/>
  <c r="K183" i="9" s="1"/>
  <c r="G122" i="9"/>
  <c r="K121" i="9" s="1"/>
  <c r="G122" i="8"/>
  <c r="K121" i="8" s="1"/>
  <c r="G153" i="8"/>
  <c r="K152" i="8" s="1"/>
  <c r="B57" i="8"/>
  <c r="C57" i="8" s="1"/>
  <c r="B56" i="8"/>
  <c r="C56" i="8" s="1"/>
  <c r="G60" i="8"/>
  <c r="G185" i="8"/>
  <c r="K184" i="8" s="1"/>
  <c r="G91" i="8"/>
  <c r="K90" i="8" s="1"/>
  <c r="G60" i="4"/>
  <c r="K59" i="4" s="1"/>
  <c r="G91" i="4"/>
  <c r="K90" i="4" s="1"/>
  <c r="G185" i="4"/>
  <c r="K184" i="4"/>
  <c r="B88" i="4"/>
  <c r="C88" i="4" s="1"/>
  <c r="B87" i="4"/>
  <c r="C87" i="4" s="1"/>
  <c r="G124" i="4"/>
  <c r="K123" i="4" s="1"/>
  <c r="G156" i="4"/>
  <c r="G185" i="3"/>
  <c r="K184" i="3"/>
  <c r="G61" i="3"/>
  <c r="K60" i="3" s="1"/>
  <c r="G94" i="3"/>
  <c r="G124" i="3"/>
  <c r="K123" i="3" s="1"/>
  <c r="K122" i="3"/>
  <c r="G153" i="3"/>
  <c r="K152" i="3" s="1"/>
  <c r="B121" i="3"/>
  <c r="C121" i="3" s="1"/>
  <c r="B120" i="3"/>
  <c r="C120" i="3" s="1"/>
  <c r="B182" i="3"/>
  <c r="C182" i="3" s="1"/>
  <c r="G184" i="2"/>
  <c r="J183" i="2"/>
  <c r="G153" i="2"/>
  <c r="G91" i="2"/>
  <c r="J90" i="2" s="1"/>
  <c r="G124" i="2"/>
  <c r="J123" i="2" s="1"/>
  <c r="G60" i="2"/>
  <c r="J59" i="2" s="1"/>
  <c r="G184" i="1"/>
  <c r="J183" i="1" s="1"/>
  <c r="G153" i="1"/>
  <c r="J152" i="1" s="1"/>
  <c r="B150" i="1"/>
  <c r="C150" i="1" s="1"/>
  <c r="B149" i="1"/>
  <c r="C149" i="1" s="1"/>
  <c r="G122" i="1"/>
  <c r="B119" i="1"/>
  <c r="C119" i="1" s="1"/>
  <c r="B118" i="1"/>
  <c r="C118" i="1" s="1"/>
  <c r="G92" i="1"/>
  <c r="J91" i="1" s="1"/>
  <c r="J90" i="1"/>
  <c r="G58" i="1"/>
  <c r="J57" i="1" s="1"/>
  <c r="L186" i="34" a="1"/>
  <c r="L122" i="34" a="1"/>
  <c r="L121" i="28" a="1"/>
  <c r="L182" i="22" a="1"/>
  <c r="L60" i="25" a="1"/>
  <c r="L153" i="31" a="1"/>
  <c r="L152" i="27" a="1"/>
  <c r="L154" i="34" a="1"/>
  <c r="L90" i="22" a="1"/>
  <c r="L121" i="21" a="1"/>
  <c r="L122" i="28" a="1"/>
  <c r="L90" i="28" a="1"/>
  <c r="L60" i="23" a="1"/>
  <c r="L123" i="4" a="1"/>
  <c r="L90" i="34" a="1"/>
  <c r="L152" i="3" a="1"/>
  <c r="L120" i="24" a="1"/>
  <c r="L90" i="24" a="1"/>
  <c r="L183" i="9" a="1"/>
  <c r="L91" i="34" a="1"/>
  <c r="L59" i="33" a="1"/>
  <c r="L90" i="8" a="1"/>
  <c r="L121" i="34" a="1"/>
  <c r="L59" i="4" a="1"/>
  <c r="L122" i="21" a="1"/>
  <c r="L90" i="29" a="1"/>
  <c r="K183" i="2" a="1"/>
  <c r="K123" i="2" a="1"/>
  <c r="L59" i="31" a="1"/>
  <c r="L60" i="26" a="1"/>
  <c r="L186" i="25" a="1"/>
  <c r="L59" i="32" a="1"/>
  <c r="L120" i="27" a="1"/>
  <c r="L61" i="26" a="1"/>
  <c r="L184" i="8" a="1"/>
  <c r="L154" i="21" a="1"/>
  <c r="K31" i="2" a="1"/>
  <c r="L185" i="31" a="1"/>
  <c r="L60" i="22" a="1"/>
  <c r="L58" i="34" a="1"/>
  <c r="L90" i="30" a="1"/>
  <c r="L184" i="3" a="1"/>
  <c r="K90" i="1" a="1"/>
  <c r="L59" i="34" a="1"/>
  <c r="L123" i="22" a="1"/>
  <c r="L153" i="33" a="1"/>
  <c r="L186" i="30" a="1"/>
  <c r="K183" i="1" a="1"/>
  <c r="L121" i="31" a="1"/>
  <c r="L62" i="29" a="1"/>
  <c r="L120" i="29" a="1"/>
  <c r="L58" i="31" a="1"/>
  <c r="L122" i="31" a="1"/>
  <c r="L59" i="27" a="1"/>
  <c r="L122" i="3" a="1"/>
  <c r="L154" i="28" a="1"/>
  <c r="L153" i="23" a="1"/>
  <c r="L185" i="25" a="1"/>
  <c r="L123" i="33" a="1"/>
  <c r="L152" i="22" a="1"/>
  <c r="L59" i="9" a="1"/>
  <c r="L60" i="21" a="1"/>
  <c r="L121" i="9" a="1"/>
  <c r="K91" i="1" a="1"/>
  <c r="L154" i="33" a="1"/>
  <c r="L59" i="28" a="1"/>
  <c r="K152" i="1" a="1"/>
  <c r="L184" i="29" a="1"/>
  <c r="L121" i="8" a="1"/>
  <c r="L90" i="26" a="1"/>
  <c r="L184" i="4" a="1"/>
  <c r="L60" i="32" a="1"/>
  <c r="L153" i="26" a="1"/>
  <c r="L185" i="21" a="1"/>
  <c r="L58" i="28" a="1"/>
  <c r="L121" i="27" a="1"/>
  <c r="L60" i="3" a="1"/>
  <c r="L185" i="29" a="1"/>
  <c r="L58" i="33" a="1"/>
  <c r="K57" i="1" a="1"/>
  <c r="K31" i="1" a="1"/>
  <c r="K90" i="2" a="1"/>
  <c r="L90" i="27" a="1"/>
  <c r="L60" i="24" a="1"/>
  <c r="L186" i="24" a="1"/>
  <c r="L90" i="4" a="1"/>
  <c r="K59" i="2" a="1"/>
  <c r="L62" i="30" a="1"/>
  <c r="L186" i="28" a="1"/>
  <c r="L120" i="26" a="1"/>
  <c r="L154" i="31" a="1"/>
  <c r="L121" i="29" a="1"/>
  <c r="L153" i="24" a="1"/>
  <c r="L90" i="23" a="1"/>
  <c r="L123" i="3" a="1"/>
  <c r="L152" i="8" a="1"/>
  <c r="L186" i="33" a="1"/>
  <c r="L153" i="29" a="1"/>
  <c r="L187" i="33" a="1"/>
  <c r="L187" i="31" a="1"/>
  <c r="L187" i="25" a="1"/>
  <c r="L125" i="25" a="1"/>
  <c r="L94" i="3" a="1"/>
  <c r="L156" i="4" a="1"/>
  <c r="L156" i="9" a="1"/>
  <c r="L94" i="9" a="1"/>
  <c r="L125" i="22" a="1"/>
  <c r="B31" i="25" l="1"/>
  <c r="C31" i="25" s="1"/>
  <c r="B31" i="3"/>
  <c r="C31" i="3" s="1"/>
  <c r="B32" i="21"/>
  <c r="C32" i="21" s="1"/>
  <c r="B31" i="21"/>
  <c r="C31" i="21" s="1"/>
  <c r="B32" i="4"/>
  <c r="C32" i="4" s="1"/>
  <c r="B31" i="4"/>
  <c r="C31" i="4" s="1"/>
  <c r="L186" i="34"/>
  <c r="B187" i="34" s="1"/>
  <c r="C187" i="34" s="1"/>
  <c r="K186" i="31"/>
  <c r="L186" i="30"/>
  <c r="B187" i="30" s="1"/>
  <c r="C187" i="30" s="1"/>
  <c r="L186" i="28"/>
  <c r="B187" i="28" s="1"/>
  <c r="C187" i="28" s="1"/>
  <c r="C32" i="22"/>
  <c r="B31" i="22"/>
  <c r="C31" i="22" s="1"/>
  <c r="K93" i="3"/>
  <c r="L62" i="30"/>
  <c r="B63" i="30" s="1"/>
  <c r="C63" i="30" s="1"/>
  <c r="K31" i="1"/>
  <c r="B31" i="1"/>
  <c r="C31" i="1" s="1"/>
  <c r="K31" i="2"/>
  <c r="B30" i="1"/>
  <c r="C30" i="1" s="1"/>
  <c r="L90" i="8"/>
  <c r="B90" i="8" s="1"/>
  <c r="C90" i="8" s="1"/>
  <c r="L152" i="8"/>
  <c r="B152" i="8" s="1"/>
  <c r="C152" i="8" s="1"/>
  <c r="L184" i="8"/>
  <c r="B184" i="8" s="1"/>
  <c r="C184" i="8" s="1"/>
  <c r="L121" i="8"/>
  <c r="B121" i="8" s="1"/>
  <c r="C121" i="8" s="1"/>
  <c r="L156" i="9"/>
  <c r="L121" i="9"/>
  <c r="B121" i="9" s="1"/>
  <c r="C121" i="9" s="1"/>
  <c r="L183" i="9"/>
  <c r="B183" i="9" s="1"/>
  <c r="C183" i="9" s="1"/>
  <c r="L59" i="9"/>
  <c r="B59" i="9" s="1"/>
  <c r="C59" i="9" s="1"/>
  <c r="L94" i="9"/>
  <c r="L123" i="4"/>
  <c r="B123" i="4" s="1"/>
  <c r="C123" i="4" s="1"/>
  <c r="L156" i="4"/>
  <c r="L90" i="4"/>
  <c r="B90" i="4" s="1"/>
  <c r="C90" i="4" s="1"/>
  <c r="L59" i="4"/>
  <c r="B59" i="4" s="1"/>
  <c r="C59" i="4" s="1"/>
  <c r="L184" i="4"/>
  <c r="B184" i="4" s="1"/>
  <c r="C184" i="4" s="1"/>
  <c r="L152" i="3"/>
  <c r="B152" i="3" s="1"/>
  <c r="C152" i="3" s="1"/>
  <c r="L94" i="3"/>
  <c r="L184" i="3"/>
  <c r="L123" i="3"/>
  <c r="L60" i="3"/>
  <c r="L122" i="3"/>
  <c r="K123" i="2"/>
  <c r="B123" i="2" s="1"/>
  <c r="C123" i="2" s="1"/>
  <c r="K59" i="2"/>
  <c r="B59" i="2" s="1"/>
  <c r="C59" i="2" s="1"/>
  <c r="K90" i="2"/>
  <c r="B90" i="2" s="1"/>
  <c r="C90" i="2" s="1"/>
  <c r="K183" i="2"/>
  <c r="B183" i="2" s="1"/>
  <c r="C183" i="2" s="1"/>
  <c r="L154" i="34"/>
  <c r="B154" i="34" s="1"/>
  <c r="C154" i="34" s="1"/>
  <c r="L90" i="34"/>
  <c r="L91" i="34"/>
  <c r="L121" i="34"/>
  <c r="L122" i="34"/>
  <c r="L58" i="34"/>
  <c r="L59" i="34"/>
  <c r="G156" i="34"/>
  <c r="G93" i="34"/>
  <c r="G124" i="34"/>
  <c r="K123" i="34" s="1"/>
  <c r="G61" i="34"/>
  <c r="K60" i="34"/>
  <c r="L123" i="33"/>
  <c r="B123" i="33" s="1"/>
  <c r="C123" i="33" s="1"/>
  <c r="L186" i="33"/>
  <c r="B187" i="33" s="1"/>
  <c r="C187" i="33" s="1"/>
  <c r="L187" i="33"/>
  <c r="L58" i="33"/>
  <c r="L59" i="33"/>
  <c r="L153" i="33"/>
  <c r="L154" i="33"/>
  <c r="G61" i="33"/>
  <c r="K60" i="33" s="1"/>
  <c r="G92" i="33"/>
  <c r="K91" i="33" s="1"/>
  <c r="B122" i="33"/>
  <c r="C122" i="33" s="1"/>
  <c r="B121" i="33"/>
  <c r="C121" i="33" s="1"/>
  <c r="B185" i="33"/>
  <c r="C185" i="33" s="1"/>
  <c r="B89" i="33"/>
  <c r="C89" i="33" s="1"/>
  <c r="G125" i="33"/>
  <c r="G156" i="33"/>
  <c r="K155" i="33"/>
  <c r="K90" i="33"/>
  <c r="L59" i="32"/>
  <c r="B59" i="32" s="1"/>
  <c r="C59" i="32" s="1"/>
  <c r="L60" i="32"/>
  <c r="G92" i="32"/>
  <c r="K91" i="32" s="1"/>
  <c r="K90" i="32"/>
  <c r="G62" i="32"/>
  <c r="G186" i="32"/>
  <c r="K185" i="32" s="1"/>
  <c r="K184" i="32"/>
  <c r="G123" i="32"/>
  <c r="K122" i="32" s="1"/>
  <c r="K121" i="32"/>
  <c r="B58" i="32"/>
  <c r="C58" i="32" s="1"/>
  <c r="G155" i="32"/>
  <c r="K154" i="32" s="1"/>
  <c r="K153" i="32"/>
  <c r="B89" i="32"/>
  <c r="C89" i="32" s="1"/>
  <c r="L122" i="31"/>
  <c r="L58" i="31"/>
  <c r="L153" i="31"/>
  <c r="B153" i="31" s="1"/>
  <c r="C153" i="31" s="1"/>
  <c r="L187" i="31"/>
  <c r="L59" i="31"/>
  <c r="L121" i="31"/>
  <c r="L154" i="31"/>
  <c r="L185" i="31"/>
  <c r="G61" i="31"/>
  <c r="K60" i="31" s="1"/>
  <c r="G124" i="31"/>
  <c r="K123" i="31"/>
  <c r="G92" i="31"/>
  <c r="K91" i="31" s="1"/>
  <c r="K90" i="31"/>
  <c r="G156" i="31"/>
  <c r="B152" i="31"/>
  <c r="C152" i="31" s="1"/>
  <c r="L90" i="30"/>
  <c r="G155" i="30"/>
  <c r="K154" i="30" s="1"/>
  <c r="K153" i="30"/>
  <c r="G92" i="30"/>
  <c r="K91" i="30" s="1"/>
  <c r="G124" i="30"/>
  <c r="K123" i="30" s="1"/>
  <c r="K122" i="30"/>
  <c r="B61" i="30"/>
  <c r="C61" i="30" s="1"/>
  <c r="L184" i="29"/>
  <c r="B184" i="29" s="1"/>
  <c r="C184" i="29" s="1"/>
  <c r="L185" i="29"/>
  <c r="L62" i="29"/>
  <c r="B63" i="29" s="1"/>
  <c r="C63" i="29" s="1"/>
  <c r="L90" i="29"/>
  <c r="L121" i="29"/>
  <c r="L153" i="29"/>
  <c r="L120" i="29"/>
  <c r="G92" i="29"/>
  <c r="K91" i="29" s="1"/>
  <c r="G123" i="29"/>
  <c r="K122" i="29"/>
  <c r="B61" i="29"/>
  <c r="C61" i="29" s="1"/>
  <c r="G155" i="29"/>
  <c r="K154" i="29" s="1"/>
  <c r="G187" i="29"/>
  <c r="B152" i="29"/>
  <c r="C152" i="29" s="1"/>
  <c r="B151" i="29"/>
  <c r="C151" i="29" s="1"/>
  <c r="L90" i="28"/>
  <c r="B90" i="28" s="1"/>
  <c r="C90" i="28" s="1"/>
  <c r="L59" i="28"/>
  <c r="L121" i="28"/>
  <c r="L122" i="28"/>
  <c r="L154" i="28"/>
  <c r="B154" i="28" s="1"/>
  <c r="C154" i="28" s="1"/>
  <c r="L58" i="28"/>
  <c r="G61" i="28"/>
  <c r="K60" i="28" s="1"/>
  <c r="G124" i="28"/>
  <c r="K123" i="28" s="1"/>
  <c r="G156" i="28"/>
  <c r="K155" i="28"/>
  <c r="G92" i="28"/>
  <c r="K91" i="28"/>
  <c r="L120" i="27"/>
  <c r="L121" i="27"/>
  <c r="L90" i="27"/>
  <c r="L59" i="27"/>
  <c r="B59" i="27" s="1"/>
  <c r="C59" i="27" s="1"/>
  <c r="L152" i="27"/>
  <c r="B152" i="27" s="1"/>
  <c r="C152" i="27" s="1"/>
  <c r="G123" i="27"/>
  <c r="G187" i="27"/>
  <c r="K185" i="27"/>
  <c r="G92" i="27"/>
  <c r="G61" i="27"/>
  <c r="K60" i="27" s="1"/>
  <c r="G154" i="27"/>
  <c r="B184" i="27"/>
  <c r="C184" i="27" s="1"/>
  <c r="B183" i="27"/>
  <c r="C183" i="27" s="1"/>
  <c r="L61" i="26"/>
  <c r="L120" i="26"/>
  <c r="B120" i="26" s="1"/>
  <c r="C120" i="26" s="1"/>
  <c r="L153" i="26"/>
  <c r="L90" i="26"/>
  <c r="B90" i="26" s="1"/>
  <c r="C90" i="26" s="1"/>
  <c r="L60" i="26"/>
  <c r="G156" i="26"/>
  <c r="K155" i="26"/>
  <c r="G185" i="26"/>
  <c r="K184" i="26" s="1"/>
  <c r="G92" i="26"/>
  <c r="B182" i="26"/>
  <c r="C182" i="26" s="1"/>
  <c r="B181" i="26"/>
  <c r="C181" i="26" s="1"/>
  <c r="K154" i="26"/>
  <c r="G123" i="26"/>
  <c r="K122" i="26" s="1"/>
  <c r="K121" i="26"/>
  <c r="K183" i="26"/>
  <c r="G63" i="26"/>
  <c r="B152" i="26"/>
  <c r="C152" i="26" s="1"/>
  <c r="B119" i="26"/>
  <c r="C119" i="26" s="1"/>
  <c r="B89" i="26"/>
  <c r="C89" i="26" s="1"/>
  <c r="B88" i="26"/>
  <c r="C88" i="26" s="1"/>
  <c r="B59" i="21"/>
  <c r="C59" i="21" s="1"/>
  <c r="L60" i="25"/>
  <c r="L125" i="25"/>
  <c r="L185" i="25"/>
  <c r="B185" i="25" s="1"/>
  <c r="C185" i="25" s="1"/>
  <c r="L186" i="25"/>
  <c r="B187" i="25" s="1"/>
  <c r="C187" i="25" s="1"/>
  <c r="L187" i="25"/>
  <c r="K124" i="25"/>
  <c r="G92" i="25"/>
  <c r="K91" i="25" s="1"/>
  <c r="K90" i="25"/>
  <c r="G155" i="25"/>
  <c r="K154" i="25" s="1"/>
  <c r="K153" i="25"/>
  <c r="G62" i="25"/>
  <c r="B123" i="25"/>
  <c r="C123" i="25" s="1"/>
  <c r="B184" i="25"/>
  <c r="C184" i="25" s="1"/>
  <c r="B122" i="25"/>
  <c r="C122" i="25" s="1"/>
  <c r="L186" i="24"/>
  <c r="L60" i="24"/>
  <c r="B60" i="24" s="1"/>
  <c r="C60" i="24" s="1"/>
  <c r="L90" i="24"/>
  <c r="B90" i="24" s="1"/>
  <c r="C90" i="24" s="1"/>
  <c r="L153" i="24"/>
  <c r="B153" i="24" s="1"/>
  <c r="C153" i="24" s="1"/>
  <c r="L120" i="24"/>
  <c r="G62" i="24"/>
  <c r="G92" i="24"/>
  <c r="K91" i="24" s="1"/>
  <c r="G155" i="24"/>
  <c r="K154" i="24" s="1"/>
  <c r="G123" i="24"/>
  <c r="K122" i="24" s="1"/>
  <c r="K121" i="24"/>
  <c r="B59" i="24"/>
  <c r="C59" i="24" s="1"/>
  <c r="L153" i="23"/>
  <c r="L60" i="23"/>
  <c r="B60" i="23" s="1"/>
  <c r="C60" i="23" s="1"/>
  <c r="L90" i="23"/>
  <c r="G62" i="23"/>
  <c r="G123" i="23"/>
  <c r="K122" i="23" s="1"/>
  <c r="K121" i="23"/>
  <c r="G92" i="23"/>
  <c r="G155" i="23"/>
  <c r="K154" i="23" s="1"/>
  <c r="G186" i="23"/>
  <c r="K185" i="23" s="1"/>
  <c r="K184" i="23"/>
  <c r="B59" i="23"/>
  <c r="C59" i="23" s="1"/>
  <c r="B58" i="23"/>
  <c r="C58" i="23" s="1"/>
  <c r="B152" i="23"/>
  <c r="C152" i="23" s="1"/>
  <c r="L60" i="22"/>
  <c r="L182" i="22"/>
  <c r="L123" i="22"/>
  <c r="L125" i="22"/>
  <c r="L152" i="22"/>
  <c r="B152" i="22" s="1"/>
  <c r="C152" i="22" s="1"/>
  <c r="L90" i="22"/>
  <c r="B90" i="22" s="1"/>
  <c r="C90" i="22" s="1"/>
  <c r="G62" i="22"/>
  <c r="G185" i="22"/>
  <c r="K184" i="22" s="1"/>
  <c r="K183" i="22"/>
  <c r="B181" i="22"/>
  <c r="C181" i="22" s="1"/>
  <c r="B59" i="22"/>
  <c r="C59" i="22" s="1"/>
  <c r="B58" i="22"/>
  <c r="C58" i="22" s="1"/>
  <c r="B58" i="21"/>
  <c r="C58" i="21" s="1"/>
  <c r="B151" i="22"/>
  <c r="C151" i="22" s="1"/>
  <c r="K124" i="22"/>
  <c r="G154" i="22"/>
  <c r="K153" i="22" s="1"/>
  <c r="G92" i="22"/>
  <c r="K91" i="22" s="1"/>
  <c r="B89" i="22"/>
  <c r="C89" i="22" s="1"/>
  <c r="L121" i="21"/>
  <c r="L122" i="21"/>
  <c r="L185" i="21"/>
  <c r="B185" i="21" s="1"/>
  <c r="C185" i="21" s="1"/>
  <c r="L60" i="21"/>
  <c r="B60" i="21" s="1"/>
  <c r="C60" i="21" s="1"/>
  <c r="L154" i="21"/>
  <c r="B154" i="21" s="1"/>
  <c r="C154" i="21" s="1"/>
  <c r="G93" i="21"/>
  <c r="K92" i="21" s="1"/>
  <c r="G62" i="21"/>
  <c r="K61" i="21" s="1"/>
  <c r="G156" i="21"/>
  <c r="G187" i="21"/>
  <c r="K91" i="21"/>
  <c r="G124" i="21"/>
  <c r="B153" i="21"/>
  <c r="C153" i="21" s="1"/>
  <c r="B184" i="21"/>
  <c r="C184" i="21" s="1"/>
  <c r="B183" i="21"/>
  <c r="C183" i="21" s="1"/>
  <c r="K152" i="1"/>
  <c r="B152" i="1" s="1"/>
  <c r="C152" i="1" s="1"/>
  <c r="K57" i="1"/>
  <c r="K91" i="1"/>
  <c r="K183" i="1"/>
  <c r="B183" i="1" s="1"/>
  <c r="C183" i="1" s="1"/>
  <c r="K90" i="1"/>
  <c r="C59" i="3"/>
  <c r="B56" i="1"/>
  <c r="C56" i="1" s="1"/>
  <c r="B151" i="2"/>
  <c r="C151" i="2" s="1"/>
  <c r="G61" i="9"/>
  <c r="K60" i="9" s="1"/>
  <c r="K93" i="9"/>
  <c r="K155" i="9"/>
  <c r="G185" i="9"/>
  <c r="K184" i="9" s="1"/>
  <c r="B92" i="9"/>
  <c r="C92" i="9" s="1"/>
  <c r="B91" i="9"/>
  <c r="C91" i="9" s="1"/>
  <c r="G123" i="9"/>
  <c r="K122" i="9" s="1"/>
  <c r="B154" i="9"/>
  <c r="C154" i="9" s="1"/>
  <c r="B153" i="9"/>
  <c r="C153" i="9" s="1"/>
  <c r="G61" i="8"/>
  <c r="K60" i="8" s="1"/>
  <c r="G154" i="8"/>
  <c r="K153" i="8" s="1"/>
  <c r="G123" i="8"/>
  <c r="K122" i="8" s="1"/>
  <c r="G92" i="8"/>
  <c r="B120" i="8"/>
  <c r="C120" i="8" s="1"/>
  <c r="B119" i="8"/>
  <c r="C119" i="8" s="1"/>
  <c r="G186" i="8"/>
  <c r="K185" i="8" s="1"/>
  <c r="K59" i="8"/>
  <c r="G61" i="4"/>
  <c r="K60" i="4" s="1"/>
  <c r="K155" i="4"/>
  <c r="G125" i="4"/>
  <c r="G186" i="4"/>
  <c r="K185" i="4" s="1"/>
  <c r="B150" i="2"/>
  <c r="C150" i="2" s="1"/>
  <c r="G92" i="4"/>
  <c r="B58" i="4"/>
  <c r="C58" i="4" s="1"/>
  <c r="G62" i="3"/>
  <c r="K61" i="3" s="1"/>
  <c r="G186" i="3"/>
  <c r="G125" i="3"/>
  <c r="G154" i="3"/>
  <c r="G92" i="2"/>
  <c r="G154" i="2"/>
  <c r="J153" i="2" s="1"/>
  <c r="B89" i="2"/>
  <c r="C89" i="2" s="1"/>
  <c r="J152" i="2"/>
  <c r="G61" i="2"/>
  <c r="J60" i="2" s="1"/>
  <c r="B58" i="2"/>
  <c r="C58" i="2" s="1"/>
  <c r="G185" i="2"/>
  <c r="J184" i="2" s="1"/>
  <c r="G125" i="2"/>
  <c r="G185" i="1"/>
  <c r="J184" i="1"/>
  <c r="G154" i="1"/>
  <c r="G123" i="1"/>
  <c r="J122" i="1"/>
  <c r="J121" i="1"/>
  <c r="G93" i="1"/>
  <c r="G59" i="1"/>
  <c r="J58" i="1" s="1"/>
  <c r="K184" i="1" a="1"/>
  <c r="L121" i="23" a="1"/>
  <c r="L153" i="30" a="1"/>
  <c r="L121" i="26" a="1"/>
  <c r="L155" i="4" a="1"/>
  <c r="L90" i="32" a="1"/>
  <c r="L122" i="26" a="1"/>
  <c r="L92" i="21" a="1"/>
  <c r="L154" i="23" a="1"/>
  <c r="L185" i="4" a="1"/>
  <c r="L122" i="8" a="1"/>
  <c r="L91" i="33" a="1"/>
  <c r="L60" i="31" a="1"/>
  <c r="L155" i="9" a="1"/>
  <c r="L122" i="30" a="1"/>
  <c r="L60" i="27" a="1"/>
  <c r="K152" i="2" a="1"/>
  <c r="L185" i="27" a="1"/>
  <c r="L90" i="33" a="1"/>
  <c r="L184" i="9" a="1"/>
  <c r="L184" i="32" a="1"/>
  <c r="L185" i="23" a="1"/>
  <c r="L155" i="26" a="1"/>
  <c r="L122" i="9" a="1"/>
  <c r="L123" i="28" a="1"/>
  <c r="L60" i="9" a="1"/>
  <c r="L183" i="22" a="1"/>
  <c r="L155" i="33" a="1"/>
  <c r="L60" i="8" a="1"/>
  <c r="L186" i="31" a="1"/>
  <c r="L60" i="33" a="1"/>
  <c r="L124" i="25" a="1"/>
  <c r="L154" i="30" a="1"/>
  <c r="L91" i="28" a="1"/>
  <c r="L90" i="31" a="1"/>
  <c r="L91" i="30" a="1"/>
  <c r="L185" i="32" a="1"/>
  <c r="L155" i="28" a="1"/>
  <c r="L184" i="23" a="1"/>
  <c r="L124" i="22" a="1"/>
  <c r="L91" i="29" a="1"/>
  <c r="L121" i="32" a="1"/>
  <c r="L91" i="24" a="1"/>
  <c r="L93" i="9" a="1"/>
  <c r="L90" i="25" a="1"/>
  <c r="L122" i="29" a="1"/>
  <c r="L122" i="24" a="1"/>
  <c r="L93" i="3" a="1"/>
  <c r="L154" i="26" a="1"/>
  <c r="L61" i="21" a="1"/>
  <c r="L154" i="25" a="1"/>
  <c r="L153" i="32" a="1"/>
  <c r="L123" i="31" a="1"/>
  <c r="L183" i="26" a="1"/>
  <c r="L91" i="21" a="1"/>
  <c r="L61" i="3" a="1"/>
  <c r="L153" i="25" a="1"/>
  <c r="K60" i="2" a="1"/>
  <c r="L154" i="29" a="1"/>
  <c r="L122" i="23" a="1"/>
  <c r="L123" i="34" a="1"/>
  <c r="K184" i="2" a="1"/>
  <c r="L91" i="32" a="1"/>
  <c r="L91" i="22" a="1"/>
  <c r="L91" i="31" a="1"/>
  <c r="K58" i="1" a="1"/>
  <c r="L153" i="8" a="1"/>
  <c r="L154" i="24" a="1"/>
  <c r="L91" i="25" a="1"/>
  <c r="L184" i="26" a="1"/>
  <c r="L122" i="32" a="1"/>
  <c r="L185" i="8" a="1"/>
  <c r="L154" i="32" a="1"/>
  <c r="K153" i="2" a="1"/>
  <c r="L184" i="22" a="1"/>
  <c r="K121" i="1" a="1"/>
  <c r="L60" i="28" a="1"/>
  <c r="L59" i="8" a="1"/>
  <c r="L60" i="34" a="1"/>
  <c r="L60" i="4" a="1"/>
  <c r="K122" i="1" a="1"/>
  <c r="L153" i="22" a="1"/>
  <c r="L123" i="30" a="1"/>
  <c r="L121" i="24" a="1"/>
  <c r="L156" i="34" a="1"/>
  <c r="L156" i="33" a="1"/>
  <c r="L125" i="33" a="1"/>
  <c r="L156" i="31" a="1"/>
  <c r="L187" i="29" a="1"/>
  <c r="L156" i="28" a="1"/>
  <c r="L187" i="27" a="1"/>
  <c r="L156" i="26" a="1"/>
  <c r="L63" i="26" a="1"/>
  <c r="L187" i="21" a="1"/>
  <c r="K125" i="2" a="1"/>
  <c r="L125" i="3" a="1"/>
  <c r="L125" i="4" a="1"/>
  <c r="L156" i="21" a="1"/>
  <c r="B186" i="30" l="1"/>
  <c r="C186" i="30" s="1"/>
  <c r="B186" i="34"/>
  <c r="C186" i="34" s="1"/>
  <c r="B186" i="28"/>
  <c r="C186" i="28" s="1"/>
  <c r="K155" i="34"/>
  <c r="L186" i="31"/>
  <c r="B187" i="31" s="1"/>
  <c r="C187" i="31" s="1"/>
  <c r="K62" i="26"/>
  <c r="L93" i="3"/>
  <c r="B94" i="3" s="1"/>
  <c r="C94" i="3" s="1"/>
  <c r="K124" i="3"/>
  <c r="B62" i="30"/>
  <c r="C62" i="30" s="1"/>
  <c r="K186" i="27"/>
  <c r="B32" i="1"/>
  <c r="C32" i="1" s="1"/>
  <c r="B32" i="2"/>
  <c r="C32" i="2" s="1"/>
  <c r="B31" i="2"/>
  <c r="C31" i="2" s="1"/>
  <c r="J124" i="2"/>
  <c r="K155" i="31"/>
  <c r="L153" i="8"/>
  <c r="B153" i="8" s="1"/>
  <c r="C153" i="8" s="1"/>
  <c r="L60" i="8"/>
  <c r="L185" i="8"/>
  <c r="B185" i="8" s="1"/>
  <c r="C185" i="8" s="1"/>
  <c r="L122" i="8"/>
  <c r="B122" i="8" s="1"/>
  <c r="C122" i="8" s="1"/>
  <c r="L59" i="8"/>
  <c r="L93" i="9"/>
  <c r="L184" i="9"/>
  <c r="B184" i="9" s="1"/>
  <c r="C184" i="9" s="1"/>
  <c r="L155" i="9"/>
  <c r="L60" i="9"/>
  <c r="B60" i="9" s="1"/>
  <c r="C60" i="9" s="1"/>
  <c r="L122" i="9"/>
  <c r="B122" i="9" s="1"/>
  <c r="C122" i="9" s="1"/>
  <c r="L155" i="4"/>
  <c r="L125" i="4"/>
  <c r="L185" i="4"/>
  <c r="B185" i="4" s="1"/>
  <c r="C185" i="4" s="1"/>
  <c r="L60" i="4"/>
  <c r="B60" i="4" s="1"/>
  <c r="C60" i="4" s="1"/>
  <c r="K124" i="4"/>
  <c r="L125" i="3"/>
  <c r="L61" i="3"/>
  <c r="K60" i="2"/>
  <c r="K184" i="2"/>
  <c r="B184" i="2" s="1"/>
  <c r="C184" i="2" s="1"/>
  <c r="K125" i="2"/>
  <c r="K152" i="2"/>
  <c r="K153" i="2"/>
  <c r="L60" i="34"/>
  <c r="B60" i="34" s="1"/>
  <c r="C60" i="34" s="1"/>
  <c r="L156" i="34"/>
  <c r="L123" i="34"/>
  <c r="B123" i="34" s="1"/>
  <c r="C123" i="34" s="1"/>
  <c r="G94" i="34"/>
  <c r="K92" i="34"/>
  <c r="B59" i="34"/>
  <c r="C59" i="34" s="1"/>
  <c r="B58" i="34"/>
  <c r="C58" i="34" s="1"/>
  <c r="G62" i="34"/>
  <c r="G125" i="34"/>
  <c r="B122" i="34"/>
  <c r="C122" i="34" s="1"/>
  <c r="B121" i="34"/>
  <c r="C121" i="34" s="1"/>
  <c r="B91" i="34"/>
  <c r="C91" i="34" s="1"/>
  <c r="B90" i="34"/>
  <c r="C90" i="34" s="1"/>
  <c r="B186" i="33"/>
  <c r="C186" i="33" s="1"/>
  <c r="L91" i="33"/>
  <c r="L125" i="33"/>
  <c r="L60" i="33"/>
  <c r="B60" i="33" s="1"/>
  <c r="C60" i="33" s="1"/>
  <c r="L90" i="33"/>
  <c r="L155" i="33"/>
  <c r="B156" i="33" s="1"/>
  <c r="C156" i="33" s="1"/>
  <c r="L156" i="33"/>
  <c r="K124" i="33"/>
  <c r="G93" i="33"/>
  <c r="G62" i="33"/>
  <c r="K61" i="33" s="1"/>
  <c r="B154" i="33"/>
  <c r="C154" i="33" s="1"/>
  <c r="B153" i="33"/>
  <c r="C153" i="33" s="1"/>
  <c r="B59" i="33"/>
  <c r="C59" i="33" s="1"/>
  <c r="B58" i="33"/>
  <c r="C58" i="33" s="1"/>
  <c r="L153" i="32"/>
  <c r="L154" i="32"/>
  <c r="L121" i="32"/>
  <c r="L122" i="32"/>
  <c r="L185" i="32"/>
  <c r="L90" i="32"/>
  <c r="L91" i="32"/>
  <c r="L184" i="32"/>
  <c r="G156" i="32"/>
  <c r="G124" i="32"/>
  <c r="K123" i="32"/>
  <c r="G187" i="32"/>
  <c r="K186" i="32"/>
  <c r="G63" i="32"/>
  <c r="K61" i="32"/>
  <c r="G93" i="32"/>
  <c r="B60" i="32"/>
  <c r="C60" i="32" s="1"/>
  <c r="L156" i="31"/>
  <c r="L91" i="31"/>
  <c r="L123" i="31"/>
  <c r="B123" i="31" s="1"/>
  <c r="C123" i="31" s="1"/>
  <c r="L90" i="31"/>
  <c r="L60" i="31"/>
  <c r="B60" i="31" s="1"/>
  <c r="C60" i="31" s="1"/>
  <c r="G125" i="31"/>
  <c r="G62" i="31"/>
  <c r="G93" i="31"/>
  <c r="B185" i="31"/>
  <c r="C185" i="31" s="1"/>
  <c r="B122" i="31"/>
  <c r="C122" i="31" s="1"/>
  <c r="B121" i="31"/>
  <c r="C121" i="31" s="1"/>
  <c r="B154" i="31"/>
  <c r="C154" i="31" s="1"/>
  <c r="B59" i="31"/>
  <c r="C59" i="31" s="1"/>
  <c r="B58" i="31"/>
  <c r="C58" i="31" s="1"/>
  <c r="L123" i="30"/>
  <c r="L122" i="30"/>
  <c r="L91" i="30"/>
  <c r="B91" i="30" s="1"/>
  <c r="C91" i="30" s="1"/>
  <c r="L153" i="30"/>
  <c r="L154" i="30"/>
  <c r="G125" i="30"/>
  <c r="B90" i="30"/>
  <c r="C90" i="30" s="1"/>
  <c r="G93" i="30"/>
  <c r="G156" i="30"/>
  <c r="L91" i="29"/>
  <c r="L187" i="29"/>
  <c r="L154" i="29"/>
  <c r="B154" i="29" s="1"/>
  <c r="C154" i="29" s="1"/>
  <c r="L122" i="29"/>
  <c r="B122" i="29" s="1"/>
  <c r="C122" i="29" s="1"/>
  <c r="G93" i="29"/>
  <c r="K92" i="29"/>
  <c r="B121" i="29"/>
  <c r="C121" i="29" s="1"/>
  <c r="B120" i="29"/>
  <c r="C120" i="29" s="1"/>
  <c r="B90" i="29"/>
  <c r="C90" i="29" s="1"/>
  <c r="B185" i="29"/>
  <c r="C185" i="29" s="1"/>
  <c r="B153" i="29"/>
  <c r="C153" i="29" s="1"/>
  <c r="K186" i="29"/>
  <c r="G156" i="29"/>
  <c r="B62" i="29"/>
  <c r="C62" i="29" s="1"/>
  <c r="G124" i="29"/>
  <c r="K123" i="29" s="1"/>
  <c r="L123" i="28"/>
  <c r="B123" i="28" s="1"/>
  <c r="C123" i="28" s="1"/>
  <c r="L91" i="28"/>
  <c r="B91" i="28" s="1"/>
  <c r="C91" i="28" s="1"/>
  <c r="L155" i="28"/>
  <c r="B156" i="28" s="1"/>
  <c r="C156" i="28" s="1"/>
  <c r="L156" i="28"/>
  <c r="L60" i="28"/>
  <c r="B60" i="28" s="1"/>
  <c r="C60" i="28" s="1"/>
  <c r="G93" i="28"/>
  <c r="G62" i="28"/>
  <c r="B122" i="28"/>
  <c r="C122" i="28" s="1"/>
  <c r="B121" i="28"/>
  <c r="C121" i="28" s="1"/>
  <c r="G125" i="28"/>
  <c r="B59" i="28"/>
  <c r="C59" i="28" s="1"/>
  <c r="B58" i="28"/>
  <c r="C58" i="28" s="1"/>
  <c r="L60" i="27"/>
  <c r="B60" i="27" s="1"/>
  <c r="C60" i="27" s="1"/>
  <c r="L185" i="27"/>
  <c r="L187" i="27"/>
  <c r="G155" i="27"/>
  <c r="K154" i="27" s="1"/>
  <c r="K153" i="27"/>
  <c r="G62" i="27"/>
  <c r="G93" i="27"/>
  <c r="K91" i="27"/>
  <c r="G124" i="27"/>
  <c r="K123" i="27" s="1"/>
  <c r="K122" i="27"/>
  <c r="B90" i="27"/>
  <c r="C90" i="27" s="1"/>
  <c r="B121" i="27"/>
  <c r="C121" i="27" s="1"/>
  <c r="B120" i="27"/>
  <c r="C120" i="27" s="1"/>
  <c r="L63" i="26"/>
  <c r="L183" i="26"/>
  <c r="L121" i="26"/>
  <c r="L122" i="26"/>
  <c r="L154" i="26"/>
  <c r="L184" i="26"/>
  <c r="L155" i="26"/>
  <c r="B156" i="26" s="1"/>
  <c r="C156" i="26" s="1"/>
  <c r="L156" i="26"/>
  <c r="G124" i="26"/>
  <c r="G93" i="26"/>
  <c r="K91" i="26"/>
  <c r="G186" i="26"/>
  <c r="K185" i="26" s="1"/>
  <c r="B61" i="26"/>
  <c r="C61" i="26" s="1"/>
  <c r="B60" i="26"/>
  <c r="C60" i="26" s="1"/>
  <c r="B153" i="26"/>
  <c r="C153" i="26" s="1"/>
  <c r="L90" i="25"/>
  <c r="L153" i="25"/>
  <c r="L154" i="25"/>
  <c r="L91" i="25"/>
  <c r="L124" i="25"/>
  <c r="G93" i="25"/>
  <c r="G63" i="25"/>
  <c r="K61" i="25"/>
  <c r="G156" i="25"/>
  <c r="K155" i="25"/>
  <c r="B186" i="25"/>
  <c r="C186" i="25" s="1"/>
  <c r="B60" i="25"/>
  <c r="C60" i="25" s="1"/>
  <c r="L121" i="24"/>
  <c r="B121" i="24" s="1"/>
  <c r="C121" i="24" s="1"/>
  <c r="L122" i="24"/>
  <c r="L154" i="24"/>
  <c r="B154" i="24" s="1"/>
  <c r="C154" i="24" s="1"/>
  <c r="L91" i="24"/>
  <c r="B91" i="24" s="1"/>
  <c r="C91" i="24" s="1"/>
  <c r="G124" i="24"/>
  <c r="G156" i="24"/>
  <c r="G93" i="24"/>
  <c r="K92" i="24" s="1"/>
  <c r="G63" i="24"/>
  <c r="K61" i="24"/>
  <c r="B120" i="24"/>
  <c r="C120" i="24" s="1"/>
  <c r="B187" i="24"/>
  <c r="C187" i="24" s="1"/>
  <c r="B186" i="24"/>
  <c r="C186" i="24" s="1"/>
  <c r="L121" i="23"/>
  <c r="L122" i="23"/>
  <c r="L184" i="23"/>
  <c r="L185" i="23"/>
  <c r="L154" i="23"/>
  <c r="B154" i="23" s="1"/>
  <c r="C154" i="23" s="1"/>
  <c r="G93" i="23"/>
  <c r="K91" i="23"/>
  <c r="G124" i="23"/>
  <c r="K123" i="23"/>
  <c r="G63" i="23"/>
  <c r="K61" i="23"/>
  <c r="B90" i="23"/>
  <c r="C90" i="23" s="1"/>
  <c r="B153" i="23"/>
  <c r="C153" i="23" s="1"/>
  <c r="G187" i="23"/>
  <c r="G156" i="23"/>
  <c r="L184" i="22"/>
  <c r="L153" i="22"/>
  <c r="B153" i="22" s="1"/>
  <c r="C153" i="22" s="1"/>
  <c r="L124" i="22"/>
  <c r="B125" i="22" s="1"/>
  <c r="C125" i="22" s="1"/>
  <c r="L183" i="22"/>
  <c r="B183" i="22" s="1"/>
  <c r="C183" i="22" s="1"/>
  <c r="L91" i="22"/>
  <c r="B91" i="22" s="1"/>
  <c r="C91" i="22" s="1"/>
  <c r="G63" i="22"/>
  <c r="K61" i="22"/>
  <c r="B182" i="22"/>
  <c r="C182" i="22" s="1"/>
  <c r="B60" i="22"/>
  <c r="C60" i="22" s="1"/>
  <c r="G186" i="22"/>
  <c r="K185" i="22" s="1"/>
  <c r="G93" i="22"/>
  <c r="K92" i="22" s="1"/>
  <c r="G155" i="22"/>
  <c r="B123" i="22"/>
  <c r="C123" i="22" s="1"/>
  <c r="L92" i="21"/>
  <c r="L61" i="21"/>
  <c r="B61" i="21" s="1"/>
  <c r="C61" i="21" s="1"/>
  <c r="L156" i="21"/>
  <c r="L91" i="21"/>
  <c r="L187" i="21"/>
  <c r="G125" i="21"/>
  <c r="K155" i="21"/>
  <c r="K186" i="21"/>
  <c r="G63" i="21"/>
  <c r="K123" i="21"/>
  <c r="G94" i="21"/>
  <c r="B122" i="21"/>
  <c r="C122" i="21" s="1"/>
  <c r="B121" i="21"/>
  <c r="C121" i="21" s="1"/>
  <c r="K58" i="1"/>
  <c r="K121" i="1"/>
  <c r="K122" i="1"/>
  <c r="K184" i="1"/>
  <c r="B184" i="1" s="1"/>
  <c r="C184" i="1" s="1"/>
  <c r="B60" i="3"/>
  <c r="C60" i="3" s="1"/>
  <c r="B57" i="1"/>
  <c r="C57" i="1" s="1"/>
  <c r="G186" i="9"/>
  <c r="K185" i="9" s="1"/>
  <c r="G124" i="9"/>
  <c r="K123" i="9" s="1"/>
  <c r="G62" i="9"/>
  <c r="G93" i="8"/>
  <c r="K92" i="8" s="1"/>
  <c r="K91" i="8"/>
  <c r="G155" i="8"/>
  <c r="K154" i="8" s="1"/>
  <c r="G62" i="8"/>
  <c r="K61" i="8" s="1"/>
  <c r="G187" i="8"/>
  <c r="G124" i="8"/>
  <c r="K123" i="8" s="1"/>
  <c r="G187" i="4"/>
  <c r="G93" i="4"/>
  <c r="K92" i="4" s="1"/>
  <c r="G62" i="4"/>
  <c r="K91" i="4"/>
  <c r="B184" i="3"/>
  <c r="C184" i="3" s="1"/>
  <c r="G155" i="3"/>
  <c r="K154" i="3" s="1"/>
  <c r="B123" i="3"/>
  <c r="C123" i="3" s="1"/>
  <c r="B122" i="3"/>
  <c r="C122" i="3" s="1"/>
  <c r="G187" i="3"/>
  <c r="K185" i="3"/>
  <c r="G63" i="3"/>
  <c r="K153" i="3"/>
  <c r="G62" i="2"/>
  <c r="J61" i="2" s="1"/>
  <c r="G93" i="2"/>
  <c r="J92" i="2" s="1"/>
  <c r="G155" i="2"/>
  <c r="J154" i="2" s="1"/>
  <c r="J91" i="2"/>
  <c r="G186" i="2"/>
  <c r="J185" i="2" s="1"/>
  <c r="G186" i="1"/>
  <c r="J185" i="1" s="1"/>
  <c r="G155" i="1"/>
  <c r="J154" i="1" s="1"/>
  <c r="J153" i="1"/>
  <c r="G124" i="1"/>
  <c r="G94" i="1"/>
  <c r="J92" i="1"/>
  <c r="B91" i="1"/>
  <c r="C91" i="1" s="1"/>
  <c r="B90" i="1"/>
  <c r="C90" i="1" s="1"/>
  <c r="G60" i="1"/>
  <c r="K153" i="1" a="1"/>
  <c r="L92" i="4" a="1"/>
  <c r="L186" i="32" a="1"/>
  <c r="L124" i="3" a="1"/>
  <c r="L91" i="26" a="1"/>
  <c r="L61" i="33" a="1"/>
  <c r="L61" i="23" a="1"/>
  <c r="L91" i="27" a="1"/>
  <c r="K185" i="1" a="1"/>
  <c r="L61" i="32" a="1"/>
  <c r="L91" i="23" a="1"/>
  <c r="L155" i="25" a="1"/>
  <c r="L155" i="31" a="1"/>
  <c r="L123" i="21" a="1"/>
  <c r="L185" i="26" a="1"/>
  <c r="K61" i="2" a="1"/>
  <c r="L155" i="21" a="1"/>
  <c r="L154" i="3" a="1"/>
  <c r="L61" i="8" a="1"/>
  <c r="K91" i="2" a="1"/>
  <c r="L186" i="21" a="1"/>
  <c r="K92" i="2" a="1"/>
  <c r="K124" i="2" a="1"/>
  <c r="L62" i="26" a="1"/>
  <c r="L61" i="24" a="1"/>
  <c r="L92" i="24" a="1"/>
  <c r="L186" i="29" a="1"/>
  <c r="L124" i="33" a="1"/>
  <c r="L123" i="8" a="1"/>
  <c r="L92" i="8" a="1"/>
  <c r="L123" i="23" a="1"/>
  <c r="L122" i="27" a="1"/>
  <c r="K154" i="2" a="1"/>
  <c r="L155" i="34" a="1"/>
  <c r="L185" i="9" a="1"/>
  <c r="L123" i="29" a="1"/>
  <c r="K92" i="1" a="1"/>
  <c r="L91" i="4" a="1"/>
  <c r="L185" i="22" a="1"/>
  <c r="L91" i="8" a="1"/>
  <c r="L92" i="34" a="1"/>
  <c r="L185" i="3" a="1"/>
  <c r="K154" i="1" a="1"/>
  <c r="L186" i="27" a="1"/>
  <c r="L123" i="27" a="1"/>
  <c r="L92" i="29" a="1"/>
  <c r="L123" i="9" a="1"/>
  <c r="L92" i="22" a="1"/>
  <c r="L124" i="4" a="1"/>
  <c r="L154" i="27" a="1"/>
  <c r="L123" i="32" a="1"/>
  <c r="L154" i="8" a="1"/>
  <c r="L153" i="27" a="1"/>
  <c r="L61" i="22" a="1"/>
  <c r="L153" i="3" a="1"/>
  <c r="L61" i="25" a="1"/>
  <c r="K185" i="2" a="1"/>
  <c r="L156" i="23" a="1"/>
  <c r="L63" i="23" a="1"/>
  <c r="L125" i="34" a="1"/>
  <c r="L94" i="34" a="1"/>
  <c r="L187" i="32" a="1"/>
  <c r="L156" i="32" a="1"/>
  <c r="L63" i="32" a="1"/>
  <c r="L125" i="31" a="1"/>
  <c r="L156" i="30" a="1"/>
  <c r="L125" i="30" a="1"/>
  <c r="L156" i="29" a="1"/>
  <c r="L125" i="28" a="1"/>
  <c r="L156" i="25" a="1"/>
  <c r="L63" i="25" a="1"/>
  <c r="L156" i="24" a="1"/>
  <c r="L63" i="24" a="1"/>
  <c r="L187" i="23" a="1"/>
  <c r="L187" i="8" a="1"/>
  <c r="K94" i="1" a="1"/>
  <c r="L187" i="3" a="1"/>
  <c r="L187" i="4" a="1"/>
  <c r="L63" i="3" a="1"/>
  <c r="L125" i="21" a="1"/>
  <c r="L94" i="21" a="1"/>
  <c r="L63" i="21" a="1"/>
  <c r="L63" i="22" a="1"/>
  <c r="B186" i="31" l="1"/>
  <c r="C186" i="31" s="1"/>
  <c r="B93" i="3"/>
  <c r="C93" i="3" s="1"/>
  <c r="L155" i="34"/>
  <c r="B156" i="34" s="1"/>
  <c r="C156" i="34" s="1"/>
  <c r="K93" i="34"/>
  <c r="K155" i="32"/>
  <c r="K155" i="30"/>
  <c r="K155" i="29"/>
  <c r="L62" i="26"/>
  <c r="B63" i="26" s="1"/>
  <c r="C63" i="26" s="1"/>
  <c r="K155" i="24"/>
  <c r="K62" i="23"/>
  <c r="K62" i="22"/>
  <c r="K93" i="21"/>
  <c r="K62" i="21"/>
  <c r="L124" i="3"/>
  <c r="B125" i="3" s="1"/>
  <c r="C125" i="3" s="1"/>
  <c r="K62" i="3"/>
  <c r="L186" i="27"/>
  <c r="B187" i="27" s="1"/>
  <c r="C187" i="27" s="1"/>
  <c r="K155" i="23"/>
  <c r="K186" i="23"/>
  <c r="K186" i="4"/>
  <c r="K124" i="2"/>
  <c r="B125" i="2" s="1"/>
  <c r="C125" i="2" s="1"/>
  <c r="J93" i="1"/>
  <c r="K62" i="32"/>
  <c r="L155" i="31"/>
  <c r="B156" i="31" s="1"/>
  <c r="C156" i="31" s="1"/>
  <c r="K62" i="24"/>
  <c r="K124" i="21"/>
  <c r="L61" i="8"/>
  <c r="L123" i="8"/>
  <c r="B123" i="8" s="1"/>
  <c r="C123" i="8" s="1"/>
  <c r="L154" i="8"/>
  <c r="B154" i="8" s="1"/>
  <c r="C154" i="8" s="1"/>
  <c r="L91" i="8"/>
  <c r="L187" i="8"/>
  <c r="L92" i="8"/>
  <c r="L123" i="9"/>
  <c r="B123" i="9" s="1"/>
  <c r="C123" i="9" s="1"/>
  <c r="L185" i="9"/>
  <c r="B185" i="9" s="1"/>
  <c r="C185" i="9" s="1"/>
  <c r="L91" i="4"/>
  <c r="L92" i="4"/>
  <c r="L124" i="4"/>
  <c r="B125" i="4" s="1"/>
  <c r="C125" i="4" s="1"/>
  <c r="L187" i="4"/>
  <c r="L153" i="3"/>
  <c r="L63" i="3"/>
  <c r="L187" i="3"/>
  <c r="L154" i="3"/>
  <c r="L185" i="3"/>
  <c r="K186" i="3"/>
  <c r="K61" i="2"/>
  <c r="B61" i="2" s="1"/>
  <c r="C61" i="2" s="1"/>
  <c r="K154" i="2"/>
  <c r="B154" i="2" s="1"/>
  <c r="C154" i="2" s="1"/>
  <c r="K185" i="2"/>
  <c r="B185" i="2" s="1"/>
  <c r="C185" i="2" s="1"/>
  <c r="K91" i="2"/>
  <c r="K92" i="2"/>
  <c r="L125" i="34"/>
  <c r="L92" i="34"/>
  <c r="L94" i="34"/>
  <c r="K124" i="34"/>
  <c r="G63" i="34"/>
  <c r="K61" i="34"/>
  <c r="B155" i="34"/>
  <c r="C155" i="34" s="1"/>
  <c r="L61" i="33"/>
  <c r="B61" i="33" s="1"/>
  <c r="C61" i="33" s="1"/>
  <c r="L124" i="33"/>
  <c r="B155" i="33"/>
  <c r="C155" i="33" s="1"/>
  <c r="G63" i="33"/>
  <c r="K62" i="33"/>
  <c r="G94" i="33"/>
  <c r="B91" i="33"/>
  <c r="C91" i="33" s="1"/>
  <c r="B90" i="33"/>
  <c r="C90" i="33" s="1"/>
  <c r="K92" i="33"/>
  <c r="L63" i="32"/>
  <c r="L187" i="32"/>
  <c r="L123" i="32"/>
  <c r="B123" i="32" s="1"/>
  <c r="C123" i="32" s="1"/>
  <c r="L61" i="32"/>
  <c r="L186" i="32"/>
  <c r="B187" i="32" s="1"/>
  <c r="C187" i="32" s="1"/>
  <c r="L156" i="32"/>
  <c r="B154" i="32"/>
  <c r="C154" i="32" s="1"/>
  <c r="B153" i="32"/>
  <c r="C153" i="32" s="1"/>
  <c r="G94" i="32"/>
  <c r="B122" i="32"/>
  <c r="C122" i="32" s="1"/>
  <c r="B121" i="32"/>
  <c r="C121" i="32" s="1"/>
  <c r="K92" i="32"/>
  <c r="G125" i="32"/>
  <c r="B185" i="32"/>
  <c r="C185" i="32" s="1"/>
  <c r="B184" i="32"/>
  <c r="C184" i="32" s="1"/>
  <c r="B91" i="32"/>
  <c r="C91" i="32" s="1"/>
  <c r="B90" i="32"/>
  <c r="C90" i="32" s="1"/>
  <c r="L125" i="31"/>
  <c r="G94" i="31"/>
  <c r="K92" i="31"/>
  <c r="G63" i="31"/>
  <c r="K124" i="31"/>
  <c r="B91" i="31"/>
  <c r="C91" i="31" s="1"/>
  <c r="B90" i="31"/>
  <c r="C90" i="31" s="1"/>
  <c r="K61" i="31"/>
  <c r="L125" i="30"/>
  <c r="L156" i="30"/>
  <c r="K124" i="30"/>
  <c r="G94" i="30"/>
  <c r="K92" i="30"/>
  <c r="B154" i="30"/>
  <c r="C154" i="30" s="1"/>
  <c r="B153" i="30"/>
  <c r="C153" i="30" s="1"/>
  <c r="B123" i="30"/>
  <c r="C123" i="30" s="1"/>
  <c r="B122" i="30"/>
  <c r="C122" i="30" s="1"/>
  <c r="L92" i="29"/>
  <c r="B92" i="29" s="1"/>
  <c r="C92" i="29" s="1"/>
  <c r="L123" i="29"/>
  <c r="B123" i="29" s="1"/>
  <c r="C123" i="29" s="1"/>
  <c r="L156" i="29"/>
  <c r="L186" i="29"/>
  <c r="G125" i="29"/>
  <c r="B91" i="29"/>
  <c r="C91" i="29" s="1"/>
  <c r="G94" i="29"/>
  <c r="L125" i="28"/>
  <c r="K124" i="28"/>
  <c r="B155" i="28"/>
  <c r="C155" i="28" s="1"/>
  <c r="G63" i="28"/>
  <c r="K61" i="28"/>
  <c r="G94" i="28"/>
  <c r="K92" i="28"/>
  <c r="L122" i="27"/>
  <c r="L123" i="27"/>
  <c r="L91" i="27"/>
  <c r="L153" i="27"/>
  <c r="L154" i="27"/>
  <c r="G125" i="27"/>
  <c r="G94" i="27"/>
  <c r="K92" i="27"/>
  <c r="G63" i="27"/>
  <c r="K61" i="27"/>
  <c r="G156" i="27"/>
  <c r="B185" i="27"/>
  <c r="C185" i="27" s="1"/>
  <c r="L185" i="26"/>
  <c r="L91" i="26"/>
  <c r="G187" i="26"/>
  <c r="G94" i="26"/>
  <c r="K92" i="26"/>
  <c r="G125" i="26"/>
  <c r="K123" i="26"/>
  <c r="B155" i="26"/>
  <c r="C155" i="26" s="1"/>
  <c r="B122" i="26"/>
  <c r="C122" i="26" s="1"/>
  <c r="B121" i="26"/>
  <c r="C121" i="26" s="1"/>
  <c r="B184" i="26"/>
  <c r="C184" i="26" s="1"/>
  <c r="B183" i="26"/>
  <c r="C183" i="26" s="1"/>
  <c r="B154" i="26"/>
  <c r="C154" i="26" s="1"/>
  <c r="L155" i="25"/>
  <c r="B156" i="25" s="1"/>
  <c r="C156" i="25" s="1"/>
  <c r="L156" i="25"/>
  <c r="L61" i="25"/>
  <c r="L63" i="25"/>
  <c r="K62" i="25"/>
  <c r="G94" i="25"/>
  <c r="K92" i="25"/>
  <c r="B125" i="25"/>
  <c r="C125" i="25" s="1"/>
  <c r="B124" i="25"/>
  <c r="C124" i="25" s="1"/>
  <c r="B154" i="25"/>
  <c r="C154" i="25" s="1"/>
  <c r="B153" i="25"/>
  <c r="C153" i="25" s="1"/>
  <c r="B91" i="25"/>
  <c r="C91" i="25" s="1"/>
  <c r="B90" i="25"/>
  <c r="C90" i="25" s="1"/>
  <c r="L61" i="24"/>
  <c r="L63" i="24"/>
  <c r="L92" i="24"/>
  <c r="L156" i="24"/>
  <c r="G94" i="24"/>
  <c r="G125" i="24"/>
  <c r="K123" i="24"/>
  <c r="B122" i="24"/>
  <c r="C122" i="24" s="1"/>
  <c r="L187" i="23"/>
  <c r="L123" i="23"/>
  <c r="L61" i="23"/>
  <c r="L63" i="23"/>
  <c r="L91" i="23"/>
  <c r="L156" i="23"/>
  <c r="G125" i="23"/>
  <c r="G94" i="23"/>
  <c r="K92" i="23"/>
  <c r="B185" i="23"/>
  <c r="C185" i="23" s="1"/>
  <c r="B184" i="23"/>
  <c r="C184" i="23" s="1"/>
  <c r="B122" i="23"/>
  <c r="C122" i="23" s="1"/>
  <c r="B121" i="23"/>
  <c r="C121" i="23" s="1"/>
  <c r="B184" i="22"/>
  <c r="C184" i="22" s="1"/>
  <c r="L92" i="22"/>
  <c r="B92" i="22" s="1"/>
  <c r="C92" i="22" s="1"/>
  <c r="L185" i="22"/>
  <c r="B185" i="22" s="1"/>
  <c r="C185" i="22" s="1"/>
  <c r="L61" i="22"/>
  <c r="L63" i="22"/>
  <c r="G156" i="22"/>
  <c r="K154" i="22"/>
  <c r="G187" i="22"/>
  <c r="G94" i="22"/>
  <c r="B124" i="22"/>
  <c r="C124" i="22" s="1"/>
  <c r="L186" i="21"/>
  <c r="L155" i="21"/>
  <c r="L125" i="21"/>
  <c r="L94" i="21"/>
  <c r="L63" i="21"/>
  <c r="L123" i="21"/>
  <c r="B92" i="21"/>
  <c r="C92" i="21" s="1"/>
  <c r="B91" i="21"/>
  <c r="C91" i="21" s="1"/>
  <c r="K185" i="1"/>
  <c r="B185" i="1" s="1"/>
  <c r="C185" i="1" s="1"/>
  <c r="K92" i="1"/>
  <c r="K94" i="1"/>
  <c r="K153" i="1"/>
  <c r="K154" i="1"/>
  <c r="B61" i="3"/>
  <c r="C61" i="3" s="1"/>
  <c r="B58" i="1"/>
  <c r="C58" i="1" s="1"/>
  <c r="G63" i="9"/>
  <c r="K61" i="9"/>
  <c r="B156" i="9"/>
  <c r="C156" i="9" s="1"/>
  <c r="B155" i="9"/>
  <c r="C155" i="9" s="1"/>
  <c r="G125" i="9"/>
  <c r="G187" i="9"/>
  <c r="B94" i="9"/>
  <c r="C94" i="9" s="1"/>
  <c r="B93" i="9"/>
  <c r="C93" i="9" s="1"/>
  <c r="G94" i="8"/>
  <c r="G63" i="8"/>
  <c r="G156" i="8"/>
  <c r="B60" i="8"/>
  <c r="C60" i="8" s="1"/>
  <c r="B59" i="8"/>
  <c r="C59" i="8" s="1"/>
  <c r="G125" i="8"/>
  <c r="K186" i="8"/>
  <c r="G63" i="4"/>
  <c r="G94" i="4"/>
  <c r="K61" i="4"/>
  <c r="B156" i="4"/>
  <c r="C156" i="4" s="1"/>
  <c r="B155" i="4"/>
  <c r="C155" i="4" s="1"/>
  <c r="G156" i="3"/>
  <c r="G94" i="2"/>
  <c r="G63" i="2"/>
  <c r="B60" i="2"/>
  <c r="C60" i="2" s="1"/>
  <c r="B153" i="2"/>
  <c r="C153" i="2" s="1"/>
  <c r="B152" i="2"/>
  <c r="C152" i="2" s="1"/>
  <c r="G156" i="2"/>
  <c r="G187" i="2"/>
  <c r="G187" i="1"/>
  <c r="G156" i="1"/>
  <c r="G125" i="1"/>
  <c r="J123" i="1"/>
  <c r="B122" i="1"/>
  <c r="C122" i="1" s="1"/>
  <c r="B121" i="1"/>
  <c r="C121" i="1" s="1"/>
  <c r="G61" i="1"/>
  <c r="J59" i="1"/>
  <c r="L92" i="33" a="1"/>
  <c r="L92" i="32" a="1"/>
  <c r="L155" i="32" a="1"/>
  <c r="L61" i="28" a="1"/>
  <c r="L186" i="23" a="1"/>
  <c r="L61" i="34" a="1"/>
  <c r="L186" i="4" a="1"/>
  <c r="L124" i="21" a="1"/>
  <c r="L62" i="33" a="1"/>
  <c r="L155" i="24" a="1"/>
  <c r="L123" i="26" a="1"/>
  <c r="L61" i="4" a="1"/>
  <c r="L124" i="31" a="1"/>
  <c r="L61" i="31" a="1"/>
  <c r="L62" i="32" a="1"/>
  <c r="K123" i="1" a="1"/>
  <c r="L93" i="21" a="1"/>
  <c r="L92" i="31" a="1"/>
  <c r="L62" i="22" a="1"/>
  <c r="L124" i="34" a="1"/>
  <c r="L62" i="21" a="1"/>
  <c r="L62" i="3" a="1"/>
  <c r="L123" i="24" a="1"/>
  <c r="L186" i="8" a="1"/>
  <c r="L92" i="30" a="1"/>
  <c r="K93" i="1" a="1"/>
  <c r="L92" i="28" a="1"/>
  <c r="L92" i="26" a="1"/>
  <c r="L154" i="22" a="1"/>
  <c r="L124" i="28" a="1"/>
  <c r="L92" i="23" a="1"/>
  <c r="L62" i="23" a="1"/>
  <c r="L61" i="27" a="1"/>
  <c r="L155" i="23" a="1"/>
  <c r="L186" i="3" a="1"/>
  <c r="L124" i="30" a="1"/>
  <c r="L92" i="27" a="1"/>
  <c r="K59" i="1" a="1"/>
  <c r="L62" i="24" a="1"/>
  <c r="L62" i="25" a="1"/>
  <c r="L61" i="9" a="1"/>
  <c r="L155" i="29" a="1"/>
  <c r="L93" i="34" a="1"/>
  <c r="L155" i="30" a="1"/>
  <c r="L92" i="25" a="1"/>
  <c r="L125" i="23" a="1"/>
  <c r="L94" i="23" a="1"/>
  <c r="L63" i="34" a="1"/>
  <c r="L94" i="33" a="1"/>
  <c r="L63" i="33" a="1"/>
  <c r="L125" i="32" a="1"/>
  <c r="L94" i="32" a="1"/>
  <c r="L94" i="31" a="1"/>
  <c r="L63" i="31" a="1"/>
  <c r="L94" i="30" a="1"/>
  <c r="L125" i="29" a="1"/>
  <c r="L94" i="29" a="1"/>
  <c r="L94" i="28" a="1"/>
  <c r="L63" i="28" a="1"/>
  <c r="L156" i="27" a="1"/>
  <c r="L125" i="27" a="1"/>
  <c r="L94" i="27" a="1"/>
  <c r="L63" i="27" a="1"/>
  <c r="L187" i="26" a="1"/>
  <c r="L125" i="26" a="1"/>
  <c r="L94" i="26" a="1"/>
  <c r="L94" i="25" a="1"/>
  <c r="L125" i="24" a="1"/>
  <c r="L94" i="24" a="1"/>
  <c r="L187" i="22" a="1"/>
  <c r="K187" i="1" a="1"/>
  <c r="K156" i="1" a="1"/>
  <c r="K125" i="1" a="1"/>
  <c r="K187" i="2" a="1"/>
  <c r="K156" i="2" a="1"/>
  <c r="K94" i="2" a="1"/>
  <c r="K63" i="2" a="1"/>
  <c r="L187" i="9" a="1"/>
  <c r="L156" i="3" a="1"/>
  <c r="L94" i="4" a="1"/>
  <c r="L63" i="4" a="1"/>
  <c r="L125" i="9" a="1"/>
  <c r="L63" i="9" a="1"/>
  <c r="L156" i="8" a="1"/>
  <c r="L125" i="8" a="1"/>
  <c r="L94" i="8" a="1"/>
  <c r="L63" i="8" a="1"/>
  <c r="L156" i="22" a="1"/>
  <c r="L94" i="22" a="1"/>
  <c r="B62" i="26" l="1"/>
  <c r="C62" i="26" s="1"/>
  <c r="B124" i="3"/>
  <c r="C124" i="3" s="1"/>
  <c r="J62" i="2"/>
  <c r="K62" i="34"/>
  <c r="L93" i="34"/>
  <c r="B94" i="34" s="1"/>
  <c r="C94" i="34" s="1"/>
  <c r="K93" i="33"/>
  <c r="L155" i="32"/>
  <c r="B156" i="32" s="1"/>
  <c r="C156" i="32" s="1"/>
  <c r="K62" i="31"/>
  <c r="K93" i="30"/>
  <c r="L155" i="30"/>
  <c r="B156" i="30" s="1"/>
  <c r="C156" i="30" s="1"/>
  <c r="L155" i="29"/>
  <c r="B156" i="29" s="1"/>
  <c r="C156" i="29" s="1"/>
  <c r="K93" i="29"/>
  <c r="K93" i="28"/>
  <c r="K62" i="28"/>
  <c r="K93" i="27"/>
  <c r="B186" i="27"/>
  <c r="C186" i="27" s="1"/>
  <c r="K155" i="27"/>
  <c r="K93" i="24"/>
  <c r="L155" i="24"/>
  <c r="B156" i="24" s="1"/>
  <c r="C156" i="24" s="1"/>
  <c r="L62" i="23"/>
  <c r="B63" i="23" s="1"/>
  <c r="C63" i="23" s="1"/>
  <c r="K93" i="23"/>
  <c r="L62" i="22"/>
  <c r="B63" i="22" s="1"/>
  <c r="C63" i="22" s="1"/>
  <c r="K155" i="22"/>
  <c r="L93" i="21"/>
  <c r="B94" i="21" s="1"/>
  <c r="C94" i="21" s="1"/>
  <c r="L62" i="21"/>
  <c r="B63" i="21" s="1"/>
  <c r="C63" i="21" s="1"/>
  <c r="K62" i="8"/>
  <c r="K124" i="8"/>
  <c r="K186" i="9"/>
  <c r="K62" i="9"/>
  <c r="K62" i="4"/>
  <c r="K155" i="3"/>
  <c r="L62" i="3"/>
  <c r="B63" i="3" s="1"/>
  <c r="C63" i="3" s="1"/>
  <c r="B155" i="31"/>
  <c r="C155" i="31" s="1"/>
  <c r="L155" i="23"/>
  <c r="B156" i="23" s="1"/>
  <c r="C156" i="23" s="1"/>
  <c r="L186" i="23"/>
  <c r="B187" i="23" s="1"/>
  <c r="C187" i="23" s="1"/>
  <c r="L186" i="4"/>
  <c r="B187" i="4" s="1"/>
  <c r="C187" i="4" s="1"/>
  <c r="J186" i="2"/>
  <c r="B124" i="2"/>
  <c r="C124" i="2" s="1"/>
  <c r="J93" i="2"/>
  <c r="J186" i="1"/>
  <c r="J124" i="1"/>
  <c r="K93" i="1"/>
  <c r="B94" i="1" s="1"/>
  <c r="C94" i="1" s="1"/>
  <c r="L62" i="32"/>
  <c r="B63" i="32" s="1"/>
  <c r="C63" i="32" s="1"/>
  <c r="K93" i="32"/>
  <c r="K93" i="31"/>
  <c r="K93" i="25"/>
  <c r="L62" i="24"/>
  <c r="B63" i="24" s="1"/>
  <c r="C63" i="24" s="1"/>
  <c r="K124" i="24"/>
  <c r="L124" i="21"/>
  <c r="B125" i="21" s="1"/>
  <c r="C125" i="21" s="1"/>
  <c r="L125" i="8"/>
  <c r="L63" i="8"/>
  <c r="L156" i="8"/>
  <c r="L94" i="8"/>
  <c r="L186" i="8"/>
  <c r="L187" i="9"/>
  <c r="L61" i="9"/>
  <c r="L125" i="9"/>
  <c r="L63" i="9"/>
  <c r="K124" i="9"/>
  <c r="L61" i="4"/>
  <c r="L63" i="4"/>
  <c r="L94" i="4"/>
  <c r="B124" i="4"/>
  <c r="C124" i="4" s="1"/>
  <c r="L186" i="3"/>
  <c r="B187" i="3" s="1"/>
  <c r="C187" i="3" s="1"/>
  <c r="L156" i="3"/>
  <c r="K187" i="2"/>
  <c r="K63" i="2"/>
  <c r="K94" i="2"/>
  <c r="K156" i="2"/>
  <c r="L61" i="34"/>
  <c r="L124" i="34"/>
  <c r="L63" i="34"/>
  <c r="B92" i="34"/>
  <c r="C92" i="34" s="1"/>
  <c r="L62" i="33"/>
  <c r="B63" i="33" s="1"/>
  <c r="C63" i="33" s="1"/>
  <c r="L92" i="33"/>
  <c r="L94" i="33"/>
  <c r="L63" i="33"/>
  <c r="B125" i="33"/>
  <c r="C125" i="33" s="1"/>
  <c r="B124" i="33"/>
  <c r="C124" i="33" s="1"/>
  <c r="L94" i="32"/>
  <c r="L125" i="32"/>
  <c r="L92" i="32"/>
  <c r="K124" i="32"/>
  <c r="B186" i="32"/>
  <c r="C186" i="32" s="1"/>
  <c r="B61" i="32"/>
  <c r="C61" i="32" s="1"/>
  <c r="L124" i="31"/>
  <c r="L63" i="31"/>
  <c r="L92" i="31"/>
  <c r="L94" i="31"/>
  <c r="L61" i="31"/>
  <c r="L92" i="30"/>
  <c r="L94" i="30"/>
  <c r="L124" i="30"/>
  <c r="B155" i="29"/>
  <c r="C155" i="29" s="1"/>
  <c r="L94" i="29"/>
  <c r="L125" i="29"/>
  <c r="K124" i="29"/>
  <c r="B187" i="29"/>
  <c r="C187" i="29" s="1"/>
  <c r="B186" i="29"/>
  <c r="C186" i="29" s="1"/>
  <c r="L61" i="28"/>
  <c r="L63" i="28"/>
  <c r="L124" i="28"/>
  <c r="L92" i="28"/>
  <c r="L94" i="28"/>
  <c r="L156" i="27"/>
  <c r="L61" i="27"/>
  <c r="L63" i="27"/>
  <c r="L92" i="27"/>
  <c r="B92" i="27" s="1"/>
  <c r="C92" i="27" s="1"/>
  <c r="L94" i="27"/>
  <c r="L125" i="27"/>
  <c r="B123" i="27"/>
  <c r="C123" i="27" s="1"/>
  <c r="B122" i="27"/>
  <c r="C122" i="27" s="1"/>
  <c r="K62" i="27"/>
  <c r="K124" i="27"/>
  <c r="B154" i="27"/>
  <c r="C154" i="27" s="1"/>
  <c r="B153" i="27"/>
  <c r="C153" i="27" s="1"/>
  <c r="B91" i="27"/>
  <c r="C91" i="27" s="1"/>
  <c r="L123" i="26"/>
  <c r="L125" i="26"/>
  <c r="L92" i="26"/>
  <c r="B92" i="26" s="1"/>
  <c r="C92" i="26" s="1"/>
  <c r="L94" i="26"/>
  <c r="L187" i="26"/>
  <c r="B91" i="26"/>
  <c r="C91" i="26" s="1"/>
  <c r="B185" i="26"/>
  <c r="C185" i="26" s="1"/>
  <c r="K124" i="26"/>
  <c r="K93" i="26"/>
  <c r="K186" i="26"/>
  <c r="L92" i="25"/>
  <c r="L62" i="25"/>
  <c r="B63" i="25" s="1"/>
  <c r="C63" i="25" s="1"/>
  <c r="L94" i="25"/>
  <c r="B61" i="25"/>
  <c r="C61" i="25" s="1"/>
  <c r="B155" i="25"/>
  <c r="C155" i="25" s="1"/>
  <c r="L94" i="24"/>
  <c r="L123" i="24"/>
  <c r="L125" i="24"/>
  <c r="B61" i="24"/>
  <c r="C61" i="24" s="1"/>
  <c r="B92" i="24"/>
  <c r="C92" i="24" s="1"/>
  <c r="L92" i="23"/>
  <c r="L94" i="23"/>
  <c r="L125" i="23"/>
  <c r="B123" i="23"/>
  <c r="C123" i="23" s="1"/>
  <c r="K124" i="23"/>
  <c r="B91" i="23"/>
  <c r="C91" i="23" s="1"/>
  <c r="B61" i="23"/>
  <c r="C61" i="23" s="1"/>
  <c r="L94" i="22"/>
  <c r="L187" i="22"/>
  <c r="L154" i="22"/>
  <c r="L156" i="22"/>
  <c r="K93" i="22"/>
  <c r="K186" i="22"/>
  <c r="B61" i="22"/>
  <c r="C61" i="22" s="1"/>
  <c r="B156" i="21"/>
  <c r="C156" i="21" s="1"/>
  <c r="B155" i="21"/>
  <c r="C155" i="21" s="1"/>
  <c r="B93" i="21"/>
  <c r="C93" i="21" s="1"/>
  <c r="B187" i="21"/>
  <c r="C187" i="21" s="1"/>
  <c r="B186" i="21"/>
  <c r="C186" i="21" s="1"/>
  <c r="B123" i="21"/>
  <c r="C123" i="21" s="1"/>
  <c r="K123" i="1"/>
  <c r="K125" i="1"/>
  <c r="K156" i="1"/>
  <c r="K187" i="1"/>
  <c r="K59" i="1"/>
  <c r="K155" i="8"/>
  <c r="K93" i="8"/>
  <c r="B92" i="8"/>
  <c r="C92" i="8" s="1"/>
  <c r="B91" i="8"/>
  <c r="C91" i="8" s="1"/>
  <c r="B61" i="8"/>
  <c r="C61" i="8" s="1"/>
  <c r="K93" i="4"/>
  <c r="B92" i="4"/>
  <c r="C92" i="4" s="1"/>
  <c r="B91" i="4"/>
  <c r="C91" i="4" s="1"/>
  <c r="B185" i="3"/>
  <c r="C185" i="3" s="1"/>
  <c r="B154" i="3"/>
  <c r="C154" i="3" s="1"/>
  <c r="B153" i="3"/>
  <c r="C153" i="3" s="1"/>
  <c r="J155" i="2"/>
  <c r="B92" i="2"/>
  <c r="C92" i="2" s="1"/>
  <c r="B91" i="2"/>
  <c r="C91" i="2" s="1"/>
  <c r="J155" i="1"/>
  <c r="B154" i="1"/>
  <c r="C154" i="1" s="1"/>
  <c r="B153" i="1"/>
  <c r="C153" i="1" s="1"/>
  <c r="B92" i="1"/>
  <c r="C92" i="1" s="1"/>
  <c r="G62" i="1"/>
  <c r="J61" i="1" s="1"/>
  <c r="J60" i="1"/>
  <c r="L124" i="24" a="1"/>
  <c r="L155" i="22" a="1"/>
  <c r="L155" i="3" a="1"/>
  <c r="L186" i="26" a="1"/>
  <c r="K155" i="2" a="1"/>
  <c r="L93" i="24" a="1"/>
  <c r="L62" i="31" a="1"/>
  <c r="L155" i="8" a="1"/>
  <c r="L62" i="27" a="1"/>
  <c r="L93" i="8" a="1"/>
  <c r="K186" i="1" a="1"/>
  <c r="K155" i="1" a="1"/>
  <c r="L93" i="25" a="1"/>
  <c r="L186" i="22" a="1"/>
  <c r="L93" i="27" a="1"/>
  <c r="L124" i="9" a="1"/>
  <c r="L62" i="8" a="1"/>
  <c r="L124" i="32" a="1"/>
  <c r="K93" i="2" a="1"/>
  <c r="L93" i="31" a="1"/>
  <c r="K124" i="1" a="1"/>
  <c r="L93" i="33" a="1"/>
  <c r="L93" i="29" a="1"/>
  <c r="L93" i="22" a="1"/>
  <c r="L93" i="23" a="1"/>
  <c r="L93" i="26" a="1"/>
  <c r="L93" i="4" a="1"/>
  <c r="K186" i="2" a="1"/>
  <c r="K62" i="2" a="1"/>
  <c r="L93" i="32" a="1"/>
  <c r="L93" i="28" a="1"/>
  <c r="L186" i="9" a="1"/>
  <c r="L62" i="28" a="1"/>
  <c r="K61" i="1" a="1"/>
  <c r="L93" i="30" a="1"/>
  <c r="L124" i="8" a="1"/>
  <c r="L124" i="23" a="1"/>
  <c r="L62" i="9" a="1"/>
  <c r="L62" i="4" a="1"/>
  <c r="L62" i="34" a="1"/>
  <c r="L124" i="29" a="1"/>
  <c r="L124" i="27" a="1"/>
  <c r="K60" i="1" a="1"/>
  <c r="L155" i="27" a="1"/>
  <c r="L124" i="26" a="1"/>
  <c r="B93" i="34" l="1"/>
  <c r="C93" i="34" s="1"/>
  <c r="B62" i="22"/>
  <c r="C62" i="22" s="1"/>
  <c r="B155" i="32"/>
  <c r="C155" i="32" s="1"/>
  <c r="B155" i="30"/>
  <c r="C155" i="30" s="1"/>
  <c r="B155" i="24"/>
  <c r="C155" i="24" s="1"/>
  <c r="B62" i="23"/>
  <c r="C62" i="23" s="1"/>
  <c r="B62" i="3"/>
  <c r="C62" i="3" s="1"/>
  <c r="K62" i="2"/>
  <c r="B63" i="2" s="1"/>
  <c r="C63" i="2" s="1"/>
  <c r="L62" i="34"/>
  <c r="B63" i="34" s="1"/>
  <c r="C63" i="34" s="1"/>
  <c r="L93" i="33"/>
  <c r="B94" i="33" s="1"/>
  <c r="C94" i="33" s="1"/>
  <c r="L62" i="31"/>
  <c r="B63" i="31" s="1"/>
  <c r="C63" i="31" s="1"/>
  <c r="L93" i="30"/>
  <c r="B94" i="30" s="1"/>
  <c r="C94" i="30" s="1"/>
  <c r="L93" i="29"/>
  <c r="B94" i="29" s="1"/>
  <c r="C94" i="29" s="1"/>
  <c r="L93" i="28"/>
  <c r="B94" i="28" s="1"/>
  <c r="C94" i="28" s="1"/>
  <c r="L62" i="28"/>
  <c r="B63" i="28" s="1"/>
  <c r="C63" i="28" s="1"/>
  <c r="L93" i="27"/>
  <c r="B94" i="27" s="1"/>
  <c r="C94" i="27" s="1"/>
  <c r="L155" i="27"/>
  <c r="B156" i="27" s="1"/>
  <c r="C156" i="27" s="1"/>
  <c r="L93" i="24"/>
  <c r="B94" i="24" s="1"/>
  <c r="C94" i="24" s="1"/>
  <c r="L93" i="23"/>
  <c r="B94" i="23" s="1"/>
  <c r="C94" i="23" s="1"/>
  <c r="B186" i="23"/>
  <c r="C186" i="23" s="1"/>
  <c r="L155" i="22"/>
  <c r="B156" i="22" s="1"/>
  <c r="C156" i="22" s="1"/>
  <c r="B62" i="21"/>
  <c r="C62" i="21" s="1"/>
  <c r="L62" i="8"/>
  <c r="B63" i="8" s="1"/>
  <c r="C63" i="8" s="1"/>
  <c r="L124" i="8"/>
  <c r="B125" i="8" s="1"/>
  <c r="C125" i="8" s="1"/>
  <c r="L186" i="9"/>
  <c r="B187" i="9" s="1"/>
  <c r="C187" i="9" s="1"/>
  <c r="L62" i="9"/>
  <c r="B63" i="9" s="1"/>
  <c r="C63" i="9" s="1"/>
  <c r="L62" i="4"/>
  <c r="B63" i="4" s="1"/>
  <c r="C63" i="4" s="1"/>
  <c r="L155" i="3"/>
  <c r="B156" i="3" s="1"/>
  <c r="C156" i="3" s="1"/>
  <c r="B155" i="23"/>
  <c r="C155" i="23" s="1"/>
  <c r="B186" i="4"/>
  <c r="C186" i="4" s="1"/>
  <c r="K186" i="2"/>
  <c r="B187" i="2" s="1"/>
  <c r="C187" i="2" s="1"/>
  <c r="K93" i="2"/>
  <c r="B94" i="2" s="1"/>
  <c r="C94" i="2" s="1"/>
  <c r="K186" i="1"/>
  <c r="B187" i="1" s="1"/>
  <c r="C187" i="1" s="1"/>
  <c r="K124" i="1"/>
  <c r="B125" i="1" s="1"/>
  <c r="C125" i="1" s="1"/>
  <c r="B93" i="1"/>
  <c r="C93" i="1" s="1"/>
  <c r="B186" i="3"/>
  <c r="C186" i="3" s="1"/>
  <c r="B62" i="32"/>
  <c r="C62" i="32" s="1"/>
  <c r="B62" i="24"/>
  <c r="C62" i="24" s="1"/>
  <c r="B124" i="21"/>
  <c r="C124" i="21" s="1"/>
  <c r="L93" i="32"/>
  <c r="B94" i="32" s="1"/>
  <c r="C94" i="32" s="1"/>
  <c r="L93" i="31"/>
  <c r="B94" i="31" s="1"/>
  <c r="C94" i="31" s="1"/>
  <c r="L93" i="25"/>
  <c r="B94" i="25" s="1"/>
  <c r="C94" i="25" s="1"/>
  <c r="L124" i="24"/>
  <c r="B125" i="24" s="1"/>
  <c r="C125" i="24" s="1"/>
  <c r="L93" i="8"/>
  <c r="L155" i="8"/>
  <c r="L124" i="9"/>
  <c r="B125" i="9" s="1"/>
  <c r="C125" i="9" s="1"/>
  <c r="L93" i="4"/>
  <c r="K155" i="2"/>
  <c r="B62" i="33"/>
  <c r="C62" i="33" s="1"/>
  <c r="B125" i="34"/>
  <c r="C125" i="34" s="1"/>
  <c r="B124" i="34"/>
  <c r="C124" i="34" s="1"/>
  <c r="B61" i="34"/>
  <c r="C61" i="34" s="1"/>
  <c r="B92" i="33"/>
  <c r="C92" i="33" s="1"/>
  <c r="L124" i="32"/>
  <c r="B92" i="32"/>
  <c r="C92" i="32" s="1"/>
  <c r="B61" i="31"/>
  <c r="C61" i="31" s="1"/>
  <c r="B92" i="31"/>
  <c r="C92" i="31" s="1"/>
  <c r="B125" i="31"/>
  <c r="C125" i="31" s="1"/>
  <c r="B124" i="31"/>
  <c r="C124" i="31" s="1"/>
  <c r="B93" i="30"/>
  <c r="C93" i="30" s="1"/>
  <c r="B92" i="30"/>
  <c r="C92" i="30" s="1"/>
  <c r="B125" i="30"/>
  <c r="C125" i="30" s="1"/>
  <c r="B124" i="30"/>
  <c r="C124" i="30" s="1"/>
  <c r="L124" i="29"/>
  <c r="B92" i="28"/>
  <c r="C92" i="28" s="1"/>
  <c r="B125" i="28"/>
  <c r="C125" i="28" s="1"/>
  <c r="B124" i="28"/>
  <c r="C124" i="28" s="1"/>
  <c r="B61" i="28"/>
  <c r="C61" i="28" s="1"/>
  <c r="L124" i="27"/>
  <c r="L62" i="27"/>
  <c r="B63" i="27" s="1"/>
  <c r="C63" i="27" s="1"/>
  <c r="B61" i="27"/>
  <c r="C61" i="27" s="1"/>
  <c r="L186" i="26"/>
  <c r="L93" i="26"/>
  <c r="B94" i="26" s="1"/>
  <c r="C94" i="26" s="1"/>
  <c r="L124" i="26"/>
  <c r="B125" i="26" s="1"/>
  <c r="C125" i="26" s="1"/>
  <c r="B123" i="26"/>
  <c r="C123" i="26" s="1"/>
  <c r="B62" i="25"/>
  <c r="C62" i="25" s="1"/>
  <c r="B92" i="25"/>
  <c r="C92" i="25" s="1"/>
  <c r="B123" i="24"/>
  <c r="C123" i="24" s="1"/>
  <c r="B93" i="23"/>
  <c r="C93" i="23" s="1"/>
  <c r="L124" i="23"/>
  <c r="B92" i="23"/>
  <c r="C92" i="23" s="1"/>
  <c r="L186" i="22"/>
  <c r="L93" i="22"/>
  <c r="B154" i="22"/>
  <c r="C154" i="22" s="1"/>
  <c r="K61" i="1"/>
  <c r="K155" i="1"/>
  <c r="K60" i="1"/>
  <c r="B59" i="1"/>
  <c r="C59" i="1" s="1"/>
  <c r="B61" i="9"/>
  <c r="C61" i="9" s="1"/>
  <c r="B187" i="8"/>
  <c r="C187" i="8" s="1"/>
  <c r="B186" i="8"/>
  <c r="C186" i="8" s="1"/>
  <c r="B62" i="2"/>
  <c r="C62" i="2" s="1"/>
  <c r="B155" i="3"/>
  <c r="C155" i="3" s="1"/>
  <c r="B61" i="4"/>
  <c r="C61" i="4" s="1"/>
  <c r="B123" i="1"/>
  <c r="C123" i="1" s="1"/>
  <c r="G63" i="1"/>
  <c r="K63" i="1" a="1"/>
  <c r="B62" i="28" l="1"/>
  <c r="C62" i="28" s="1"/>
  <c r="B62" i="31"/>
  <c r="C62" i="31" s="1"/>
  <c r="B62" i="34"/>
  <c r="C62" i="34" s="1"/>
  <c r="B124" i="8"/>
  <c r="C124" i="8" s="1"/>
  <c r="B62" i="8"/>
  <c r="C62" i="8" s="1"/>
  <c r="B62" i="9"/>
  <c r="C62" i="9" s="1"/>
  <c r="B186" i="9"/>
  <c r="C186" i="9" s="1"/>
  <c r="B93" i="33"/>
  <c r="C93" i="33" s="1"/>
  <c r="B93" i="29"/>
  <c r="C93" i="29" s="1"/>
  <c r="B93" i="28"/>
  <c r="C93" i="28" s="1"/>
  <c r="B93" i="27"/>
  <c r="C93" i="27" s="1"/>
  <c r="B155" i="27"/>
  <c r="C155" i="27" s="1"/>
  <c r="B93" i="24"/>
  <c r="C93" i="24" s="1"/>
  <c r="B155" i="22"/>
  <c r="C155" i="22" s="1"/>
  <c r="B62" i="4"/>
  <c r="C62" i="4" s="1"/>
  <c r="B186" i="2"/>
  <c r="C186" i="2" s="1"/>
  <c r="B93" i="2"/>
  <c r="C93" i="2" s="1"/>
  <c r="B186" i="1"/>
  <c r="C186" i="1" s="1"/>
  <c r="B124" i="1"/>
  <c r="C124" i="1" s="1"/>
  <c r="B93" i="31"/>
  <c r="C93" i="31" s="1"/>
  <c r="B124" i="9"/>
  <c r="C124" i="9" s="1"/>
  <c r="B124" i="24"/>
  <c r="C124" i="24" s="1"/>
  <c r="B93" i="25"/>
  <c r="C93" i="25" s="1"/>
  <c r="B93" i="32"/>
  <c r="C93" i="32" s="1"/>
  <c r="B124" i="26"/>
  <c r="C124" i="26" s="1"/>
  <c r="B125" i="32"/>
  <c r="C125" i="32" s="1"/>
  <c r="B124" i="32"/>
  <c r="C124" i="32" s="1"/>
  <c r="B93" i="26"/>
  <c r="C93" i="26" s="1"/>
  <c r="B125" i="29"/>
  <c r="C125" i="29" s="1"/>
  <c r="B124" i="29"/>
  <c r="C124" i="29" s="1"/>
  <c r="B62" i="27"/>
  <c r="C62" i="27" s="1"/>
  <c r="B125" i="27"/>
  <c r="C125" i="27" s="1"/>
  <c r="B124" i="27"/>
  <c r="C124" i="27" s="1"/>
  <c r="B187" i="26"/>
  <c r="C187" i="26" s="1"/>
  <c r="B186" i="26"/>
  <c r="C186" i="26" s="1"/>
  <c r="B125" i="23"/>
  <c r="C125" i="23" s="1"/>
  <c r="B124" i="23"/>
  <c r="C124" i="23" s="1"/>
  <c r="B94" i="22"/>
  <c r="C94" i="22" s="1"/>
  <c r="B93" i="22"/>
  <c r="C93" i="22" s="1"/>
  <c r="B187" i="22"/>
  <c r="C187" i="22" s="1"/>
  <c r="B186" i="22"/>
  <c r="C186" i="22" s="1"/>
  <c r="K63" i="1"/>
  <c r="J62" i="1"/>
  <c r="B60" i="1"/>
  <c r="C60" i="1" s="1"/>
  <c r="B156" i="8"/>
  <c r="C156" i="8" s="1"/>
  <c r="B155" i="8"/>
  <c r="C155" i="8" s="1"/>
  <c r="B94" i="8"/>
  <c r="C94" i="8" s="1"/>
  <c r="B93" i="8"/>
  <c r="C93" i="8" s="1"/>
  <c r="B94" i="4"/>
  <c r="C94" i="4" s="1"/>
  <c r="B93" i="4"/>
  <c r="C93" i="4" s="1"/>
  <c r="B156" i="2"/>
  <c r="C156" i="2" s="1"/>
  <c r="B155" i="2"/>
  <c r="C155" i="2" s="1"/>
  <c r="B156" i="1"/>
  <c r="C156" i="1" s="1"/>
  <c r="B155" i="1"/>
  <c r="C155" i="1" s="1"/>
  <c r="K62" i="1" a="1"/>
  <c r="K62" i="1" l="1"/>
  <c r="B63" i="1" s="1"/>
  <c r="C63" i="1" s="1"/>
  <c r="B61" i="1"/>
  <c r="C61" i="1" s="1"/>
  <c r="B62" i="1" l="1"/>
  <c r="C62"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<sst xmlns="http://schemas.openxmlformats.org/spreadsheetml/2006/main" count="12339" uniqueCount="111">
  <si>
    <t>Scenario</t>
  </si>
  <si>
    <t>Volume</t>
  </si>
  <si>
    <t>Herhalingstijd</t>
  </si>
  <si>
    <t>Ov.Freq</t>
  </si>
  <si>
    <t>Zichtjaar</t>
  </si>
  <si>
    <t>corner</t>
  </si>
  <si>
    <t>lower</t>
  </si>
  <si>
    <t>center</t>
  </si>
  <si>
    <t>upper</t>
  </si>
  <si>
    <t>GL</t>
  </si>
  <si>
    <t>WL</t>
  </si>
  <si>
    <t>GH</t>
  </si>
  <si>
    <t>WH</t>
  </si>
  <si>
    <t>Bovengrens</t>
  </si>
  <si>
    <t>DUUR</t>
  </si>
  <si>
    <t>KANS</t>
  </si>
  <si>
    <t>KANSCORR</t>
  </si>
  <si>
    <t>KLIMAATSCENARIO</t>
  </si>
  <si>
    <t>SEIZOEN</t>
  </si>
  <si>
    <t>winter</t>
  </si>
  <si>
    <t>USE</t>
  </si>
  <si>
    <t>zomer</t>
  </si>
  <si>
    <t>VOLUME</t>
  </si>
  <si>
    <t>STOWA2019_2030_LOWER</t>
  </si>
  <si>
    <t>STOWA2024_HUIDIG</t>
  </si>
  <si>
    <t>L</t>
  </si>
  <si>
    <t>STOWA2024_2033L</t>
  </si>
  <si>
    <t>STOWA2024_2050L</t>
  </si>
  <si>
    <t>M</t>
  </si>
  <si>
    <t>STOWA2024_2050M</t>
  </si>
  <si>
    <t>STOWA2024_2050H</t>
  </si>
  <si>
    <t>H</t>
  </si>
  <si>
    <t>STOWA2024_2100L</t>
  </si>
  <si>
    <t>STOWA2024_2100M</t>
  </si>
  <si>
    <t>STOWA2024_2100H</t>
  </si>
  <si>
    <t>STOWA2024_2150M</t>
  </si>
  <si>
    <t>STOWA2024_2150H</t>
  </si>
  <si>
    <t>Dit werkboek produceert en exporteert de neerslagstatistieken van STOWA uit 2024 naar CSV.</t>
  </si>
  <si>
    <t>Het resulterende bestand kan worden geïmporteerd in de database van De Nieuwe Stochastentool (https://github.com/SiebeBosch/DeNieuweStochastentool)</t>
  </si>
  <si>
    <t xml:space="preserve">De toegevoegde waarde hiervan in een stochastenanalyse is dat ieder neerslagvolume slechts éénmaal hydrologisch hoeft te worden doorgerekend. </t>
  </si>
  <si>
    <t>Het analyseren van klimaateffecten is alleen nog een kwestie van de aangepaste herhalingstijden/kansen toekennen en het resultaat opnieuw nabewerken.</t>
  </si>
  <si>
    <t>Siebe Bosch, 2 mei 2024</t>
  </si>
  <si>
    <t>Om tot een geschikte input voor een stochastenanalyse te komen zijn de statistieken van STOWA geïnverteerd. In plaats van volume als functie van herhalingstijd produceert dit werkboek herhalingstijd als functie van volume.</t>
  </si>
  <si>
    <t>Winter (NDJF)</t>
  </si>
  <si>
    <t>Duur (min)</t>
  </si>
  <si>
    <t>Steekproef: voor diverse combinaties van zichtjaar, scenario, duur en herhalingstijd berekenen we het overschrijdingsvolume én rekenen we weer terug naar herhalingstijd. Deze getallen moeten matchen met het resultaat van HKV's Jupyter notebooks</t>
  </si>
  <si>
    <t>Exporteren naar CSV (voor import Stochastentool)</t>
  </si>
  <si>
    <t>10 min</t>
  </si>
  <si>
    <t>30 min</t>
  </si>
  <si>
    <t>60 min</t>
  </si>
  <si>
    <t>2 uur</t>
  </si>
  <si>
    <t>4 uur</t>
  </si>
  <si>
    <t>8 uur</t>
  </si>
  <si>
    <t>12 uur</t>
  </si>
  <si>
    <t>24 uur</t>
  </si>
  <si>
    <t>2 dagen</t>
  </si>
  <si>
    <t>3 dagen</t>
  </si>
  <si>
    <t>4 dagen</t>
  </si>
  <si>
    <t>8 dagen</t>
  </si>
  <si>
    <t>10 dagen</t>
  </si>
  <si>
    <t>0.5 jaar</t>
  </si>
  <si>
    <t>1 jaar</t>
  </si>
  <si>
    <t>2 jaar</t>
  </si>
  <si>
    <t>5 jaar</t>
  </si>
  <si>
    <t>10 jaar</t>
  </si>
  <si>
    <t>20 jaar</t>
  </si>
  <si>
    <t>25 jaar</t>
  </si>
  <si>
    <t>50 jaar</t>
  </si>
  <si>
    <t>100 jaar</t>
  </si>
  <si>
    <t>200 jaar</t>
  </si>
  <si>
    <t>250 jaar</t>
  </si>
  <si>
    <t>500 jaar</t>
  </si>
  <si>
    <t>1000 jaar</t>
  </si>
  <si>
    <t>HUIDIG</t>
  </si>
  <si>
    <t>2033L</t>
  </si>
  <si>
    <t>2050L</t>
  </si>
  <si>
    <t>2100L</t>
  </si>
  <si>
    <t>2150L</t>
  </si>
  <si>
    <t>2050M</t>
  </si>
  <si>
    <t>2100M</t>
  </si>
  <si>
    <t>2150M</t>
  </si>
  <si>
    <t>2050H</t>
  </si>
  <si>
    <t>2100H</t>
  </si>
  <si>
    <t>2150H</t>
  </si>
  <si>
    <t>10 mm</t>
  </si>
  <si>
    <t>20 mm</t>
  </si>
  <si>
    <t>30 mm</t>
  </si>
  <si>
    <t>40 mm</t>
  </si>
  <si>
    <t>50 mm</t>
  </si>
  <si>
    <t>60 mm</t>
  </si>
  <si>
    <t>70 mm</t>
  </si>
  <si>
    <t>80 mm</t>
  </si>
  <si>
    <t>90 mm</t>
  </si>
  <si>
    <t>100 mm</t>
  </si>
  <si>
    <t>110 mm</t>
  </si>
  <si>
    <t>120 mm</t>
  </si>
  <si>
    <t>130 mm</t>
  </si>
  <si>
    <t>140 mm</t>
  </si>
  <si>
    <t>150 mm</t>
  </si>
  <si>
    <t>Jaarrond</t>
  </si>
  <si>
    <t>zichtjaar</t>
  </si>
  <si>
    <t>scenario</t>
  </si>
  <si>
    <t>duur (min)</t>
  </si>
  <si>
    <t>volume</t>
  </si>
  <si>
    <t>T</t>
  </si>
  <si>
    <t>Winter</t>
  </si>
  <si>
    <t>Update 21 september 2024: foutjes in de opgegeven volumes op de overgangen tussen duren opgelost</t>
  </si>
  <si>
    <t>Update 8 oktober 2024 aangaande frequentieberekeningen. Implementatie in Stochastentool was onjuist en resulteerde in onderschattingen. Ter illustratie: 365.25 * 24/duur  * 8/12 * 12/8 * 8/12= 270</t>
  </si>
  <si>
    <t>Alleen dan werkt de implementatie in De Nieuwe Stochastentool correct. Daarin passen we namelijk weer de kans op elk seizoen toe (resp. 8/12 en 4/12)</t>
  </si>
  <si>
    <r>
      <t xml:space="preserve">Hierin is </t>
    </r>
    <r>
      <rPr>
        <sz val="11"/>
        <color rgb="FFFF0000"/>
        <rFont val="Calibri"/>
        <family val="2"/>
        <scheme val="minor"/>
      </rPr>
      <t>365.25 * 24/duur  * 8/12</t>
    </r>
    <r>
      <rPr>
        <sz val="11"/>
        <color theme="1"/>
        <rFont val="Calibri"/>
        <family val="2"/>
        <scheme val="minor"/>
      </rPr>
      <t xml:space="preserve"> al inbegrepen bij de statistiek van STOWA; niet 365.25 * 24/duur, zoals tot dusver was aangenomen. Dit betekent dat we voor bijv. zomerfrequenties nog moeten vermenigvuldigen met 12/8 en winter met 12/4</t>
    </r>
  </si>
  <si>
    <t>In dit werkboek en de onderliggende statistieken is ZOMER gedefinieerd als maart t/m oktober (8 maanden) en WINTER als november t/m februari (4 maanden)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</si>
</sst>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b/>
      <sz val="11"/>
      <color theme="1"/>
      <name val="Calibri"/>
      <family val="2"/>
      <scheme val="minor"/>
    </font>
    <font>
      <b/>
      <sz val="11"/>
      <name val="Calibri"/>
      <family val="2"/>
    </font>
    <font>
      <sz val="11"/>
      <color rgb="FFFF0000"/>
      <name val="Calibri"/>
      <family val="2"/>
      <scheme val="minor"/>
    </font>
  </fonts>
  <fills count="3">
    <fill>
      <patternFill patternType="none"/>
    </fill>
    <fill>
      <patternFill patternType="gray125"/>
    </fill>
    <fill>
      <patternFill patternType="solid">
        <fgColor rgb="FFFFFF0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1">
    <xf numFmtId="0" fontId="0" fillId="0" borderId="0"/>
  </cellStyleXfs>
  <cellXfs count="39">
    <xf numFmtId="0" fontId="0" fillId="0" borderId="0" xfId="0"/>
    <xf numFmtId="0" fontId="0" fillId="2"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2" fontId="0" fillId="0" borderId="5" xfId="0" applyNumberFormat="1" applyBorder="1"/>
    <xf numFmtId="0" fontId="0" fillId="0" borderId="9" xfId="0" applyBorder="1"/>
    <xf numFmtId="0" fontId="0" fillId="0" borderId="10" xfId="0" applyBorder="1"/>
    <xf numFmtId="0" fontId="0" fillId="0" borderId="11" xfId="0" applyBorder="1"/>
    <xf numFmtId="0" fontId="2" fillId="0" borderId="12" xfId="0" applyFont="1" applyBorder="1" applyAlignment="1">
      <alignment horizontal="center" vertical="top"/>
    </xf>
    <xf numFmtId="0" fontId="1" fillId="0" borderId="0" xfId="0" applyFont="1"/>
    <xf numFmtId="164" fontId="0" fillId="0" borderId="0" xfId="0" applyNumberFormat="1"/>
    <xf numFmtId="2" fontId="0" fillId="0" borderId="3" xfId="0" applyNumberFormat="1" applyBorder="1"/>
    <xf numFmtId="1" fontId="0" fillId="0" borderId="2" xfId="0" applyNumberFormat="1" applyBorder="1"/>
    <xf numFmtId="1" fontId="0" fillId="0" borderId="0" xfId="0" applyNumberFormat="1"/>
    <xf numFmtId="1" fontId="0" fillId="0" borderId="7" xfId="0" applyNumberFormat="1" applyBorder="1"/>
    <xf numFmtId="164" fontId="0" fillId="0" borderId="3" xfId="0" applyNumberFormat="1" applyBorder="1"/>
    <xf numFmtId="164" fontId="0" fillId="0" borderId="5" xfId="0" applyNumberFormat="1" applyBorder="1"/>
    <xf numFmtId="164" fontId="0" fillId="0" borderId="8" xfId="0" applyNumberFormat="1" applyBorder="1"/>
    <xf numFmtId="1" fontId="0" fillId="0" borderId="3" xfId="0" applyNumberFormat="1" applyBorder="1"/>
    <xf numFmtId="1" fontId="0" fillId="0" borderId="5" xfId="0" applyNumberFormat="1" applyBorder="1"/>
    <xf numFmtId="1" fontId="0" fillId="0" borderId="8" xfId="0" applyNumberFormat="1" applyBorder="1"/>
    <xf numFmtId="164" fontId="0" fillId="0" borderId="2" xfId="0" applyNumberFormat="1" applyBorder="1"/>
    <xf numFmtId="164" fontId="0" fillId="0" borderId="7" xfId="0" applyNumberForma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0" xfId="0" applyBorder="1"/>
    <xf numFmtId="2" fontId="0" fillId="0" borderId="8" xfId="0" applyNumberFormat="1" applyBorder="1"/>
    <xf numFmtId="2" fontId="0" fillId="0" borderId="2" xfId="0" applyNumberFormat="1" applyBorder="1"/>
    <xf numFmtId="0" fontId="3" fillId="0" borderId="0" xfId="0" applyFont="1"/>
  </cellXfs>
  <cellStyles count="1">
    <cellStyle name="Standaard" xfId="0" builtinId="0"/>
  </cellStyles>
  <dxfs count="0"/>
  <tableStyles count="0" defaultTableStyle="TableStyleMedium2" defaultPivotStyle="PivotStyleLight16"/>
  <colors>
    <mruColors>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594360</xdr:colOff>
          <xdr:row>18</xdr:row>
          <xdr:rowOff>99060</xdr:rowOff>
        </xdr:from>
        <xdr:to>
          <xdr:col>21</xdr:col>
          <xdr:colOff>533400</xdr:colOff>
          <xdr:row>21</xdr:row>
          <xdr:rowOff>121920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EAAEC-E948-497E-9715-B7D7C0DB8AFD}">
  <sheetPr codeName="Blad17"/>
  <dimension ref="B2:V30"/>
  <sheetViews>
    <sheetView showGridLines="0" workbookViewId="0">
      <selection activeCell="G9" sqref="G9"/>
    </sheetView>
  </sheetViews>
  <sheetFormatPr defaultRowHeight="14.4" x14ac:dyDescent="0.3"/>
  <cols>
    <col min="1" max="1" width="6" customWidth="1"/>
    <col min="2" max="2" width="10" bestFit="1" customWidth="1"/>
    <col min="6" max="6" width="12" bestFit="1" customWidth="1"/>
    <col min="7" max="7" width="8.33203125" customWidth="1"/>
    <col min="10" max="11" width="8" bestFit="1" customWidth="1"/>
    <col min="12" max="12" width="9.44140625" bestFit="1" customWidth="1"/>
    <col min="14" max="14" width="12" bestFit="1" customWidth="1"/>
    <col min="17" max="17" width="10" bestFit="1" customWidth="1"/>
  </cols>
  <sheetData>
    <row r="2" spans="2:22" x14ac:dyDescent="0.3">
      <c r="B2" s="2" t="s">
        <v>37</v>
      </c>
      <c r="C2" s="3"/>
      <c r="D2" s="3"/>
      <c r="E2" s="3"/>
      <c r="F2" s="3"/>
      <c r="G2" s="3"/>
      <c r="H2" s="3"/>
      <c r="I2" s="3"/>
      <c r="J2" s="3"/>
      <c r="K2" s="3"/>
      <c r="L2" s="3"/>
      <c r="M2" s="3"/>
      <c r="N2" s="3"/>
      <c r="O2" s="3"/>
      <c r="P2" s="3"/>
      <c r="Q2" s="3"/>
      <c r="R2" s="3"/>
      <c r="S2" s="3"/>
      <c r="T2" s="3"/>
      <c r="U2" s="3"/>
      <c r="V2" s="4"/>
    </row>
    <row r="3" spans="2:22" x14ac:dyDescent="0.3">
      <c r="B3" s="5" t="s">
        <v>38</v>
      </c>
      <c r="V3" s="6"/>
    </row>
    <row r="4" spans="2:22" x14ac:dyDescent="0.3">
      <c r="B4" s="5" t="s">
        <v>42</v>
      </c>
      <c r="V4" s="6"/>
    </row>
    <row r="5" spans="2:22" x14ac:dyDescent="0.3">
      <c r="B5" s="5" t="s">
        <v>39</v>
      </c>
      <c r="V5" s="6"/>
    </row>
    <row r="6" spans="2:22" x14ac:dyDescent="0.3">
      <c r="B6" s="7" t="s">
        <v>40</v>
      </c>
      <c r="C6" s="8"/>
      <c r="D6" s="8"/>
      <c r="E6" s="8"/>
      <c r="F6" s="8"/>
      <c r="G6" s="8"/>
      <c r="H6" s="8"/>
      <c r="I6" s="8"/>
      <c r="J6" s="8"/>
      <c r="K6" s="8"/>
      <c r="L6" s="8"/>
      <c r="M6" s="8"/>
      <c r="N6" s="8"/>
      <c r="O6" s="8"/>
      <c r="P6" s="8"/>
      <c r="Q6" s="8"/>
      <c r="R6" s="8"/>
      <c r="S6" s="8"/>
      <c r="T6" s="8"/>
      <c r="U6" s="8"/>
      <c r="V6" s="9"/>
    </row>
    <row r="8" spans="2:22" x14ac:dyDescent="0.3">
      <c r="B8" s="38" t="s">
        <v>110</v>
      </c>
    </row>
    <row r="10" spans="2:22" x14ac:dyDescent="0.3">
      <c r="B10" t="s">
        <v>41</v>
      </c>
    </row>
    <row r="11" spans="2:22" x14ac:dyDescent="0.3">
      <c r="B11" t="s">
        <v>106</v>
      </c>
    </row>
    <row r="12" spans="2:22" x14ac:dyDescent="0.3">
      <c r="B12" t="s">
        <v>107</v>
      </c>
    </row>
    <row r="13" spans="2:22" x14ac:dyDescent="0.3">
      <c r="B13" t="s">
        <v>109</v>
      </c>
    </row>
    <row r="14" spans="2:22" x14ac:dyDescent="0.3">
      <c r="B14" t="s">
        <v>108</v>
      </c>
    </row>
    <row r="16" spans="2:22" x14ac:dyDescent="0.3">
      <c r="B16" t="s">
        <v>45</v>
      </c>
    </row>
    <row r="18" spans="2:22" x14ac:dyDescent="0.3">
      <c r="B18" s="29" t="s">
        <v>99</v>
      </c>
      <c r="C18" s="30"/>
      <c r="D18" s="30"/>
      <c r="E18" s="30"/>
      <c r="F18" s="30"/>
      <c r="G18" s="31"/>
      <c r="J18" s="29" t="s">
        <v>43</v>
      </c>
      <c r="K18" s="30"/>
      <c r="L18" s="30"/>
      <c r="M18" s="30"/>
      <c r="N18" s="30"/>
      <c r="O18" s="31"/>
      <c r="Q18" s="29" t="s">
        <v>46</v>
      </c>
      <c r="R18" s="30"/>
      <c r="S18" s="30"/>
      <c r="T18" s="30"/>
      <c r="U18" s="30"/>
      <c r="V18" s="31"/>
    </row>
    <row r="19" spans="2:22" x14ac:dyDescent="0.3">
      <c r="B19" s="11" t="s">
        <v>4</v>
      </c>
      <c r="C19" s="12" t="s">
        <v>0</v>
      </c>
      <c r="D19" s="12" t="s">
        <v>44</v>
      </c>
      <c r="E19" s="12" t="s">
        <v>1</v>
      </c>
      <c r="F19" s="12" t="s">
        <v>2</v>
      </c>
      <c r="G19" s="13" t="s">
        <v>1</v>
      </c>
      <c r="J19" s="11" t="s">
        <v>4</v>
      </c>
      <c r="K19" s="12" t="s">
        <v>0</v>
      </c>
      <c r="L19" s="12" t="s">
        <v>44</v>
      </c>
      <c r="M19" s="12" t="s">
        <v>1</v>
      </c>
      <c r="N19" s="12" t="s">
        <v>2</v>
      </c>
      <c r="O19" s="13" t="s">
        <v>1</v>
      </c>
    </row>
    <row r="20" spans="2:22" x14ac:dyDescent="0.3">
      <c r="B20" s="2">
        <v>2014</v>
      </c>
      <c r="C20" s="3"/>
      <c r="D20" s="3">
        <f>48*60</f>
        <v>2880</v>
      </c>
      <c r="E20" s="18">
        <v>45</v>
      </c>
      <c r="F20" s="3" cm="1">
        <f t="array" ref="F20">STOWA2024_JAARROND_T(D20,E20,B20,C20,"")</f>
        <v>0.91205849149999108</v>
      </c>
      <c r="G20" s="17" cm="1">
        <f t="array" ref="G20">STOWA2024_JAARROND_V(D20,F20,B20,C20,"")</f>
        <v>45.000674219913591</v>
      </c>
      <c r="J20" s="2">
        <v>2014</v>
      </c>
      <c r="K20" s="3"/>
      <c r="L20" s="3">
        <f t="shared" ref="L20:L30" si="0">48*60</f>
        <v>2880</v>
      </c>
      <c r="M20" s="37">
        <v>35</v>
      </c>
      <c r="N20" s="3" cm="1">
        <f t="array" ref="N20">STOWA2024_NDJF_T(L20,M20,J20,K20,"")</f>
        <v>1.0728173007055883</v>
      </c>
      <c r="O20" s="17" cm="1">
        <f t="array" ref="O20">STOWA2024_NDJF_V(L20,N20,J20,K20,"")</f>
        <v>34.999532318175582</v>
      </c>
    </row>
    <row r="21" spans="2:22" x14ac:dyDescent="0.3">
      <c r="B21" s="5">
        <v>2014</v>
      </c>
      <c r="C21" s="35"/>
      <c r="D21" s="35">
        <v>2880</v>
      </c>
      <c r="E21" s="35">
        <v>55</v>
      </c>
      <c r="F21" s="35" cm="1">
        <f t="array" ref="F21">STOWA2024_JAARROND_T(D21,E21,B21,C21,"")</f>
        <v>2.1675144785423202</v>
      </c>
      <c r="G21" s="10" cm="1">
        <f t="array" ref="G21">STOWA2024_JAARROND_V(D21,F21,B21,C21,"")</f>
        <v>54.999279262411257</v>
      </c>
      <c r="J21" s="5">
        <v>2014</v>
      </c>
      <c r="K21" s="35"/>
      <c r="L21" s="35">
        <f t="shared" si="0"/>
        <v>2880</v>
      </c>
      <c r="M21" s="35">
        <v>40</v>
      </c>
      <c r="N21" s="35" cm="1">
        <f t="array" ref="N21">STOWA2024_NDJF_T(L21,M21,J21,K21,"")</f>
        <v>1.9698379155333845</v>
      </c>
      <c r="O21" s="10" cm="1">
        <f t="array" ref="O21">STOWA2024_NDJF_V(L21,N21,J21,K21,"")</f>
        <v>39.999439115344892</v>
      </c>
    </row>
    <row r="22" spans="2:22" x14ac:dyDescent="0.3">
      <c r="B22" s="5">
        <v>2014</v>
      </c>
      <c r="C22" s="35"/>
      <c r="D22" s="35">
        <v>2880</v>
      </c>
      <c r="E22" s="35">
        <v>65</v>
      </c>
      <c r="F22" s="35" cm="1">
        <f t="array" ref="F22">STOWA2024_JAARROND_T(D22,E22,B22,C22,"")</f>
        <v>4.8054038682546603</v>
      </c>
      <c r="G22" s="10" cm="1">
        <f t="array" ref="G22">STOWA2024_JAARROND_V(D22,F22,B22,C22,"")</f>
        <v>64.999242841996931</v>
      </c>
      <c r="J22" s="5">
        <v>2014</v>
      </c>
      <c r="K22" s="35"/>
      <c r="L22" s="35">
        <f t="shared" si="0"/>
        <v>2880</v>
      </c>
      <c r="M22" s="35">
        <v>50</v>
      </c>
      <c r="N22" s="35" cm="1">
        <f t="array" ref="N22">STOWA2024_NDJF_T(L22,M22,J22,K22,"")</f>
        <v>6.2624238289771155</v>
      </c>
      <c r="O22" s="10" cm="1">
        <f t="array" ref="O22">STOWA2024_NDJF_V(L22,N22,J22,K22,"")</f>
        <v>49.999376763819882</v>
      </c>
    </row>
    <row r="23" spans="2:22" x14ac:dyDescent="0.3">
      <c r="B23" s="5">
        <v>2014</v>
      </c>
      <c r="C23" s="35"/>
      <c r="D23" s="35">
        <v>2880</v>
      </c>
      <c r="E23" s="35">
        <v>75</v>
      </c>
      <c r="F23" s="35" cm="1">
        <f t="array" ref="F23">STOWA2024_JAARROND_T(D23,E23,B23,C23,"")</f>
        <v>10.040967373680219</v>
      </c>
      <c r="G23" s="10" cm="1">
        <f t="array" ref="G23">STOWA2024_JAARROND_V(D23,F23,B23,C23,"")</f>
        <v>74.999294875965163</v>
      </c>
      <c r="J23" s="5">
        <v>2014</v>
      </c>
      <c r="K23" s="35"/>
      <c r="L23" s="35">
        <f t="shared" si="0"/>
        <v>2880</v>
      </c>
      <c r="M23" s="35">
        <v>55</v>
      </c>
      <c r="N23" s="35" cm="1">
        <f t="array" ref="N23">STOWA2024_NDJF_T(L23,M23,J23,K23,"")</f>
        <v>10.869324346065103</v>
      </c>
      <c r="O23" s="10" cm="1">
        <f t="array" ref="O23">STOWA2024_NDJF_V(L23,N23,J23,K23,"")</f>
        <v>54.999352217689967</v>
      </c>
    </row>
    <row r="24" spans="2:22" x14ac:dyDescent="0.3">
      <c r="B24" s="5">
        <v>2014</v>
      </c>
      <c r="C24" s="35"/>
      <c r="D24" s="35">
        <v>2880</v>
      </c>
      <c r="E24" s="35">
        <v>90</v>
      </c>
      <c r="F24" s="35" cm="1">
        <f t="array" ref="F24">STOWA2024_JAARROND_T(D24,E24,B24,C24,"")</f>
        <v>27.619067185138576</v>
      </c>
      <c r="G24" s="10" cm="1">
        <f t="array" ref="G24">STOWA2024_JAARROND_V(D24,F24,B24,C24,"")</f>
        <v>89.999290266421681</v>
      </c>
      <c r="J24" s="5">
        <v>2014</v>
      </c>
      <c r="K24" s="35"/>
      <c r="L24" s="35">
        <f t="shared" si="0"/>
        <v>2880</v>
      </c>
      <c r="M24" s="35">
        <v>60</v>
      </c>
      <c r="N24" s="35" cm="1">
        <f t="array" ref="N24">STOWA2024_NDJF_T(L24,M24,J24,K24,"")</f>
        <v>18.556312297684215</v>
      </c>
      <c r="O24" s="10" cm="1">
        <f t="array" ref="O24">STOWA2024_NDJF_V(L24,N24,J24,K24,"")</f>
        <v>59.99937018027822</v>
      </c>
    </row>
    <row r="25" spans="2:22" x14ac:dyDescent="0.3">
      <c r="B25" s="5">
        <v>2014</v>
      </c>
      <c r="C25" s="35"/>
      <c r="D25" s="35">
        <v>2880</v>
      </c>
      <c r="E25" s="35">
        <v>100</v>
      </c>
      <c r="F25" s="35" cm="1">
        <f t="array" ref="F25">STOWA2024_JAARROND_T(D25,E25,B25,C25,"", TRUE)</f>
        <v>51.412097658756089</v>
      </c>
      <c r="G25" s="10" cm="1">
        <f t="array" ref="G25">STOWA2024_JAARROND_V(D25,F25,B25,C25,"")</f>
        <v>99.999289399845665</v>
      </c>
      <c r="J25" s="5">
        <v>2014</v>
      </c>
      <c r="K25" s="35"/>
      <c r="L25" s="35">
        <f t="shared" si="0"/>
        <v>2880</v>
      </c>
      <c r="M25" s="35">
        <v>70</v>
      </c>
      <c r="N25" s="35" cm="1">
        <f t="array" ref="N25">STOWA2024_NDJF_T(L25,M25,J25,K25,"")</f>
        <v>51.662923039304999</v>
      </c>
      <c r="O25" s="10" cm="1">
        <f t="array" ref="O25">STOWA2024_NDJF_V(L25,N25,J25,K25,"")</f>
        <v>69.999278438491118</v>
      </c>
    </row>
    <row r="26" spans="2:22" x14ac:dyDescent="0.3">
      <c r="B26" s="5">
        <v>2014</v>
      </c>
      <c r="C26" s="35"/>
      <c r="D26" s="35">
        <v>2880</v>
      </c>
      <c r="E26" s="35">
        <v>110</v>
      </c>
      <c r="F26" s="35" cm="1">
        <f t="array" ref="F26">STOWA2024_JAARROND_T(D26,E26,B26,C26,"")</f>
        <v>92.255670418409863</v>
      </c>
      <c r="G26" s="10" cm="1">
        <f t="array" ref="G26">STOWA2024_JAARROND_V(D26,F26,B26,C26,"")</f>
        <v>109.99921193034811</v>
      </c>
      <c r="J26" s="5">
        <v>2014</v>
      </c>
      <c r="K26" s="35"/>
      <c r="L26" s="35">
        <f t="shared" si="0"/>
        <v>2880</v>
      </c>
      <c r="M26" s="35">
        <v>80</v>
      </c>
      <c r="N26" s="35" cm="1">
        <f t="array" ref="N26">STOWA2024_NDJF_T(L26,M26,J26,K26,"")</f>
        <v>136.06573206871499</v>
      </c>
      <c r="O26" s="10" cm="1">
        <f t="array" ref="O26">STOWA2024_NDJF_V(L26,N26,J26,K26,"")</f>
        <v>79.999284879221221</v>
      </c>
    </row>
    <row r="27" spans="2:22" x14ac:dyDescent="0.3">
      <c r="B27" s="5">
        <v>2014</v>
      </c>
      <c r="C27" s="35"/>
      <c r="D27" s="35">
        <v>2880</v>
      </c>
      <c r="E27" s="35">
        <v>125</v>
      </c>
      <c r="F27" s="35" cm="1">
        <f t="array" ref="F27">STOWA2024_JAARROND_T(D27,E27,B27,C27,"")</f>
        <v>208.84860926266867</v>
      </c>
      <c r="G27" s="10" cm="1">
        <f t="array" ref="G27">STOWA2024_JAARROND_V(D27,F27,B27,C27,"")</f>
        <v>124.99924561747684</v>
      </c>
      <c r="J27" s="5">
        <v>2014</v>
      </c>
      <c r="K27" s="35"/>
      <c r="L27" s="35">
        <f t="shared" si="0"/>
        <v>2880</v>
      </c>
      <c r="M27" s="35">
        <v>85</v>
      </c>
      <c r="N27" s="35" cm="1">
        <f t="array" ref="N27">STOWA2024_NDJF_T(L27,M27,J27,K27,"")</f>
        <v>216.66059642254302</v>
      </c>
      <c r="O27" s="10" cm="1">
        <f t="array" ref="O27">STOWA2024_NDJF_V(L27,N27,J27,K27,"")</f>
        <v>84.999313399154119</v>
      </c>
    </row>
    <row r="28" spans="2:22" x14ac:dyDescent="0.3">
      <c r="B28" s="5">
        <v>2014</v>
      </c>
      <c r="C28" s="35"/>
      <c r="D28" s="35">
        <v>2880</v>
      </c>
      <c r="E28" s="35">
        <v>130</v>
      </c>
      <c r="F28" s="35" cm="1">
        <f t="array" ref="F28">STOWA2024_JAARROND_T(D28,E28,B28,C28,"")</f>
        <v>270.32938919210903</v>
      </c>
      <c r="G28" s="10" cm="1">
        <f t="array" ref="G28">STOWA2024_JAARROND_V(D28,F28,B28,C28,"")</f>
        <v>129.99918878261863</v>
      </c>
      <c r="J28" s="5">
        <v>2014</v>
      </c>
      <c r="K28" s="35"/>
      <c r="L28" s="35">
        <f t="shared" si="0"/>
        <v>2880</v>
      </c>
      <c r="M28" s="35">
        <v>90</v>
      </c>
      <c r="N28" s="35" cm="1">
        <f t="array" ref="N28">STOWA2024_NDJF_T(L28,M28,J28,K28,"")</f>
        <v>340.94021199301568</v>
      </c>
      <c r="O28" s="10" cm="1">
        <f t="array" ref="O28">STOWA2024_NDJF_V(L28,N28,J28,K28,"")</f>
        <v>89.999261056135126</v>
      </c>
    </row>
    <row r="29" spans="2:22" x14ac:dyDescent="0.3">
      <c r="B29" s="5">
        <v>2014</v>
      </c>
      <c r="C29" s="35"/>
      <c r="D29" s="35">
        <v>2880</v>
      </c>
      <c r="E29" s="35">
        <v>145</v>
      </c>
      <c r="F29" s="35" cm="1">
        <f t="array" ref="F29">STOWA2024_JAARROND_T(D29,E29,B29,C29,"")</f>
        <v>564.37946833199953</v>
      </c>
      <c r="G29" s="10" cm="1">
        <f t="array" ref="G29">STOWA2024_JAARROND_V(D29,F29,B29,C29,"")</f>
        <v>144.99919340266098</v>
      </c>
      <c r="J29" s="5">
        <v>2014</v>
      </c>
      <c r="K29" s="35"/>
      <c r="L29" s="35">
        <f t="shared" si="0"/>
        <v>2880</v>
      </c>
      <c r="M29" s="35">
        <v>95</v>
      </c>
      <c r="N29" s="35" cm="1">
        <f t="array" ref="N29">STOWA2024_NDJF_T(L29,M29,J29,K29,"")</f>
        <v>530.52407480308534</v>
      </c>
      <c r="O29" s="10" cm="1">
        <f t="array" ref="O29">STOWA2024_NDJF_V(L29,N29,J29,K29,"")</f>
        <v>94.999316786349397</v>
      </c>
    </row>
    <row r="30" spans="2:22" x14ac:dyDescent="0.3">
      <c r="B30" s="7">
        <v>2014</v>
      </c>
      <c r="C30" s="8"/>
      <c r="D30" s="8">
        <v>2880</v>
      </c>
      <c r="E30" s="8">
        <v>160</v>
      </c>
      <c r="F30" s="8" cm="1">
        <f t="array" ref="F30">STOWA2024_JAARROND_T(D30,E30,B30,C30,"")</f>
        <v>1119.794141885694</v>
      </c>
      <c r="G30" s="36" cm="1">
        <f t="array" ref="G30">STOWA2024_JAARROND_V(D30,F30,B30,C30,"")</f>
        <v>159.99925041800014</v>
      </c>
      <c r="J30" s="7">
        <v>2014</v>
      </c>
      <c r="K30" s="8"/>
      <c r="L30" s="8">
        <f t="shared" si="0"/>
        <v>2880</v>
      </c>
      <c r="M30" s="8">
        <v>105</v>
      </c>
      <c r="N30" s="8" cm="1">
        <f t="array" ref="N30">STOWA2024_NDJF_T(L30,M30,J30,K30,"")</f>
        <v>1244.6642788183678</v>
      </c>
      <c r="O30" s="36" cm="1">
        <f t="array" ref="O30">STOWA2024_NDJF_V(L30,N30,J30,K30,"")</f>
        <v>104.99928151320687</v>
      </c>
    </row>
  </sheetData>
  <mergeCells count="3">
    <mergeCell ref="B18:G18"/>
    <mergeCell ref="J18:O18"/>
    <mergeCell ref="Q18:V18"/>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3073" r:id="rId4" name="CommandButton1">
          <controlPr defaultSize="0" autoLine="0" r:id="rId5">
            <anchor moveWithCells="1">
              <from>
                <xdr:col>15</xdr:col>
                <xdr:colOff>594360</xdr:colOff>
                <xdr:row>18</xdr:row>
                <xdr:rowOff>99060</xdr:rowOff>
              </from>
              <to>
                <xdr:col>21</xdr:col>
                <xdr:colOff>533400</xdr:colOff>
                <xdr:row>21</xdr:row>
                <xdr:rowOff>121920</xdr:rowOff>
              </to>
            </anchor>
          </controlPr>
        </control>
      </mc:Choice>
      <mc:Fallback>
        <control shapeId="3073"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0C102-1BFE-454B-A23D-7CFF9058D0A8}">
  <sheetPr codeName="Blad26"/>
  <dimension ref="B2:L28"/>
  <sheetViews>
    <sheetView workbookViewId="0">
      <selection activeCell="K23" sqref="K23"/>
    </sheetView>
  </sheetViews>
  <sheetFormatPr defaultRowHeight="14.4" x14ac:dyDescent="0.3"/>
  <cols>
    <col min="6" max="6" width="8" bestFit="1" customWidth="1"/>
  </cols>
  <sheetData>
    <row r="2" spans="2:12" x14ac:dyDescent="0.3">
      <c r="B2" s="32" t="s">
        <v>99</v>
      </c>
      <c r="C2" s="33"/>
      <c r="D2" s="33"/>
      <c r="E2" s="33"/>
      <c r="F2" s="34"/>
      <c r="H2" s="32" t="s">
        <v>105</v>
      </c>
      <c r="I2" s="33"/>
      <c r="J2" s="33"/>
      <c r="K2" s="33"/>
      <c r="L2" s="34"/>
    </row>
    <row r="3" spans="2:12" x14ac:dyDescent="0.3">
      <c r="B3" s="2" t="s">
        <v>100</v>
      </c>
      <c r="C3" s="3" t="s">
        <v>101</v>
      </c>
      <c r="D3" s="3" t="s">
        <v>102</v>
      </c>
      <c r="E3" s="3" t="s">
        <v>103</v>
      </c>
      <c r="F3" s="4" t="s">
        <v>104</v>
      </c>
      <c r="H3" s="2" t="s">
        <v>100</v>
      </c>
      <c r="I3" s="3" t="s">
        <v>101</v>
      </c>
      <c r="J3" s="3" t="s">
        <v>102</v>
      </c>
      <c r="K3" s="3" t="s">
        <v>103</v>
      </c>
      <c r="L3" s="4" t="s">
        <v>104</v>
      </c>
    </row>
    <row r="4" spans="2:12" x14ac:dyDescent="0.3">
      <c r="B4" s="2">
        <v>2050</v>
      </c>
      <c r="C4" s="3" t="s">
        <v>31</v>
      </c>
      <c r="D4" s="3">
        <v>10</v>
      </c>
      <c r="E4" s="18">
        <v>10</v>
      </c>
      <c r="F4" s="21" cm="1">
        <f t="array" ref="F4">STOWA2024_JAARROND_T(D4,E4,B4,C4,"")</f>
        <v>0.75218405453396586</v>
      </c>
      <c r="H4" s="2">
        <v>2050</v>
      </c>
      <c r="I4" s="3" t="s">
        <v>31</v>
      </c>
      <c r="J4" s="3">
        <v>10</v>
      </c>
      <c r="K4" s="18">
        <v>20</v>
      </c>
      <c r="L4" s="4" cm="1">
        <f t="array" ref="L4">STOWA2024_NDJF_T(J4,K4,H4,I4,"")</f>
        <v>1757.6754324157125</v>
      </c>
    </row>
    <row r="5" spans="2:12" x14ac:dyDescent="0.3">
      <c r="B5" s="5">
        <v>2050</v>
      </c>
      <c r="C5" t="s">
        <v>31</v>
      </c>
      <c r="D5">
        <v>30</v>
      </c>
      <c r="E5" s="19">
        <v>20</v>
      </c>
      <c r="F5" s="22" cm="1">
        <f t="array" ref="F5">STOWA2024_JAARROND_T(D5,E5,B5,C5,"")</f>
        <v>3.0862413785709784</v>
      </c>
      <c r="H5" s="5">
        <v>2050</v>
      </c>
      <c r="I5" t="s">
        <v>31</v>
      </c>
      <c r="J5">
        <v>30</v>
      </c>
      <c r="K5" s="19">
        <v>25</v>
      </c>
      <c r="L5" s="6" cm="1">
        <f t="array" ref="L5">STOWA2024_JAARROND_T(J5,K5,H5,I5,"")</f>
        <v>7.281369436767954</v>
      </c>
    </row>
    <row r="6" spans="2:12" x14ac:dyDescent="0.3">
      <c r="B6" s="5">
        <v>2050</v>
      </c>
      <c r="C6" t="s">
        <v>31</v>
      </c>
      <c r="D6">
        <v>60</v>
      </c>
      <c r="E6" s="19">
        <v>30</v>
      </c>
      <c r="F6" s="22" cm="1">
        <f t="array" ref="F6">STOWA2024_JAARROND_T(D6,E6,B6,C6,"")</f>
        <v>6.8378733573868509</v>
      </c>
      <c r="H6" s="5">
        <v>2050</v>
      </c>
      <c r="I6" t="s">
        <v>31</v>
      </c>
      <c r="J6">
        <v>60</v>
      </c>
      <c r="K6" s="19">
        <v>30</v>
      </c>
      <c r="L6" s="6" cm="1">
        <f t="array" ref="L6">STOWA2024_JAARROND_T(J6,K6,H6,I6,"")</f>
        <v>6.8378733573868509</v>
      </c>
    </row>
    <row r="7" spans="2:12" x14ac:dyDescent="0.3">
      <c r="B7" s="5">
        <v>2050</v>
      </c>
      <c r="C7" t="s">
        <v>31</v>
      </c>
      <c r="D7">
        <v>120</v>
      </c>
      <c r="E7" s="19">
        <v>40</v>
      </c>
      <c r="F7" s="22" cm="1">
        <f t="array" ref="F7">STOWA2024_JAARROND_T(D7,E7,B7,C7,"")</f>
        <v>10.587762666391452</v>
      </c>
      <c r="H7" s="5">
        <v>2050</v>
      </c>
      <c r="I7" t="s">
        <v>31</v>
      </c>
      <c r="J7">
        <v>120</v>
      </c>
      <c r="K7" s="19">
        <v>35</v>
      </c>
      <c r="L7" s="6" cm="1">
        <f t="array" ref="L7">STOWA2024_JAARROND_T(J7,K7,H7,I7,"")</f>
        <v>6.367237380507401</v>
      </c>
    </row>
    <row r="8" spans="2:12" x14ac:dyDescent="0.3">
      <c r="B8" s="5">
        <v>2050</v>
      </c>
      <c r="C8" t="s">
        <v>31</v>
      </c>
      <c r="D8">
        <v>240</v>
      </c>
      <c r="E8" s="19">
        <v>50</v>
      </c>
      <c r="F8" s="22" cm="1">
        <f t="array" ref="F8">STOWA2024_JAARROND_T(D8,E8,B8,C8,"")</f>
        <v>14.058642231641521</v>
      </c>
      <c r="H8" s="5">
        <v>2050</v>
      </c>
      <c r="I8" t="s">
        <v>31</v>
      </c>
      <c r="J8">
        <v>240</v>
      </c>
      <c r="K8" s="19">
        <v>40</v>
      </c>
      <c r="L8" s="6" cm="1">
        <f t="array" ref="L8">STOWA2024_JAARROND_T(J8,K8,H8,I8,"")</f>
        <v>5.8118170307464707</v>
      </c>
    </row>
    <row r="9" spans="2:12" x14ac:dyDescent="0.3">
      <c r="B9" s="5">
        <v>2050</v>
      </c>
      <c r="C9" t="s">
        <v>31</v>
      </c>
      <c r="D9">
        <v>480</v>
      </c>
      <c r="E9" s="19">
        <v>75</v>
      </c>
      <c r="F9" s="22" cm="1">
        <f t="array" ref="F9">STOWA2024_JAARROND_T(D9,E9,B9,C9,"")</f>
        <v>43.419382431421212</v>
      </c>
      <c r="H9" s="5">
        <v>2050</v>
      </c>
      <c r="I9" t="s">
        <v>31</v>
      </c>
      <c r="J9">
        <v>480</v>
      </c>
      <c r="K9" s="19">
        <v>45</v>
      </c>
      <c r="L9" s="6" cm="1">
        <f t="array" ref="L9">STOWA2024_JAARROND_T(J9,K9,H9,I9,"")</f>
        <v>5.1658251857703075</v>
      </c>
    </row>
    <row r="10" spans="2:12" x14ac:dyDescent="0.3">
      <c r="B10" s="5">
        <v>2050</v>
      </c>
      <c r="C10" t="s">
        <v>31</v>
      </c>
      <c r="D10">
        <v>720</v>
      </c>
      <c r="E10" s="19">
        <v>100</v>
      </c>
      <c r="F10" s="22" cm="1">
        <f t="array" ref="F10">STOWA2024_JAARROND_T(D10,E10,B10,C10,"")</f>
        <v>115.39411874399195</v>
      </c>
      <c r="H10" s="5">
        <v>2050</v>
      </c>
      <c r="I10" t="s">
        <v>31</v>
      </c>
      <c r="J10">
        <v>720</v>
      </c>
      <c r="K10" s="19">
        <v>50</v>
      </c>
      <c r="L10" s="6" cm="1">
        <f t="array" ref="L10">STOWA2024_JAARROND_T(J10,K10,H10,I10,"")</f>
        <v>5.7479089481343966</v>
      </c>
    </row>
    <row r="11" spans="2:12" x14ac:dyDescent="0.3">
      <c r="B11" s="5">
        <v>2050</v>
      </c>
      <c r="C11" t="s">
        <v>31</v>
      </c>
      <c r="D11">
        <v>1440</v>
      </c>
      <c r="E11" s="19">
        <v>150</v>
      </c>
      <c r="F11" s="22" cm="1">
        <f t="array" ref="F11">STOWA2024_JAARROND_T(D11,E11,B11,C11,"")</f>
        <v>713.31548650347179</v>
      </c>
      <c r="H11" s="5">
        <v>2050</v>
      </c>
      <c r="I11" t="s">
        <v>31</v>
      </c>
      <c r="J11">
        <v>1440</v>
      </c>
      <c r="K11" s="19">
        <v>55</v>
      </c>
      <c r="L11" s="6" cm="1">
        <f t="array" ref="L11">STOWA2024_JAARROND_T(J11,K11,H11,I11,"")</f>
        <v>3.9319047889080054</v>
      </c>
    </row>
    <row r="12" spans="2:12" x14ac:dyDescent="0.3">
      <c r="B12" s="5">
        <v>2050</v>
      </c>
      <c r="C12" t="s">
        <v>31</v>
      </c>
      <c r="D12">
        <v>2880</v>
      </c>
      <c r="E12" s="19">
        <v>150</v>
      </c>
      <c r="F12" s="22" cm="1">
        <f t="array" ref="F12">STOWA2024_JAARROND_T(D12,E12,B12,C12,"")</f>
        <v>499.1137050394903</v>
      </c>
      <c r="H12" s="5">
        <v>2050</v>
      </c>
      <c r="I12" t="s">
        <v>31</v>
      </c>
      <c r="J12">
        <v>2880</v>
      </c>
      <c r="K12" s="19">
        <v>60</v>
      </c>
      <c r="L12" s="6" cm="1">
        <f t="array" ref="L12">STOWA2024_JAARROND_T(J12,K12,H12,I12,"")</f>
        <v>2.5480559745441926</v>
      </c>
    </row>
    <row r="13" spans="2:12" x14ac:dyDescent="0.3">
      <c r="B13" s="7">
        <v>2050</v>
      </c>
      <c r="C13" s="8" t="s">
        <v>31</v>
      </c>
      <c r="D13" s="8">
        <v>5760</v>
      </c>
      <c r="E13" s="20">
        <v>150</v>
      </c>
      <c r="F13" s="23" cm="1">
        <f t="array" ref="F13">STOWA2024_JAARROND_T(D13,E13,B13,C13,"")</f>
        <v>259.39171262157964</v>
      </c>
      <c r="H13" s="7">
        <v>2050</v>
      </c>
      <c r="I13" s="8" t="s">
        <v>31</v>
      </c>
      <c r="J13" s="8">
        <v>5760</v>
      </c>
      <c r="K13" s="20"/>
      <c r="L13" s="9"/>
    </row>
    <row r="15" spans="2:12" x14ac:dyDescent="0.3">
      <c r="B15" s="32" t="s">
        <v>99</v>
      </c>
      <c r="C15" s="33"/>
      <c r="D15" s="33"/>
      <c r="E15" s="33"/>
      <c r="F15" s="34"/>
      <c r="H15" s="32" t="s">
        <v>105</v>
      </c>
      <c r="I15" s="33"/>
      <c r="J15" s="33"/>
      <c r="K15" s="33"/>
      <c r="L15" s="34"/>
    </row>
    <row r="16" spans="2:12" x14ac:dyDescent="0.3">
      <c r="B16" s="2" t="s">
        <v>100</v>
      </c>
      <c r="C16" s="3" t="s">
        <v>101</v>
      </c>
      <c r="D16" s="3" t="s">
        <v>102</v>
      </c>
      <c r="E16" s="3" t="s">
        <v>104</v>
      </c>
      <c r="F16" s="4" t="s">
        <v>1</v>
      </c>
      <c r="H16" s="2" t="s">
        <v>100</v>
      </c>
      <c r="I16" s="3" t="s">
        <v>101</v>
      </c>
      <c r="J16" s="3" t="s">
        <v>102</v>
      </c>
      <c r="K16" s="3" t="s">
        <v>104</v>
      </c>
      <c r="L16" s="4" t="s">
        <v>1</v>
      </c>
    </row>
    <row r="17" spans="2:12" x14ac:dyDescent="0.3">
      <c r="B17" s="2">
        <v>2050</v>
      </c>
      <c r="C17" s="3" t="s">
        <v>31</v>
      </c>
      <c r="D17" s="3">
        <v>10</v>
      </c>
      <c r="E17" s="27">
        <v>0.5</v>
      </c>
      <c r="F17" s="24" cm="1">
        <f t="array" ref="F17">STOWA2024_JAARROND_V(D17,E17,B17,C17,"")</f>
        <v>8.6540821323628698</v>
      </c>
      <c r="H17" s="2">
        <v>2050</v>
      </c>
      <c r="I17" s="3" t="s">
        <v>31</v>
      </c>
      <c r="J17" s="3">
        <v>10</v>
      </c>
      <c r="K17" s="27">
        <v>0.5</v>
      </c>
      <c r="L17" s="24" cm="1">
        <f t="array" ref="L17">STOWA2024_NDJF_V(J17,K17,H17,I17,"")</f>
        <v>2.5703807387927085</v>
      </c>
    </row>
    <row r="18" spans="2:12" x14ac:dyDescent="0.3">
      <c r="B18" s="5">
        <v>2050</v>
      </c>
      <c r="C18" t="s">
        <v>31</v>
      </c>
      <c r="D18">
        <v>30</v>
      </c>
      <c r="E18" s="16">
        <v>1</v>
      </c>
      <c r="F18" s="25" cm="1">
        <f t="array" ref="F18">STOWA2024_JAARROND_V(D18,E18,B18,C18,"")</f>
        <v>14.434069679874337</v>
      </c>
      <c r="H18" s="5">
        <v>2050</v>
      </c>
      <c r="I18" t="s">
        <v>31</v>
      </c>
      <c r="J18">
        <v>30</v>
      </c>
      <c r="K18" s="16">
        <v>1</v>
      </c>
      <c r="L18" s="25" cm="1">
        <f t="array" ref="L18">STOWA2024_NDJF_V(J18,K18,H18,I18,"")</f>
        <v>5.0706558946276097</v>
      </c>
    </row>
    <row r="19" spans="2:12" x14ac:dyDescent="0.3">
      <c r="B19" s="5">
        <v>2050</v>
      </c>
      <c r="C19" t="s">
        <v>31</v>
      </c>
      <c r="D19">
        <v>60</v>
      </c>
      <c r="E19" s="16">
        <v>2</v>
      </c>
      <c r="F19" s="25" cm="1">
        <f t="array" ref="F19">STOWA2024_JAARROND_V(D19,E19,B19,C19,"")</f>
        <v>21.458346455323635</v>
      </c>
      <c r="H19" s="5">
        <v>2050</v>
      </c>
      <c r="I19" t="s">
        <v>31</v>
      </c>
      <c r="J19">
        <v>60</v>
      </c>
      <c r="K19" s="16">
        <v>2</v>
      </c>
      <c r="L19" s="25" cm="1">
        <f t="array" ref="L19">STOWA2024_NDJF_V(J19,K19,H19,I19,"")</f>
        <v>8.5943771834874649</v>
      </c>
    </row>
    <row r="20" spans="2:12" x14ac:dyDescent="0.3">
      <c r="B20" s="5">
        <v>2050</v>
      </c>
      <c r="C20" t="s">
        <v>31</v>
      </c>
      <c r="D20">
        <v>120</v>
      </c>
      <c r="E20" s="16">
        <v>5</v>
      </c>
      <c r="F20" s="25" cm="1">
        <f t="array" ref="F20">STOWA2024_JAARROND_V(D20,E20,B20,C20,"")</f>
        <v>32.844446732642773</v>
      </c>
      <c r="H20" s="5">
        <v>2050</v>
      </c>
      <c r="I20" t="s">
        <v>31</v>
      </c>
      <c r="J20">
        <v>120</v>
      </c>
      <c r="K20" s="16">
        <v>5</v>
      </c>
      <c r="L20" s="25" cm="1">
        <f t="array" ref="L20">STOWA2024_NDJF_V(J20,K20,H20,I20,"")</f>
        <v>14.544834545122685</v>
      </c>
    </row>
    <row r="21" spans="2:12" x14ac:dyDescent="0.3">
      <c r="B21" s="5">
        <v>2050</v>
      </c>
      <c r="C21" t="s">
        <v>31</v>
      </c>
      <c r="D21">
        <v>240</v>
      </c>
      <c r="E21" s="16">
        <v>10</v>
      </c>
      <c r="F21" s="25" cm="1">
        <f t="array" ref="F21">STOWA2024_JAARROND_V(D21,E21,B21,C21,"")</f>
        <v>45.863312395839877</v>
      </c>
      <c r="H21" s="5">
        <v>2050</v>
      </c>
      <c r="I21" t="s">
        <v>31</v>
      </c>
      <c r="J21">
        <v>240</v>
      </c>
      <c r="K21" s="16">
        <v>10</v>
      </c>
      <c r="L21" s="25" cm="1">
        <f t="array" ref="L21">STOWA2024_NDJF_V(J21,K21,H21,I21,"")</f>
        <v>22.459203702400494</v>
      </c>
    </row>
    <row r="22" spans="2:12" x14ac:dyDescent="0.3">
      <c r="B22" s="5">
        <v>2050</v>
      </c>
      <c r="C22" t="s">
        <v>31</v>
      </c>
      <c r="D22">
        <v>480</v>
      </c>
      <c r="E22" s="16">
        <v>20</v>
      </c>
      <c r="F22" s="25" cm="1">
        <f t="array" ref="F22">STOWA2024_JAARROND_V(D22,E22,B22,C22,"")</f>
        <v>62.105632132417732</v>
      </c>
      <c r="H22" s="5">
        <v>2050</v>
      </c>
      <c r="I22" t="s">
        <v>31</v>
      </c>
      <c r="J22">
        <v>480</v>
      </c>
      <c r="K22" s="16">
        <v>20</v>
      </c>
      <c r="L22" s="25" cm="1">
        <f t="array" ref="L22">STOWA2024_NDJF_V(J22,K22,H22,I22,"")</f>
        <v>33.091287313259279</v>
      </c>
    </row>
    <row r="23" spans="2:12" x14ac:dyDescent="0.3">
      <c r="B23" s="5">
        <v>2050</v>
      </c>
      <c r="C23" t="s">
        <v>31</v>
      </c>
      <c r="D23">
        <f t="shared" ref="D23" si="0">12*60</f>
        <v>720</v>
      </c>
      <c r="E23" s="16">
        <v>25</v>
      </c>
      <c r="F23" s="25" cm="1">
        <f t="array" ref="F23">STOWA2024_JAARROND_V(D23,E23,B23,C23,"")</f>
        <v>69.839074081125617</v>
      </c>
      <c r="H23" s="5">
        <v>2050</v>
      </c>
      <c r="I23" t="s">
        <v>31</v>
      </c>
      <c r="J23">
        <f t="shared" ref="J23" si="1">12*60</f>
        <v>720</v>
      </c>
      <c r="K23" s="16">
        <v>25</v>
      </c>
      <c r="L23" s="25" cm="1">
        <f t="array" ref="L23">STOWA2024_NDJF_V(J23,K23,H23,I23,"")</f>
        <v>39.588233003860118</v>
      </c>
    </row>
    <row r="24" spans="2:12" x14ac:dyDescent="0.3">
      <c r="B24" s="5">
        <v>2050</v>
      </c>
      <c r="C24" t="s">
        <v>31</v>
      </c>
      <c r="D24">
        <f>24*60</f>
        <v>1440</v>
      </c>
      <c r="E24" s="16">
        <v>50</v>
      </c>
      <c r="F24" s="25" cm="1">
        <f t="array" ref="F24">STOWA2024_JAARROND_V(D24,E24,B24,C24,"")</f>
        <v>93.068027546037897</v>
      </c>
      <c r="H24" s="5">
        <v>2050</v>
      </c>
      <c r="I24" t="s">
        <v>31</v>
      </c>
      <c r="J24">
        <f>24*60</f>
        <v>1440</v>
      </c>
      <c r="K24" s="16">
        <v>50</v>
      </c>
      <c r="L24" s="25" cm="1">
        <f t="array" ref="L24">STOWA2024_NDJF_V(J24,K24,H24,I24,"")</f>
        <v>56.76832988833101</v>
      </c>
    </row>
    <row r="25" spans="2:12" x14ac:dyDescent="0.3">
      <c r="B25" s="5">
        <v>2050</v>
      </c>
      <c r="C25" t="s">
        <v>31</v>
      </c>
      <c r="D25">
        <f>48*60</f>
        <v>2880</v>
      </c>
      <c r="E25" s="16">
        <v>100</v>
      </c>
      <c r="F25" s="25" cm="1">
        <f t="array" ref="F25">STOWA2024_JAARROND_V(D25,E25,B25,C25,"")</f>
        <v>117.35698498210424</v>
      </c>
      <c r="H25" s="5">
        <v>2050</v>
      </c>
      <c r="I25" t="s">
        <v>31</v>
      </c>
      <c r="J25">
        <f>48*60</f>
        <v>2880</v>
      </c>
      <c r="K25" s="16">
        <v>100</v>
      </c>
      <c r="L25" s="25" cm="1">
        <f t="array" ref="L25">STOWA2024_NDJF_V(J25,K25,H25,I25,"")</f>
        <v>81.873025720199792</v>
      </c>
    </row>
    <row r="26" spans="2:12" x14ac:dyDescent="0.3">
      <c r="B26" s="5">
        <v>2050</v>
      </c>
      <c r="C26" t="s">
        <v>31</v>
      </c>
      <c r="D26">
        <f>96*60</f>
        <v>5760</v>
      </c>
      <c r="E26" s="16">
        <v>250</v>
      </c>
      <c r="F26" s="25" cm="1">
        <f t="array" ref="F26">STOWA2024_JAARROND_V(D26,E26,B26,C26,"")</f>
        <v>149.32113176827454</v>
      </c>
      <c r="H26" s="5">
        <v>2050</v>
      </c>
      <c r="I26" t="s">
        <v>31</v>
      </c>
      <c r="J26">
        <f>96*60</f>
        <v>5760</v>
      </c>
      <c r="K26" s="16">
        <v>250</v>
      </c>
      <c r="L26" s="25" cm="1">
        <f t="array" ref="L26">STOWA2024_NDJF_V(J26,K26,H26,I26,"")</f>
        <v>118.03594947479041</v>
      </c>
    </row>
    <row r="27" spans="2:12" x14ac:dyDescent="0.3">
      <c r="B27" s="7">
        <v>2050</v>
      </c>
      <c r="C27" s="8" t="s">
        <v>31</v>
      </c>
      <c r="D27" s="8">
        <f>192*60</f>
        <v>11520</v>
      </c>
      <c r="E27" s="28">
        <v>500</v>
      </c>
      <c r="F27" s="26" cm="1">
        <f t="array" ref="F27">STOWA2024_JAARROND_V(D27,E27,B27,C27,"")</f>
        <v>183.4137524682649</v>
      </c>
      <c r="H27" s="7">
        <v>2050</v>
      </c>
      <c r="I27" s="8" t="s">
        <v>31</v>
      </c>
      <c r="J27" s="8">
        <f>192*60</f>
        <v>11520</v>
      </c>
      <c r="K27" s="28">
        <v>1000</v>
      </c>
      <c r="L27" s="26" cm="1">
        <f t="array" ref="L27">STOWA2024_NDJF_V(J27,K27,H27,I27,"")</f>
        <v>165.03957645653358</v>
      </c>
    </row>
    <row r="28" spans="2:12" x14ac:dyDescent="0.3">
      <c r="E28" s="16"/>
      <c r="F28" s="19"/>
    </row>
  </sheetData>
  <mergeCells count="4">
    <mergeCell ref="B2:F2"/>
    <mergeCell ref="H2:L2"/>
    <mergeCell ref="B15:F15"/>
    <mergeCell ref="H15:L1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DA8E2-4C8C-4C27-9FF9-1262F2F37BEB}">
  <sheetPr codeName="Blad5">
    <tabColor rgb="FF9999FF"/>
  </sheetPr>
  <dimension ref="B1:AV79"/>
  <sheetViews>
    <sheetView workbookViewId="0">
      <selection activeCell="H30" sqref="H30"/>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5" t="s">
        <v>73</v>
      </c>
      <c r="D1" s="14" t="s">
        <v>47</v>
      </c>
      <c r="E1" s="14" t="s">
        <v>48</v>
      </c>
      <c r="F1" s="14" t="s">
        <v>49</v>
      </c>
      <c r="G1" s="14" t="s">
        <v>50</v>
      </c>
      <c r="H1" s="14" t="s">
        <v>51</v>
      </c>
      <c r="I1" s="14" t="s">
        <v>52</v>
      </c>
      <c r="J1" s="14" t="s">
        <v>53</v>
      </c>
      <c r="K1" s="14" t="s">
        <v>54</v>
      </c>
      <c r="L1" s="14" t="s">
        <v>55</v>
      </c>
      <c r="M1" s="14" t="s">
        <v>56</v>
      </c>
      <c r="N1" s="14" t="s">
        <v>57</v>
      </c>
      <c r="O1" s="14" t="s">
        <v>58</v>
      </c>
      <c r="P1" s="14" t="s">
        <v>59</v>
      </c>
    </row>
    <row r="2" spans="2:16" x14ac:dyDescent="0.3">
      <c r="D2" s="15">
        <f>10/60</f>
        <v>0.16666666666666666</v>
      </c>
      <c r="E2" s="15">
        <f>1/2</f>
        <v>0.5</v>
      </c>
      <c r="F2" s="15">
        <v>1</v>
      </c>
      <c r="G2" s="15">
        <v>2</v>
      </c>
      <c r="H2" s="15">
        <v>4</v>
      </c>
      <c r="I2" s="15">
        <v>8</v>
      </c>
      <c r="J2" s="15">
        <v>12</v>
      </c>
      <c r="K2" s="15">
        <v>24</v>
      </c>
      <c r="L2" s="15">
        <v>48</v>
      </c>
      <c r="M2" s="15">
        <f>3*24</f>
        <v>72</v>
      </c>
      <c r="N2" s="15">
        <f>4*24</f>
        <v>96</v>
      </c>
      <c r="O2" s="15">
        <f>8*24</f>
        <v>192</v>
      </c>
      <c r="P2" s="15">
        <f>10*24</f>
        <v>240</v>
      </c>
    </row>
    <row r="3" spans="2:16" x14ac:dyDescent="0.3">
      <c r="B3" s="14" t="s">
        <v>60</v>
      </c>
      <c r="C3">
        <v>0.5</v>
      </c>
      <c r="D3" s="16" cm="1">
        <f t="array" ref="D3">STOWA2024_JAARROND_V(D$2*60,$C3,2014,"","")</f>
        <v>8.0766048832131325</v>
      </c>
      <c r="E3" s="16" cm="1">
        <f t="array" ref="E3">STOWA2024_JAARROND_V(E$2*60,$C3,2014,"","")</f>
        <v>10.434696011679371</v>
      </c>
      <c r="F3" s="16" cm="1">
        <f t="array" ref="F3">STOWA2024_JAARROND_V(F$2*60,$C3,2014,"","")</f>
        <v>12.57276448652369</v>
      </c>
      <c r="G3" s="16" cm="1">
        <f t="array" ref="G3">STOWA2024_JAARROND_V(G$2*60,$C3,2014,"","")</f>
        <v>15.320282971810116</v>
      </c>
      <c r="H3" s="16" cm="1">
        <f t="array" ref="H3">STOWA2024_JAARROND_V(H$2*60,$C3,2014,"","")</f>
        <v>18.568041231423575</v>
      </c>
      <c r="I3" s="16" cm="1">
        <f t="array" ref="I3">STOWA2024_JAARROND_V(I$2*60,$C3,2014,"","")</f>
        <v>22.226600061271895</v>
      </c>
      <c r="J3" s="16" cm="1">
        <f t="array" ref="J3">STOWA2024_JAARROND_V(J$2*60,$C3,2014,"","")</f>
        <v>24.553371293634811</v>
      </c>
      <c r="K3" s="16" cm="1">
        <f t="array" ref="K3">STOWA2024_JAARROND_V(K$2*60,$C3,2014,"","")</f>
        <v>30.375560044284132</v>
      </c>
      <c r="L3" s="16" cm="1">
        <f t="array" ref="L3">STOWA2024_JAARROND_V(L$2*60,$C3,2014,"","")</f>
        <v>38.553947771147321</v>
      </c>
      <c r="M3" s="16" cm="1">
        <f t="array" ref="M3">STOWA2024_JAARROND_V(M$2*60,$C3,2014,"","")</f>
        <v>44.896275273348031</v>
      </c>
      <c r="N3" s="16" cm="1">
        <f t="array" ref="N3">STOWA2024_JAARROND_V(N$2*60,$C3,2014,"","")</f>
        <v>50.361113254215802</v>
      </c>
      <c r="O3" s="16" cm="1">
        <f t="array" ref="O3">STOWA2024_JAARROND_V(O$2*60,$C3,2014,"","")</f>
        <v>68.308861894750166</v>
      </c>
      <c r="P3" s="16" cm="1">
        <f t="array" ref="P3">STOWA2024_JAARROND_V(P$2*60,$C3,2014,"","")</f>
        <v>76.11377252873865</v>
      </c>
    </row>
    <row r="4" spans="2:16" x14ac:dyDescent="0.3">
      <c r="B4" s="14" t="s">
        <v>61</v>
      </c>
      <c r="C4">
        <v>1</v>
      </c>
      <c r="D4" s="16" cm="1">
        <f t="array" ref="D4">STOWA2024_JAARROND_V(D$2*60,$C4,2014,"","")</f>
        <v>10.178682662463048</v>
      </c>
      <c r="E4" s="16" cm="1">
        <f t="array" ref="E4">STOWA2024_JAARROND_V(E$2*60,$C4,2014,"","")</f>
        <v>13.470900307862191</v>
      </c>
      <c r="F4" s="16" cm="1">
        <f t="array" ref="F4">STOWA2024_JAARROND_V(F$2*60,$C4,2014,"","")</f>
        <v>16.218378054801835</v>
      </c>
      <c r="G4" s="16" cm="1">
        <f t="array" ref="G4">STOWA2024_JAARROND_V(G$2*60,$C4,2014,"","")</f>
        <v>19.529822477220481</v>
      </c>
      <c r="H4" s="16" cm="1">
        <f t="array" ref="H4">STOWA2024_JAARROND_V(H$2*60,$C4,2014,"","")</f>
        <v>23.373340855465084</v>
      </c>
      <c r="I4" s="16" cm="1">
        <f t="array" ref="I4">STOWA2024_JAARROND_V(I$2*60,$C4,2014,"","")</f>
        <v>27.724222279382115</v>
      </c>
      <c r="J4" s="16" cm="1">
        <f t="array" ref="J4">STOWA2024_JAARROND_V(J$2*60,$C4,2014,"","")</f>
        <v>30.506444195166207</v>
      </c>
      <c r="K4" s="16" cm="1">
        <f t="array" ref="K4">STOWA2024_JAARROND_V(K$2*60,$C4,2014,"","")</f>
        <v>36.766263652842021</v>
      </c>
      <c r="L4" s="16" cm="1">
        <f t="array" ref="L4">STOWA2024_JAARROND_V(L$2*60,$C4,2014,"","")</f>
        <v>46.022902594950558</v>
      </c>
      <c r="M4" s="16" cm="1">
        <f t="array" ref="M4">STOWA2024_JAARROND_V(M$2*60,$C4,2014,"","")</f>
        <v>53.17332201269911</v>
      </c>
      <c r="N4" s="16" cm="1">
        <f t="array" ref="N4">STOWA2024_JAARROND_V(N$2*60,$C4,2014,"","")</f>
        <v>59.31790143706624</v>
      </c>
      <c r="O4" s="16" cm="1">
        <f t="array" ref="O4">STOWA2024_JAARROND_V(O$2*60,$C4,2014,"","")</f>
        <v>79.412083055058801</v>
      </c>
      <c r="P4" s="16" cm="1">
        <f t="array" ref="P4">STOWA2024_JAARROND_V(P$2*60,$C4,2014,"","")</f>
        <v>88.117223362657839</v>
      </c>
    </row>
    <row r="5" spans="2:16" x14ac:dyDescent="0.3">
      <c r="B5" s="14" t="s">
        <v>62</v>
      </c>
      <c r="C5">
        <v>2</v>
      </c>
      <c r="D5" s="16" cm="1">
        <f t="array" ref="D5">STOWA2024_JAARROND_V(D$2*60,$C5,2014,"","")</f>
        <v>12.212670214641845</v>
      </c>
      <c r="E5" s="16" cm="1">
        <f t="array" ref="E5">STOWA2024_JAARROND_V(E$2*60,$C5,2014,"","")</f>
        <v>16.581825107811767</v>
      </c>
      <c r="F5" s="16" cm="1">
        <f t="array" ref="F5">STOWA2024_JAARROND_V(F$2*60,$C5,2014,"","")</f>
        <v>20.026454927973528</v>
      </c>
      <c r="G5" s="16" cm="1">
        <f t="array" ref="G5">STOWA2024_JAARROND_V(G$2*60,$C5,2014,"","")</f>
        <v>23.954827988904221</v>
      </c>
      <c r="H5" s="16" cm="1">
        <f t="array" ref="H5">STOWA2024_JAARROND_V(H$2*60,$C5,2014,"","")</f>
        <v>28.391181246300679</v>
      </c>
      <c r="I5" s="16" cm="1">
        <f t="array" ref="I5">STOWA2024_JAARROND_V(I$2*60,$C5,2014,"","")</f>
        <v>33.353539654772021</v>
      </c>
      <c r="J5" s="16" cm="1">
        <f t="array" ref="J5">STOWA2024_JAARROND_V(J$2*60,$C5,2014,"","")</f>
        <v>36.496396972000007</v>
      </c>
      <c r="K5" s="16" cm="1">
        <f t="array" ref="K5">STOWA2024_JAARROND_V(K$2*60,$C5,2014,"","")</f>
        <v>43.796383767293435</v>
      </c>
      <c r="L5" s="16" cm="1">
        <f t="array" ref="L5">STOWA2024_JAARROND_V(L$2*60,$C5,2014,"","")</f>
        <v>54.032975344832685</v>
      </c>
      <c r="M5" s="16" cm="1">
        <f t="array" ref="M5">STOWA2024_JAARROND_V(M$2*60,$C5,2014,"","")</f>
        <v>61.889246487616454</v>
      </c>
      <c r="N5" s="16" cm="1">
        <f t="array" ref="N5">STOWA2024_JAARROND_V(N$2*60,$C5,2014,"","")</f>
        <v>68.613864408794299</v>
      </c>
      <c r="O5" s="16" cm="1">
        <f t="array" ref="O5">STOWA2024_JAARROND_V(O$2*60,$C5,2014,"","")</f>
        <v>90.482383814311575</v>
      </c>
      <c r="P5" s="16" cm="1">
        <f t="array" ref="P5">STOWA2024_JAARROND_V(P$2*60,$C5,2014,"","")</f>
        <v>99.912945122480849</v>
      </c>
    </row>
    <row r="6" spans="2:16" x14ac:dyDescent="0.3">
      <c r="B6" s="14" t="s">
        <v>63</v>
      </c>
      <c r="C6">
        <v>5</v>
      </c>
      <c r="D6" s="16" cm="1">
        <f t="array" ref="D6">STOWA2024_JAARROND_V(D$2*60,$C6,2014,"","")</f>
        <v>15.066945133654507</v>
      </c>
      <c r="E6" s="16" cm="1">
        <f t="array" ref="E6">STOWA2024_JAARROND_V(E$2*60,$C6,2014,"","")</f>
        <v>21.181589633382679</v>
      </c>
      <c r="F6" s="16" cm="1">
        <f t="array" ref="F6">STOWA2024_JAARROND_V(F$2*60,$C6,2014,"","")</f>
        <v>25.757310605969725</v>
      </c>
      <c r="G6" s="16" cm="1">
        <f t="array" ref="G6">STOWA2024_JAARROND_V(G$2*60,$C6,2014,"","")</f>
        <v>30.652773432237773</v>
      </c>
      <c r="H6" s="16" cm="1">
        <f t="array" ref="H6">STOWA2024_JAARROND_V(H$2*60,$C6,2014,"","")</f>
        <v>35.940426991974476</v>
      </c>
      <c r="I6" s="16" cm="1">
        <f t="array" ref="I6">STOWA2024_JAARROND_V(I$2*60,$C6,2014,"","")</f>
        <v>41.672092962339143</v>
      </c>
      <c r="J6" s="16" cm="1">
        <f t="array" ref="J6">STOWA2024_JAARROND_V(J$2*60,$C6,2014,"","")</f>
        <v>45.207406727349799</v>
      </c>
      <c r="K6" s="16" cm="1">
        <f t="array" ref="K6">STOWA2024_JAARROND_V(K$2*60,$C6,2014,"","")</f>
        <v>54.180601809968543</v>
      </c>
      <c r="L6" s="16" cm="1">
        <f t="array" ref="L6">STOWA2024_JAARROND_V(L$2*60,$C6,2014,"","")</f>
        <v>65.519182200813617</v>
      </c>
      <c r="M6" s="16" cm="1">
        <f t="array" ref="M6">STOWA2024_JAARROND_V(M$2*60,$C6,2014,"","")</f>
        <v>74.124336403085763</v>
      </c>
      <c r="N6" s="16" cm="1">
        <f t="array" ref="N6">STOWA2024_JAARROND_V(N$2*60,$C6,2014,"","")</f>
        <v>81.444887306499126</v>
      </c>
      <c r="O6" s="16" cm="1">
        <f t="array" ref="O6">STOWA2024_JAARROND_V(O$2*60,$C6,2014,"","")</f>
        <v>105.06616793930668</v>
      </c>
      <c r="P6" s="16" cm="1">
        <f t="array" ref="P6">STOWA2024_JAARROND_V(P$2*60,$C6,2014,"","")</f>
        <v>115.19333768960628</v>
      </c>
    </row>
    <row r="7" spans="2:16" x14ac:dyDescent="0.3">
      <c r="B7" s="14" t="s">
        <v>64</v>
      </c>
      <c r="C7">
        <v>10</v>
      </c>
      <c r="D7" s="16" cm="1">
        <f t="array" ref="D7">STOWA2024_JAARROND_V(D$2*60,$C7,2014,"","")</f>
        <v>17.508897831798162</v>
      </c>
      <c r="E7" s="16" cm="1">
        <f t="array" ref="E7">STOWA2024_JAARROND_V(E$2*60,$C7,2014,"","")</f>
        <v>25.300266575374721</v>
      </c>
      <c r="F7" s="16" cm="1">
        <f t="array" ref="F7">STOWA2024_JAARROND_V(F$2*60,$C7,2014,"","")</f>
        <v>30.968144517754578</v>
      </c>
      <c r="G7" s="16" cm="1">
        <f t="array" ref="G7">STOWA2024_JAARROND_V(G$2*60,$C7,2014,"","")</f>
        <v>36.773641945378074</v>
      </c>
      <c r="H7" s="16" cm="1">
        <f t="array" ref="H7">STOWA2024_JAARROND_V(H$2*60,$C7,2014,"","")</f>
        <v>42.802904709136612</v>
      </c>
      <c r="I7" s="16" cm="1">
        <f t="array" ref="I7">STOWA2024_JAARROND_V(I$2*60,$C7,2014,"","")</f>
        <v>49.116823291212029</v>
      </c>
      <c r="J7" s="16" cm="1">
        <f t="array" ref="J7">STOWA2024_JAARROND_V(J$2*60,$C7,2014,"","")</f>
        <v>52.895580357091255</v>
      </c>
      <c r="K7" s="16" cm="1">
        <f t="array" ref="K7">STOWA2024_JAARROND_V(K$2*60,$C7,2014,"","")</f>
        <v>62.953098967530984</v>
      </c>
      <c r="L7" s="16" cm="1">
        <f t="array" ref="L7">STOWA2024_JAARROND_V(L$2*60,$C7,2014,"","")</f>
        <v>74.941739914851297</v>
      </c>
      <c r="M7" s="16" cm="1">
        <f t="array" ref="M7">STOWA2024_JAARROND_V(M$2*60,$C7,2014,"","")</f>
        <v>83.951156351113596</v>
      </c>
      <c r="N7" s="16" cm="1">
        <f t="array" ref="N7">STOWA2024_JAARROND_V(N$2*60,$C7,2014,"","")</f>
        <v>91.578752839675815</v>
      </c>
      <c r="O7" s="16" cm="1">
        <f t="array" ref="O7">STOWA2024_JAARROND_V(O$2*60,$C7,2014,"","")</f>
        <v>116.06040583797858</v>
      </c>
      <c r="P7" s="16" cm="1">
        <f t="array" ref="P7">STOWA2024_JAARROND_V(P$2*60,$C7,2014,"","")</f>
        <v>126.52048618353429</v>
      </c>
    </row>
    <row r="8" spans="2:16" x14ac:dyDescent="0.3">
      <c r="B8" s="14" t="s">
        <v>65</v>
      </c>
      <c r="C8">
        <v>20</v>
      </c>
      <c r="D8" s="16" cm="1">
        <f t="array" ref="D8">STOWA2024_JAARROND_V(D$2*60,$C8,2014,"","")</f>
        <v>20.305488831181403</v>
      </c>
      <c r="E8" s="16" cm="1">
        <f t="array" ref="E8">STOWA2024_JAARROND_V(E$2*60,$C8,2014,"","")</f>
        <v>30.195413209474481</v>
      </c>
      <c r="F8" s="16" cm="1">
        <f t="array" ref="F8">STOWA2024_JAARROND_V(F$2*60,$C8,2014,"","")</f>
        <v>37.239414325700558</v>
      </c>
      <c r="G8" s="16" cm="1">
        <f t="array" ref="G8">STOWA2024_JAARROND_V(G$2*60,$C8,2014,"","")</f>
        <v>44.170454297242735</v>
      </c>
      <c r="H8" s="16" cm="1">
        <f t="array" ref="H8">STOWA2024_JAARROND_V(H$2*60,$C8,2014,"","")</f>
        <v>51.060224013342015</v>
      </c>
      <c r="I8" s="16" cm="1">
        <f t="array" ref="I8">STOWA2024_JAARROND_V(I$2*60,$C8,2014,"","")</f>
        <v>57.961392564085614</v>
      </c>
      <c r="J8" s="16" cm="1">
        <f t="array" ref="J8">STOWA2024_JAARROND_V(J$2*60,$C8,2014,"","")</f>
        <v>61.926255674398767</v>
      </c>
      <c r="K8" s="16" cm="1">
        <f t="array" ref="K8">STOWA2024_JAARROND_V(K$2*60,$C8,2014,"","")</f>
        <v>72.603320992968406</v>
      </c>
      <c r="L8" s="16" cm="1">
        <f t="array" ref="L8">STOWA2024_JAARROND_V(L$2*60,$C8,2014,"","")</f>
        <v>85.046952030858222</v>
      </c>
      <c r="M8" s="16" cm="1">
        <f t="array" ref="M8">STOWA2024_JAARROND_V(M$2*60,$C8,2014,"","")</f>
        <v>94.29902838721334</v>
      </c>
      <c r="N8" s="16" cm="1">
        <f t="array" ref="N8">STOWA2024_JAARROND_V(N$2*60,$C8,2014,"","")</f>
        <v>102.09636661302092</v>
      </c>
      <c r="O8" s="16" cm="1">
        <f t="array" ref="O8">STOWA2024_JAARROND_V(O$2*60,$C8,2014,"","")</f>
        <v>127.02204646458782</v>
      </c>
      <c r="P8" s="16" cm="1">
        <f t="array" ref="P8">STOWA2024_JAARROND_V(P$2*60,$C8,2014,"","")</f>
        <v>137.65160954257823</v>
      </c>
    </row>
    <row r="9" spans="2:16" x14ac:dyDescent="0.3">
      <c r="B9" s="14" t="s">
        <v>66</v>
      </c>
      <c r="C9">
        <v>25</v>
      </c>
      <c r="D9" s="16" cm="1">
        <f t="array" ref="D9">STOWA2024_JAARROND_V(D$2*60,$C9,2014,"","")</f>
        <v>21.296657436337281</v>
      </c>
      <c r="E9" s="16" cm="1">
        <f t="array" ref="E9">STOWA2024_JAARROND_V(E$2*60,$C9,2014,"","")</f>
        <v>31.971662621694307</v>
      </c>
      <c r="F9" s="16" cm="1">
        <f t="array" ref="F9">STOWA2024_JAARROND_V(F$2*60,$C9,2014,"","")</f>
        <v>39.533101898137645</v>
      </c>
      <c r="G9" s="16" cm="1">
        <f t="array" ref="G9">STOWA2024_JAARROND_V(G$2*60,$C9,2014,"","")</f>
        <v>46.882831904275221</v>
      </c>
      <c r="H9" s="16" cm="1">
        <f t="array" ref="H9">STOWA2024_JAARROND_V(H$2*60,$C9,2014,"","")</f>
        <v>54.079903834212836</v>
      </c>
      <c r="I9" s="16" cm="1">
        <f t="array" ref="I9">STOWA2024_JAARROND_V(I$2*60,$C9,2014,"","")</f>
        <v>61.169883741123009</v>
      </c>
      <c r="J9" s="16" cm="1">
        <f t="array" ref="J9">STOWA2024_JAARROND_V(J$2*60,$C9,2014,"","")</f>
        <v>65.178790556346826</v>
      </c>
      <c r="K9" s="16" cm="1">
        <f t="array" ref="K9">STOWA2024_JAARROND_V(K$2*60,$C9,2014,"","")</f>
        <v>75.910988986453447</v>
      </c>
      <c r="L9" s="16" cm="1">
        <f t="array" ref="L9">STOWA2024_JAARROND_V(L$2*60,$C9,2014,"","")</f>
        <v>88.453408334772661</v>
      </c>
      <c r="M9" s="16" cm="1">
        <f t="array" ref="M9">STOWA2024_JAARROND_V(M$2*60,$C9,2014,"","")</f>
        <v>97.745679926122918</v>
      </c>
      <c r="N9" s="16" cm="1">
        <f t="array" ref="N9">STOWA2024_JAARROND_V(N$2*60,$C9,2014,"","")</f>
        <v>105.5663150851266</v>
      </c>
      <c r="O9" s="16" cm="1">
        <f t="array" ref="O9">STOWA2024_JAARROND_V(O$2*60,$C9,2014,"","")</f>
        <v>130.54398633140448</v>
      </c>
      <c r="P9" s="16" cm="1">
        <f t="array" ref="P9">STOWA2024_JAARROND_V(P$2*60,$C9,2014,"","")</f>
        <v>141.19388041727055</v>
      </c>
    </row>
    <row r="10" spans="2:16" x14ac:dyDescent="0.3">
      <c r="B10" s="14" t="s">
        <v>67</v>
      </c>
      <c r="C10">
        <v>50</v>
      </c>
      <c r="D10" s="16" cm="1">
        <f t="array" ref="D10">STOWA2024_JAARROND_V(D$2*60,$C10,2014,"","")</f>
        <v>24.706300804897793</v>
      </c>
      <c r="E10" s="16" cm="1">
        <f t="array" ref="E10">STOWA2024_JAARROND_V(E$2*60,$C10,2014,"","")</f>
        <v>38.231292866866411</v>
      </c>
      <c r="F10" s="16" cm="1">
        <f t="array" ref="F10">STOWA2024_JAARROND_V(F$2*60,$C10,2014,"","")</f>
        <v>47.682539033015026</v>
      </c>
      <c r="G10" s="16" cm="1">
        <f t="array" ref="G10">STOWA2024_JAARROND_V(G$2*60,$C10,2014,"","")</f>
        <v>56.545738951892112</v>
      </c>
      <c r="H10" s="16" cm="1">
        <f t="array" ref="H10">STOWA2024_JAARROND_V(H$2*60,$C10,2014,"","")</f>
        <v>64.807327244468084</v>
      </c>
      <c r="I10" s="16" cm="1">
        <f t="array" ref="I10">STOWA2024_JAARROND_V(I$2*60,$C10,2014,"","")</f>
        <v>72.473777991473611</v>
      </c>
      <c r="J10" s="16" cm="1">
        <f t="array" ref="J10">STOWA2024_JAARROND_V(J$2*60,$C10,2014,"","")</f>
        <v>76.553424331481708</v>
      </c>
      <c r="K10" s="16" cm="1">
        <f t="array" ref="K10">STOWA2024_JAARROND_V(K$2*60,$C10,2014,"","")</f>
        <v>86.857701862844522</v>
      </c>
      <c r="L10" s="16" cm="1">
        <f t="array" ref="L10">STOWA2024_JAARROND_V(L$2*60,$C10,2014,"","")</f>
        <v>99.53752662516861</v>
      </c>
      <c r="M10" s="16" cm="1">
        <f t="array" ref="M10">STOWA2024_JAARROND_V(M$2*60,$C10,2014,"","")</f>
        <v>108.82498546265617</v>
      </c>
      <c r="N10" s="16" cm="1">
        <f t="array" ref="N10">STOWA2024_JAARROND_V(N$2*60,$C10,2014,"","")</f>
        <v>116.61360851312703</v>
      </c>
      <c r="O10" s="16" cm="1">
        <f t="array" ref="O10">STOWA2024_JAARROND_V(O$2*60,$C10,2014,"","")</f>
        <v>141.4626839893306</v>
      </c>
      <c r="P10" s="16" cm="1">
        <f t="array" ref="P10">STOWA2024_JAARROND_V(P$2*60,$C10,2014,"","")</f>
        <v>152.07106925030226</v>
      </c>
    </row>
    <row r="11" spans="2:16" x14ac:dyDescent="0.3">
      <c r="B11" s="14" t="s">
        <v>68</v>
      </c>
      <c r="C11">
        <v>100</v>
      </c>
      <c r="D11" s="16" cm="1">
        <f t="array" ref="D11">STOWA2024_JAARROND_V(D$2*60,$C11,2014,"","")</f>
        <v>28.694584015652751</v>
      </c>
      <c r="E11" s="16" cm="1">
        <f t="array" ref="E11">STOWA2024_JAARROND_V(E$2*60,$C11,2014,"","")</f>
        <v>45.818438012333743</v>
      </c>
      <c r="F11" s="16" cm="1">
        <f t="array" ref="F11">STOWA2024_JAARROND_V(F$2*60,$C11,2014,"","")</f>
        <v>57.6796431407573</v>
      </c>
      <c r="G11" s="16" cm="1">
        <f t="array" ref="G11">STOWA2024_JAARROND_V(G$2*60,$C11,2014,"","")</f>
        <v>68.446220648174659</v>
      </c>
      <c r="H11" s="16" cm="1">
        <f t="array" ref="H11">STOWA2024_JAARROND_V(H$2*60,$C11,2014,"","")</f>
        <v>77.964288568209682</v>
      </c>
      <c r="I11" s="16" cm="1">
        <f t="array" ref="I11">STOWA2024_JAARROND_V(I$2*60,$C11,2014,"","")</f>
        <v>86.169500399142365</v>
      </c>
      <c r="J11" s="16" cm="1">
        <f t="array" ref="J11">STOWA2024_JAARROND_V(J$2*60,$C11,2014,"","")</f>
        <v>90.185636957302748</v>
      </c>
      <c r="K11" s="16" cm="1">
        <f t="array" ref="K11">STOWA2024_JAARROND_V(K$2*60,$C11,2014,"","")</f>
        <v>98.899678942862479</v>
      </c>
      <c r="L11" s="16" cm="1">
        <f t="array" ref="L11">STOWA2024_JAARROND_V(L$2*60,$C11,2014,"","")</f>
        <v>111.4246776347609</v>
      </c>
      <c r="M11" s="16" cm="1">
        <f t="array" ref="M11">STOWA2024_JAARROND_V(M$2*60,$C11,2014,"","")</f>
        <v>120.49175421869795</v>
      </c>
      <c r="N11" s="16" cm="1">
        <f t="array" ref="N11">STOWA2024_JAARROND_V(N$2*60,$C11,2014,"","")</f>
        <v>128.07923978049794</v>
      </c>
      <c r="O11" s="16" cm="1">
        <f t="array" ref="O11">STOWA2024_JAARROND_V(O$2*60,$C11,2014,"","")</f>
        <v>152.34900834758776</v>
      </c>
      <c r="P11" s="16" cm="1">
        <f t="array" ref="P11">STOWA2024_JAARROND_V(P$2*60,$C11,2014,"","")</f>
        <v>162.76001985115263</v>
      </c>
    </row>
    <row r="12" spans="2:16" x14ac:dyDescent="0.3">
      <c r="B12" s="14" t="s">
        <v>69</v>
      </c>
      <c r="C12">
        <v>200</v>
      </c>
      <c r="D12" s="16" cm="1">
        <f t="array" ref="D12">STOWA2024_JAARROND_V(D$2*60,$C12,2014,"","")</f>
        <v>33.372384005454613</v>
      </c>
      <c r="E12" s="16" cm="1">
        <f t="array" ref="E12">STOWA2024_JAARROND_V(E$2*60,$C12,2014,"","")</f>
        <v>55.037891725724101</v>
      </c>
      <c r="F12" s="16" cm="1">
        <f t="array" ref="F12">STOWA2024_JAARROND_V(F$2*60,$C12,2014,"","")</f>
        <v>69.973564903709047</v>
      </c>
      <c r="G12" s="16" cm="1">
        <f t="array" ref="G12">STOWA2024_JAARROND_V(G$2*60,$C12,2014,"","")</f>
        <v>81.337919046477595</v>
      </c>
      <c r="H12" s="16" cm="1">
        <f t="array" ref="H12">STOWA2024_JAARROND_V(H$2*60,$C12,2014,"","")</f>
        <v>88.676338845613799</v>
      </c>
      <c r="I12" s="16" cm="1">
        <f t="array" ref="I12">STOWA2024_JAARROND_V(I$2*60,$C12,2014,"","")</f>
        <v>94.96036377813833</v>
      </c>
      <c r="J12" s="16" cm="1">
        <f t="array" ref="J12">STOWA2024_JAARROND_V(J$2*60,$C12,2014,"","")</f>
        <v>98.10191786128442</v>
      </c>
      <c r="K12" s="16" cm="1">
        <f t="array" ref="K12">STOWA2024_JAARROND_V(K$2*60,$C12,2014,"","")</f>
        <v>112.14650597058302</v>
      </c>
      <c r="L12" s="16" cm="1">
        <f t="array" ref="L12">STOWA2024_JAARROND_V(L$2*60,$C12,2014,"","")</f>
        <v>124.17304023995639</v>
      </c>
      <c r="M12" s="16" cm="1">
        <f t="array" ref="M12">STOWA2024_JAARROND_V(M$2*60,$C12,2014,"","")</f>
        <v>132.77713553236637</v>
      </c>
      <c r="N12" s="16" cm="1">
        <f t="array" ref="N12">STOWA2024_JAARROND_V(N$2*60,$C12,2014,"","")</f>
        <v>139.97905046409122</v>
      </c>
      <c r="O12" s="16" cm="1">
        <f t="array" ref="O12">STOWA2024_JAARROND_V(O$2*60,$C12,2014,"","")</f>
        <v>163.2030553911161</v>
      </c>
      <c r="P12" s="16" cm="1">
        <f t="array" ref="P12">STOWA2024_JAARROND_V(P$2*60,$C12,2014,"","")</f>
        <v>173.26398982917215</v>
      </c>
    </row>
    <row r="13" spans="2:16" x14ac:dyDescent="0.3">
      <c r="B13" s="14" t="s">
        <v>70</v>
      </c>
      <c r="C13">
        <v>250</v>
      </c>
      <c r="D13" s="16" cm="1">
        <f t="array" ref="D13">STOWA2024_JAARROND_V(D$2*60,$C13,2014,"","")</f>
        <v>35.045359340485504</v>
      </c>
      <c r="E13" s="16" cm="1">
        <f t="array" ref="E13">STOWA2024_JAARROND_V(E$2*60,$C13,2014,"","")</f>
        <v>58.411428970805765</v>
      </c>
      <c r="F13" s="16" cm="1">
        <f t="array" ref="F13">STOWA2024_JAARROND_V(F$2*60,$C13,2014,"","")</f>
        <v>74.506870142972261</v>
      </c>
      <c r="G13" s="16" cm="1">
        <f t="array" ref="G13">STOWA2024_JAARROND_V(G$2*60,$C13,2014,"","")</f>
        <v>86.512356467604434</v>
      </c>
      <c r="H13" s="16" cm="1">
        <f t="array" ref="H13">STOWA2024_JAARROND_V(H$2*60,$C13,2014,"","")</f>
        <v>93.876772853365679</v>
      </c>
      <c r="I13" s="16" cm="1">
        <f t="array" ref="I13">STOWA2024_JAARROND_V(I$2*60,$C13,2014,"","")</f>
        <v>99.985336433639418</v>
      </c>
      <c r="J13" s="16" cm="1">
        <f t="array" ref="J13">STOWA2024_JAARROND_V(J$2*60,$C13,2014,"","")</f>
        <v>102.93701839086853</v>
      </c>
      <c r="K13" s="16" cm="1">
        <f t="array" ref="K13">STOWA2024_JAARROND_V(K$2*60,$C13,2014,"","")</f>
        <v>116.6869306011592</v>
      </c>
      <c r="L13" s="16" cm="1">
        <f t="array" ref="L13">STOWA2024_JAARROND_V(L$2*60,$C13,2014,"","")</f>
        <v>128.47049977494891</v>
      </c>
      <c r="M13" s="16" cm="1">
        <f t="array" ref="M13">STOWA2024_JAARROND_V(M$2*60,$C13,2014,"","")</f>
        <v>136.86912935130098</v>
      </c>
      <c r="N13" s="16" cm="1">
        <f t="array" ref="N13">STOWA2024_JAARROND_V(N$2*60,$C13,2014,"","")</f>
        <v>143.90501036238379</v>
      </c>
      <c r="O13" s="16" cm="1">
        <f t="array" ref="O13">STOWA2024_JAARROND_V(O$2*60,$C13,2014,"","")</f>
        <v>166.690425785846</v>
      </c>
      <c r="P13" s="16" cm="1">
        <f t="array" ref="P13">STOWA2024_JAARROND_V(P$2*60,$C13,2014,"","")</f>
        <v>176.60668092346779</v>
      </c>
    </row>
    <row r="14" spans="2:16" x14ac:dyDescent="0.3">
      <c r="B14" s="14" t="s">
        <v>71</v>
      </c>
      <c r="C14">
        <v>500</v>
      </c>
      <c r="D14" s="16" cm="1">
        <f t="array" ref="D14">STOWA2024_JAARROND_V(D$2*60,$C14,2014,"","")</f>
        <v>40.832277190972356</v>
      </c>
      <c r="E14" s="16" cm="1">
        <f t="array" ref="E14">STOWA2024_JAARROND_V(E$2*60,$C14,2014,"","")</f>
        <v>70.361533539973962</v>
      </c>
      <c r="F14" s="16" cm="1">
        <f t="array" ref="F14">STOWA2024_JAARROND_V(F$2*60,$C14,2014,"","")</f>
        <v>90.695021639445244</v>
      </c>
      <c r="G14" s="16" cm="1">
        <f t="array" ref="G14">STOWA2024_JAARROND_V(G$2*60,$C14,2014,"","")</f>
        <v>104.96103140552489</v>
      </c>
      <c r="H14" s="16" cm="1">
        <f t="array" ref="H14">STOWA2024_JAARROND_V(H$2*60,$C14,2014,"","")</f>
        <v>112.22525717712122</v>
      </c>
      <c r="I14" s="16" cm="1">
        <f t="array" ref="I14">STOWA2024_JAARROND_V(I$2*60,$C14,2014,"","")</f>
        <v>117.48782752405636</v>
      </c>
      <c r="J14" s="16" cm="1">
        <f t="array" ref="J14">STOWA2024_JAARROND_V(J$2*60,$C14,2014,"","")</f>
        <v>119.63306385149819</v>
      </c>
      <c r="K14" s="16" cm="1">
        <f t="array" ref="K14">STOWA2024_JAARROND_V(K$2*60,$C14,2014,"","")</f>
        <v>131.71344622053456</v>
      </c>
      <c r="L14" s="16" cm="1">
        <f t="array" ref="L14">STOWA2024_JAARROND_V(L$2*60,$C14,2014,"","")</f>
        <v>142.45381427668198</v>
      </c>
      <c r="M14" s="16" cm="1">
        <f t="array" ref="M14">STOWA2024_JAARROND_V(M$2*60,$C14,2014,"","")</f>
        <v>150.02289591626263</v>
      </c>
      <c r="N14" s="16" cm="1">
        <f t="array" ref="N14">STOWA2024_JAARROND_V(N$2*60,$C14,2014,"","")</f>
        <v>156.40410979618065</v>
      </c>
      <c r="O14" s="16" cm="1">
        <f t="array" ref="O14">STOWA2024_JAARROND_V(O$2*60,$C14,2014,"","")</f>
        <v>177.50195136583073</v>
      </c>
      <c r="P14" s="16" cm="1">
        <f t="array" ref="P14">STOWA2024_JAARROND_V(P$2*60,$C14,2014,"","")</f>
        <v>186.87102363732214</v>
      </c>
    </row>
    <row r="15" spans="2:16" x14ac:dyDescent="0.3">
      <c r="B15" s="14" t="s">
        <v>72</v>
      </c>
      <c r="C15">
        <v>1000</v>
      </c>
      <c r="D15" s="16" cm="1">
        <f t="array" ref="D15">STOWA2024_JAARROND_V(D$2*60,$C15,2014,"","")</f>
        <v>47.634498002124836</v>
      </c>
      <c r="E15" s="16" cm="1">
        <f t="array" ref="E15">STOWA2024_JAARROND_V(E$2*60,$C15,2014,"","")</f>
        <v>84.912145041197135</v>
      </c>
      <c r="F15" s="16" cm="1">
        <f t="array" ref="F15">STOWA2024_JAARROND_V(F$2*60,$C15,2014,"","")</f>
        <v>110.64187274924552</v>
      </c>
      <c r="G15" s="16" cm="1">
        <f t="array" ref="G15">STOWA2024_JAARROND_V(G$2*60,$C15,2014,"","")</f>
        <v>127.64073187623768</v>
      </c>
      <c r="H15" s="16" cm="1">
        <f t="array" ref="H15">STOWA2024_JAARROND_V(H$2*60,$C15,2014,"","")</f>
        <v>134.43567125806803</v>
      </c>
      <c r="I15" s="16" cm="1">
        <f t="array" ref="I15">STOWA2024_JAARROND_V(I$2*60,$C15,2014,"","")</f>
        <v>138.2736730777558</v>
      </c>
      <c r="J15" s="16" cm="1">
        <f t="array" ref="J15">STOWA2024_JAARROND_V(J$2*60,$C15,2014,"","")</f>
        <v>139.20815218782741</v>
      </c>
      <c r="K15" s="16" cm="1">
        <f t="array" ref="K15">STOWA2024_JAARROND_V(K$2*60,$C15,2014,"","")</f>
        <v>148.24342729561224</v>
      </c>
      <c r="L15" s="16" cm="1">
        <f t="array" ref="L15">STOWA2024_JAARROND_V(L$2*60,$C15,2014,"","")</f>
        <v>157.4502052156665</v>
      </c>
      <c r="M15" s="16" cm="1">
        <f t="array" ref="M15">STOWA2024_JAARROND_V(M$2*60,$C15,2014,"","")</f>
        <v>163.87412082186108</v>
      </c>
      <c r="N15" s="16" cm="1">
        <f t="array" ref="N15">STOWA2024_JAARROND_V(N$2*60,$C15,2014,"","")</f>
        <v>169.37652391880076</v>
      </c>
      <c r="O15" s="16" cm="1">
        <f t="array" ref="O15">STOWA2024_JAARROND_V(O$2*60,$C15,2014,"","")</f>
        <v>188.2814214050876</v>
      </c>
      <c r="P15" s="16" cm="1">
        <f t="array" ref="P15">STOWA2024_JAARROND_V(P$2*60,$C15,2014,"","")</f>
        <v>196.95773389883811</v>
      </c>
    </row>
    <row r="17" spans="2:16" x14ac:dyDescent="0.3">
      <c r="B17" s="15" t="s">
        <v>74</v>
      </c>
      <c r="D17" s="14" t="s">
        <v>47</v>
      </c>
      <c r="E17" s="14" t="s">
        <v>48</v>
      </c>
      <c r="F17" s="14" t="s">
        <v>49</v>
      </c>
      <c r="G17" s="14" t="s">
        <v>50</v>
      </c>
      <c r="H17" s="14" t="s">
        <v>51</v>
      </c>
      <c r="I17" s="14" t="s">
        <v>52</v>
      </c>
      <c r="J17" s="14" t="s">
        <v>53</v>
      </c>
      <c r="K17" s="14" t="s">
        <v>54</v>
      </c>
      <c r="L17" s="14" t="s">
        <v>55</v>
      </c>
      <c r="M17" s="14" t="s">
        <v>56</v>
      </c>
      <c r="N17" s="14" t="s">
        <v>57</v>
      </c>
      <c r="O17" s="14" t="s">
        <v>58</v>
      </c>
      <c r="P17" s="14" t="s">
        <v>59</v>
      </c>
    </row>
    <row r="18" spans="2:16" x14ac:dyDescent="0.3">
      <c r="D18" s="15">
        <f>10/60</f>
        <v>0.16666666666666666</v>
      </c>
      <c r="E18" s="15">
        <f>1/2</f>
        <v>0.5</v>
      </c>
      <c r="F18" s="15">
        <v>1</v>
      </c>
      <c r="G18" s="15">
        <v>2</v>
      </c>
      <c r="H18" s="15">
        <v>4</v>
      </c>
      <c r="I18" s="15">
        <v>8</v>
      </c>
      <c r="J18" s="15">
        <v>12</v>
      </c>
      <c r="K18" s="15">
        <v>24</v>
      </c>
      <c r="L18" s="15">
        <v>48</v>
      </c>
      <c r="M18" s="15">
        <f>3*24</f>
        <v>72</v>
      </c>
      <c r="N18" s="15">
        <f>4*24</f>
        <v>96</v>
      </c>
      <c r="O18" s="15">
        <f>8*24</f>
        <v>192</v>
      </c>
      <c r="P18" s="15">
        <f>10*24</f>
        <v>240</v>
      </c>
    </row>
    <row r="19" spans="2:16" x14ac:dyDescent="0.3">
      <c r="B19" s="14" t="s">
        <v>60</v>
      </c>
      <c r="C19">
        <v>0.5</v>
      </c>
      <c r="D19" s="16" cm="1">
        <f t="array" ref="D19">STOWA2024_JAARROND_V(D$2*60,$C19,2033,"L","")</f>
        <v>8.1816007466949028</v>
      </c>
      <c r="E19" s="16" cm="1">
        <f t="array" ref="E19">STOWA2024_JAARROND_V(E$2*60,$C19,2033,"L","")</f>
        <v>10.570347059831201</v>
      </c>
      <c r="F19" s="16" cm="1">
        <f t="array" ref="F19">STOWA2024_JAARROND_V(F$2*60,$C19,2033,"L","")</f>
        <v>12.736210424848498</v>
      </c>
      <c r="G19" s="16" cm="1">
        <f t="array" ref="G19">STOWA2024_JAARROND_V(G$2*60,$C19,2033,"L","")</f>
        <v>15.519446650443646</v>
      </c>
      <c r="H19" s="16" cm="1">
        <f t="array" ref="H19">STOWA2024_JAARROND_V(H$2*60,$C19,2033,"L","")</f>
        <v>18.809425767432078</v>
      </c>
      <c r="I19" s="16" cm="1">
        <f t="array" ref="I19">STOWA2024_JAARROND_V(I$2*60,$C19,2033,"L","")</f>
        <v>22.515545862068429</v>
      </c>
      <c r="J19" s="16" cm="1">
        <f t="array" ref="J19">STOWA2024_JAARROND_V(J$2*60,$C19,2033,"L","")</f>
        <v>24.872565120452062</v>
      </c>
      <c r="K19" s="16" cm="1">
        <f t="array" ref="K19">STOWA2024_JAARROND_V(K$2*60,$C19,2033,"L","")</f>
        <v>30.770442324859822</v>
      </c>
      <c r="L19" s="16" cm="1">
        <f t="array" ref="L19">STOWA2024_JAARROND_V(L$2*60,$C19,2033,"L","")</f>
        <v>38.927153603572876</v>
      </c>
      <c r="M19" s="16" cm="1">
        <f t="array" ref="M19">STOWA2024_JAARROND_V(M$2*60,$C19,2033,"L","")</f>
        <v>45.253707139013592</v>
      </c>
      <c r="N19" s="16" cm="1">
        <f t="array" ref="N19">STOWA2024_JAARROND_V(N$2*60,$C19,2033,"L","")</f>
        <v>50.705736928141427</v>
      </c>
      <c r="O19" s="16" cm="1">
        <f t="array" ref="O19">STOWA2024_JAARROND_V(O$2*60,$C19,2033,"L","")</f>
        <v>68.722510002890587</v>
      </c>
      <c r="P19" s="16" cm="1">
        <f t="array" ref="P19">STOWA2024_JAARROND_V(P$2*60,$C19,2033,"L","")</f>
        <v>76.574683706829333</v>
      </c>
    </row>
    <row r="20" spans="2:16" x14ac:dyDescent="0.3">
      <c r="B20" s="14" t="s">
        <v>61</v>
      </c>
      <c r="C20">
        <v>1</v>
      </c>
      <c r="D20" s="16" cm="1">
        <f t="array" ref="D20">STOWA2024_JAARROND_V(D$2*60,$C20,2033,"L","")</f>
        <v>10.311005537075067</v>
      </c>
      <c r="E20" s="16" cm="1">
        <f t="array" ref="E20">STOWA2024_JAARROND_V(E$2*60,$C20,2033,"L","")</f>
        <v>13.646022011864398</v>
      </c>
      <c r="F20" s="16" cm="1">
        <f t="array" ref="F20">STOWA2024_JAARROND_V(F$2*60,$C20,2033,"L","")</f>
        <v>16.429216969514258</v>
      </c>
      <c r="G20" s="16" cm="1">
        <f t="array" ref="G20">STOWA2024_JAARROND_V(G$2*60,$C20,2033,"L","")</f>
        <v>19.783710169424346</v>
      </c>
      <c r="H20" s="16" cm="1">
        <f t="array" ref="H20">STOWA2024_JAARROND_V(H$2*60,$C20,2033,"L","")</f>
        <v>23.677194286586129</v>
      </c>
      <c r="I20" s="16" cm="1">
        <f t="array" ref="I20">STOWA2024_JAARROND_V(I$2*60,$C20,2033,"L","")</f>
        <v>28.08463716901408</v>
      </c>
      <c r="J20" s="16" cm="1">
        <f t="array" ref="J20">STOWA2024_JAARROND_V(J$2*60,$C20,2033,"L","")</f>
        <v>30.903027969703366</v>
      </c>
      <c r="K20" s="16" cm="1">
        <f t="array" ref="K20">STOWA2024_JAARROND_V(K$2*60,$C20,2033,"L","")</f>
        <v>37.244225080328967</v>
      </c>
      <c r="L20" s="16" cm="1">
        <f t="array" ref="L20">STOWA2024_JAARROND_V(L$2*60,$C20,2033,"L","")</f>
        <v>46.468408610976311</v>
      </c>
      <c r="M20" s="16" cm="1">
        <f t="array" ref="M20">STOWA2024_JAARROND_V(M$2*60,$C20,2033,"L","")</f>
        <v>53.596649773742065</v>
      </c>
      <c r="N20" s="16" cm="1">
        <f t="array" ref="N20">STOWA2024_JAARROND_V(N$2*60,$C20,2033,"L","")</f>
        <v>59.723816870659014</v>
      </c>
      <c r="O20" s="16" cm="1">
        <f t="array" ref="O20">STOWA2024_JAARROND_V(O$2*60,$C20,2033,"L","")</f>
        <v>79.892967335781094</v>
      </c>
      <c r="P20" s="16" cm="1">
        <f t="array" ref="P20">STOWA2024_JAARROND_V(P$2*60,$C20,2033,"L","")</f>
        <v>88.650822104131706</v>
      </c>
    </row>
    <row r="21" spans="2:16" x14ac:dyDescent="0.3">
      <c r="B21" s="14" t="s">
        <v>62</v>
      </c>
      <c r="C21">
        <v>2</v>
      </c>
      <c r="D21" s="16" cm="1">
        <f t="array" ref="D21">STOWA2024_JAARROND_V(D$2*60,$C21,2033,"L","")</f>
        <v>12.371434927432187</v>
      </c>
      <c r="E21" s="16" cm="1">
        <f t="array" ref="E21">STOWA2024_JAARROND_V(E$2*60,$C21,2033,"L","")</f>
        <v>16.797388834213319</v>
      </c>
      <c r="F21" s="16" cm="1">
        <f t="array" ref="F21">STOWA2024_JAARROND_V(F$2*60,$C21,2033,"L","")</f>
        <v>20.286798842037182</v>
      </c>
      <c r="G21" s="16" cm="1">
        <f t="array" ref="G21">STOWA2024_JAARROND_V(G$2*60,$C21,2033,"L","")</f>
        <v>24.266240752759973</v>
      </c>
      <c r="H21" s="16" cm="1">
        <f t="array" ref="H21">STOWA2024_JAARROND_V(H$2*60,$C21,2033,"L","")</f>
        <v>28.760266602502586</v>
      </c>
      <c r="I21" s="16" cm="1">
        <f t="array" ref="I21">STOWA2024_JAARROND_V(I$2*60,$C21,2033,"L","")</f>
        <v>33.787135670284052</v>
      </c>
      <c r="J21" s="16" cm="1">
        <f t="array" ref="J21">STOWA2024_JAARROND_V(J$2*60,$C21,2033,"L","")</f>
        <v>36.970850132636002</v>
      </c>
      <c r="K21" s="16" cm="1">
        <f t="array" ref="K21">STOWA2024_JAARROND_V(K$2*60,$C21,2033,"L","")</f>
        <v>44.365736756268248</v>
      </c>
      <c r="L21" s="16" cm="1">
        <f t="array" ref="L21">STOWA2024_JAARROND_V(L$2*60,$C21,2033,"L","")</f>
        <v>54.556019616762967</v>
      </c>
      <c r="M21" s="16" cm="1">
        <f t="array" ref="M21">STOWA2024_JAARROND_V(M$2*60,$C21,2033,"L","")</f>
        <v>62.381964173037375</v>
      </c>
      <c r="N21" s="16" cm="1">
        <f t="array" ref="N21">STOWA2024_JAARROND_V(N$2*60,$C21,2033,"L","")</f>
        <v>69.083392592483008</v>
      </c>
      <c r="O21" s="16" cm="1">
        <f t="array" ref="O21">STOWA2024_JAARROND_V(O$2*60,$C21,2033,"L","")</f>
        <v>91.030304916298235</v>
      </c>
      <c r="P21" s="16" cm="1">
        <f t="array" ref="P21">STOWA2024_JAARROND_V(P$2*60,$C21,2033,"L","")</f>
        <v>100.5179735123892</v>
      </c>
    </row>
    <row r="22" spans="2:16" x14ac:dyDescent="0.3">
      <c r="B22" s="14" t="s">
        <v>63</v>
      </c>
      <c r="C22">
        <v>5</v>
      </c>
      <c r="D22" s="16" cm="1">
        <f t="array" ref="D22">STOWA2024_JAARROND_V(D$2*60,$C22,2033,"L","")</f>
        <v>15.262815420392014</v>
      </c>
      <c r="E22" s="16" cm="1">
        <f t="array" ref="E22">STOWA2024_JAARROND_V(E$2*60,$C22,2033,"L","")</f>
        <v>21.45695029861665</v>
      </c>
      <c r="F22" s="16" cm="1">
        <f t="array" ref="F22">STOWA2024_JAARROND_V(F$2*60,$C22,2033,"L","")</f>
        <v>26.092155643847327</v>
      </c>
      <c r="G22" s="16" cm="1">
        <f t="array" ref="G22">STOWA2024_JAARROND_V(G$2*60,$C22,2033,"L","")</f>
        <v>31.051259486856861</v>
      </c>
      <c r="H22" s="16" cm="1">
        <f t="array" ref="H22">STOWA2024_JAARROND_V(H$2*60,$C22,2033,"L","")</f>
        <v>36.407652542870139</v>
      </c>
      <c r="I22" s="16" cm="1">
        <f t="array" ref="I22">STOWA2024_JAARROND_V(I$2*60,$C22,2033,"L","")</f>
        <v>42.213830170849548</v>
      </c>
      <c r="J22" s="16" cm="1">
        <f t="array" ref="J22">STOWA2024_JAARROND_V(J$2*60,$C22,2033,"L","")</f>
        <v>45.795103014805342</v>
      </c>
      <c r="K22" s="16" cm="1">
        <f t="array" ref="K22">STOWA2024_JAARROND_V(K$2*60,$C22,2033,"L","")</f>
        <v>54.884949633498131</v>
      </c>
      <c r="L22" s="16" cm="1">
        <f t="array" ref="L22">STOWA2024_JAARROND_V(L$2*60,$C22,2033,"L","")</f>
        <v>66.153414033004765</v>
      </c>
      <c r="M22" s="16" cm="1">
        <f t="array" ref="M22">STOWA2024_JAARROND_V(M$2*60,$C22,2033,"L","")</f>
        <v>74.714461078027441</v>
      </c>
      <c r="N22" s="16" cm="1">
        <f t="array" ref="N22">STOWA2024_JAARROND_V(N$2*60,$C22,2033,"L","")</f>
        <v>82.00221883617246</v>
      </c>
      <c r="O22" s="16" cm="1">
        <f t="array" ref="O22">STOWA2024_JAARROND_V(O$2*60,$C22,2033,"L","")</f>
        <v>105.70240195627247</v>
      </c>
      <c r="P22" s="16" cm="1">
        <f t="array" ref="P22">STOWA2024_JAARROND_V(P$2*60,$C22,2033,"L","")</f>
        <v>115.89089734561556</v>
      </c>
    </row>
    <row r="23" spans="2:16" x14ac:dyDescent="0.3">
      <c r="B23" s="14" t="s">
        <v>64</v>
      </c>
      <c r="C23">
        <v>10</v>
      </c>
      <c r="D23" s="16" cm="1">
        <f t="array" ref="D23">STOWA2024_JAARROND_V(D$2*60,$C23,2033,"L","")</f>
        <v>17.736513503611537</v>
      </c>
      <c r="E23" s="16" cm="1">
        <f t="array" ref="E23">STOWA2024_JAARROND_V(E$2*60,$C23,2033,"L","")</f>
        <v>25.629170040854589</v>
      </c>
      <c r="F23" s="16" cm="1">
        <f t="array" ref="F23">STOWA2024_JAARROND_V(F$2*60,$C23,2033,"L","")</f>
        <v>31.370730396485385</v>
      </c>
      <c r="G23" s="16" cm="1">
        <f t="array" ref="G23">STOWA2024_JAARROND_V(G$2*60,$C23,2033,"L","")</f>
        <v>37.251699290667986</v>
      </c>
      <c r="H23" s="16" cm="1">
        <f t="array" ref="H23">STOWA2024_JAARROND_V(H$2*60,$C23,2033,"L","")</f>
        <v>43.359342470355386</v>
      </c>
      <c r="I23" s="16" cm="1">
        <f t="array" ref="I23">STOWA2024_JAARROND_V(I$2*60,$C23,2033,"L","")</f>
        <v>49.755341993997781</v>
      </c>
      <c r="J23" s="16" cm="1">
        <f t="array" ref="J23">STOWA2024_JAARROND_V(J$2*60,$C23,2033,"L","")</f>
        <v>53.583222901733436</v>
      </c>
      <c r="K23" s="16" cm="1">
        <f t="array" ref="K23">STOWA2024_JAARROND_V(K$2*60,$C23,2033,"L","")</f>
        <v>63.771489254108879</v>
      </c>
      <c r="L23" s="16" cm="1">
        <f t="array" ref="L23">STOWA2024_JAARROND_V(L$2*60,$C23,2033,"L","")</f>
        <v>75.667182989951186</v>
      </c>
      <c r="M23" s="16" cm="1">
        <f t="array" ref="M23">STOWA2024_JAARROND_V(M$2*60,$C23,2033,"L","")</f>
        <v>84.619515101514722</v>
      </c>
      <c r="N23" s="16" cm="1">
        <f t="array" ref="N23">STOWA2024_JAARROND_V(N$2*60,$C23,2033,"L","")</f>
        <v>92.205430929531062</v>
      </c>
      <c r="O23" s="16" cm="1">
        <f t="array" ref="O23">STOWA2024_JAARROND_V(O$2*60,$C23,2033,"L","")</f>
        <v>116.76321607333077</v>
      </c>
      <c r="P23" s="16" cm="1">
        <f t="array" ref="P23">STOWA2024_JAARROND_V(P$2*60,$C23,2033,"L","")</f>
        <v>127.28663801653457</v>
      </c>
    </row>
    <row r="24" spans="2:16" x14ac:dyDescent="0.3">
      <c r="B24" s="14" t="s">
        <v>65</v>
      </c>
      <c r="C24">
        <v>20</v>
      </c>
      <c r="D24" s="16" cm="1">
        <f t="array" ref="D24">STOWA2024_JAARROND_V(D$2*60,$C24,2033,"L","")</f>
        <v>20.56946018598676</v>
      </c>
      <c r="E24" s="16" cm="1">
        <f t="array" ref="E24">STOWA2024_JAARROND_V(E$2*60,$C24,2033,"L","")</f>
        <v>30.587953581197645</v>
      </c>
      <c r="F24" s="16" cm="1">
        <f t="array" ref="F24">STOWA2024_JAARROND_V(F$2*60,$C24,2033,"L","")</f>
        <v>37.72352671193466</v>
      </c>
      <c r="G24" s="16" cm="1">
        <f t="array" ref="G24">STOWA2024_JAARROND_V(G$2*60,$C24,2033,"L","")</f>
        <v>44.744670203106885</v>
      </c>
      <c r="H24" s="16" cm="1">
        <f t="array" ref="H24">STOWA2024_JAARROND_V(H$2*60,$C24,2033,"L","")</f>
        <v>51.724006925515454</v>
      </c>
      <c r="I24" s="16" cm="1">
        <f t="array" ref="I24">STOWA2024_JAARROND_V(I$2*60,$C24,2033,"L","")</f>
        <v>58.714890667418722</v>
      </c>
      <c r="J24" s="16" cm="1">
        <f t="array" ref="J24">STOWA2024_JAARROND_V(J$2*60,$C24,2033,"L","")</f>
        <v>62.731296998165945</v>
      </c>
      <c r="K24" s="16" cm="1">
        <f t="array" ref="K24">STOWA2024_JAARROND_V(K$2*60,$C24,2033,"L","")</f>
        <v>73.547164165876993</v>
      </c>
      <c r="L24" s="16" cm="1">
        <f t="array" ref="L24">STOWA2024_JAARROND_V(L$2*60,$C24,2033,"L","")</f>
        <v>85.870214507539956</v>
      </c>
      <c r="M24" s="16" cm="1">
        <f t="array" ref="M24">STOWA2024_JAARROND_V(M$2*60,$C24,2033,"L","")</f>
        <v>95.049769455190088</v>
      </c>
      <c r="N24" s="16" cm="1">
        <f t="array" ref="N24">STOWA2024_JAARROND_V(N$2*60,$C24,2033,"L","")</f>
        <v>102.79501727189394</v>
      </c>
      <c r="O24" s="16" cm="1">
        <f t="array" ref="O24">STOWA2024_JAARROND_V(O$2*60,$C24,2033,"L","")</f>
        <v>127.79123552373447</v>
      </c>
      <c r="P24" s="16" cm="1">
        <f t="array" ref="P24">STOWA2024_JAARROND_V(P$2*60,$C24,2033,"L","")</f>
        <v>138.48516651147494</v>
      </c>
    </row>
    <row r="25" spans="2:16" x14ac:dyDescent="0.3">
      <c r="B25" s="14" t="s">
        <v>66</v>
      </c>
      <c r="C25">
        <v>25</v>
      </c>
      <c r="D25" s="16" cm="1">
        <f t="array" ref="D25">STOWA2024_JAARROND_V(D$2*60,$C25,2033,"L","")</f>
        <v>21.573513983009665</v>
      </c>
      <c r="E25" s="16" cm="1">
        <f t="array" ref="E25">STOWA2024_JAARROND_V(E$2*60,$C25,2033,"L","")</f>
        <v>32.387294235776331</v>
      </c>
      <c r="F25" s="16" cm="1">
        <f t="array" ref="F25">STOWA2024_JAARROND_V(F$2*60,$C25,2033,"L","")</f>
        <v>40.047032222813428</v>
      </c>
      <c r="G25" s="16" cm="1">
        <f t="array" ref="G25">STOWA2024_JAARROND_V(G$2*60,$C25,2033,"L","")</f>
        <v>47.492308719030795</v>
      </c>
      <c r="H25" s="16" cm="1">
        <f t="array" ref="H25">STOWA2024_JAARROND_V(H$2*60,$C25,2033,"L","")</f>
        <v>54.782942584057594</v>
      </c>
      <c r="I25" s="16" cm="1">
        <f t="array" ref="I25">STOWA2024_JAARROND_V(I$2*60,$C25,2033,"L","")</f>
        <v>61.965092229757602</v>
      </c>
      <c r="J25" s="16" cm="1">
        <f t="array" ref="J25">STOWA2024_JAARROND_V(J$2*60,$C25,2033,"L","")</f>
        <v>66.026114833579328</v>
      </c>
      <c r="K25" s="16" cm="1">
        <f t="array" ref="K25">STOWA2024_JAARROND_V(K$2*60,$C25,2033,"L","")</f>
        <v>76.897831843277331</v>
      </c>
      <c r="L25" s="16" cm="1">
        <f t="array" ref="L25">STOWA2024_JAARROND_V(L$2*60,$C25,2033,"L","")</f>
        <v>89.309645628146839</v>
      </c>
      <c r="M25" s="16" cm="1">
        <f t="array" ref="M25">STOWA2024_JAARROND_V(M$2*60,$C25,2033,"L","")</f>
        <v>98.52386075569126</v>
      </c>
      <c r="N25" s="16" cm="1">
        <f t="array" ref="N25">STOWA2024_JAARROND_V(N$2*60,$C25,2033,"L","")</f>
        <v>106.28871077887908</v>
      </c>
      <c r="O25" s="16" cm="1">
        <f t="array" ref="O25">STOWA2024_JAARROND_V(O$2*60,$C25,2033,"L","")</f>
        <v>131.33450269307798</v>
      </c>
      <c r="P25" s="16" cm="1">
        <f t="array" ref="P25">STOWA2024_JAARROND_V(P$2*60,$C25,2033,"L","")</f>
        <v>142.04888780424179</v>
      </c>
    </row>
    <row r="26" spans="2:16" x14ac:dyDescent="0.3">
      <c r="B26" s="14" t="s">
        <v>67</v>
      </c>
      <c r="C26">
        <v>50</v>
      </c>
      <c r="D26" s="16" cm="1">
        <f t="array" ref="D26">STOWA2024_JAARROND_V(D$2*60,$C26,2033,"L","")</f>
        <v>25.027482715361462</v>
      </c>
      <c r="E26" s="16" cm="1">
        <f t="array" ref="E26">STOWA2024_JAARROND_V(E$2*60,$C26,2033,"L","")</f>
        <v>38.72829967413567</v>
      </c>
      <c r="F26" s="16" cm="1">
        <f t="array" ref="F26">STOWA2024_JAARROND_V(F$2*60,$C26,2033,"L","")</f>
        <v>48.302412040444217</v>
      </c>
      <c r="G26" s="16" cm="1">
        <f t="array" ref="G26">STOWA2024_JAARROND_V(G$2*60,$C26,2033,"L","")</f>
        <v>57.280833558266707</v>
      </c>
      <c r="H26" s="16" cm="1">
        <f t="array" ref="H26">STOWA2024_JAARROND_V(H$2*60,$C26,2033,"L","")</f>
        <v>65.649822498646159</v>
      </c>
      <c r="I26" s="16" cm="1">
        <f t="array" ref="I26">STOWA2024_JAARROND_V(I$2*60,$C26,2033,"L","")</f>
        <v>73.415937105362758</v>
      </c>
      <c r="J26" s="16" cm="1">
        <f t="array" ref="J26">STOWA2024_JAARROND_V(J$2*60,$C26,2033,"L","")</f>
        <v>77.548618847790962</v>
      </c>
      <c r="K26" s="16" cm="1">
        <f t="array" ref="K26">STOWA2024_JAARROND_V(K$2*60,$C26,2033,"L","")</f>
        <v>87.986851987061499</v>
      </c>
      <c r="L26" s="16" cm="1">
        <f t="array" ref="L26">STOWA2024_JAARROND_V(L$2*60,$C26,2033,"L","")</f>
        <v>100.50105922375577</v>
      </c>
      <c r="M26" s="16" cm="1">
        <f t="array" ref="M26">STOWA2024_JAARROND_V(M$2*60,$C26,2033,"L","")</f>
        <v>109.69137175746837</v>
      </c>
      <c r="N26" s="16" cm="1">
        <f t="array" ref="N26">STOWA2024_JAARROND_V(N$2*60,$C26,2033,"L","")</f>
        <v>117.41160140086674</v>
      </c>
      <c r="O26" s="16" cm="1">
        <f t="array" ref="O26">STOWA2024_JAARROND_V(O$2*60,$C26,2033,"L","")</f>
        <v>142.31931913126598</v>
      </c>
      <c r="P26" s="16" cm="1">
        <f t="array" ref="P26">STOWA2024_JAARROND_V(P$2*60,$C26,2033,"L","")</f>
        <v>152.99194405854018</v>
      </c>
    </row>
    <row r="27" spans="2:16" x14ac:dyDescent="0.3">
      <c r="B27" s="14" t="s">
        <v>68</v>
      </c>
      <c r="C27">
        <v>100</v>
      </c>
      <c r="D27" s="16" cm="1">
        <f t="array" ref="D27">STOWA2024_JAARROND_V(D$2*60,$C27,2033,"L","")</f>
        <v>29.067613607856234</v>
      </c>
      <c r="E27" s="16" cm="1">
        <f t="array" ref="E27">STOWA2024_JAARROND_V(E$2*60,$C27,2033,"L","")</f>
        <v>46.414077706494076</v>
      </c>
      <c r="F27" s="16" cm="1">
        <f t="array" ref="F27">STOWA2024_JAARROND_V(F$2*60,$C27,2033,"L","")</f>
        <v>58.429478501587141</v>
      </c>
      <c r="G27" s="16" cm="1">
        <f t="array" ref="G27">STOWA2024_JAARROND_V(G$2*60,$C27,2033,"L","")</f>
        <v>69.336021516600923</v>
      </c>
      <c r="H27" s="16" cm="1">
        <f t="array" ref="H27">STOWA2024_JAARROND_V(H$2*60,$C27,2033,"L","")</f>
        <v>78.977824319596394</v>
      </c>
      <c r="I27" s="16" cm="1">
        <f t="array" ref="I27">STOWA2024_JAARROND_V(I$2*60,$C27,2033,"L","")</f>
        <v>87.289703904331205</v>
      </c>
      <c r="J27" s="16" cm="1">
        <f t="array" ref="J27">STOWA2024_JAARROND_V(J$2*60,$C27,2033,"L","")</f>
        <v>91.358050237747676</v>
      </c>
      <c r="K27" s="16" cm="1">
        <f t="array" ref="K27">STOWA2024_JAARROND_V(K$2*60,$C27,2033,"L","")</f>
        <v>100.18537476911968</v>
      </c>
      <c r="L27" s="16" cm="1">
        <f t="array" ref="L27">STOWA2024_JAARROND_V(L$2*60,$C27,2033,"L","")</f>
        <v>112.5032789706415</v>
      </c>
      <c r="M27" s="16" cm="1">
        <f t="array" ref="M27">STOWA2024_JAARROND_V(M$2*60,$C27,2033,"L","")</f>
        <v>121.45102293855257</v>
      </c>
      <c r="N27" s="16" cm="1">
        <f t="array" ref="N27">STOWA2024_JAARROND_V(N$2*60,$C27,2033,"L","")</f>
        <v>128.95569256945731</v>
      </c>
      <c r="O27" s="16" cm="1">
        <f t="array" ref="O27">STOWA2024_JAARROND_V(O$2*60,$C27,2033,"L","")</f>
        <v>153.27156623147036</v>
      </c>
      <c r="P27" s="16" cm="1">
        <f t="array" ref="P27">STOWA2024_JAARROND_V(P$2*60,$C27,2033,"L","")</f>
        <v>163.74562219358461</v>
      </c>
    </row>
    <row r="28" spans="2:16" x14ac:dyDescent="0.3">
      <c r="B28" s="14" t="s">
        <v>69</v>
      </c>
      <c r="C28">
        <v>200</v>
      </c>
      <c r="D28" s="16" cm="1">
        <f t="array" ref="D28">STOWA2024_JAARROND_V(D$2*60,$C28,2033,"L","")</f>
        <v>33.806224997525518</v>
      </c>
      <c r="E28" s="16" cm="1">
        <f t="array" ref="E28">STOWA2024_JAARROND_V(E$2*60,$C28,2033,"L","")</f>
        <v>55.75338431815851</v>
      </c>
      <c r="F28" s="16" cm="1">
        <f t="array" ref="F28">STOWA2024_JAARROND_V(F$2*60,$C28,2033,"L","")</f>
        <v>70.883221247457257</v>
      </c>
      <c r="G28" s="16" cm="1">
        <f t="array" ref="G28">STOWA2024_JAARROND_V(G$2*60,$C28,2033,"L","")</f>
        <v>82.395311994081794</v>
      </c>
      <c r="H28" s="16" cm="1">
        <f t="array" ref="H28">STOWA2024_JAARROND_V(H$2*60,$C28,2033,"L","")</f>
        <v>89.829131250606764</v>
      </c>
      <c r="I28" s="16" cm="1">
        <f t="array" ref="I28">STOWA2024_JAARROND_V(I$2*60,$C28,2033,"L","")</f>
        <v>96.194848507254122</v>
      </c>
      <c r="J28" s="16" cm="1">
        <f t="array" ref="J28">STOWA2024_JAARROND_V(J$2*60,$C28,2033,"L","")</f>
        <v>99.377242793481102</v>
      </c>
      <c r="K28" s="16" cm="1">
        <f t="array" ref="K28">STOWA2024_JAARROND_V(K$2*60,$C28,2033,"L","")</f>
        <v>113.60441054820059</v>
      </c>
      <c r="L28" s="16" cm="1">
        <f t="array" ref="L28">STOWA2024_JAARROND_V(L$2*60,$C28,2033,"L","")</f>
        <v>125.37504692219417</v>
      </c>
      <c r="M28" s="16" cm="1">
        <f t="array" ref="M28">STOWA2024_JAARROND_V(M$2*60,$C28,2033,"L","")</f>
        <v>133.83421162569735</v>
      </c>
      <c r="N28" s="16" cm="1">
        <f t="array" ref="N28">STOWA2024_JAARROND_V(N$2*60,$C28,2033,"L","")</f>
        <v>140.93693426622335</v>
      </c>
      <c r="O28" s="16" cm="1">
        <f t="array" ref="O28">STOWA2024_JAARROND_V(O$2*60,$C28,2033,"L","")</f>
        <v>164.1913405598734</v>
      </c>
      <c r="P28" s="16" cm="1">
        <f t="array" ref="P28">STOWA2024_JAARROND_V(P$2*60,$C28,2033,"L","")</f>
        <v>174.31319954535991</v>
      </c>
    </row>
    <row r="29" spans="2:16" x14ac:dyDescent="0.3">
      <c r="B29" s="14" t="s">
        <v>70</v>
      </c>
      <c r="C29">
        <v>250</v>
      </c>
      <c r="D29" s="16" cm="1">
        <f t="array" ref="D29">STOWA2024_JAARROND_V(D$2*60,$C29,2033,"L","")</f>
        <v>35.500949011911814</v>
      </c>
      <c r="E29" s="16" cm="1">
        <f t="array" ref="E29">STOWA2024_JAARROND_V(E$2*60,$C29,2033,"L","")</f>
        <v>59.170777547426233</v>
      </c>
      <c r="F29" s="16" cm="1">
        <f t="array" ref="F29">STOWA2024_JAARROND_V(F$2*60,$C29,2033,"L","")</f>
        <v>75.475459454830897</v>
      </c>
      <c r="G29" s="16" cm="1">
        <f t="array" ref="G29">STOWA2024_JAARROND_V(G$2*60,$C29,2033,"L","")</f>
        <v>87.637017101683284</v>
      </c>
      <c r="H29" s="16" cm="1">
        <f t="array" ref="H29">STOWA2024_JAARROND_V(H$2*60,$C29,2033,"L","")</f>
        <v>95.097170900459417</v>
      </c>
      <c r="I29" s="16" cm="1">
        <f t="array" ref="I29">STOWA2024_JAARROND_V(I$2*60,$C29,2033,"L","")</f>
        <v>101.28514580727672</v>
      </c>
      <c r="J29" s="16" cm="1">
        <f t="array" ref="J29">STOWA2024_JAARROND_V(J$2*60,$C29,2033,"L","")</f>
        <v>104.27519962994981</v>
      </c>
      <c r="K29" s="16" cm="1">
        <f t="array" ref="K29">STOWA2024_JAARROND_V(K$2*60,$C29,2033,"L","")</f>
        <v>118.20386069897427</v>
      </c>
      <c r="L29" s="16" cm="1">
        <f t="array" ref="L29">STOWA2024_JAARROND_V(L$2*60,$C29,2033,"L","")</f>
        <v>129.71410626876997</v>
      </c>
      <c r="M29" s="16" cm="1">
        <f t="array" ref="M29">STOWA2024_JAARROND_V(M$2*60,$C29,2033,"L","")</f>
        <v>137.95878295748994</v>
      </c>
      <c r="N29" s="16" cm="1">
        <f t="array" ref="N29">STOWA2024_JAARROND_V(N$2*60,$C29,2033,"L","")</f>
        <v>144.88975970890937</v>
      </c>
      <c r="O29" s="16" cm="1">
        <f t="array" ref="O29">STOWA2024_JAARROND_V(O$2*60,$C29,2033,"L","")</f>
        <v>167.69982891977139</v>
      </c>
      <c r="P29" s="16" cm="1">
        <f t="array" ref="P29">STOWA2024_JAARROND_V(P$2*60,$C29,2033,"L","")</f>
        <v>177.67613249128212</v>
      </c>
    </row>
    <row r="30" spans="2:16" x14ac:dyDescent="0.3">
      <c r="B30" s="14" t="s">
        <v>71</v>
      </c>
      <c r="C30">
        <v>500</v>
      </c>
      <c r="D30" s="16" cm="1">
        <f t="array" ref="D30">STOWA2024_JAARROND_V(D$2*60,$C30,2033,"L","")</f>
        <v>41.363096794454989</v>
      </c>
      <c r="E30" s="16" cm="1">
        <f t="array" ref="E30">STOWA2024_JAARROND_V(E$2*60,$C30,2033,"L","")</f>
        <v>71.276233475993621</v>
      </c>
      <c r="F30" s="16" cm="1">
        <f t="array" ref="F30">STOWA2024_JAARROND_V(F$2*60,$C30,2033,"L","")</f>
        <v>91.874056920758022</v>
      </c>
      <c r="G30" s="16" cm="1">
        <f t="array" ref="G30">STOWA2024_JAARROND_V(G$2*60,$C30,2033,"L","")</f>
        <v>106.3255248137967</v>
      </c>
      <c r="H30" s="16" cm="1">
        <f t="array" ref="H30">STOWA2024_JAARROND_V(H$2*60,$C30,2033,"L","")</f>
        <v>113.68418552042378</v>
      </c>
      <c r="I30" s="16" cm="1">
        <f t="array" ref="I30">STOWA2024_JAARROND_V(I$2*60,$C30,2033,"L","")</f>
        <v>119.01516928186908</v>
      </c>
      <c r="J30" s="16" cm="1">
        <f t="array" ref="J30">STOWA2024_JAARROND_V(J$2*60,$C30,2033,"L","")</f>
        <v>121.18829368156766</v>
      </c>
      <c r="K30" s="16" cm="1">
        <f t="array" ref="K30">STOWA2024_JAARROND_V(K$2*60,$C30,2033,"L","")</f>
        <v>133.4257210214015</v>
      </c>
      <c r="L30" s="16" cm="1">
        <f t="array" ref="L30">STOWA2024_JAARROND_V(L$2*60,$C30,2033,"L","")</f>
        <v>143.83278056710975</v>
      </c>
      <c r="M30" s="16" cm="1">
        <f t="array" ref="M30">STOWA2024_JAARROND_V(M$2*60,$C30,2033,"L","")</f>
        <v>151.21727035497543</v>
      </c>
      <c r="N30" s="16" cm="1">
        <f t="array" ref="N30">STOWA2024_JAARROND_V(N$2*60,$C30,2033,"L","")</f>
        <v>157.47439111944973</v>
      </c>
      <c r="O30" s="16" cm="1">
        <f t="array" ref="O30">STOWA2024_JAARROND_V(O$2*60,$C30,2033,"L","")</f>
        <v>178.57682429354603</v>
      </c>
      <c r="P30" s="16" cm="1">
        <f t="array" ref="P30">STOWA2024_JAARROND_V(P$2*60,$C30,2033,"L","")</f>
        <v>188.00263150268145</v>
      </c>
    </row>
    <row r="31" spans="2:16" x14ac:dyDescent="0.3">
      <c r="B31" s="14" t="s">
        <v>72</v>
      </c>
      <c r="C31">
        <v>1000</v>
      </c>
      <c r="D31" s="16" cm="1">
        <f t="array" ref="D31">STOWA2024_JAARROND_V(D$2*60,$C31,2033,"L","")</f>
        <v>48.253746476152457</v>
      </c>
      <c r="E31" s="16" cm="1">
        <f t="array" ref="E31">STOWA2024_JAARROND_V(E$2*60,$C31,2033,"L","")</f>
        <v>86.016002926732696</v>
      </c>
      <c r="F31" s="16" cm="1">
        <f t="array" ref="F31">STOWA2024_JAARROND_V(F$2*60,$C31,2033,"L","")</f>
        <v>112.0802170949857</v>
      </c>
      <c r="G31" s="16" cm="1">
        <f t="array" ref="G31">STOWA2024_JAARROND_V(G$2*60,$C31,2033,"L","")</f>
        <v>129.30006139062877</v>
      </c>
      <c r="H31" s="16" cm="1">
        <f t="array" ref="H31">STOWA2024_JAARROND_V(H$2*60,$C31,2033,"L","")</f>
        <v>136.18333498442288</v>
      </c>
      <c r="I31" s="16" cm="1">
        <f t="array" ref="I31">STOWA2024_JAARROND_V(I$2*60,$C31,2033,"L","")</f>
        <v>140.07123082776661</v>
      </c>
      <c r="J31" s="16" cm="1">
        <f t="array" ref="J31">STOWA2024_JAARROND_V(J$2*60,$C31,2033,"L","")</f>
        <v>141.01785816626915</v>
      </c>
      <c r="K31" s="16" cm="1">
        <f t="array" ref="K31">STOWA2024_JAARROND_V(K$2*60,$C31,2033,"L","")</f>
        <v>150.17059185045517</v>
      </c>
      <c r="L31" s="16" cm="1">
        <f t="array" ref="L31">STOWA2024_JAARROND_V(L$2*60,$C31,2033,"L","")</f>
        <v>158.97433797768323</v>
      </c>
      <c r="M31" s="16" cm="1">
        <f t="array" ref="M31">STOWA2024_JAARROND_V(M$2*60,$C31,2033,"L","")</f>
        <v>165.17876875496998</v>
      </c>
      <c r="N31" s="16" cm="1">
        <f t="array" ref="N31">STOWA2024_JAARROND_V(N$2*60,$C31,2033,"L","")</f>
        <v>170.53557613543862</v>
      </c>
      <c r="O31" s="16" cm="1">
        <f t="array" ref="O31">STOWA2024_JAARROND_V(O$2*60,$C31,2033,"L","")</f>
        <v>189.42157001248506</v>
      </c>
      <c r="P31" s="16" cm="1">
        <f t="array" ref="P31">STOWA2024_JAARROND_V(P$2*60,$C31,2033,"L","")</f>
        <v>198.15042239855885</v>
      </c>
    </row>
    <row r="33" spans="2:48" x14ac:dyDescent="0.3">
      <c r="B33" s="15" t="s">
        <v>75</v>
      </c>
      <c r="D33" s="14" t="s">
        <v>47</v>
      </c>
      <c r="E33" s="14" t="s">
        <v>48</v>
      </c>
      <c r="F33" s="14" t="s">
        <v>49</v>
      </c>
      <c r="G33" s="14" t="s">
        <v>50</v>
      </c>
      <c r="H33" s="14" t="s">
        <v>51</v>
      </c>
      <c r="I33" s="14" t="s">
        <v>52</v>
      </c>
      <c r="J33" s="14" t="s">
        <v>53</v>
      </c>
      <c r="K33" s="14" t="s">
        <v>54</v>
      </c>
      <c r="L33" s="14" t="s">
        <v>55</v>
      </c>
      <c r="M33" s="14" t="s">
        <v>56</v>
      </c>
      <c r="N33" s="14" t="s">
        <v>57</v>
      </c>
      <c r="O33" s="14" t="s">
        <v>58</v>
      </c>
      <c r="P33" s="14" t="s">
        <v>59</v>
      </c>
      <c r="R33" s="15" t="s">
        <v>78</v>
      </c>
      <c r="T33" s="14" t="s">
        <v>47</v>
      </c>
      <c r="U33" s="14" t="s">
        <v>48</v>
      </c>
      <c r="V33" s="14" t="s">
        <v>49</v>
      </c>
      <c r="W33" s="14" t="s">
        <v>50</v>
      </c>
      <c r="X33" s="14" t="s">
        <v>51</v>
      </c>
      <c r="Y33" s="14" t="s">
        <v>52</v>
      </c>
      <c r="Z33" s="14" t="s">
        <v>53</v>
      </c>
      <c r="AA33" s="14" t="s">
        <v>54</v>
      </c>
      <c r="AB33" s="14" t="s">
        <v>55</v>
      </c>
      <c r="AC33" s="14" t="s">
        <v>56</v>
      </c>
      <c r="AD33" s="14" t="s">
        <v>57</v>
      </c>
      <c r="AE33" s="14" t="s">
        <v>58</v>
      </c>
      <c r="AF33" s="14" t="s">
        <v>59</v>
      </c>
      <c r="AH33" s="15" t="s">
        <v>81</v>
      </c>
      <c r="AJ33" s="14" t="s">
        <v>47</v>
      </c>
      <c r="AK33" s="14" t="s">
        <v>48</v>
      </c>
      <c r="AL33" s="14" t="s">
        <v>49</v>
      </c>
      <c r="AM33" s="14" t="s">
        <v>50</v>
      </c>
      <c r="AN33" s="14" t="s">
        <v>51</v>
      </c>
      <c r="AO33" s="14" t="s">
        <v>52</v>
      </c>
      <c r="AP33" s="14" t="s">
        <v>53</v>
      </c>
      <c r="AQ33" s="14" t="s">
        <v>54</v>
      </c>
      <c r="AR33" s="14" t="s">
        <v>55</v>
      </c>
      <c r="AS33" s="14" t="s">
        <v>56</v>
      </c>
      <c r="AT33" s="14" t="s">
        <v>57</v>
      </c>
      <c r="AU33" s="14" t="s">
        <v>58</v>
      </c>
      <c r="AV33" s="14" t="s">
        <v>59</v>
      </c>
    </row>
    <row r="34" spans="2:48" x14ac:dyDescent="0.3">
      <c r="D34" s="15">
        <f>10/60</f>
        <v>0.16666666666666666</v>
      </c>
      <c r="E34" s="15">
        <f>1/2</f>
        <v>0.5</v>
      </c>
      <c r="F34" s="15">
        <v>1</v>
      </c>
      <c r="G34" s="15">
        <v>2</v>
      </c>
      <c r="H34" s="15">
        <v>4</v>
      </c>
      <c r="I34" s="15">
        <v>8</v>
      </c>
      <c r="J34" s="15">
        <v>12</v>
      </c>
      <c r="K34" s="15">
        <v>24</v>
      </c>
      <c r="L34" s="15">
        <v>48</v>
      </c>
      <c r="M34" s="15">
        <f>3*24</f>
        <v>72</v>
      </c>
      <c r="N34" s="15">
        <f>4*24</f>
        <v>96</v>
      </c>
      <c r="O34" s="15">
        <f>8*24</f>
        <v>192</v>
      </c>
      <c r="P34" s="15">
        <f>10*24</f>
        <v>240</v>
      </c>
      <c r="T34" s="15">
        <f>10/60</f>
        <v>0.16666666666666666</v>
      </c>
      <c r="U34" s="15">
        <f>1/2</f>
        <v>0.5</v>
      </c>
      <c r="V34" s="15">
        <v>1</v>
      </c>
      <c r="W34" s="15">
        <v>2</v>
      </c>
      <c r="X34" s="15">
        <v>4</v>
      </c>
      <c r="Y34" s="15">
        <v>8</v>
      </c>
      <c r="Z34" s="15">
        <v>12</v>
      </c>
      <c r="AA34" s="15">
        <v>24</v>
      </c>
      <c r="AB34" s="15">
        <v>48</v>
      </c>
      <c r="AC34" s="15">
        <f>3*24</f>
        <v>72</v>
      </c>
      <c r="AD34" s="15">
        <f>4*24</f>
        <v>96</v>
      </c>
      <c r="AE34" s="15">
        <f>8*24</f>
        <v>192</v>
      </c>
      <c r="AF34" s="15">
        <f>10*24</f>
        <v>240</v>
      </c>
      <c r="AJ34" s="15">
        <f>10/60</f>
        <v>0.16666666666666666</v>
      </c>
      <c r="AK34" s="15">
        <f>1/2</f>
        <v>0.5</v>
      </c>
      <c r="AL34" s="15">
        <v>1</v>
      </c>
      <c r="AM34" s="15">
        <v>2</v>
      </c>
      <c r="AN34" s="15">
        <v>4</v>
      </c>
      <c r="AO34" s="15">
        <v>8</v>
      </c>
      <c r="AP34" s="15">
        <v>12</v>
      </c>
      <c r="AQ34" s="15">
        <v>24</v>
      </c>
      <c r="AR34" s="15">
        <v>48</v>
      </c>
      <c r="AS34" s="15">
        <f>3*24</f>
        <v>72</v>
      </c>
      <c r="AT34" s="15">
        <f>4*24</f>
        <v>96</v>
      </c>
      <c r="AU34" s="15">
        <f>8*24</f>
        <v>192</v>
      </c>
      <c r="AV34" s="15">
        <f>10*24</f>
        <v>240</v>
      </c>
    </row>
    <row r="35" spans="2:48" x14ac:dyDescent="0.3">
      <c r="B35" s="14" t="s">
        <v>60</v>
      </c>
      <c r="C35">
        <v>0.5</v>
      </c>
      <c r="D35" s="16" cm="1">
        <f t="array" ref="D35">STOWA2024_JAARROND_V(D$2*60,$C35,2050,"L","")</f>
        <v>8.2865966101766748</v>
      </c>
      <c r="E35" s="16" cm="1">
        <f t="array" ref="E35">STOWA2024_JAARROND_V(E$2*60,$C35,2050,"L","")</f>
        <v>10.705998107983035</v>
      </c>
      <c r="F35" s="16" cm="1">
        <f t="array" ref="F35">STOWA2024_JAARROND_V(F$2*60,$C35,2050,"L","")</f>
        <v>12.899656363173307</v>
      </c>
      <c r="G35" s="16" cm="1">
        <f t="array" ref="G35">STOWA2024_JAARROND_V(G$2*60,$C35,2050,"L","")</f>
        <v>15.71861032907718</v>
      </c>
      <c r="H35" s="16" cm="1">
        <f t="array" ref="H35">STOWA2024_JAARROND_V(H$2*60,$C35,2050,"L","")</f>
        <v>19.050810303440588</v>
      </c>
      <c r="I35" s="16" cm="1">
        <f t="array" ref="I35">STOWA2024_JAARROND_V(I$2*60,$C35,2050,"L","")</f>
        <v>22.804491662864965</v>
      </c>
      <c r="J35" s="16" cm="1">
        <f t="array" ref="J35">STOWA2024_JAARROND_V(J$2*60,$C35,2050,"L","")</f>
        <v>25.191758947269317</v>
      </c>
      <c r="K35" s="16" cm="1">
        <f t="array" ref="K35">STOWA2024_JAARROND_V(K$2*60,$C35,2050,"L","")</f>
        <v>31.165324605435519</v>
      </c>
      <c r="L35" s="16" cm="1">
        <f t="array" ref="L35">STOWA2024_JAARROND_V(L$2*60,$C35,2050,"L","")</f>
        <v>39.300359435998445</v>
      </c>
      <c r="M35" s="16" cm="1">
        <f t="array" ref="M35">STOWA2024_JAARROND_V(M$2*60,$C35,2050,"L","")</f>
        <v>45.611139004679139</v>
      </c>
      <c r="N35" s="16" cm="1">
        <f t="array" ref="N35">STOWA2024_JAARROND_V(N$2*60,$C35,2050,"L","")</f>
        <v>51.050360602067052</v>
      </c>
      <c r="O35" s="16" cm="1">
        <f t="array" ref="O35">STOWA2024_JAARROND_V(O$2*60,$C35,2050,"L","")</f>
        <v>69.136158111031037</v>
      </c>
      <c r="P35" s="16" cm="1">
        <f t="array" ref="P35">STOWA2024_JAARROND_V(P$2*60,$C35,2050,"L","")</f>
        <v>77.035594884920044</v>
      </c>
      <c r="R35" s="14" t="s">
        <v>60</v>
      </c>
      <c r="S35">
        <v>0.5</v>
      </c>
      <c r="T35" s="16" cm="1">
        <f t="array" ref="T35">STOWA2024_JAARROND_V(T$34*60,$C35,2050,"M","")</f>
        <v>8.4440904053993311</v>
      </c>
      <c r="U35" s="16" cm="1">
        <f t="array" ref="U35">STOWA2024_JAARROND_V(U$34*60,$C35,2050,"M","")</f>
        <v>10.909474680210783</v>
      </c>
      <c r="V35" s="16" cm="1">
        <f t="array" ref="V35">STOWA2024_JAARROND_V(V$34*60,$C35,2050,"M","")</f>
        <v>13.144825270660519</v>
      </c>
      <c r="W35" s="16" cm="1">
        <f t="array" ref="W35">STOWA2024_JAARROND_V(W$34*60,$C35,2050,"M","")</f>
        <v>16.017355847027478</v>
      </c>
      <c r="X35" s="16" cm="1">
        <f t="array" ref="X35">STOWA2024_JAARROND_V(X$34*60,$C35,2050,"M","")</f>
        <v>19.412887107453351</v>
      </c>
      <c r="Y35" s="16" cm="1">
        <f t="array" ref="Y35">STOWA2024_JAARROND_V(Y$34*60,$C35,2050,"M","")</f>
        <v>23.237910364059768</v>
      </c>
      <c r="Z35" s="16" cm="1">
        <f t="array" ref="Z35">STOWA2024_JAARROND_V(Z$34*60,$C35,2050,"M","")</f>
        <v>25.670549687495196</v>
      </c>
      <c r="AA35" s="16" cm="1">
        <f t="array" ref="AA35">STOWA2024_JAARROND_V(AA$34*60,$C35,2050,"M","")</f>
        <v>31.757648026299062</v>
      </c>
      <c r="AB35" s="16" cm="1">
        <f t="array" ref="AB35">STOWA2024_JAARROND_V(AB$34*60,$C35,2050,"M","")</f>
        <v>39.860168184636777</v>
      </c>
      <c r="AC35" s="16" cm="1">
        <f t="array" ref="AC35">STOWA2024_JAARROND_V(AC$34*60,$C35,2050,"M","")</f>
        <v>46.147286803177472</v>
      </c>
      <c r="AD35" s="16" cm="1">
        <f t="array" ref="AD35">STOWA2024_JAARROND_V(AD$34*60,$C35,2050,"M","")</f>
        <v>51.567296112955503</v>
      </c>
      <c r="AE35" s="16" cm="1">
        <f t="array" ref="AE35">STOWA2024_JAARROND_V(AE$34*60,$C35,2050,"M","")</f>
        <v>69.756630273241683</v>
      </c>
      <c r="AF35" s="16" cm="1">
        <f t="array" ref="AF35">STOWA2024_JAARROND_V(AF$34*60,$C35,2050,"M","")</f>
        <v>77.72696165205609</v>
      </c>
      <c r="AH35" s="14" t="s">
        <v>60</v>
      </c>
      <c r="AI35">
        <v>0.5</v>
      </c>
      <c r="AJ35" s="16" cm="1">
        <f t="array" ref="AJ35">STOWA2024_JAARROND_V(AJ$34*60,$C35,2050,"H","")</f>
        <v>8.6540821323628698</v>
      </c>
      <c r="AK35" s="16" cm="1">
        <f t="array" ref="AK35">STOWA2024_JAARROND_V(AK$34*60,$C35,2050,"H","")</f>
        <v>11.180776776514445</v>
      </c>
      <c r="AL35" s="16" cm="1">
        <f t="array" ref="AL35">STOWA2024_JAARROND_V(AL$34*60,$C35,2050,"H","")</f>
        <v>13.471717147310132</v>
      </c>
      <c r="AM35" s="16" cm="1">
        <f t="array" ref="AM35">STOWA2024_JAARROND_V(AM$34*60,$C35,2050,"H","")</f>
        <v>16.415683204294538</v>
      </c>
      <c r="AN35" s="16" cm="1">
        <f t="array" ref="AN35">STOWA2024_JAARROND_V(AN$34*60,$C35,2050,"H","")</f>
        <v>19.895656179470357</v>
      </c>
      <c r="AO35" s="16" cm="1">
        <f t="array" ref="AO35">STOWA2024_JAARROND_V(AO$34*60,$C35,2050,"H","")</f>
        <v>23.815801965652835</v>
      </c>
      <c r="AP35" s="16" cm="1">
        <f t="array" ref="AP35">STOWA2024_JAARROND_V(AP$34*60,$C35,2050,"H","")</f>
        <v>26.308937341129699</v>
      </c>
      <c r="AQ35" s="16" cm="1">
        <f t="array" ref="AQ35">STOWA2024_JAARROND_V(AQ$34*60,$C35,2050,"H","")</f>
        <v>32.547412587450445</v>
      </c>
      <c r="AR35" s="16" cm="1">
        <f t="array" ref="AR35">STOWA2024_JAARROND_V(AR$34*60,$C35,2050,"H","")</f>
        <v>40.6065798494879</v>
      </c>
      <c r="AS35" s="16" cm="1">
        <f t="array" ref="AS35">STOWA2024_JAARROND_V(AS$34*60,$C35,2050,"H","")</f>
        <v>46.862150534508586</v>
      </c>
      <c r="AT35" s="16" cm="1">
        <f t="array" ref="AT35">STOWA2024_JAARROND_V(AT$34*60,$C35,2050,"H","")</f>
        <v>52.256543460806753</v>
      </c>
      <c r="AU35" s="16" cm="1">
        <f t="array" ref="AU35">STOWA2024_JAARROND_V(AU$34*60,$C35,2050,"H","")</f>
        <v>70.58392648952254</v>
      </c>
      <c r="AV35" s="16" cm="1">
        <f t="array" ref="AV35">STOWA2024_JAARROND_V(AV$34*60,$C35,2050,"H","")</f>
        <v>78.64878400823747</v>
      </c>
    </row>
    <row r="36" spans="2:48" x14ac:dyDescent="0.3">
      <c r="B36" s="14" t="s">
        <v>61</v>
      </c>
      <c r="C36">
        <v>1</v>
      </c>
      <c r="D36" s="16" cm="1">
        <f t="array" ref="D36">STOWA2024_JAARROND_V(D$2*60,$C36,2050,"L","")</f>
        <v>10.443328411687087</v>
      </c>
      <c r="E36" s="16" cm="1">
        <f t="array" ref="E36">STOWA2024_JAARROND_V(E$2*60,$C36,2050,"L","")</f>
        <v>13.821143715866608</v>
      </c>
      <c r="F36" s="16" cm="1">
        <f t="array" ref="F36">STOWA2024_JAARROND_V(F$2*60,$C36,2050,"L","")</f>
        <v>16.640055884226683</v>
      </c>
      <c r="G36" s="16" cm="1">
        <f t="array" ref="G36">STOWA2024_JAARROND_V(G$2*60,$C36,2050,"L","")</f>
        <v>20.037597861628214</v>
      </c>
      <c r="H36" s="16" cm="1">
        <f t="array" ref="H36">STOWA2024_JAARROND_V(H$2*60,$C36,2050,"L","")</f>
        <v>23.981047717707177</v>
      </c>
      <c r="I36" s="16" cm="1">
        <f t="array" ref="I36">STOWA2024_JAARROND_V(I$2*60,$C36,2050,"L","")</f>
        <v>28.445052058646052</v>
      </c>
      <c r="J36" s="16" cm="1">
        <f t="array" ref="J36">STOWA2024_JAARROND_V(J$2*60,$C36,2050,"L","")</f>
        <v>31.299611744240529</v>
      </c>
      <c r="K36" s="16" cm="1">
        <f t="array" ref="K36">STOWA2024_JAARROND_V(K$2*60,$C36,2050,"L","")</f>
        <v>37.722186507815913</v>
      </c>
      <c r="L36" s="16" cm="1">
        <f t="array" ref="L36">STOWA2024_JAARROND_V(L$2*60,$C36,2050,"L","")</f>
        <v>46.913914627002079</v>
      </c>
      <c r="M36" s="16" cm="1">
        <f t="array" ref="M36">STOWA2024_JAARROND_V(M$2*60,$C36,2050,"L","")</f>
        <v>54.019977534785006</v>
      </c>
      <c r="N36" s="16" cm="1">
        <f t="array" ref="N36">STOWA2024_JAARROND_V(N$2*60,$C36,2050,"L","")</f>
        <v>60.129732304251796</v>
      </c>
      <c r="O36" s="16" cm="1">
        <f t="array" ref="O36">STOWA2024_JAARROND_V(O$2*60,$C36,2050,"L","")</f>
        <v>80.373851616503401</v>
      </c>
      <c r="P36" s="16" cm="1">
        <f t="array" ref="P36">STOWA2024_JAARROND_V(P$2*60,$C36,2050,"L","")</f>
        <v>89.184420845605587</v>
      </c>
      <c r="R36" s="14" t="s">
        <v>61</v>
      </c>
      <c r="S36">
        <v>1</v>
      </c>
      <c r="T36" s="16" cm="1">
        <f t="array" ref="T36">STOWA2024_JAARROND_V(T$34*60,$C36,2050,"M","")</f>
        <v>10.641812723605117</v>
      </c>
      <c r="U36" s="16" cm="1">
        <f t="array" ref="U36">STOWA2024_JAARROND_V(U$34*60,$C36,2050,"M","")</f>
        <v>14.083826271869922</v>
      </c>
      <c r="V36" s="16" cm="1">
        <f t="array" ref="V36">STOWA2024_JAARROND_V(V$34*60,$C36,2050,"M","")</f>
        <v>16.956314256295322</v>
      </c>
      <c r="W36" s="16" cm="1">
        <f t="array" ref="W36">STOWA2024_JAARROND_V(W$34*60,$C36,2050,"M","")</f>
        <v>20.418429399934016</v>
      </c>
      <c r="X36" s="16" cm="1">
        <f t="array" ref="X36">STOWA2024_JAARROND_V(X$34*60,$C36,2050,"M","")</f>
        <v>24.436827864388746</v>
      </c>
      <c r="Y36" s="16" cm="1">
        <f t="array" ref="Y36">STOWA2024_JAARROND_V(Y$34*60,$C36,2050,"M","")</f>
        <v>28.985674393094005</v>
      </c>
      <c r="Z36" s="16" cm="1">
        <f t="array" ref="Z36">STOWA2024_JAARROND_V(Z$34*60,$C36,2050,"M","")</f>
        <v>31.894487406046274</v>
      </c>
      <c r="AA36" s="16" cm="1">
        <f t="array" ref="AA36">STOWA2024_JAARROND_V(AA$34*60,$C36,2050,"M","")</f>
        <v>38.439128649046339</v>
      </c>
      <c r="AB36" s="16" cm="1">
        <f t="array" ref="AB36">STOWA2024_JAARROND_V(AB$34*60,$C36,2050,"M","")</f>
        <v>47.582173651040705</v>
      </c>
      <c r="AC36" s="16" cm="1">
        <f t="array" ref="AC36">STOWA2024_JAARROND_V(AC$34*60,$C36,2050,"M","")</f>
        <v>54.654969176349432</v>
      </c>
      <c r="AD36" s="16" cm="1">
        <f t="array" ref="AD36">STOWA2024_JAARROND_V(AD$34*60,$C36,2050,"M","")</f>
        <v>60.738605454640968</v>
      </c>
      <c r="AE36" s="16" cm="1">
        <f t="array" ref="AE36">STOWA2024_JAARROND_V(AE$34*60,$C36,2050,"M","")</f>
        <v>81.095178037586862</v>
      </c>
      <c r="AF36" s="16" cm="1">
        <f t="array" ref="AF36">STOWA2024_JAARROND_V(AF$34*60,$C36,2050,"M","")</f>
        <v>89.984818957816401</v>
      </c>
      <c r="AH36" s="14" t="s">
        <v>61</v>
      </c>
      <c r="AI36">
        <v>1</v>
      </c>
      <c r="AJ36" s="16" cm="1">
        <f t="array" ref="AJ36">STOWA2024_JAARROND_V(AJ$34*60,$C36,2050,"H","")</f>
        <v>10.906458472829154</v>
      </c>
      <c r="AK36" s="16" cm="1">
        <f t="array" ref="AK36">STOWA2024_JAARROND_V(AK$34*60,$C36,2050,"H","")</f>
        <v>14.434069679874337</v>
      </c>
      <c r="AL36" s="16" cm="1">
        <f t="array" ref="AL36">STOWA2024_JAARROND_V(AL$34*60,$C36,2050,"H","")</f>
        <v>17.377992085720166</v>
      </c>
      <c r="AM36" s="16" cm="1">
        <f t="array" ref="AM36">STOWA2024_JAARROND_V(AM$34*60,$C36,2050,"H","")</f>
        <v>20.926204784341742</v>
      </c>
      <c r="AN36" s="16" cm="1">
        <f t="array" ref="AN36">STOWA2024_JAARROND_V(AN$34*60,$C36,2050,"H","")</f>
        <v>25.044534726630836</v>
      </c>
      <c r="AO36" s="16" cm="1">
        <f t="array" ref="AO36">STOWA2024_JAARROND_V(AO$34*60,$C36,2050,"H","")</f>
        <v>29.706504172357935</v>
      </c>
      <c r="AP36" s="16" cm="1">
        <f t="array" ref="AP36">STOWA2024_JAARROND_V(AP$34*60,$C36,2050,"H","")</f>
        <v>32.687654955120585</v>
      </c>
      <c r="AQ36" s="16" cm="1">
        <f t="array" ref="AQ36">STOWA2024_JAARROND_V(AQ$34*60,$C36,2050,"H","")</f>
        <v>39.395051504020223</v>
      </c>
      <c r="AR36" s="16" cm="1">
        <f t="array" ref="AR36">STOWA2024_JAARROND_V(AR$34*60,$C36,2050,"H","")</f>
        <v>48.473185683092225</v>
      </c>
      <c r="AS36" s="16" cm="1">
        <f t="array" ref="AS36">STOWA2024_JAARROND_V(AS$34*60,$C36,2050,"H","")</f>
        <v>55.501624698435336</v>
      </c>
      <c r="AT36" s="16" cm="1">
        <f t="array" ref="AT36">STOWA2024_JAARROND_V(AT$34*60,$C36,2050,"H","")</f>
        <v>61.550436321826524</v>
      </c>
      <c r="AU36" s="16" cm="1">
        <f t="array" ref="AU36">STOWA2024_JAARROND_V(AU$34*60,$C36,2050,"H","")</f>
        <v>82.056946599031448</v>
      </c>
      <c r="AV36" s="16" cm="1">
        <f t="array" ref="AV36">STOWA2024_JAARROND_V(AV$34*60,$C36,2050,"H","")</f>
        <v>91.052016440764135</v>
      </c>
    </row>
    <row r="37" spans="2:48" x14ac:dyDescent="0.3">
      <c r="B37" s="14" t="s">
        <v>62</v>
      </c>
      <c r="C37">
        <v>2</v>
      </c>
      <c r="D37" s="16" cm="1">
        <f t="array" ref="D37">STOWA2024_JAARROND_V(D$2*60,$C37,2050,"L","")</f>
        <v>12.530199640222532</v>
      </c>
      <c r="E37" s="16" cm="1">
        <f t="array" ref="E37">STOWA2024_JAARROND_V(E$2*60,$C37,2050,"L","")</f>
        <v>17.012952560614874</v>
      </c>
      <c r="F37" s="16" cm="1">
        <f t="array" ref="F37">STOWA2024_JAARROND_V(F$2*60,$C37,2050,"L","")</f>
        <v>20.54714275610084</v>
      </c>
      <c r="G37" s="16" cm="1">
        <f t="array" ref="G37">STOWA2024_JAARROND_V(G$2*60,$C37,2050,"L","")</f>
        <v>24.57765351661573</v>
      </c>
      <c r="H37" s="16" cm="1">
        <f t="array" ref="H37">STOWA2024_JAARROND_V(H$2*60,$C37,2050,"L","")</f>
        <v>29.129351958704497</v>
      </c>
      <c r="I37" s="16" cm="1">
        <f t="array" ref="I37">STOWA2024_JAARROND_V(I$2*60,$C37,2050,"L","")</f>
        <v>34.220731685796096</v>
      </c>
      <c r="J37" s="16" cm="1">
        <f t="array" ref="J37">STOWA2024_JAARROND_V(J$2*60,$C37,2050,"L","")</f>
        <v>37.445303293272005</v>
      </c>
      <c r="K37" s="16" cm="1">
        <f t="array" ref="K37">STOWA2024_JAARROND_V(K$2*60,$C37,2050,"L","")</f>
        <v>44.935089745243062</v>
      </c>
      <c r="L37" s="16" cm="1">
        <f t="array" ref="L37">STOWA2024_JAARROND_V(L$2*60,$C37,2050,"L","")</f>
        <v>55.079063888693263</v>
      </c>
      <c r="M37" s="16" cm="1">
        <f t="array" ref="M37">STOWA2024_JAARROND_V(M$2*60,$C37,2050,"L","")</f>
        <v>62.874681858458274</v>
      </c>
      <c r="N37" s="16" cm="1">
        <f t="array" ref="N37">STOWA2024_JAARROND_V(N$2*60,$C37,2050,"L","")</f>
        <v>69.552920776171717</v>
      </c>
      <c r="O37" s="16" cm="1">
        <f t="array" ref="O37">STOWA2024_JAARROND_V(O$2*60,$C37,2050,"L","")</f>
        <v>91.578226018284909</v>
      </c>
      <c r="P37" s="16" cm="1">
        <f t="array" ref="P37">STOWA2024_JAARROND_V(P$2*60,$C37,2050,"L","")</f>
        <v>101.12300190229757</v>
      </c>
      <c r="R37" s="14" t="s">
        <v>62</v>
      </c>
      <c r="S37">
        <v>2</v>
      </c>
      <c r="T37" s="16" cm="1">
        <f t="array" ref="T37">STOWA2024_JAARROND_V(T$34*60,$C37,2050,"M","")</f>
        <v>12.76834670940805</v>
      </c>
      <c r="U37" s="16" cm="1">
        <f t="array" ref="U37">STOWA2024_JAARROND_V(U$34*60,$C37,2050,"M","")</f>
        <v>17.336298150217203</v>
      </c>
      <c r="V37" s="16" cm="1">
        <f t="array" ref="V37">STOWA2024_JAARROND_V(V$34*60,$C37,2050,"M","")</f>
        <v>20.937658627196328</v>
      </c>
      <c r="W37" s="16" cm="1">
        <f t="array" ref="W37">STOWA2024_JAARROND_V(W$34*60,$C37,2050,"M","")</f>
        <v>25.044772662399364</v>
      </c>
      <c r="X37" s="16" cm="1">
        <f t="array" ref="X37">STOWA2024_JAARROND_V(X$34*60,$C37,2050,"M","")</f>
        <v>29.682979993007361</v>
      </c>
      <c r="Y37" s="16" cm="1">
        <f t="array" ref="Y37">STOWA2024_JAARROND_V(Y$34*60,$C37,2050,"M","")</f>
        <v>34.871125709064152</v>
      </c>
      <c r="Z37" s="16" cm="1">
        <f t="array" ref="Z37">STOWA2024_JAARROND_V(Z$34*60,$C37,2050,"M","")</f>
        <v>38.156983034226009</v>
      </c>
      <c r="AA37" s="16" cm="1">
        <f t="array" ref="AA37">STOWA2024_JAARROND_V(AA$34*60,$C37,2050,"M","")</f>
        <v>45.789119228705289</v>
      </c>
      <c r="AB37" s="16" cm="1">
        <f t="array" ref="AB37">STOWA2024_JAARROND_V(AB$34*60,$C37,2050,"M","")</f>
        <v>55.863630296588681</v>
      </c>
      <c r="AC37" s="16" cm="1">
        <f t="array" ref="AC37">STOWA2024_JAARROND_V(AC$34*60,$C37,2050,"M","")</f>
        <v>63.613758386589645</v>
      </c>
      <c r="AD37" s="16" cm="1">
        <f t="array" ref="AD37">STOWA2024_JAARROND_V(AD$34*60,$C37,2050,"M","")</f>
        <v>70.257213051704809</v>
      </c>
      <c r="AE37" s="16" cm="1">
        <f t="array" ref="AE37">STOWA2024_JAARROND_V(AE$34*60,$C37,2050,"M","")</f>
        <v>92.400107671264905</v>
      </c>
      <c r="AF37" s="16" cm="1">
        <f t="array" ref="AF37">STOWA2024_JAARROND_V(AF$34*60,$C37,2050,"M","")</f>
        <v>102.0305444871601</v>
      </c>
      <c r="AH37" s="14" t="s">
        <v>62</v>
      </c>
      <c r="AI37">
        <v>2</v>
      </c>
      <c r="AJ37" s="16" cm="1">
        <f t="array" ref="AJ37">STOWA2024_JAARROND_V(AJ$34*60,$C37,2050,"H","")</f>
        <v>13.085876134988736</v>
      </c>
      <c r="AK37" s="16" cm="1">
        <f t="array" ref="AK37">STOWA2024_JAARROND_V(AK$34*60,$C37,2050,"H","")</f>
        <v>17.767425603020307</v>
      </c>
      <c r="AL37" s="16" cm="1">
        <f t="array" ref="AL37">STOWA2024_JAARROND_V(AL$34*60,$C37,2050,"H","")</f>
        <v>21.458346455323635</v>
      </c>
      <c r="AM37" s="16" cm="1">
        <f t="array" ref="AM37">STOWA2024_JAARROND_V(AM$34*60,$C37,2050,"H","")</f>
        <v>25.667598190110869</v>
      </c>
      <c r="AN37" s="16" cm="1">
        <f t="array" ref="AN37">STOWA2024_JAARROND_V(AN$34*60,$C37,2050,"H","")</f>
        <v>30.421150705411176</v>
      </c>
      <c r="AO37" s="16" cm="1">
        <f t="array" ref="AO37">STOWA2024_JAARROND_V(AO$34*60,$C37,2050,"H","")</f>
        <v>35.73831774008822</v>
      </c>
      <c r="AP37" s="16" cm="1">
        <f t="array" ref="AP37">STOWA2024_JAARROND_V(AP$34*60,$C37,2050,"H","")</f>
        <v>39.105889355498</v>
      </c>
      <c r="AQ37" s="16" cm="1">
        <f t="array" ref="AQ37">STOWA2024_JAARROND_V(AQ$34*60,$C37,2050,"H","")</f>
        <v>46.927825206654909</v>
      </c>
      <c r="AR37" s="16" cm="1">
        <f t="array" ref="AR37">STOWA2024_JAARROND_V(AR$34*60,$C37,2050,"H","")</f>
        <v>56.909718840449266</v>
      </c>
      <c r="AS37" s="16" cm="1">
        <f t="array" ref="AS37">STOWA2024_JAARROND_V(AS$34*60,$C37,2050,"H","")</f>
        <v>64.599193757431465</v>
      </c>
      <c r="AT37" s="16" cm="1">
        <f t="array" ref="AT37">STOWA2024_JAARROND_V(AT$34*60,$C37,2050,"H","")</f>
        <v>71.196269419082228</v>
      </c>
      <c r="AU37" s="16" cm="1">
        <f t="array" ref="AU37">STOWA2024_JAARROND_V(AU$34*60,$C37,2050,"H","")</f>
        <v>93.495949875238225</v>
      </c>
      <c r="AV37" s="16" cm="1">
        <f t="array" ref="AV37">STOWA2024_JAARROND_V(AV$34*60,$C37,2050,"H","")</f>
        <v>103.2406012669768</v>
      </c>
    </row>
    <row r="38" spans="2:48" x14ac:dyDescent="0.3">
      <c r="B38" s="14" t="s">
        <v>63</v>
      </c>
      <c r="C38">
        <v>5</v>
      </c>
      <c r="D38" s="16" cm="1">
        <f t="array" ref="D38">STOWA2024_JAARROND_V(D$2*60,$C38,2050,"L","")</f>
        <v>15.458685707129524</v>
      </c>
      <c r="E38" s="16" cm="1">
        <f t="array" ref="E38">STOWA2024_JAARROND_V(E$2*60,$C38,2050,"L","")</f>
        <v>21.73231096385063</v>
      </c>
      <c r="F38" s="16" cm="1">
        <f t="array" ref="F38">STOWA2024_JAARROND_V(F$2*60,$C38,2050,"L","")</f>
        <v>26.427000681724937</v>
      </c>
      <c r="G38" s="16" cm="1">
        <f t="array" ref="G38">STOWA2024_JAARROND_V(G$2*60,$C38,2050,"L","")</f>
        <v>31.449745541475956</v>
      </c>
      <c r="H38" s="16" cm="1">
        <f t="array" ref="H38">STOWA2024_JAARROND_V(H$2*60,$C38,2050,"L","")</f>
        <v>36.874878093765815</v>
      </c>
      <c r="I38" s="16" cm="1">
        <f t="array" ref="I38">STOWA2024_JAARROND_V(I$2*60,$C38,2050,"L","")</f>
        <v>42.75556737935996</v>
      </c>
      <c r="J38" s="16" cm="1">
        <f t="array" ref="J38">STOWA2024_JAARROND_V(J$2*60,$C38,2050,"L","")</f>
        <v>46.382799302260892</v>
      </c>
      <c r="K38" s="16" cm="1">
        <f t="array" ref="K38">STOWA2024_JAARROND_V(K$2*60,$C38,2050,"L","")</f>
        <v>55.589297457027726</v>
      </c>
      <c r="L38" s="16" cm="1">
        <f t="array" ref="L38">STOWA2024_JAARROND_V(L$2*60,$C38,2050,"L","")</f>
        <v>66.787645865195913</v>
      </c>
      <c r="M38" s="16" cm="1">
        <f t="array" ref="M38">STOWA2024_JAARROND_V(M$2*60,$C38,2050,"L","")</f>
        <v>75.304585752969103</v>
      </c>
      <c r="N38" s="16" cm="1">
        <f t="array" ref="N38">STOWA2024_JAARROND_V(N$2*60,$C38,2050,"L","")</f>
        <v>82.559550365845794</v>
      </c>
      <c r="O38" s="16" cm="1">
        <f t="array" ref="O38">STOWA2024_JAARROND_V(O$2*60,$C38,2050,"L","")</f>
        <v>106.3386359732383</v>
      </c>
      <c r="P38" s="16" cm="1">
        <f t="array" ref="P38">STOWA2024_JAARROND_V(P$2*60,$C38,2050,"L","")</f>
        <v>116.58845700162486</v>
      </c>
      <c r="R38" s="14" t="s">
        <v>63</v>
      </c>
      <c r="S38">
        <v>5</v>
      </c>
      <c r="T38" s="16" cm="1">
        <f t="array" ref="T38">STOWA2024_JAARROND_V(T$34*60,$C38,2050,"M","")</f>
        <v>15.752491137235788</v>
      </c>
      <c r="U38" s="16" cm="1">
        <f t="array" ref="U38">STOWA2024_JAARROND_V(U$34*60,$C38,2050,"M","")</f>
        <v>22.145351961701593</v>
      </c>
      <c r="V38" s="16" cm="1">
        <f t="array" ref="V38">STOWA2024_JAARROND_V(V$34*60,$C38,2050,"M","")</f>
        <v>26.929268238541351</v>
      </c>
      <c r="W38" s="16" cm="1">
        <f t="array" ref="W38">STOWA2024_JAARROND_V(W$34*60,$C38,2050,"M","")</f>
        <v>32.047474623404597</v>
      </c>
      <c r="X38" s="16" cm="1">
        <f t="array" ref="X38">STOWA2024_JAARROND_V(X$34*60,$C38,2050,"M","")</f>
        <v>37.575716420109316</v>
      </c>
      <c r="Y38" s="16" cm="1">
        <f t="array" ref="Y38">STOWA2024_JAARROND_V(Y$34*60,$C38,2050,"M","")</f>
        <v>43.568173192125577</v>
      </c>
      <c r="Z38" s="16" cm="1">
        <f t="array" ref="Z38">STOWA2024_JAARROND_V(Z$34*60,$C38,2050,"M","")</f>
        <v>47.264343733444221</v>
      </c>
      <c r="AA38" s="16" cm="1">
        <f t="array" ref="AA38">STOWA2024_JAARROND_V(AA$34*60,$C38,2050,"M","")</f>
        <v>56.645819192322115</v>
      </c>
      <c r="AB38" s="16" cm="1">
        <f t="array" ref="AB38">STOWA2024_JAARROND_V(AB$34*60,$C38,2050,"M","")</f>
        <v>67.738993613482634</v>
      </c>
      <c r="AC38" s="16" cm="1">
        <f t="array" ref="AC38">STOWA2024_JAARROND_V(AC$34*60,$C38,2050,"M","")</f>
        <v>76.189772765381605</v>
      </c>
      <c r="AD38" s="16" cm="1">
        <f t="array" ref="AD38">STOWA2024_JAARROND_V(AD$34*60,$C38,2050,"M","")</f>
        <v>83.395547660355831</v>
      </c>
      <c r="AE38" s="16" cm="1">
        <f t="array" ref="AE38">STOWA2024_JAARROND_V(AE$34*60,$C38,2050,"M","")</f>
        <v>107.292986998687</v>
      </c>
      <c r="AF38" s="16" cm="1">
        <f t="array" ref="AF38">STOWA2024_JAARROND_V(AF$34*60,$C38,2050,"M","")</f>
        <v>117.63479648563877</v>
      </c>
      <c r="AH38" s="14" t="s">
        <v>63</v>
      </c>
      <c r="AI38">
        <v>5</v>
      </c>
      <c r="AJ38" s="16" cm="1">
        <f t="array" ref="AJ38">STOWA2024_JAARROND_V(AJ$34*60,$C38,2050,"H","")</f>
        <v>16.144231710710802</v>
      </c>
      <c r="AK38" s="16" cm="1">
        <f t="array" ref="AK38">STOWA2024_JAARROND_V(AK$34*60,$C38,2050,"H","")</f>
        <v>22.696073292169537</v>
      </c>
      <c r="AL38" s="16" cm="1">
        <f t="array" ref="AL38">STOWA2024_JAARROND_V(AL$34*60,$C38,2050,"H","")</f>
        <v>27.598958314296556</v>
      </c>
      <c r="AM38" s="16" cm="1">
        <f t="array" ref="AM38">STOWA2024_JAARROND_V(AM$34*60,$C38,2050,"H","")</f>
        <v>32.844446732642773</v>
      </c>
      <c r="AN38" s="16" cm="1">
        <f t="array" ref="AN38">STOWA2024_JAARROND_V(AN$34*60,$C38,2050,"H","")</f>
        <v>38.510167521900648</v>
      </c>
      <c r="AO38" s="16" cm="1">
        <f t="array" ref="AO38">STOWA2024_JAARROND_V(AO$34*60,$C38,2050,"H","")</f>
        <v>44.651647609146387</v>
      </c>
      <c r="AP38" s="16" cm="1">
        <f t="array" ref="AP38">STOWA2024_JAARROND_V(AP$34*60,$C38,2050,"H","")</f>
        <v>48.439736308355307</v>
      </c>
      <c r="AQ38" s="16" cm="1">
        <f t="array" ref="AQ38">STOWA2024_JAARROND_V(AQ$34*60,$C38,2050,"H","")</f>
        <v>58.054514839381291</v>
      </c>
      <c r="AR38" s="16" cm="1">
        <f t="array" ref="AR38">STOWA2024_JAARROND_V(AR$34*60,$C38,2050,"H","")</f>
        <v>69.00745727786493</v>
      </c>
      <c r="AS38" s="16" cm="1">
        <f t="array" ref="AS38">STOWA2024_JAARROND_V(AS$34*60,$C38,2050,"H","")</f>
        <v>77.370022115264945</v>
      </c>
      <c r="AT38" s="16" cm="1">
        <f t="array" ref="AT38">STOWA2024_JAARROND_V(AT$34*60,$C38,2050,"H","")</f>
        <v>84.510210719702499</v>
      </c>
      <c r="AU38" s="16" cm="1">
        <f t="array" ref="AU38">STOWA2024_JAARROND_V(AU$34*60,$C38,2050,"H","")</f>
        <v>108.56545503261859</v>
      </c>
      <c r="AV38" s="16" cm="1">
        <f t="array" ref="AV38">STOWA2024_JAARROND_V(AV$34*60,$C38,2050,"H","")</f>
        <v>119.02991579765732</v>
      </c>
    </row>
    <row r="39" spans="2:48" x14ac:dyDescent="0.3">
      <c r="B39" s="14" t="s">
        <v>64</v>
      </c>
      <c r="C39">
        <v>10</v>
      </c>
      <c r="D39" s="16" cm="1">
        <f t="array" ref="D39">STOWA2024_JAARROND_V(D$2*60,$C39,2050,"L","")</f>
        <v>17.964129175424915</v>
      </c>
      <c r="E39" s="16" cm="1">
        <f t="array" ref="E39">STOWA2024_JAARROND_V(E$2*60,$C39,2050,"L","")</f>
        <v>25.958073506334465</v>
      </c>
      <c r="F39" s="16" cm="1">
        <f t="array" ref="F39">STOWA2024_JAARROND_V(F$2*60,$C39,2050,"L","")</f>
        <v>31.773316275216196</v>
      </c>
      <c r="G39" s="16" cm="1">
        <f t="array" ref="G39">STOWA2024_JAARROND_V(G$2*60,$C39,2050,"L","")</f>
        <v>37.729756635957905</v>
      </c>
      <c r="H39" s="16" cm="1">
        <f t="array" ref="H39">STOWA2024_JAARROND_V(H$2*60,$C39,2050,"L","")</f>
        <v>43.915780231574168</v>
      </c>
      <c r="I39" s="16" cm="1">
        <f t="array" ref="I39">STOWA2024_JAARROND_V(I$2*60,$C39,2050,"L","")</f>
        <v>50.393860696783541</v>
      </c>
      <c r="J39" s="16" cm="1">
        <f t="array" ref="J39">STOWA2024_JAARROND_V(J$2*60,$C39,2050,"L","")</f>
        <v>54.27086544637563</v>
      </c>
      <c r="K39" s="16" cm="1">
        <f t="array" ref="K39">STOWA2024_JAARROND_V(K$2*60,$C39,2050,"L","")</f>
        <v>64.589879540686795</v>
      </c>
      <c r="L39" s="16" cm="1">
        <f t="array" ref="L39">STOWA2024_JAARROND_V(L$2*60,$C39,2050,"L","")</f>
        <v>76.392626065051104</v>
      </c>
      <c r="M39" s="16" cm="1">
        <f t="array" ref="M39">STOWA2024_JAARROND_V(M$2*60,$C39,2050,"L","")</f>
        <v>85.287873851915819</v>
      </c>
      <c r="N39" s="16" cm="1">
        <f t="array" ref="N39">STOWA2024_JAARROND_V(N$2*60,$C39,2050,"L","")</f>
        <v>92.832109019386323</v>
      </c>
      <c r="O39" s="16" cm="1">
        <f t="array" ref="O39">STOWA2024_JAARROND_V(O$2*60,$C39,2050,"L","")</f>
        <v>117.466026308683</v>
      </c>
      <c r="P39" s="16" cm="1">
        <f t="array" ref="P39">STOWA2024_JAARROND_V(P$2*60,$C39,2050,"L","")</f>
        <v>128.05278984953489</v>
      </c>
      <c r="R39" s="14" t="s">
        <v>64</v>
      </c>
      <c r="S39">
        <v>10</v>
      </c>
      <c r="T39" s="16" cm="1">
        <f t="array" ref="T39">STOWA2024_JAARROND_V(T$34*60,$C39,2050,"M","")</f>
        <v>18.305552683144981</v>
      </c>
      <c r="U39" s="16" cm="1">
        <f t="array" ref="U39">STOWA2024_JAARROND_V(U$34*60,$C39,2050,"M","")</f>
        <v>26.451428704554274</v>
      </c>
      <c r="V39" s="16" cm="1">
        <f t="array" ref="V39">STOWA2024_JAARROND_V(V$34*60,$C39,2050,"M","")</f>
        <v>32.377195093312416</v>
      </c>
      <c r="W39" s="16" cm="1">
        <f t="array" ref="W39">STOWA2024_JAARROND_V(W$34*60,$C39,2050,"M","")</f>
        <v>38.44684265389278</v>
      </c>
      <c r="X39" s="16" cm="1">
        <f t="array" ref="X39">STOWA2024_JAARROND_V(X$34*60,$C39,2050,"M","")</f>
        <v>44.750436873402336</v>
      </c>
      <c r="Y39" s="16" cm="1">
        <f t="array" ref="Y39">STOWA2024_JAARROND_V(Y$34*60,$C39,2050,"M","")</f>
        <v>51.351638750962181</v>
      </c>
      <c r="Z39" s="16" cm="1">
        <f t="array" ref="Z39">STOWA2024_JAARROND_V(Z$34*60,$C39,2050,"M","")</f>
        <v>55.302329263338912</v>
      </c>
      <c r="AA39" s="16" cm="1">
        <f t="array" ref="AA39">STOWA2024_JAARROND_V(AA$34*60,$C39,2050,"M","")</f>
        <v>65.817464970553644</v>
      </c>
      <c r="AB39" s="16" cm="1">
        <f t="array" ref="AB39">STOWA2024_JAARROND_V(AB$34*60,$C39,2050,"M","")</f>
        <v>77.480790677700924</v>
      </c>
      <c r="AC39" s="16" cm="1">
        <f t="array" ref="AC39">STOWA2024_JAARROND_V(AC$34*60,$C39,2050,"M","")</f>
        <v>86.290411977517493</v>
      </c>
      <c r="AD39" s="16" cm="1">
        <f t="array" ref="AD39">STOWA2024_JAARROND_V(AD$34*60,$C39,2050,"M","")</f>
        <v>93.772126154169214</v>
      </c>
      <c r="AE39" s="16" cm="1">
        <f t="array" ref="AE39">STOWA2024_JAARROND_V(AE$34*60,$C39,2050,"M","")</f>
        <v>118.5202416617113</v>
      </c>
      <c r="AF39" s="16" cm="1">
        <f t="array" ref="AF39">STOWA2024_JAARROND_V(AF$34*60,$C39,2050,"M","")</f>
        <v>129.20201759903532</v>
      </c>
      <c r="AH39" s="14" t="s">
        <v>64</v>
      </c>
      <c r="AI39">
        <v>10</v>
      </c>
      <c r="AJ39" s="16" cm="1">
        <f t="array" ref="AJ39">STOWA2024_JAARROND_V(AJ$34*60,$C39,2050,"H","")</f>
        <v>18.760784026771727</v>
      </c>
      <c r="AK39" s="16" cm="1">
        <f t="array" ref="AK39">STOWA2024_JAARROND_V(AK$34*60,$C39,2050,"H","")</f>
        <v>27.109235635514011</v>
      </c>
      <c r="AL39" s="16" cm="1">
        <f t="array" ref="AL39">STOWA2024_JAARROND_V(AL$34*60,$C39,2050,"H","")</f>
        <v>33.182366850774024</v>
      </c>
      <c r="AM39" s="16" cm="1">
        <f t="array" ref="AM39">STOWA2024_JAARROND_V(AM$34*60,$C39,2050,"H","")</f>
        <v>39.402957344472604</v>
      </c>
      <c r="AN39" s="16" cm="1">
        <f t="array" ref="AN39">STOWA2024_JAARROND_V(AN$34*60,$C39,2050,"H","")</f>
        <v>45.863312395839877</v>
      </c>
      <c r="AO39" s="16" cm="1">
        <f t="array" ref="AO39">STOWA2024_JAARROND_V(AO$34*60,$C39,2050,"H","")</f>
        <v>52.628676156533686</v>
      </c>
      <c r="AP39" s="16" cm="1">
        <f t="array" ref="AP39">STOWA2024_JAARROND_V(AP$34*60,$C39,2050,"H","")</f>
        <v>56.677614352623273</v>
      </c>
      <c r="AQ39" s="16" cm="1">
        <f t="array" ref="AQ39">STOWA2024_JAARROND_V(AQ$34*60,$C39,2050,"H","")</f>
        <v>67.454245543709447</v>
      </c>
      <c r="AR39" s="16" cm="1">
        <f t="array" ref="AR39">STOWA2024_JAARROND_V(AR$34*60,$C39,2050,"H","")</f>
        <v>78.931676827900731</v>
      </c>
      <c r="AS39" s="16" cm="1">
        <f t="array" ref="AS39">STOWA2024_JAARROND_V(AS$34*60,$C39,2050,"H","")</f>
        <v>87.627129478319716</v>
      </c>
      <c r="AT39" s="16" cm="1">
        <f t="array" ref="AT39">STOWA2024_JAARROND_V(AT$34*60,$C39,2050,"H","")</f>
        <v>95.025482333879708</v>
      </c>
      <c r="AU39" s="16" cm="1">
        <f t="array" ref="AU39">STOWA2024_JAARROND_V(AU$34*60,$C39,2050,"H","")</f>
        <v>119.92586213241569</v>
      </c>
      <c r="AV39" s="16" cm="1">
        <f t="array" ref="AV39">STOWA2024_JAARROND_V(AV$34*60,$C39,2050,"H","")</f>
        <v>130.73432126503587</v>
      </c>
    </row>
    <row r="40" spans="2:48" x14ac:dyDescent="0.3">
      <c r="B40" s="14" t="s">
        <v>65</v>
      </c>
      <c r="C40">
        <v>20</v>
      </c>
      <c r="D40" s="16" cm="1">
        <f t="array" ref="D40">STOWA2024_JAARROND_V(D$2*60,$C40,2050,"L","")</f>
        <v>20.83343154079212</v>
      </c>
      <c r="E40" s="16" cm="1">
        <f t="array" ref="E40">STOWA2024_JAARROND_V(E$2*60,$C40,2050,"L","")</f>
        <v>30.980493952920817</v>
      </c>
      <c r="F40" s="16" cm="1">
        <f t="array" ref="F40">STOWA2024_JAARROND_V(F$2*60,$C40,2050,"L","")</f>
        <v>38.207639098168777</v>
      </c>
      <c r="G40" s="16" cm="1">
        <f t="array" ref="G40">STOWA2024_JAARROND_V(G$2*60,$C40,2050,"L","")</f>
        <v>45.31888610897105</v>
      </c>
      <c r="H40" s="16" cm="1">
        <f t="array" ref="H40">STOWA2024_JAARROND_V(H$2*60,$C40,2050,"L","")</f>
        <v>52.387789837688906</v>
      </c>
      <c r="I40" s="16" cm="1">
        <f t="array" ref="I40">STOWA2024_JAARROND_V(I$2*60,$C40,2050,"L","")</f>
        <v>59.468388770751844</v>
      </c>
      <c r="J40" s="16" cm="1">
        <f t="array" ref="J40">STOWA2024_JAARROND_V(J$2*60,$C40,2050,"L","")</f>
        <v>63.536338321933137</v>
      </c>
      <c r="K40" s="16" cm="1">
        <f t="array" ref="K40">STOWA2024_JAARROND_V(K$2*60,$C40,2050,"L","")</f>
        <v>74.491007338785593</v>
      </c>
      <c r="L40" s="16" cm="1">
        <f t="array" ref="L40">STOWA2024_JAARROND_V(L$2*60,$C40,2050,"L","")</f>
        <v>86.693476984221704</v>
      </c>
      <c r="M40" s="16" cm="1">
        <f t="array" ref="M40">STOWA2024_JAARROND_V(M$2*60,$C40,2050,"L","")</f>
        <v>95.800510523166807</v>
      </c>
      <c r="N40" s="16" cm="1">
        <f t="array" ref="N40">STOWA2024_JAARROND_V(N$2*60,$C40,2050,"L","")</f>
        <v>103.49366793076696</v>
      </c>
      <c r="O40" s="16" cm="1">
        <f t="array" ref="O40">STOWA2024_JAARROND_V(O$2*60,$C40,2050,"L","")</f>
        <v>128.56042458288115</v>
      </c>
      <c r="P40" s="16" cm="1">
        <f t="array" ref="P40">STOWA2024_JAARROND_V(P$2*60,$C40,2050,"L","")</f>
        <v>139.31872348037169</v>
      </c>
      <c r="R40" s="14" t="s">
        <v>65</v>
      </c>
      <c r="S40">
        <v>20</v>
      </c>
      <c r="T40" s="16" cm="1">
        <f t="array" ref="T40">STOWA2024_JAARROND_V(T$34*60,$C40,2050,"M","")</f>
        <v>21.229388573000158</v>
      </c>
      <c r="U40" s="16" cm="1">
        <f t="array" ref="U40">STOWA2024_JAARROND_V(U$34*60,$C40,2050,"M","")</f>
        <v>31.569304510505571</v>
      </c>
      <c r="V40" s="16" cm="1">
        <f t="array" ref="V40">STOWA2024_JAARROND_V(V$34*60,$C40,2050,"M","")</f>
        <v>38.933807677519937</v>
      </c>
      <c r="W40" s="16" cm="1">
        <f t="array" ref="W40">STOWA2024_JAARROND_V(W$34*60,$C40,2050,"M","")</f>
        <v>46.180209967767283</v>
      </c>
      <c r="X40" s="16" cm="1">
        <f t="array" ref="X40">STOWA2024_JAARROND_V(X$34*60,$C40,2050,"M","")</f>
        <v>53.383464205949082</v>
      </c>
      <c r="Y40" s="16" cm="1">
        <f t="array" ref="Y40">STOWA2024_JAARROND_V(Y$34*60,$C40,2050,"M","")</f>
        <v>60.598635925751516</v>
      </c>
      <c r="Z40" s="16" cm="1">
        <f t="array" ref="Z40">STOWA2024_JAARROND_V(Z$34*60,$C40,2050,"M","")</f>
        <v>64.743900307583914</v>
      </c>
      <c r="AA40" s="16" cm="1">
        <f t="array" ref="AA40">STOWA2024_JAARROND_V(AA$34*60,$C40,2050,"M","")</f>
        <v>75.90677209814848</v>
      </c>
      <c r="AB40" s="16" cm="1">
        <f t="array" ref="AB40">STOWA2024_JAARROND_V(AB$34*60,$C40,2050,"M","")</f>
        <v>87.928370699244297</v>
      </c>
      <c r="AC40" s="16" cm="1">
        <f t="array" ref="AC40">STOWA2024_JAARROND_V(AC$34*60,$C40,2050,"M","")</f>
        <v>96.926622125131914</v>
      </c>
      <c r="AD40" s="16" cm="1">
        <f t="array" ref="AD40">STOWA2024_JAARROND_V(AD$34*60,$C40,2050,"M","")</f>
        <v>104.54164391907652</v>
      </c>
      <c r="AE40" s="16" cm="1">
        <f t="array" ref="AE40">STOWA2024_JAARROND_V(AE$34*60,$C40,2050,"M","")</f>
        <v>129.71420817160117</v>
      </c>
      <c r="AF40" s="16" cm="1">
        <f t="array" ref="AF40">STOWA2024_JAARROND_V(AF$34*60,$C40,2050,"M","")</f>
        <v>140.56905893371678</v>
      </c>
      <c r="AH40" s="14" t="s">
        <v>65</v>
      </c>
      <c r="AI40">
        <v>20</v>
      </c>
      <c r="AJ40" s="16" cm="1">
        <f t="array" ref="AJ40">STOWA2024_JAARROND_V(AJ$34*60,$C40,2050,"H","")</f>
        <v>21.75733128261087</v>
      </c>
      <c r="AK40" s="16" cm="1">
        <f t="array" ref="AK40">STOWA2024_JAARROND_V(AK$34*60,$C40,2050,"H","")</f>
        <v>32.354385253951904</v>
      </c>
      <c r="AL40" s="16" cm="1">
        <f t="array" ref="AL40">STOWA2024_JAARROND_V(AL$34*60,$C40,2050,"H","")</f>
        <v>39.902032449988141</v>
      </c>
      <c r="AM40" s="16" cm="1">
        <f t="array" ref="AM40">STOWA2024_JAARROND_V(AM$34*60,$C40,2050,"H","")</f>
        <v>47.328641779495584</v>
      </c>
      <c r="AN40" s="16" cm="1">
        <f t="array" ref="AN40">STOWA2024_JAARROND_V(AN$34*60,$C40,2050,"H","")</f>
        <v>54.711030030295966</v>
      </c>
      <c r="AO40" s="16" cm="1">
        <f t="array" ref="AO40">STOWA2024_JAARROND_V(AO$34*60,$C40,2050,"H","")</f>
        <v>62.105632132417732</v>
      </c>
      <c r="AP40" s="16" cm="1">
        <f t="array" ref="AP40">STOWA2024_JAARROND_V(AP$34*60,$C40,2050,"H","")</f>
        <v>66.353982955118269</v>
      </c>
      <c r="AQ40" s="16" cm="1">
        <f t="array" ref="AQ40">STOWA2024_JAARROND_V(AQ$34*60,$C40,2050,"H","")</f>
        <v>77.794458443965638</v>
      </c>
      <c r="AR40" s="16" cm="1">
        <f t="array" ref="AR40">STOWA2024_JAARROND_V(AR$34*60,$C40,2050,"H","")</f>
        <v>89.574895652607779</v>
      </c>
      <c r="AS40" s="16" cm="1">
        <f t="array" ref="AS40">STOWA2024_JAARROND_V(AS$34*60,$C40,2050,"H","")</f>
        <v>98.42810426108538</v>
      </c>
      <c r="AT40" s="16" cm="1">
        <f t="array" ref="AT40">STOWA2024_JAARROND_V(AT$34*60,$C40,2050,"H","")</f>
        <v>105.93894523682258</v>
      </c>
      <c r="AU40" s="16" cm="1">
        <f t="array" ref="AU40">STOWA2024_JAARROND_V(AU$34*60,$C40,2050,"H","")</f>
        <v>131.25258628989451</v>
      </c>
      <c r="AV40" s="16" cm="1">
        <f t="array" ref="AV40">STOWA2024_JAARROND_V(AV$34*60,$C40,2050,"H","")</f>
        <v>142.23617287151021</v>
      </c>
    </row>
    <row r="41" spans="2:48" x14ac:dyDescent="0.3">
      <c r="B41" s="14" t="s">
        <v>66</v>
      </c>
      <c r="C41">
        <v>25</v>
      </c>
      <c r="D41" s="16" cm="1">
        <f t="array" ref="D41">STOWA2024_JAARROND_V(D$2*60,$C41,2050,"L","")</f>
        <v>21.850370529682049</v>
      </c>
      <c r="E41" s="16" cm="1">
        <f t="array" ref="E41">STOWA2024_JAARROND_V(E$2*60,$C41,2050,"L","")</f>
        <v>32.802925849858362</v>
      </c>
      <c r="F41" s="16" cm="1">
        <f t="array" ref="F41">STOWA2024_JAARROND_V(F$2*60,$C41,2050,"L","")</f>
        <v>40.560962547489225</v>
      </c>
      <c r="G41" s="16" cm="1">
        <f t="array" ref="G41">STOWA2024_JAARROND_V(G$2*60,$C41,2050,"L","")</f>
        <v>48.101785533786376</v>
      </c>
      <c r="H41" s="16" cm="1">
        <f t="array" ref="H41">STOWA2024_JAARROND_V(H$2*60,$C41,2050,"L","")</f>
        <v>55.485981333902373</v>
      </c>
      <c r="I41" s="16" cm="1">
        <f t="array" ref="I41">STOWA2024_JAARROND_V(I$2*60,$C41,2050,"L","")</f>
        <v>62.760300718392209</v>
      </c>
      <c r="J41" s="16" cm="1">
        <f t="array" ref="J41">STOWA2024_JAARROND_V(J$2*60,$C41,2050,"L","")</f>
        <v>66.873439110811844</v>
      </c>
      <c r="K41" s="16" cm="1">
        <f t="array" ref="K41">STOWA2024_JAARROND_V(K$2*60,$C41,2050,"L","")</f>
        <v>77.884674700101243</v>
      </c>
      <c r="L41" s="16" cm="1">
        <f t="array" ref="L41">STOWA2024_JAARROND_V(L$2*60,$C41,2050,"L","")</f>
        <v>90.165882921521032</v>
      </c>
      <c r="M41" s="16" cm="1">
        <f t="array" ref="M41">STOWA2024_JAARROND_V(M$2*60,$C41,2050,"L","")</f>
        <v>99.302041585259587</v>
      </c>
      <c r="N41" s="16" cm="1">
        <f t="array" ref="N41">STOWA2024_JAARROND_V(N$2*60,$C41,2050,"L","")</f>
        <v>107.01110647263157</v>
      </c>
      <c r="O41" s="16" cm="1">
        <f t="array" ref="O41">STOWA2024_JAARROND_V(O$2*60,$C41,2050,"L","")</f>
        <v>132.1250190547515</v>
      </c>
      <c r="P41" s="16" cm="1">
        <f t="array" ref="P41">STOWA2024_JAARROND_V(P$2*60,$C41,2050,"L","")</f>
        <v>142.90389519121305</v>
      </c>
      <c r="R41" s="14" t="s">
        <v>66</v>
      </c>
      <c r="S41">
        <v>25</v>
      </c>
      <c r="T41" s="16" cm="1">
        <f t="array" ref="T41">STOWA2024_JAARROND_V(T$34*60,$C41,2050,"M","")</f>
        <v>22.265655349690629</v>
      </c>
      <c r="U41" s="16" cm="1">
        <f t="array" ref="U41">STOWA2024_JAARROND_V(U$34*60,$C41,2050,"M","")</f>
        <v>33.426373270981401</v>
      </c>
      <c r="V41" s="16" cm="1">
        <f t="array" ref="V41">STOWA2024_JAARROND_V(V$34*60,$C41,2050,"M","")</f>
        <v>41.331858034502908</v>
      </c>
      <c r="W41" s="16" cm="1">
        <f t="array" ref="W41">STOWA2024_JAARROND_V(W$34*60,$C41,2050,"M","")</f>
        <v>49.016000755919748</v>
      </c>
      <c r="X41" s="16" cm="1">
        <f t="array" ref="X41">STOWA2024_JAARROND_V(X$34*60,$C41,2050,"M","")</f>
        <v>56.540539458669528</v>
      </c>
      <c r="Y41" s="16" cm="1">
        <f t="array" ref="Y41">STOWA2024_JAARROND_V(Y$34*60,$C41,2050,"M","")</f>
        <v>63.953113451344109</v>
      </c>
      <c r="Z41" s="16" cm="1">
        <f t="array" ref="Z41">STOWA2024_JAARROND_V(Z$34*60,$C41,2050,"M","")</f>
        <v>68.144425526660612</v>
      </c>
      <c r="AA41" s="16" cm="1">
        <f t="array" ref="AA41">STOWA2024_JAARROND_V(AA$34*60,$C41,2050,"M","")</f>
        <v>79.364938985337091</v>
      </c>
      <c r="AB41" s="16" cm="1">
        <f t="array" ref="AB41">STOWA2024_JAARROND_V(AB$34*60,$C41,2050,"M","")</f>
        <v>91.450238861582292</v>
      </c>
      <c r="AC41" s="16" cm="1">
        <f t="array" ref="AC41">STOWA2024_JAARROND_V(AC$34*60,$C41,2050,"M","")</f>
        <v>100.46931282961209</v>
      </c>
      <c r="AD41" s="16" cm="1">
        <f t="array" ref="AD41">STOWA2024_JAARROND_V(AD$34*60,$C41,2050,"M","")</f>
        <v>108.09470001326031</v>
      </c>
      <c r="AE41" s="16" cm="1">
        <f t="array" ref="AE41">STOWA2024_JAARROND_V(AE$34*60,$C41,2050,"M","")</f>
        <v>133.31079359726175</v>
      </c>
      <c r="AF41" s="16" cm="1">
        <f t="array" ref="AF41">STOWA2024_JAARROND_V(AF$34*60,$C41,2050,"M","")</f>
        <v>144.18640627166994</v>
      </c>
      <c r="AH41" s="14" t="s">
        <v>66</v>
      </c>
      <c r="AI41">
        <v>25</v>
      </c>
      <c r="AJ41" s="16" cm="1">
        <f t="array" ref="AJ41">STOWA2024_JAARROND_V(AJ$34*60,$C41,2050,"H","")</f>
        <v>22.819368443035394</v>
      </c>
      <c r="AK41" s="16" cm="1">
        <f t="array" ref="AK41">STOWA2024_JAARROND_V(AK$34*60,$C41,2050,"H","")</f>
        <v>34.257636499145448</v>
      </c>
      <c r="AL41" s="16" cm="1">
        <f t="array" ref="AL41">STOWA2024_JAARROND_V(AL$34*60,$C41,2050,"H","")</f>
        <v>42.359718683854481</v>
      </c>
      <c r="AM41" s="16" cm="1">
        <f t="array" ref="AM41">STOWA2024_JAARROND_V(AM$34*60,$C41,2050,"H","")</f>
        <v>50.234954385430896</v>
      </c>
      <c r="AN41" s="16" cm="1">
        <f t="array" ref="AN41">STOWA2024_JAARROND_V(AN$34*60,$C41,2050,"H","")</f>
        <v>57.946616958359044</v>
      </c>
      <c r="AO41" s="16" cm="1">
        <f t="array" ref="AO41">STOWA2024_JAARROND_V(AO$34*60,$C41,2050,"H","")</f>
        <v>65.543530428613295</v>
      </c>
      <c r="AP41" s="16" cm="1">
        <f t="array" ref="AP41">STOWA2024_JAARROND_V(AP$34*60,$C41,2050,"H","")</f>
        <v>69.839074081125617</v>
      </c>
      <c r="AQ41" s="16" cm="1">
        <f t="array" ref="AQ41">STOWA2024_JAARROND_V(AQ$34*60,$C41,2050,"H","")</f>
        <v>81.338624698984859</v>
      </c>
      <c r="AR41" s="16" cm="1">
        <f t="array" ref="AR41">STOWA2024_JAARROND_V(AR$34*60,$C41,2050,"H","")</f>
        <v>93.162713448330663</v>
      </c>
      <c r="AS41" s="16" cm="1">
        <f t="array" ref="AS41">STOWA2024_JAARROND_V(AS$34*60,$C41,2050,"H","")</f>
        <v>102.02567448874876</v>
      </c>
      <c r="AT41" s="16" cm="1">
        <f t="array" ref="AT41">STOWA2024_JAARROND_V(AT$34*60,$C41,2050,"H","")</f>
        <v>109.53949140076527</v>
      </c>
      <c r="AU41" s="16" cm="1">
        <f t="array" ref="AU41">STOWA2024_JAARROND_V(AU$34*60,$C41,2050,"H","")</f>
        <v>134.89182632060874</v>
      </c>
      <c r="AV41" s="16" cm="1">
        <f t="array" ref="AV41">STOWA2024_JAARROND_V(AV$34*60,$C41,2050,"H","")</f>
        <v>145.89642104561241</v>
      </c>
    </row>
    <row r="42" spans="2:48" x14ac:dyDescent="0.3">
      <c r="B42" s="14" t="s">
        <v>67</v>
      </c>
      <c r="C42">
        <v>50</v>
      </c>
      <c r="D42" s="16" cm="1">
        <f t="array" ref="D42">STOWA2024_JAARROND_V(D$2*60,$C42,2050,"L","")</f>
        <v>25.348664625825137</v>
      </c>
      <c r="E42" s="16" cm="1">
        <f t="array" ref="E42">STOWA2024_JAARROND_V(E$2*60,$C42,2050,"L","")</f>
        <v>39.225306481404942</v>
      </c>
      <c r="F42" s="16" cm="1">
        <f t="array" ref="F42">STOWA2024_JAARROND_V(F$2*60,$C42,2050,"L","")</f>
        <v>48.922285047873416</v>
      </c>
      <c r="G42" s="16" cm="1">
        <f t="array" ref="G42">STOWA2024_JAARROND_V(G$2*60,$C42,2050,"L","")</f>
        <v>58.015928164641309</v>
      </c>
      <c r="H42" s="16" cm="1">
        <f t="array" ref="H42">STOWA2024_JAARROND_V(H$2*60,$C42,2050,"L","")</f>
        <v>66.492317752824249</v>
      </c>
      <c r="I42" s="16" cm="1">
        <f t="array" ref="I42">STOWA2024_JAARROND_V(I$2*60,$C42,2050,"L","")</f>
        <v>74.358096219251919</v>
      </c>
      <c r="J42" s="16" cm="1">
        <f t="array" ref="J42">STOWA2024_JAARROND_V(J$2*60,$C42,2050,"L","")</f>
        <v>78.543813364100231</v>
      </c>
      <c r="K42" s="16" cm="1">
        <f t="array" ref="K42">STOWA2024_JAARROND_V(K$2*60,$C42,2050,"L","")</f>
        <v>89.116002111278476</v>
      </c>
      <c r="L42" s="16" cm="1">
        <f t="array" ref="L42">STOWA2024_JAARROND_V(L$2*60,$C42,2050,"L","")</f>
        <v>101.46459182234295</v>
      </c>
      <c r="M42" s="16" cm="1">
        <f t="array" ref="M42">STOWA2024_JAARROND_V(M$2*60,$C42,2050,"L","")</f>
        <v>110.55775805228055</v>
      </c>
      <c r="N42" s="16" cm="1">
        <f t="array" ref="N42">STOWA2024_JAARROND_V(N$2*60,$C42,2050,"L","")</f>
        <v>118.20959428860647</v>
      </c>
      <c r="O42" s="16" cm="1">
        <f t="array" ref="O42">STOWA2024_JAARROND_V(O$2*60,$C42,2050,"L","")</f>
        <v>143.1759542732014</v>
      </c>
      <c r="P42" s="16" cm="1">
        <f t="array" ref="P42">STOWA2024_JAARROND_V(P$2*60,$C42,2050,"L","")</f>
        <v>153.91281886677814</v>
      </c>
      <c r="R42" s="14" t="s">
        <v>67</v>
      </c>
      <c r="S42">
        <v>50</v>
      </c>
      <c r="T42" s="16" cm="1">
        <f t="array" ref="T42">STOWA2024_JAARROND_V(T$34*60,$C42,2050,"M","")</f>
        <v>25.830437491520644</v>
      </c>
      <c r="U42" s="16" cm="1">
        <f t="array" ref="U42">STOWA2024_JAARROND_V(U$34*60,$C42,2050,"M","")</f>
        <v>39.970816692308837</v>
      </c>
      <c r="V42" s="16" cm="1">
        <f t="array" ref="V42">STOWA2024_JAARROND_V(V$34*60,$C42,2050,"M","")</f>
        <v>49.85209455901721</v>
      </c>
      <c r="W42" s="16" cm="1">
        <f t="array" ref="W42">STOWA2024_JAARROND_V(W$34*60,$C42,2050,"M","")</f>
        <v>59.118570074203205</v>
      </c>
      <c r="X42" s="16" cm="1">
        <f t="array" ref="X42">STOWA2024_JAARROND_V(X$34*60,$C42,2050,"M","")</f>
        <v>67.756060634091384</v>
      </c>
      <c r="Y42" s="16" cm="1">
        <f t="array" ref="Y42">STOWA2024_JAARROND_V(Y$34*60,$C42,2050,"M","")</f>
        <v>75.771334890085669</v>
      </c>
      <c r="Z42" s="16" cm="1">
        <f t="array" ref="Z42">STOWA2024_JAARROND_V(Z$34*60,$C42,2050,"M","")</f>
        <v>80.036605138564127</v>
      </c>
      <c r="AA42" s="16" cm="1">
        <f t="array" ref="AA42">STOWA2024_JAARROND_V(AA$34*60,$C42,2050,"M","")</f>
        <v>90.809727297603956</v>
      </c>
      <c r="AB42" s="16" cm="1">
        <f t="array" ref="AB42">STOWA2024_JAARROND_V(AB$34*60,$C42,2050,"M","")</f>
        <v>102.90989072022367</v>
      </c>
      <c r="AC42" s="16" cm="1">
        <f t="array" ref="AC42">STOWA2024_JAARROND_V(AC$34*60,$C42,2050,"M","")</f>
        <v>111.85733749449884</v>
      </c>
      <c r="AD42" s="16" cm="1">
        <f t="array" ref="AD42">STOWA2024_JAARROND_V(AD$34*60,$C42,2050,"M","")</f>
        <v>119.40658362021605</v>
      </c>
      <c r="AE42" s="16" cm="1">
        <f t="array" ref="AE42">STOWA2024_JAARROND_V(AE$34*60,$C42,2050,"M","")</f>
        <v>144.46090698610448</v>
      </c>
      <c r="AF42" s="16" cm="1">
        <f t="array" ref="AF42">STOWA2024_JAARROND_V(AF$34*60,$C42,2050,"M","")</f>
        <v>155.29413107913507</v>
      </c>
      <c r="AH42" s="14" t="s">
        <v>67</v>
      </c>
      <c r="AI42">
        <v>50</v>
      </c>
      <c r="AJ42" s="16" cm="1">
        <f t="array" ref="AJ42">STOWA2024_JAARROND_V(AJ$34*60,$C42,2050,"H","")</f>
        <v>26.472801312447984</v>
      </c>
      <c r="AK42" s="16" cm="1">
        <f t="array" ref="AK42">STOWA2024_JAARROND_V(AK$34*60,$C42,2050,"H","")</f>
        <v>40.964830306847354</v>
      </c>
      <c r="AL42" s="16" cm="1">
        <f t="array" ref="AL42">STOWA2024_JAARROND_V(AL$34*60,$C42,2050,"H","")</f>
        <v>51.091840573875594</v>
      </c>
      <c r="AM42" s="16" cm="1">
        <f t="array" ref="AM42">STOWA2024_JAARROND_V(AM$34*60,$C42,2050,"H","")</f>
        <v>60.588759286952389</v>
      </c>
      <c r="AN42" s="16" cm="1">
        <f t="array" ref="AN42">STOWA2024_JAARROND_V(AN$34*60,$C42,2050,"H","")</f>
        <v>69.441051142447549</v>
      </c>
      <c r="AO42" s="16" cm="1">
        <f t="array" ref="AO42">STOWA2024_JAARROND_V(AO$34*60,$C42,2050,"H","")</f>
        <v>77.655653117863963</v>
      </c>
      <c r="AP42" s="16" cm="1">
        <f t="array" ref="AP42">STOWA2024_JAARROND_V(AP$34*60,$C42,2050,"H","")</f>
        <v>82.026994171182636</v>
      </c>
      <c r="AQ42" s="16" cm="1">
        <f t="array" ref="AQ42">STOWA2024_JAARROND_V(AQ$34*60,$C42,2050,"H","")</f>
        <v>93.068027546037897</v>
      </c>
      <c r="AR42" s="16" cm="1">
        <f t="array" ref="AR42">STOWA2024_JAARROND_V(AR$34*60,$C42,2050,"H","")</f>
        <v>104.83695591739802</v>
      </c>
      <c r="AS42" s="16" cm="1">
        <f t="array" ref="AS42">STOWA2024_JAARROND_V(AS$34*60,$C42,2050,"H","")</f>
        <v>113.59011008412321</v>
      </c>
      <c r="AT42" s="16" cm="1">
        <f t="array" ref="AT42">STOWA2024_JAARROND_V(AT$34*60,$C42,2050,"H","")</f>
        <v>121.00256939569549</v>
      </c>
      <c r="AU42" s="16" cm="1">
        <f t="array" ref="AU42">STOWA2024_JAARROND_V(AU$34*60,$C42,2050,"H","")</f>
        <v>146.17417726997525</v>
      </c>
      <c r="AV42" s="16" cm="1">
        <f t="array" ref="AV42">STOWA2024_JAARROND_V(AV$34*60,$C42,2050,"H","")</f>
        <v>157.13588069561092</v>
      </c>
    </row>
    <row r="43" spans="2:48" x14ac:dyDescent="0.3">
      <c r="B43" s="14" t="s">
        <v>68</v>
      </c>
      <c r="C43">
        <v>100</v>
      </c>
      <c r="D43" s="16" cm="1">
        <f t="array" ref="D43">STOWA2024_JAARROND_V(D$2*60,$C43,2050,"L","")</f>
        <v>29.440643200059725</v>
      </c>
      <c r="E43" s="16" cm="1">
        <f t="array" ref="E43">STOWA2024_JAARROND_V(E$2*60,$C43,2050,"L","")</f>
        <v>47.009717400654424</v>
      </c>
      <c r="F43" s="16" cm="1">
        <f t="array" ref="F43">STOWA2024_JAARROND_V(F$2*60,$C43,2050,"L","")</f>
        <v>59.17931386241699</v>
      </c>
      <c r="G43" s="16" cm="1">
        <f t="array" ref="G43">STOWA2024_JAARROND_V(G$2*60,$C43,2050,"L","")</f>
        <v>70.2258223850272</v>
      </c>
      <c r="H43" s="16" cm="1">
        <f t="array" ref="H43">STOWA2024_JAARROND_V(H$2*60,$C43,2050,"L","")</f>
        <v>79.991360070983134</v>
      </c>
      <c r="I43" s="16" cm="1">
        <f t="array" ref="I43">STOWA2024_JAARROND_V(I$2*60,$C43,2050,"L","")</f>
        <v>88.409907409520073</v>
      </c>
      <c r="J43" s="16" cm="1">
        <f t="array" ref="J43">STOWA2024_JAARROND_V(J$2*60,$C43,2050,"L","")</f>
        <v>92.530463518192619</v>
      </c>
      <c r="K43" s="16" cm="1">
        <f t="array" ref="K43">STOWA2024_JAARROND_V(K$2*60,$C43,2050,"L","")</f>
        <v>101.4710705953769</v>
      </c>
      <c r="L43" s="16" cm="1">
        <f t="array" ref="L43">STOWA2024_JAARROND_V(L$2*60,$C43,2050,"L","")</f>
        <v>113.58188030652212</v>
      </c>
      <c r="M43" s="16" cm="1">
        <f t="array" ref="M43">STOWA2024_JAARROND_V(M$2*60,$C43,2050,"L","")</f>
        <v>122.41029165840716</v>
      </c>
      <c r="N43" s="16" cm="1">
        <f t="array" ref="N43">STOWA2024_JAARROND_V(N$2*60,$C43,2050,"L","")</f>
        <v>129.83214535841668</v>
      </c>
      <c r="O43" s="16" cm="1">
        <f t="array" ref="O43">STOWA2024_JAARROND_V(O$2*60,$C43,2050,"L","")</f>
        <v>154.19412411535299</v>
      </c>
      <c r="P43" s="16" cm="1">
        <f t="array" ref="P43">STOWA2024_JAARROND_V(P$2*60,$C43,2050,"L","")</f>
        <v>164.73122453601661</v>
      </c>
      <c r="R43" s="14" t="s">
        <v>68</v>
      </c>
      <c r="S43">
        <v>100</v>
      </c>
      <c r="T43" s="16" cm="1">
        <f t="array" ref="T43">STOWA2024_JAARROND_V(T$34*60,$C43,2050,"M","")</f>
        <v>30.000187588364955</v>
      </c>
      <c r="U43" s="16" cm="1">
        <f t="array" ref="U43">STOWA2024_JAARROND_V(U$34*60,$C43,2050,"M","")</f>
        <v>47.903176941894934</v>
      </c>
      <c r="V43" s="16" cm="1">
        <f t="array" ref="V43">STOWA2024_JAARROND_V(V$34*60,$C43,2050,"M","")</f>
        <v>60.304066903661763</v>
      </c>
      <c r="W43" s="16" cm="1">
        <f t="array" ref="W43">STOWA2024_JAARROND_V(W$34*60,$C43,2050,"M","")</f>
        <v>71.560523687666617</v>
      </c>
      <c r="X43" s="16" cm="1">
        <f t="array" ref="X43">STOWA2024_JAARROND_V(X$34*60,$C43,2050,"M","")</f>
        <v>81.511663698063231</v>
      </c>
      <c r="Y43" s="16" cm="1">
        <f t="array" ref="Y43">STOWA2024_JAARROND_V(Y$34*60,$C43,2050,"M","")</f>
        <v>90.090212667303348</v>
      </c>
      <c r="Z43" s="16" cm="1">
        <f t="array" ref="Z43">STOWA2024_JAARROND_V(Z$34*60,$C43,2050,"M","")</f>
        <v>94.289083438860033</v>
      </c>
      <c r="AA43" s="16" cm="1">
        <f t="array" ref="AA43">STOWA2024_JAARROND_V(AA$34*60,$C43,2050,"M","")</f>
        <v>103.39961433476273</v>
      </c>
      <c r="AB43" s="16" cm="1">
        <f t="array" ref="AB43">STOWA2024_JAARROND_V(AB$34*60,$C43,2050,"M","")</f>
        <v>115.19978231034301</v>
      </c>
      <c r="AC43" s="16" cm="1">
        <f t="array" ref="AC43">STOWA2024_JAARROND_V(AC$34*60,$C43,2050,"M","")</f>
        <v>123.84919473818908</v>
      </c>
      <c r="AD43" s="16" cm="1">
        <f t="array" ref="AD43">STOWA2024_JAARROND_V(AD$34*60,$C43,2050,"M","")</f>
        <v>131.14682454185578</v>
      </c>
      <c r="AE43" s="16" cm="1">
        <f t="array" ref="AE43">STOWA2024_JAARROND_V(AE$34*60,$C43,2050,"M","")</f>
        <v>155.57796094117691</v>
      </c>
      <c r="AF43" s="16" cm="1">
        <f t="array" ref="AF43">STOWA2024_JAARROND_V(AF$34*60,$C43,2050,"M","")</f>
        <v>166.20962804966459</v>
      </c>
      <c r="AH43" s="14" t="s">
        <v>68</v>
      </c>
      <c r="AI43">
        <v>100</v>
      </c>
      <c r="AJ43" s="16" cm="1">
        <f t="array" ref="AJ43">STOWA2024_JAARROND_V(AJ$34*60,$C43,2050,"H","")</f>
        <v>30.746246772771919</v>
      </c>
      <c r="AK43" s="16" cm="1">
        <f t="array" ref="AK43">STOWA2024_JAARROND_V(AK$34*60,$C43,2050,"H","")</f>
        <v>49.0944563302156</v>
      </c>
      <c r="AL43" s="16" cm="1">
        <f t="array" ref="AL43">STOWA2024_JAARROND_V(AL$34*60,$C43,2050,"H","")</f>
        <v>61.803737625321439</v>
      </c>
      <c r="AM43" s="16" cm="1">
        <f t="array" ref="AM43">STOWA2024_JAARROND_V(AM$34*60,$C43,2050,"H","")</f>
        <v>73.340125424519144</v>
      </c>
      <c r="AN43" s="16" cm="1">
        <f t="array" ref="AN43">STOWA2024_JAARROND_V(AN$34*60,$C43,2050,"H","")</f>
        <v>83.538735200836669</v>
      </c>
      <c r="AO43" s="16" cm="1">
        <f t="array" ref="AO43">STOWA2024_JAARROND_V(AO$34*60,$C43,2050,"H","")</f>
        <v>92.330619677681028</v>
      </c>
      <c r="AP43" s="16" cm="1">
        <f t="array" ref="AP43">STOWA2024_JAARROND_V(AP$34*60,$C43,2050,"H","")</f>
        <v>96.633909999749889</v>
      </c>
      <c r="AQ43" s="16" cm="1">
        <f t="array" ref="AQ43">STOWA2024_JAARROND_V(AQ$34*60,$C43,2050,"H","")</f>
        <v>105.97100598727714</v>
      </c>
      <c r="AR43" s="16" cm="1">
        <f t="array" ref="AR43">STOWA2024_JAARROND_V(AR$34*60,$C43,2050,"H","")</f>
        <v>117.35698498210424</v>
      </c>
      <c r="AS43" s="16" cm="1">
        <f t="array" ref="AS43">STOWA2024_JAARROND_V(AS$34*60,$C43,2050,"H","")</f>
        <v>125.7677321778983</v>
      </c>
      <c r="AT43" s="16" cm="1">
        <f t="array" ref="AT43">STOWA2024_JAARROND_V(AT$34*60,$C43,2050,"H","")</f>
        <v>132.89973011977452</v>
      </c>
      <c r="AU43" s="16" cm="1">
        <f t="array" ref="AU43">STOWA2024_JAARROND_V(AU$34*60,$C43,2050,"H","")</f>
        <v>157.42307670894212</v>
      </c>
      <c r="AV43" s="16" cm="1">
        <f t="array" ref="AV43">STOWA2024_JAARROND_V(AV$34*60,$C43,2050,"H","")</f>
        <v>168.18083273452851</v>
      </c>
    </row>
    <row r="44" spans="2:48" x14ac:dyDescent="0.3">
      <c r="B44" s="14" t="s">
        <v>69</v>
      </c>
      <c r="C44">
        <v>200</v>
      </c>
      <c r="D44" s="16" cm="1">
        <f t="array" ref="D44">STOWA2024_JAARROND_V(D$2*60,$C44,2050,"L","")</f>
        <v>34.240065989596431</v>
      </c>
      <c r="E44" s="16" cm="1">
        <f t="array" ref="E44">STOWA2024_JAARROND_V(E$2*60,$C44,2050,"L","")</f>
        <v>56.468876910592932</v>
      </c>
      <c r="F44" s="16" cm="1">
        <f t="array" ref="F44">STOWA2024_JAARROND_V(F$2*60,$C44,2050,"L","")</f>
        <v>71.792877591205482</v>
      </c>
      <c r="G44" s="16" cm="1">
        <f t="array" ref="G44">STOWA2024_JAARROND_V(G$2*60,$C44,2050,"L","")</f>
        <v>83.452704941686008</v>
      </c>
      <c r="H44" s="16" cm="1">
        <f t="array" ref="H44">STOWA2024_JAARROND_V(H$2*60,$C44,2050,"L","")</f>
        <v>90.981923655599758</v>
      </c>
      <c r="I44" s="16" cm="1">
        <f t="array" ref="I44">STOWA2024_JAARROND_V(I$2*60,$C44,2050,"L","")</f>
        <v>97.429333236369928</v>
      </c>
      <c r="J44" s="16" cm="1">
        <f t="array" ref="J44">STOWA2024_JAARROND_V(J$2*60,$C44,2050,"L","")</f>
        <v>100.65256772567781</v>
      </c>
      <c r="K44" s="16" cm="1">
        <f t="array" ref="K44">STOWA2024_JAARROND_V(K$2*60,$C44,2050,"L","")</f>
        <v>115.06231512581819</v>
      </c>
      <c r="L44" s="16" cm="1">
        <f t="array" ref="L44">STOWA2024_JAARROND_V(L$2*60,$C44,2050,"L","")</f>
        <v>126.57705360443197</v>
      </c>
      <c r="M44" s="16" cm="1">
        <f t="array" ref="M44">STOWA2024_JAARROND_V(M$2*60,$C44,2050,"L","")</f>
        <v>134.89128771902827</v>
      </c>
      <c r="N44" s="16" cm="1">
        <f t="array" ref="N44">STOWA2024_JAARROND_V(N$2*60,$C44,2050,"L","")</f>
        <v>141.89481806835551</v>
      </c>
      <c r="O44" s="16" cm="1">
        <f t="array" ref="O44">STOWA2024_JAARROND_V(O$2*60,$C44,2050,"L","")</f>
        <v>165.17962572863073</v>
      </c>
      <c r="P44" s="16" cm="1">
        <f t="array" ref="P44">STOWA2024_JAARROND_V(P$2*60,$C44,2050,"L","")</f>
        <v>175.3624092615477</v>
      </c>
      <c r="R44" s="14" t="s">
        <v>69</v>
      </c>
      <c r="S44">
        <v>200</v>
      </c>
      <c r="T44" s="16" cm="1">
        <f t="array" ref="T44">STOWA2024_JAARROND_V(T$34*60,$C44,2050,"M","")</f>
        <v>34.8908274777028</v>
      </c>
      <c r="U44" s="16" cm="1">
        <f t="array" ref="U44">STOWA2024_JAARROND_V(U$34*60,$C44,2050,"M","")</f>
        <v>57.542115799244556</v>
      </c>
      <c r="V44" s="16" cm="1">
        <f t="array" ref="V44">STOWA2024_JAARROND_V(V$34*60,$C44,2050,"M","")</f>
        <v>73.157362106827819</v>
      </c>
      <c r="W44" s="16" cm="1">
        <f t="array" ref="W44">STOWA2024_JAARROND_V(W$34*60,$C44,2050,"M","")</f>
        <v>85.038794363092336</v>
      </c>
      <c r="X44" s="16" cm="1">
        <f t="array" ref="X44">STOWA2024_JAARROND_V(X$34*60,$C44,2050,"M","")</f>
        <v>92.711112263089234</v>
      </c>
      <c r="Y44" s="16" cm="1">
        <f t="array" ref="Y44">STOWA2024_JAARROND_V(Y$34*60,$C44,2050,"M","")</f>
        <v>99.28106033004363</v>
      </c>
      <c r="Z44" s="16" cm="1">
        <f t="array" ref="Z44">STOWA2024_JAARROND_V(Z$34*60,$C44,2050,"M","")</f>
        <v>102.56555512397287</v>
      </c>
      <c r="AA44" s="16" cm="1">
        <f t="array" ref="AA44">STOWA2024_JAARROND_V(AA$34*60,$C44,2050,"M","")</f>
        <v>117.24917199224456</v>
      </c>
      <c r="AB44" s="16" cm="1">
        <f t="array" ref="AB44">STOWA2024_JAARROND_V(AB$34*60,$C44,2050,"M","")</f>
        <v>128.38006362778862</v>
      </c>
      <c r="AC44" s="16" cm="1">
        <f t="array" ref="AC44">STOWA2024_JAARROND_V(AC$34*60,$C44,2050,"M","")</f>
        <v>136.47690185902474</v>
      </c>
      <c r="AD44" s="16" cm="1">
        <f t="array" ref="AD44">STOWA2024_JAARROND_V(AD$34*60,$C44,2050,"M","")</f>
        <v>143.33164377155376</v>
      </c>
      <c r="AE44" s="16" cm="1">
        <f t="array" ref="AE44">STOWA2024_JAARROND_V(AE$34*60,$C44,2050,"M","")</f>
        <v>166.66205348176672</v>
      </c>
      <c r="AF44" s="16" cm="1">
        <f t="array" ref="AF44">STOWA2024_JAARROND_V(AF$34*60,$C44,2050,"M","")</f>
        <v>176.93622383582934</v>
      </c>
      <c r="AH44" s="14" t="s">
        <v>69</v>
      </c>
      <c r="AI44">
        <v>200</v>
      </c>
      <c r="AJ44" s="16" cm="1">
        <f t="array" ref="AJ44">STOWA2024_JAARROND_V(AJ$34*60,$C44,2050,"H","")</f>
        <v>35.758509461844618</v>
      </c>
      <c r="AK44" s="16" cm="1">
        <f t="array" ref="AK44">STOWA2024_JAARROND_V(AK$34*60,$C44,2050,"H","")</f>
        <v>58.973100984113366</v>
      </c>
      <c r="AL44" s="16" cm="1">
        <f t="array" ref="AL44">STOWA2024_JAARROND_V(AL$34*60,$C44,2050,"H","")</f>
        <v>74.976674794324239</v>
      </c>
      <c r="AM44" s="16" cm="1">
        <f t="array" ref="AM44">STOWA2024_JAARROND_V(AM$34*60,$C44,2050,"H","")</f>
        <v>87.153580258300735</v>
      </c>
      <c r="AN44" s="16" cm="1">
        <f t="array" ref="AN44">STOWA2024_JAARROND_V(AN$34*60,$C44,2050,"H","")</f>
        <v>95.016697073075179</v>
      </c>
      <c r="AO44" s="16" cm="1">
        <f t="array" ref="AO44">STOWA2024_JAARROND_V(AO$34*60,$C44,2050,"H","")</f>
        <v>101.75002978827521</v>
      </c>
      <c r="AP44" s="16" cm="1">
        <f t="array" ref="AP44">STOWA2024_JAARROND_V(AP$34*60,$C44,2050,"H","")</f>
        <v>105.11620498836625</v>
      </c>
      <c r="AQ44" s="16" cm="1">
        <f t="array" ref="AQ44">STOWA2024_JAARROND_V(AQ$34*60,$C44,2050,"H","")</f>
        <v>120.16498114747969</v>
      </c>
      <c r="AR44" s="16" cm="1">
        <f t="array" ref="AR44">STOWA2024_JAARROND_V(AR$34*60,$C44,2050,"H","")</f>
        <v>130.7840769922642</v>
      </c>
      <c r="AS44" s="16" cm="1">
        <f t="array" ref="AS44">STOWA2024_JAARROND_V(AS$34*60,$C44,2050,"H","")</f>
        <v>138.59105404568663</v>
      </c>
      <c r="AT44" s="16" cm="1">
        <f t="array" ref="AT44">STOWA2024_JAARROND_V(AT$34*60,$C44,2050,"H","")</f>
        <v>145.24741137581802</v>
      </c>
      <c r="AU44" s="16" cm="1">
        <f t="array" ref="AU44">STOWA2024_JAARROND_V(AU$34*60,$C44,2050,"H","")</f>
        <v>168.63862381928132</v>
      </c>
      <c r="AV44" s="16" cm="1">
        <f t="array" ref="AV44">STOWA2024_JAARROND_V(AV$34*60,$C44,2050,"H","")</f>
        <v>179.03464326820483</v>
      </c>
    </row>
    <row r="45" spans="2:48" x14ac:dyDescent="0.3">
      <c r="B45" s="14" t="s">
        <v>70</v>
      </c>
      <c r="C45">
        <v>250</v>
      </c>
      <c r="D45" s="16" cm="1">
        <f t="array" ref="D45">STOWA2024_JAARROND_V(D$2*60,$C45,2050,"L","")</f>
        <v>35.956538683338131</v>
      </c>
      <c r="E45" s="16" cm="1">
        <f t="array" ref="E45">STOWA2024_JAARROND_V(E$2*60,$C45,2050,"L","")</f>
        <v>59.930126124046716</v>
      </c>
      <c r="F45" s="16" cm="1">
        <f t="array" ref="F45">STOWA2024_JAARROND_V(F$2*60,$C45,2050,"L","")</f>
        <v>76.444048766689548</v>
      </c>
      <c r="G45" s="16" cm="1">
        <f t="array" ref="G45">STOWA2024_JAARROND_V(G$2*60,$C45,2050,"L","")</f>
        <v>88.761677735762149</v>
      </c>
      <c r="H45" s="16" cm="1">
        <f t="array" ref="H45">STOWA2024_JAARROND_V(H$2*60,$C45,2050,"L","")</f>
        <v>96.317568947553184</v>
      </c>
      <c r="I45" s="16" cm="1">
        <f t="array" ref="I45">STOWA2024_JAARROND_V(I$2*60,$C45,2050,"L","")</f>
        <v>102.58495518091405</v>
      </c>
      <c r="J45" s="16" cm="1">
        <f t="array" ref="J45">STOWA2024_JAARROND_V(J$2*60,$C45,2050,"L","")</f>
        <v>105.61338086903112</v>
      </c>
      <c r="K45" s="16" cm="1">
        <f t="array" ref="K45">STOWA2024_JAARROND_V(K$2*60,$C45,2050,"L","")</f>
        <v>119.72079079678934</v>
      </c>
      <c r="L45" s="16" cm="1">
        <f t="array" ref="L45">STOWA2024_JAARROND_V(L$2*60,$C45,2050,"L","")</f>
        <v>130.95771276259109</v>
      </c>
      <c r="M45" s="16" cm="1">
        <f t="array" ref="M45">STOWA2024_JAARROND_V(M$2*60,$C45,2050,"L","")</f>
        <v>139.04843656367888</v>
      </c>
      <c r="N45" s="16" cm="1">
        <f t="array" ref="N45">STOWA2024_JAARROND_V(N$2*60,$C45,2050,"L","")</f>
        <v>145.87450905543497</v>
      </c>
      <c r="O45" s="16" cm="1">
        <f t="array" ref="O45">STOWA2024_JAARROND_V(O$2*60,$C45,2050,"L","")</f>
        <v>168.70923205369681</v>
      </c>
      <c r="P45" s="16" cm="1">
        <f t="array" ref="P45">STOWA2024_JAARROND_V(P$2*60,$C45,2050,"L","")</f>
        <v>178.74558405909647</v>
      </c>
      <c r="R45" s="14" t="s">
        <v>70</v>
      </c>
      <c r="S45">
        <v>250</v>
      </c>
      <c r="T45" s="16" cm="1">
        <f t="array" ref="T45">STOWA2024_JAARROND_V(T$34*60,$C45,2050,"M","")</f>
        <v>36.639923190477596</v>
      </c>
      <c r="U45" s="16" cm="1">
        <f t="array" ref="U45">STOWA2024_JAARROND_V(U$34*60,$C45,2050,"M","")</f>
        <v>61.069148988977432</v>
      </c>
      <c r="V45" s="16" cm="1">
        <f t="array" ref="V45">STOWA2024_JAARROND_V(V$34*60,$C45,2050,"M","")</f>
        <v>77.896932734477502</v>
      </c>
      <c r="W45" s="16" cm="1">
        <f t="array" ref="W45">STOWA2024_JAARROND_V(W$34*60,$C45,2050,"M","")</f>
        <v>90.448668686880438</v>
      </c>
      <c r="X45" s="16" cm="1">
        <f t="array" ref="X45">STOWA2024_JAARROND_V(X$34*60,$C45,2050,"M","")</f>
        <v>98.148166018193834</v>
      </c>
      <c r="Y45" s="16" cm="1">
        <f t="array" ref="Y45">STOWA2024_JAARROND_V(Y$34*60,$C45,2050,"M","")</f>
        <v>104.53466924137003</v>
      </c>
      <c r="Z45" s="16" cm="1">
        <f t="array" ref="Z45">STOWA2024_JAARROND_V(Z$34*60,$C45,2050,"M","")</f>
        <v>107.62065272765305</v>
      </c>
      <c r="AA45" s="16" cm="1">
        <f t="array" ref="AA45">STOWA2024_JAARROND_V(AA$34*60,$C45,2050,"M","")</f>
        <v>121.99618594351196</v>
      </c>
      <c r="AB45" s="16" cm="1">
        <f t="array" ref="AB45">STOWA2024_JAARROND_V(AB$34*60,$C45,2050,"M","")</f>
        <v>132.82312250332268</v>
      </c>
      <c r="AC45" s="16" cm="1">
        <f t="array" ref="AC45">STOWA2024_JAARROND_V(AC$34*60,$C45,2050,"M","")</f>
        <v>140.68291697296232</v>
      </c>
      <c r="AD45" s="16" cm="1">
        <f t="array" ref="AD45">STOWA2024_JAARROND_V(AD$34*60,$C45,2050,"M","")</f>
        <v>147.35163307522336</v>
      </c>
      <c r="AE45" s="16" cm="1">
        <f t="array" ref="AE45">STOWA2024_JAARROND_V(AE$34*60,$C45,2050,"M","")</f>
        <v>170.22333675458492</v>
      </c>
      <c r="AF45" s="16" cm="1">
        <f t="array" ref="AF45">STOWA2024_JAARROND_V(AF$34*60,$C45,2050,"M","")</f>
        <v>180.34976141081796</v>
      </c>
      <c r="AH45" s="14" t="s">
        <v>70</v>
      </c>
      <c r="AI45">
        <v>250</v>
      </c>
      <c r="AJ45" s="16" cm="1">
        <f t="array" ref="AJ45">STOWA2024_JAARROND_V(AJ$34*60,$C45,2050,"H","")</f>
        <v>37.551102533330216</v>
      </c>
      <c r="AK45" s="16" cm="1">
        <f t="array" ref="AK45">STOWA2024_JAARROND_V(AK$34*60,$C45,2050,"H","")</f>
        <v>62.587846142218375</v>
      </c>
      <c r="AL45" s="16" cm="1">
        <f t="array" ref="AL45">STOWA2024_JAARROND_V(AL$34*60,$C45,2050,"H","")</f>
        <v>79.834111358194775</v>
      </c>
      <c r="AM45" s="16" cm="1">
        <f t="array" ref="AM45">STOWA2024_JAARROND_V(AM$34*60,$C45,2050,"H","")</f>
        <v>92.697989955038139</v>
      </c>
      <c r="AN45" s="16" cm="1">
        <f t="array" ref="AN45">STOWA2024_JAARROND_V(AN$34*60,$C45,2050,"H","")</f>
        <v>100.58896211238131</v>
      </c>
      <c r="AO45" s="16" cm="1">
        <f t="array" ref="AO45">STOWA2024_JAARROND_V(AO$34*60,$C45,2050,"H","")</f>
        <v>107.13428798864463</v>
      </c>
      <c r="AP45" s="16" cm="1">
        <f t="array" ref="AP45">STOWA2024_JAARROND_V(AP$34*60,$C45,2050,"H","")</f>
        <v>110.29701520581563</v>
      </c>
      <c r="AQ45" s="16" cm="1">
        <f t="array" ref="AQ45">STOWA2024_JAARROND_V(AQ$34*60,$C45,2050,"H","")</f>
        <v>125.03004613914207</v>
      </c>
      <c r="AR45" s="16" cm="1">
        <f t="array" ref="AR45">STOWA2024_JAARROND_V(AR$34*60,$C45,2050,"H","")</f>
        <v>135.31033549096483</v>
      </c>
      <c r="AS45" s="16" cm="1">
        <f t="array" ref="AS45">STOWA2024_JAARROND_V(AS$34*60,$C45,2050,"H","")</f>
        <v>142.86222418534024</v>
      </c>
      <c r="AT45" s="16" cm="1">
        <f t="array" ref="AT45">STOWA2024_JAARROND_V(AT$34*60,$C45,2050,"H","")</f>
        <v>149.32113176827454</v>
      </c>
      <c r="AU45" s="16" cm="1">
        <f t="array" ref="AU45">STOWA2024_JAARROND_V(AU$34*60,$C45,2050,"H","")</f>
        <v>172.2421430224357</v>
      </c>
      <c r="AV45" s="16" cm="1">
        <f t="array" ref="AV45">STOWA2024_JAARROND_V(AV$34*60,$C45,2050,"H","")</f>
        <v>182.48866454644661</v>
      </c>
    </row>
    <row r="46" spans="2:48" x14ac:dyDescent="0.3">
      <c r="B46" s="14" t="s">
        <v>71</v>
      </c>
      <c r="C46">
        <v>500</v>
      </c>
      <c r="D46" s="16" cm="1">
        <f t="array" ref="D46">STOWA2024_JAARROND_V(D$2*60,$C46,2050,"L","")</f>
        <v>41.893916397937637</v>
      </c>
      <c r="E46" s="16" cm="1">
        <f t="array" ref="E46">STOWA2024_JAARROND_V(E$2*60,$C46,2050,"L","")</f>
        <v>72.19093341201328</v>
      </c>
      <c r="F46" s="16" cm="1">
        <f t="array" ref="F46">STOWA2024_JAARROND_V(F$2*60,$C46,2050,"L","")</f>
        <v>93.053092202070829</v>
      </c>
      <c r="G46" s="16" cm="1">
        <f t="array" ref="G46">STOWA2024_JAARROND_V(G$2*60,$C46,2050,"L","")</f>
        <v>107.69001822206855</v>
      </c>
      <c r="H46" s="16" cm="1">
        <f t="array" ref="H46">STOWA2024_JAARROND_V(H$2*60,$C46,2050,"L","")</f>
        <v>115.14311386372637</v>
      </c>
      <c r="I46" s="16" cm="1">
        <f t="array" ref="I46">STOWA2024_JAARROND_V(I$2*60,$C46,2050,"L","")</f>
        <v>120.54251103968183</v>
      </c>
      <c r="J46" s="16" cm="1">
        <f t="array" ref="J46">STOWA2024_JAARROND_V(J$2*60,$C46,2050,"L","")</f>
        <v>122.74352351163715</v>
      </c>
      <c r="K46" s="16" cm="1">
        <f t="array" ref="K46">STOWA2024_JAARROND_V(K$2*60,$C46,2050,"L","")</f>
        <v>135.13799582226846</v>
      </c>
      <c r="L46" s="16" cm="1">
        <f t="array" ref="L46">STOWA2024_JAARROND_V(L$2*60,$C46,2050,"L","")</f>
        <v>145.21174685753755</v>
      </c>
      <c r="M46" s="16" cm="1">
        <f t="array" ref="M46">STOWA2024_JAARROND_V(M$2*60,$C46,2050,"L","")</f>
        <v>152.41164479368817</v>
      </c>
      <c r="N46" s="16" cm="1">
        <f t="array" ref="N46">STOWA2024_JAARROND_V(N$2*60,$C46,2050,"L","")</f>
        <v>158.54467244271882</v>
      </c>
      <c r="O46" s="16" cm="1">
        <f t="array" ref="O46">STOWA2024_JAARROND_V(O$2*60,$C46,2050,"L","")</f>
        <v>179.65169722126137</v>
      </c>
      <c r="P46" s="16" cm="1">
        <f t="array" ref="P46">STOWA2024_JAARROND_V(P$2*60,$C46,2050,"L","")</f>
        <v>189.13423936804082</v>
      </c>
      <c r="R46" s="14" t="s">
        <v>71</v>
      </c>
      <c r="S46">
        <v>500</v>
      </c>
      <c r="T46" s="16" cm="1">
        <f t="array" ref="T46">STOWA2024_JAARROND_V(T$34*60,$C46,2050,"M","")</f>
        <v>42.690145803161599</v>
      </c>
      <c r="U46" s="16" cm="1">
        <f t="array" ref="U46">STOWA2024_JAARROND_V(U$34*60,$C46,2050,"M","")</f>
        <v>73.562983316042789</v>
      </c>
      <c r="V46" s="16" cm="1">
        <f t="array" ref="V46">STOWA2024_JAARROND_V(V$34*60,$C46,2050,"M","")</f>
        <v>94.821645124040018</v>
      </c>
      <c r="W46" s="16" cm="1">
        <f t="array" ref="W46">STOWA2024_JAARROND_V(W$34*60,$C46,2050,"M","")</f>
        <v>109.73675833447628</v>
      </c>
      <c r="X46" s="16" cm="1">
        <f t="array" ref="X46">STOWA2024_JAARROND_V(X$34*60,$C46,2050,"M","")</f>
        <v>117.33150637868025</v>
      </c>
      <c r="Y46" s="16" cm="1">
        <f t="array" ref="Y46">STOWA2024_JAARROND_V(Y$34*60,$C46,2050,"M","")</f>
        <v>122.83352367640093</v>
      </c>
      <c r="Z46" s="16" cm="1">
        <f t="array" ref="Z46">STOWA2024_JAARROND_V(Z$34*60,$C46,2050,"M","")</f>
        <v>125.07636825674138</v>
      </c>
      <c r="AA46" s="16" cm="1">
        <f t="array" ref="AA46">STOWA2024_JAARROND_V(AA$34*60,$C46,2050,"M","")</f>
        <v>137.70640802356891</v>
      </c>
      <c r="AB46" s="16" cm="1">
        <f t="array" ref="AB46">STOWA2024_JAARROND_V(AB$34*60,$C46,2050,"M","")</f>
        <v>147.28019629317919</v>
      </c>
      <c r="AC46" s="16" cm="1">
        <f t="array" ref="AC46">STOWA2024_JAARROND_V(AC$34*60,$C46,2050,"M","")</f>
        <v>154.20320645175732</v>
      </c>
      <c r="AD46" s="16" cm="1">
        <f t="array" ref="AD46">STOWA2024_JAARROND_V(AD$34*60,$C46,2050,"M","")</f>
        <v>160.15009442762252</v>
      </c>
      <c r="AE46" s="16" cm="1">
        <f t="array" ref="AE46">STOWA2024_JAARROND_V(AE$34*60,$C46,2050,"M","")</f>
        <v>181.26400661283432</v>
      </c>
      <c r="AF46" s="16" cm="1">
        <f t="array" ref="AF46">STOWA2024_JAARROND_V(AF$34*60,$C46,2050,"M","")</f>
        <v>190.83165116607984</v>
      </c>
      <c r="AH46" s="14" t="s">
        <v>71</v>
      </c>
      <c r="AI46">
        <v>500</v>
      </c>
      <c r="AJ46" s="16" cm="1">
        <f t="array" ref="AJ46">STOWA2024_JAARROND_V(AJ$34*60,$C46,2050,"H","")</f>
        <v>43.751785010126873</v>
      </c>
      <c r="AK46" s="16" cm="1">
        <f t="array" ref="AK46">STOWA2024_JAARROND_V(AK$34*60,$C46,2050,"H","")</f>
        <v>75.392383188082093</v>
      </c>
      <c r="AL46" s="16" cm="1">
        <f t="array" ref="AL46">STOWA2024_JAARROND_V(AL$34*60,$C46,2050,"H","")</f>
        <v>97.179715686665574</v>
      </c>
      <c r="AM46" s="16" cm="1">
        <f t="array" ref="AM46">STOWA2024_JAARROND_V(AM$34*60,$C46,2050,"H","")</f>
        <v>112.46574515101992</v>
      </c>
      <c r="AN46" s="16" cm="1">
        <f t="array" ref="AN46">STOWA2024_JAARROND_V(AN$34*60,$C46,2050,"H","")</f>
        <v>120.24936306528538</v>
      </c>
      <c r="AO46" s="16" cm="1">
        <f t="array" ref="AO46">STOWA2024_JAARROND_V(AO$34*60,$C46,2050,"H","")</f>
        <v>125.88820719202637</v>
      </c>
      <c r="AP46" s="16" cm="1">
        <f t="array" ref="AP46">STOWA2024_JAARROND_V(AP$34*60,$C46,2050,"H","")</f>
        <v>128.1868279168803</v>
      </c>
      <c r="AQ46" s="16" cm="1">
        <f t="array" ref="AQ46">STOWA2024_JAARROND_V(AQ$34*60,$C46,2050,"H","")</f>
        <v>141.13095762530278</v>
      </c>
      <c r="AR46" s="16" cm="1">
        <f t="array" ref="AR46">STOWA2024_JAARROND_V(AR$34*60,$C46,2050,"H","")</f>
        <v>150.03812887403475</v>
      </c>
      <c r="AS46" s="16" cm="1">
        <f t="array" ref="AS46">STOWA2024_JAARROND_V(AS$34*60,$C46,2050,"H","")</f>
        <v>156.59195532918287</v>
      </c>
      <c r="AT46" s="16" cm="1">
        <f t="array" ref="AT46">STOWA2024_JAARROND_V(AT$34*60,$C46,2050,"H","")</f>
        <v>162.29065707416069</v>
      </c>
      <c r="AU46" s="16" cm="1">
        <f t="array" ref="AU46">STOWA2024_JAARROND_V(AU$34*60,$C46,2050,"H","")</f>
        <v>183.4137524682649</v>
      </c>
      <c r="AV46" s="16" cm="1">
        <f t="array" ref="AV46">STOWA2024_JAARROND_V(AV$34*60,$C46,2050,"H","")</f>
        <v>193.09486689679849</v>
      </c>
    </row>
    <row r="47" spans="2:48" x14ac:dyDescent="0.3">
      <c r="B47" s="14" t="s">
        <v>72</v>
      </c>
      <c r="C47">
        <v>1000</v>
      </c>
      <c r="D47" s="16" cm="1">
        <f t="array" ref="D47">STOWA2024_JAARROND_V(D$2*60,$C47,2050,"L","")</f>
        <v>48.872994950180086</v>
      </c>
      <c r="E47" s="16" cm="1">
        <f t="array" ref="E47">STOWA2024_JAARROND_V(E$2*60,$C47,2050,"L","")</f>
        <v>87.119860812268257</v>
      </c>
      <c r="F47" s="16" cm="1">
        <f t="array" ref="F47">STOWA2024_JAARROND_V(F$2*60,$C47,2050,"L","")</f>
        <v>113.5185614407259</v>
      </c>
      <c r="G47" s="16" cm="1">
        <f t="array" ref="G47">STOWA2024_JAARROND_V(G$2*60,$C47,2050,"L","")</f>
        <v>130.95939090501986</v>
      </c>
      <c r="H47" s="16" cm="1">
        <f t="array" ref="H47">STOWA2024_JAARROND_V(H$2*60,$C47,2050,"L","")</f>
        <v>137.9309987107778</v>
      </c>
      <c r="I47" s="16" cm="1">
        <f t="array" ref="I47">STOWA2024_JAARROND_V(I$2*60,$C47,2050,"L","")</f>
        <v>141.86878857777745</v>
      </c>
      <c r="J47" s="16" cm="1">
        <f t="array" ref="J47">STOWA2024_JAARROND_V(J$2*60,$C47,2050,"L","")</f>
        <v>142.82756414471092</v>
      </c>
      <c r="K47" s="16" cm="1">
        <f t="array" ref="K47">STOWA2024_JAARROND_V(K$2*60,$C47,2050,"L","")</f>
        <v>152.09775640529816</v>
      </c>
      <c r="L47" s="16" cm="1">
        <f t="array" ref="L47">STOWA2024_JAARROND_V(L$2*60,$C47,2050,"L","")</f>
        <v>160.4984707397</v>
      </c>
      <c r="M47" s="16" cm="1">
        <f t="array" ref="M47">STOWA2024_JAARROND_V(M$2*60,$C47,2050,"L","")</f>
        <v>166.48341668807882</v>
      </c>
      <c r="N47" s="16" cm="1">
        <f t="array" ref="N47">STOWA2024_JAARROND_V(N$2*60,$C47,2050,"L","")</f>
        <v>171.69462835207645</v>
      </c>
      <c r="O47" s="16" cm="1">
        <f t="array" ref="O47">STOWA2024_JAARROND_V(O$2*60,$C47,2050,"L","")</f>
        <v>190.56171861988256</v>
      </c>
      <c r="P47" s="16" cm="1">
        <f t="array" ref="P47">STOWA2024_JAARROND_V(P$2*60,$C47,2050,"L","")</f>
        <v>199.3431108982796</v>
      </c>
      <c r="R47" s="14" t="s">
        <v>72</v>
      </c>
      <c r="S47">
        <v>1000</v>
      </c>
      <c r="T47" s="16" cm="1">
        <f t="array" ref="T47">STOWA2024_JAARROND_V(T$34*60,$C47,2050,"M","")</f>
        <v>49.801867661221522</v>
      </c>
      <c r="U47" s="16" cm="1">
        <f t="array" ref="U47">STOWA2024_JAARROND_V(U$34*60,$C47,2050,"M","")</f>
        <v>88.77564764057162</v>
      </c>
      <c r="V47" s="16" cm="1">
        <f t="array" ref="V47">STOWA2024_JAARROND_V(V$34*60,$C47,2050,"M","")</f>
        <v>115.6760779593362</v>
      </c>
      <c r="W47" s="16" cm="1">
        <f t="array" ref="W47">STOWA2024_JAARROND_V(W$34*60,$C47,2050,"M","")</f>
        <v>133.44838517660651</v>
      </c>
      <c r="X47" s="16" cm="1">
        <f t="array" ref="X47">STOWA2024_JAARROND_V(X$34*60,$C47,2050,"M","")</f>
        <v>140.55249430031014</v>
      </c>
      <c r="Y47" s="16" cm="1">
        <f t="array" ref="Y47">STOWA2024_JAARROND_V(Y$34*60,$C47,2050,"M","")</f>
        <v>144.56512520279369</v>
      </c>
      <c r="Z47" s="16" cm="1">
        <f t="array" ref="Z47">STOWA2024_JAARROND_V(Z$34*60,$C47,2050,"M","")</f>
        <v>145.54212311237356</v>
      </c>
      <c r="AA47" s="16" cm="1">
        <f t="array" ref="AA47">STOWA2024_JAARROND_V(AA$34*60,$C47,2050,"M","")</f>
        <v>154.98850323756261</v>
      </c>
      <c r="AB47" s="16" cm="1">
        <f t="array" ref="AB47">STOWA2024_JAARROND_V(AB$34*60,$C47,2050,"M","")</f>
        <v>162.7846698827251</v>
      </c>
      <c r="AC47" s="16" cm="1">
        <f t="array" ref="AC47">STOWA2024_JAARROND_V(AC$34*60,$C47,2050,"M","")</f>
        <v>168.44038858774212</v>
      </c>
      <c r="AD47" s="16" cm="1">
        <f t="array" ref="AD47">STOWA2024_JAARROND_V(AD$34*60,$C47,2050,"M","")</f>
        <v>173.43320667703327</v>
      </c>
      <c r="AE47" s="16" cm="1">
        <f t="array" ref="AE47">STOWA2024_JAARROND_V(AE$34*60,$C47,2050,"M","")</f>
        <v>192.27194153097878</v>
      </c>
      <c r="AF47" s="16" cm="1">
        <f t="array" ref="AF47">STOWA2024_JAARROND_V(AF$34*60,$C47,2050,"M","")</f>
        <v>201.13214364786072</v>
      </c>
      <c r="AH47" s="14" t="s">
        <v>72</v>
      </c>
      <c r="AI47">
        <v>1000</v>
      </c>
      <c r="AJ47" s="16" cm="1">
        <f t="array" ref="AJ47">STOWA2024_JAARROND_V(AJ$34*60,$C47,2050,"H","")</f>
        <v>51.040364609276757</v>
      </c>
      <c r="AK47" s="16" cm="1">
        <f t="array" ref="AK47">STOWA2024_JAARROND_V(AK$34*60,$C47,2050,"H","")</f>
        <v>90.983363411642728</v>
      </c>
      <c r="AL47" s="16" cm="1">
        <f t="array" ref="AL47">STOWA2024_JAARROND_V(AL$34*60,$C47,2050,"H","")</f>
        <v>118.55276665081657</v>
      </c>
      <c r="AM47" s="16" cm="1">
        <f t="array" ref="AM47">STOWA2024_JAARROND_V(AM$34*60,$C47,2050,"H","")</f>
        <v>136.76704420538866</v>
      </c>
      <c r="AN47" s="16" cm="1">
        <f t="array" ref="AN47">STOWA2024_JAARROND_V(AN$34*60,$C47,2050,"H","")</f>
        <v>144.04782175301989</v>
      </c>
      <c r="AO47" s="16" cm="1">
        <f t="array" ref="AO47">STOWA2024_JAARROND_V(AO$34*60,$C47,2050,"H","")</f>
        <v>148.16024070281532</v>
      </c>
      <c r="AP47" s="16" cm="1">
        <f t="array" ref="AP47">STOWA2024_JAARROND_V(AP$34*60,$C47,2050,"H","")</f>
        <v>149.16153506925704</v>
      </c>
      <c r="AQ47" s="16" cm="1">
        <f t="array" ref="AQ47">STOWA2024_JAARROND_V(AQ$34*60,$C47,2050,"H","")</f>
        <v>158.8428323472485</v>
      </c>
      <c r="AR47" s="16" cm="1">
        <f t="array" ref="AR47">STOWA2024_JAARROND_V(AR$34*60,$C47,2050,"H","")</f>
        <v>165.83293540675859</v>
      </c>
      <c r="AS47" s="16" cm="1">
        <f t="array" ref="AS47">STOWA2024_JAARROND_V(AS$34*60,$C47,2050,"H","")</f>
        <v>171.04968445395986</v>
      </c>
      <c r="AT47" s="16" cm="1">
        <f t="array" ref="AT47">STOWA2024_JAARROND_V(AT$34*60,$C47,2050,"H","")</f>
        <v>175.75131111030899</v>
      </c>
      <c r="AU47" s="16" cm="1">
        <f t="array" ref="AU47">STOWA2024_JAARROND_V(AU$34*60,$C47,2050,"H","")</f>
        <v>194.55223874577371</v>
      </c>
      <c r="AV47" s="16" cm="1">
        <f t="array" ref="AV47">STOWA2024_JAARROND_V(AV$34*60,$C47,2050,"H","")</f>
        <v>203.51752064730218</v>
      </c>
    </row>
    <row r="49" spans="2:48" x14ac:dyDescent="0.3">
      <c r="B49" s="15" t="s">
        <v>76</v>
      </c>
      <c r="D49" s="14" t="s">
        <v>47</v>
      </c>
      <c r="E49" s="14" t="s">
        <v>48</v>
      </c>
      <c r="F49" s="14" t="s">
        <v>49</v>
      </c>
      <c r="G49" s="14" t="s">
        <v>50</v>
      </c>
      <c r="H49" s="14" t="s">
        <v>51</v>
      </c>
      <c r="I49" s="14" t="s">
        <v>52</v>
      </c>
      <c r="J49" s="14" t="s">
        <v>53</v>
      </c>
      <c r="K49" s="14" t="s">
        <v>54</v>
      </c>
      <c r="L49" s="14" t="s">
        <v>55</v>
      </c>
      <c r="M49" s="14" t="s">
        <v>56</v>
      </c>
      <c r="N49" s="14" t="s">
        <v>57</v>
      </c>
      <c r="O49" s="14" t="s">
        <v>58</v>
      </c>
      <c r="P49" s="14" t="s">
        <v>59</v>
      </c>
      <c r="R49" s="15" t="s">
        <v>79</v>
      </c>
      <c r="T49" s="14" t="s">
        <v>47</v>
      </c>
      <c r="U49" s="14" t="s">
        <v>48</v>
      </c>
      <c r="V49" s="14" t="s">
        <v>49</v>
      </c>
      <c r="W49" s="14" t="s">
        <v>50</v>
      </c>
      <c r="X49" s="14" t="s">
        <v>51</v>
      </c>
      <c r="Y49" s="14" t="s">
        <v>52</v>
      </c>
      <c r="Z49" s="14" t="s">
        <v>53</v>
      </c>
      <c r="AA49" s="14" t="s">
        <v>54</v>
      </c>
      <c r="AB49" s="14" t="s">
        <v>55</v>
      </c>
      <c r="AC49" s="14" t="s">
        <v>56</v>
      </c>
      <c r="AD49" s="14" t="s">
        <v>57</v>
      </c>
      <c r="AE49" s="14" t="s">
        <v>58</v>
      </c>
      <c r="AF49" s="14" t="s">
        <v>59</v>
      </c>
      <c r="AH49" s="15" t="s">
        <v>82</v>
      </c>
      <c r="AJ49" s="14" t="s">
        <v>47</v>
      </c>
      <c r="AK49" s="14" t="s">
        <v>48</v>
      </c>
      <c r="AL49" s="14" t="s">
        <v>49</v>
      </c>
      <c r="AM49" s="14" t="s">
        <v>50</v>
      </c>
      <c r="AN49" s="14" t="s">
        <v>51</v>
      </c>
      <c r="AO49" s="14" t="s">
        <v>52</v>
      </c>
      <c r="AP49" s="14" t="s">
        <v>53</v>
      </c>
      <c r="AQ49" s="14" t="s">
        <v>54</v>
      </c>
      <c r="AR49" s="14" t="s">
        <v>55</v>
      </c>
      <c r="AS49" s="14" t="s">
        <v>56</v>
      </c>
      <c r="AT49" s="14" t="s">
        <v>57</v>
      </c>
      <c r="AU49" s="14" t="s">
        <v>58</v>
      </c>
      <c r="AV49" s="14" t="s">
        <v>59</v>
      </c>
    </row>
    <row r="50" spans="2:48" x14ac:dyDescent="0.3">
      <c r="D50" s="15">
        <f>10/60</f>
        <v>0.16666666666666666</v>
      </c>
      <c r="E50" s="15">
        <f>1/2</f>
        <v>0.5</v>
      </c>
      <c r="F50" s="15">
        <v>1</v>
      </c>
      <c r="G50" s="15">
        <v>2</v>
      </c>
      <c r="H50" s="15">
        <v>4</v>
      </c>
      <c r="I50" s="15">
        <v>8</v>
      </c>
      <c r="J50" s="15">
        <v>12</v>
      </c>
      <c r="K50" s="15">
        <v>24</v>
      </c>
      <c r="L50" s="15">
        <v>48</v>
      </c>
      <c r="M50" s="15">
        <f>3*24</f>
        <v>72</v>
      </c>
      <c r="N50" s="15">
        <f>4*24</f>
        <v>96</v>
      </c>
      <c r="O50" s="15">
        <f>8*24</f>
        <v>192</v>
      </c>
      <c r="P50" s="15">
        <f>10*24</f>
        <v>240</v>
      </c>
      <c r="T50" s="15">
        <f>10/60</f>
        <v>0.16666666666666666</v>
      </c>
      <c r="U50" s="15">
        <f>1/2</f>
        <v>0.5</v>
      </c>
      <c r="V50" s="15">
        <v>1</v>
      </c>
      <c r="W50" s="15">
        <v>2</v>
      </c>
      <c r="X50" s="15">
        <v>4</v>
      </c>
      <c r="Y50" s="15">
        <v>8</v>
      </c>
      <c r="Z50" s="15">
        <v>12</v>
      </c>
      <c r="AA50" s="15">
        <v>24</v>
      </c>
      <c r="AB50" s="15">
        <v>48</v>
      </c>
      <c r="AC50" s="15">
        <f>3*24</f>
        <v>72</v>
      </c>
      <c r="AD50" s="15">
        <f>4*24</f>
        <v>96</v>
      </c>
      <c r="AE50" s="15">
        <f>8*24</f>
        <v>192</v>
      </c>
      <c r="AF50" s="15">
        <f>10*24</f>
        <v>240</v>
      </c>
      <c r="AJ50" s="15">
        <f>10/60</f>
        <v>0.16666666666666666</v>
      </c>
      <c r="AK50" s="15">
        <f>1/2</f>
        <v>0.5</v>
      </c>
      <c r="AL50" s="15">
        <v>1</v>
      </c>
      <c r="AM50" s="15">
        <v>2</v>
      </c>
      <c r="AN50" s="15">
        <v>4</v>
      </c>
      <c r="AO50" s="15">
        <v>8</v>
      </c>
      <c r="AP50" s="15">
        <v>12</v>
      </c>
      <c r="AQ50" s="15">
        <v>24</v>
      </c>
      <c r="AR50" s="15">
        <v>48</v>
      </c>
      <c r="AS50" s="15">
        <f>3*24</f>
        <v>72</v>
      </c>
      <c r="AT50" s="15">
        <f>4*24</f>
        <v>96</v>
      </c>
      <c r="AU50" s="15">
        <f>8*24</f>
        <v>192</v>
      </c>
      <c r="AV50" s="15">
        <f>10*24</f>
        <v>240</v>
      </c>
    </row>
    <row r="51" spans="2:48" x14ac:dyDescent="0.3">
      <c r="B51" s="14" t="s">
        <v>60</v>
      </c>
      <c r="C51">
        <v>0.5</v>
      </c>
      <c r="D51" s="16" cm="1">
        <f t="array" ref="D51">STOWA2024_JAARROND_V(D$2*60,$C51,2100,"L","")</f>
        <v>8.2865966101766748</v>
      </c>
      <c r="E51" s="16" cm="1">
        <f t="array" ref="E51">STOWA2024_JAARROND_V(E$2*60,$C51,2100,"L","")</f>
        <v>10.705998107983035</v>
      </c>
      <c r="F51" s="16" cm="1">
        <f t="array" ref="F51">STOWA2024_JAARROND_V(F$2*60,$C51,2100,"L","")</f>
        <v>12.899656363173307</v>
      </c>
      <c r="G51" s="16" cm="1">
        <f t="array" ref="G51">STOWA2024_JAARROND_V(G$2*60,$C51,2100,"L","")</f>
        <v>15.71861032907718</v>
      </c>
      <c r="H51" s="16" cm="1">
        <f t="array" ref="H51">STOWA2024_JAARROND_V(H$2*60,$C51,2100,"L","")</f>
        <v>19.050810303440588</v>
      </c>
      <c r="I51" s="16" cm="1">
        <f t="array" ref="I51">STOWA2024_JAARROND_V(I$2*60,$C51,2100,"L","")</f>
        <v>22.804491662864965</v>
      </c>
      <c r="J51" s="16" cm="1">
        <f t="array" ref="J51">STOWA2024_JAARROND_V(J$2*60,$C51,2100,"L","")</f>
        <v>25.191758947269317</v>
      </c>
      <c r="K51" s="16" cm="1">
        <f t="array" ref="K51">STOWA2024_JAARROND_V(K$2*60,$C51,2100,"L","")</f>
        <v>31.165324605435519</v>
      </c>
      <c r="L51" s="16" cm="1">
        <f t="array" ref="L51">STOWA2024_JAARROND_V(L$2*60,$C51,2100,"L","")</f>
        <v>39.300359435998445</v>
      </c>
      <c r="M51" s="16" cm="1">
        <f t="array" ref="M51">STOWA2024_JAARROND_V(M$2*60,$C51,2100,"L","")</f>
        <v>45.611139004679139</v>
      </c>
      <c r="N51" s="16" cm="1">
        <f t="array" ref="N51">STOWA2024_JAARROND_V(N$2*60,$C51,2100,"L","")</f>
        <v>51.050360602067052</v>
      </c>
      <c r="O51" s="16" cm="1">
        <f t="array" ref="O51">STOWA2024_JAARROND_V(O$2*60,$C51,2100,"L","")</f>
        <v>69.136158111031037</v>
      </c>
      <c r="P51" s="16" cm="1">
        <f t="array" ref="P51">STOWA2024_JAARROND_V(P$2*60,$C51,2100,"L","")</f>
        <v>77.035594884920044</v>
      </c>
      <c r="R51" s="14" t="s">
        <v>60</v>
      </c>
      <c r="S51">
        <v>0.5</v>
      </c>
      <c r="T51" s="16" cm="1">
        <f t="array" ref="T51">STOWA2024_JAARROND_V(T$34*60,$C51,2100,"M","")</f>
        <v>8.8640738593264121</v>
      </c>
      <c r="U51" s="16" cm="1">
        <f t="array" ref="U51">STOWA2024_JAARROND_V(U$34*60,$C51,2100,"M","")</f>
        <v>11.45207887281811</v>
      </c>
      <c r="V51" s="16" cm="1">
        <f t="array" ref="V51">STOWA2024_JAARROND_V(V$34*60,$C51,2100,"M","")</f>
        <v>13.798609023959749</v>
      </c>
      <c r="W51" s="16" cm="1">
        <f t="array" ref="W51">STOWA2024_JAARROND_V(W$34*60,$C51,2100,"M","")</f>
        <v>16.814010561561602</v>
      </c>
      <c r="X51" s="16" cm="1">
        <f t="array" ref="X51">STOWA2024_JAARROND_V(X$34*60,$C51,2100,"M","")</f>
        <v>20.378425251487371</v>
      </c>
      <c r="Y51" s="16" cm="1">
        <f t="array" ref="Y51">STOWA2024_JAARROND_V(Y$34*60,$C51,2100,"M","")</f>
        <v>24.393693567245904</v>
      </c>
      <c r="Z51" s="16" cm="1">
        <f t="array" ref="Z51">STOWA2024_JAARROND_V(Z$34*60,$C51,2100,"M","")</f>
        <v>26.947324994764202</v>
      </c>
      <c r="AA51" s="16" cm="1">
        <f t="array" ref="AA51">STOWA2024_JAARROND_V(AA$34*60,$C51,2100,"M","")</f>
        <v>33.337177148601832</v>
      </c>
      <c r="AB51" s="16" cm="1">
        <f t="array" ref="AB51">STOWA2024_JAARROND_V(AB$34*60,$C51,2100,"M","")</f>
        <v>41.352991514339024</v>
      </c>
      <c r="AC51" s="16" cm="1">
        <f t="array" ref="AC51">STOWA2024_JAARROND_V(AC$34*60,$C51,2100,"M","")</f>
        <v>47.577014265839694</v>
      </c>
      <c r="AD51" s="16" cm="1">
        <f t="array" ref="AD51">STOWA2024_JAARROND_V(AD$34*60,$C51,2100,"M","")</f>
        <v>52.945790808658018</v>
      </c>
      <c r="AE51" s="16" cm="1">
        <f t="array" ref="AE51">STOWA2024_JAARROND_V(AE$34*60,$C51,2100,"M","")</f>
        <v>71.411222705803397</v>
      </c>
      <c r="AF51" s="16" cm="1">
        <f t="array" ref="AF51">STOWA2024_JAARROND_V(AF$34*60,$C51,2100,"M","")</f>
        <v>79.570606364418865</v>
      </c>
      <c r="AH51" s="14" t="s">
        <v>60</v>
      </c>
      <c r="AI51">
        <v>0.5</v>
      </c>
      <c r="AJ51" s="16" cm="1">
        <f t="array" ref="AJ51">STOWA2024_JAARROND_V(AJ$34*60,$C51,2100,"H","")</f>
        <v>9.966530425885006</v>
      </c>
      <c r="AK51" s="16" cm="1">
        <f t="array" ref="AK51">STOWA2024_JAARROND_V(AK$34*60,$C51,2100,"H","")</f>
        <v>12.876414878412344</v>
      </c>
      <c r="AL51" s="16" cm="1">
        <f t="array" ref="AL51">STOWA2024_JAARROND_V(AL$34*60,$C51,2100,"H","")</f>
        <v>15.514791376370233</v>
      </c>
      <c r="AM51" s="16" cm="1">
        <f t="array" ref="AM51">STOWA2024_JAARROND_V(AM$34*60,$C51,2100,"H","")</f>
        <v>18.905229187213681</v>
      </c>
      <c r="AN51" s="16" cm="1">
        <f t="array" ref="AN51">STOWA2024_JAARROND_V(AN$34*60,$C51,2100,"H","")</f>
        <v>22.912962879576689</v>
      </c>
      <c r="AO51" s="16" cm="1">
        <f t="array" ref="AO51">STOWA2024_JAARROND_V(AO$34*60,$C51,2100,"H","")</f>
        <v>27.42762447560952</v>
      </c>
      <c r="AP51" s="16" cm="1">
        <f t="array" ref="AP51">STOWA2024_JAARROND_V(AP$34*60,$C51,2100,"H","")</f>
        <v>30.298860176345357</v>
      </c>
      <c r="AQ51" s="16" cm="1">
        <f t="array" ref="AQ51">STOWA2024_JAARROND_V(AQ$34*60,$C51,2100,"H","")</f>
        <v>37.483441094646615</v>
      </c>
      <c r="AR51" s="16" cm="1">
        <f t="array" ref="AR51">STOWA2024_JAARROND_V(AR$34*60,$C51,2100,"H","")</f>
        <v>45.271652754807405</v>
      </c>
      <c r="AS51" s="16" cm="1">
        <f t="array" ref="AS51">STOWA2024_JAARROND_V(AS$34*60,$C51,2100,"H","")</f>
        <v>51.330048855328023</v>
      </c>
      <c r="AT51" s="16" cm="1">
        <f t="array" ref="AT51">STOWA2024_JAARROND_V(AT$34*60,$C51,2100,"H","")</f>
        <v>56.564339384877108</v>
      </c>
      <c r="AU51" s="16" cm="1">
        <f t="array" ref="AU51">STOWA2024_JAARROND_V(AU$34*60,$C51,2100,"H","")</f>
        <v>75.754527841277934</v>
      </c>
      <c r="AV51" s="16" cm="1">
        <f t="array" ref="AV51">STOWA2024_JAARROND_V(AV$34*60,$C51,2100,"H","")</f>
        <v>84.410173734371156</v>
      </c>
    </row>
    <row r="52" spans="2:48" x14ac:dyDescent="0.3">
      <c r="B52" s="14" t="s">
        <v>61</v>
      </c>
      <c r="C52">
        <v>1</v>
      </c>
      <c r="D52" s="16" cm="1">
        <f t="array" ref="D52">STOWA2024_JAARROND_V(D$2*60,$C52,2100,"L","")</f>
        <v>10.443328411687087</v>
      </c>
      <c r="E52" s="16" cm="1">
        <f t="array" ref="E52">STOWA2024_JAARROND_V(E$2*60,$C52,2100,"L","")</f>
        <v>13.821143715866608</v>
      </c>
      <c r="F52" s="16" cm="1">
        <f t="array" ref="F52">STOWA2024_JAARROND_V(F$2*60,$C52,2100,"L","")</f>
        <v>16.640055884226683</v>
      </c>
      <c r="G52" s="16" cm="1">
        <f t="array" ref="G52">STOWA2024_JAARROND_V(G$2*60,$C52,2100,"L","")</f>
        <v>20.037597861628214</v>
      </c>
      <c r="H52" s="16" cm="1">
        <f t="array" ref="H52">STOWA2024_JAARROND_V(H$2*60,$C52,2100,"L","")</f>
        <v>23.981047717707177</v>
      </c>
      <c r="I52" s="16" cm="1">
        <f t="array" ref="I52">STOWA2024_JAARROND_V(I$2*60,$C52,2100,"L","")</f>
        <v>28.445052058646052</v>
      </c>
      <c r="J52" s="16" cm="1">
        <f t="array" ref="J52">STOWA2024_JAARROND_V(J$2*60,$C52,2100,"L","")</f>
        <v>31.299611744240529</v>
      </c>
      <c r="K52" s="16" cm="1">
        <f t="array" ref="K52">STOWA2024_JAARROND_V(K$2*60,$C52,2100,"L","")</f>
        <v>37.722186507815913</v>
      </c>
      <c r="L52" s="16" cm="1">
        <f t="array" ref="L52">STOWA2024_JAARROND_V(L$2*60,$C52,2100,"L","")</f>
        <v>46.913914627002079</v>
      </c>
      <c r="M52" s="16" cm="1">
        <f t="array" ref="M52">STOWA2024_JAARROND_V(M$2*60,$C52,2100,"L","")</f>
        <v>54.019977534785006</v>
      </c>
      <c r="N52" s="16" cm="1">
        <f t="array" ref="N52">STOWA2024_JAARROND_V(N$2*60,$C52,2100,"L","")</f>
        <v>60.129732304251796</v>
      </c>
      <c r="O52" s="16" cm="1">
        <f t="array" ref="O52">STOWA2024_JAARROND_V(O$2*60,$C52,2100,"L","")</f>
        <v>80.373851616503401</v>
      </c>
      <c r="P52" s="16" cm="1">
        <f t="array" ref="P52">STOWA2024_JAARROND_V(P$2*60,$C52,2100,"L","")</f>
        <v>89.184420845605587</v>
      </c>
      <c r="R52" s="14" t="s">
        <v>61</v>
      </c>
      <c r="S52">
        <v>1</v>
      </c>
      <c r="T52" s="16" cm="1">
        <f t="array" ref="T52">STOWA2024_JAARROND_V(T$34*60,$C52,2100,"M","")</f>
        <v>11.171104222053195</v>
      </c>
      <c r="U52" s="16" cm="1">
        <f t="array" ref="U52">STOWA2024_JAARROND_V(U$34*60,$C52,2100,"M","")</f>
        <v>14.784313087878754</v>
      </c>
      <c r="V52" s="16" cm="1">
        <f t="array" ref="V52">STOWA2024_JAARROND_V(V$34*60,$C52,2100,"M","")</f>
        <v>17.799669915145014</v>
      </c>
      <c r="W52" s="16" cm="1">
        <f t="array" ref="W52">STOWA2024_JAARROND_V(W$34*60,$C52,2100,"M","")</f>
        <v>21.433980168749475</v>
      </c>
      <c r="X52" s="16" cm="1">
        <f t="array" ref="X52">STOWA2024_JAARROND_V(X$34*60,$C52,2100,"M","")</f>
        <v>25.652241588872929</v>
      </c>
      <c r="Y52" s="16" cm="1">
        <f t="array" ref="Y52">STOWA2024_JAARROND_V(Y$34*60,$C52,2100,"M","")</f>
        <v>30.427333951621868</v>
      </c>
      <c r="Z52" s="16" cm="1">
        <f t="array" ref="Z52">STOWA2024_JAARROND_V(Z$34*60,$C52,2100,"M","")</f>
        <v>33.480822504194911</v>
      </c>
      <c r="AA52" s="16" cm="1">
        <f t="array" ref="AA52">STOWA2024_JAARROND_V(AA$34*60,$C52,2100,"M","")</f>
        <v>40.350974358994115</v>
      </c>
      <c r="AB52" s="16" cm="1">
        <f t="array" ref="AB52">STOWA2024_JAARROND_V(AB$34*60,$C52,2100,"M","")</f>
        <v>49.364197715143746</v>
      </c>
      <c r="AC52" s="16" cm="1">
        <f t="array" ref="AC52">STOWA2024_JAARROND_V(AC$34*60,$C52,2100,"M","")</f>
        <v>56.348280220521232</v>
      </c>
      <c r="AD52" s="16" cm="1">
        <f t="array" ref="AD52">STOWA2024_JAARROND_V(AD$34*60,$C52,2100,"M","")</f>
        <v>62.362267189012087</v>
      </c>
      <c r="AE52" s="16" cm="1">
        <f t="array" ref="AE52">STOWA2024_JAARROND_V(AE$34*60,$C52,2100,"M","")</f>
        <v>83.018715160476049</v>
      </c>
      <c r="AF52" s="16" cm="1">
        <f t="array" ref="AF52">STOWA2024_JAARROND_V(AF$34*60,$C52,2100,"M","")</f>
        <v>92.119213923711882</v>
      </c>
      <c r="AH52" s="14" t="s">
        <v>61</v>
      </c>
      <c r="AI52">
        <v>1</v>
      </c>
      <c r="AJ52" s="16" cm="1">
        <f t="array" ref="AJ52">STOWA2024_JAARROND_V(AJ$34*60,$C52,2100,"H","")</f>
        <v>12.560494405479401</v>
      </c>
      <c r="AK52" s="16" cm="1">
        <f t="array" ref="AK52">STOWA2024_JAARROND_V(AK$34*60,$C52,2100,"H","")</f>
        <v>16.623090979901942</v>
      </c>
      <c r="AL52" s="16" cm="1">
        <f t="array" ref="AL52">STOWA2024_JAARROND_V(AL$34*60,$C52,2100,"H","")</f>
        <v>20.013478519625465</v>
      </c>
      <c r="AM52" s="16" cm="1">
        <f t="array" ref="AM52">STOWA2024_JAARROND_V(AM$34*60,$C52,2100,"H","")</f>
        <v>24.099800936890073</v>
      </c>
      <c r="AN52" s="16" cm="1">
        <f t="array" ref="AN52">STOWA2024_JAARROND_V(AN$34*60,$C52,2100,"H","")</f>
        <v>28.842702615643915</v>
      </c>
      <c r="AO52" s="16" cm="1">
        <f t="array" ref="AO52">STOWA2024_JAARROND_V(AO$34*60,$C52,2100,"H","")</f>
        <v>34.211690292757531</v>
      </c>
      <c r="AP52" s="16" cm="1">
        <f t="array" ref="AP52">STOWA2024_JAARROND_V(AP$34*60,$C52,2100,"H","")</f>
        <v>37.644952136835101</v>
      </c>
      <c r="AQ52" s="16" cm="1">
        <f t="array" ref="AQ52">STOWA2024_JAARROND_V(AQ$34*60,$C52,2100,"H","")</f>
        <v>45.369569347607055</v>
      </c>
      <c r="AR52" s="16" cm="1">
        <f t="array" ref="AR52">STOWA2024_JAARROND_V(AR$34*60,$C52,2100,"H","")</f>
        <v>54.042010883414207</v>
      </c>
      <c r="AS52" s="16" cm="1">
        <f t="array" ref="AS52">STOWA2024_JAARROND_V(AS$34*60,$C52,2100,"H","")</f>
        <v>60.793221711472206</v>
      </c>
      <c r="AT52" s="16" cm="1">
        <f t="array" ref="AT52">STOWA2024_JAARROND_V(AT$34*60,$C52,2100,"H","")</f>
        <v>66.624379241736264</v>
      </c>
      <c r="AU52" s="16" cm="1">
        <f t="array" ref="AU52">STOWA2024_JAARROND_V(AU$34*60,$C52,2100,"H","")</f>
        <v>88.068000108060204</v>
      </c>
      <c r="AV52" s="16" cm="1">
        <f t="array" ref="AV52">STOWA2024_JAARROND_V(AV$34*60,$C52,2100,"H","")</f>
        <v>97.72200070918754</v>
      </c>
    </row>
    <row r="53" spans="2:48" x14ac:dyDescent="0.3">
      <c r="B53" s="14" t="s">
        <v>62</v>
      </c>
      <c r="C53">
        <v>2</v>
      </c>
      <c r="D53" s="16" cm="1">
        <f t="array" ref="D53">STOWA2024_JAARROND_V(D$2*60,$C53,2100,"L","")</f>
        <v>12.530199640222532</v>
      </c>
      <c r="E53" s="16" cm="1">
        <f t="array" ref="E53">STOWA2024_JAARROND_V(E$2*60,$C53,2100,"L","")</f>
        <v>17.012952560614874</v>
      </c>
      <c r="F53" s="16" cm="1">
        <f t="array" ref="F53">STOWA2024_JAARROND_V(F$2*60,$C53,2100,"L","")</f>
        <v>20.54714275610084</v>
      </c>
      <c r="G53" s="16" cm="1">
        <f t="array" ref="G53">STOWA2024_JAARROND_V(G$2*60,$C53,2100,"L","")</f>
        <v>24.57765351661573</v>
      </c>
      <c r="H53" s="16" cm="1">
        <f t="array" ref="H53">STOWA2024_JAARROND_V(H$2*60,$C53,2100,"L","")</f>
        <v>29.129351958704497</v>
      </c>
      <c r="I53" s="16" cm="1">
        <f t="array" ref="I53">STOWA2024_JAARROND_V(I$2*60,$C53,2100,"L","")</f>
        <v>34.220731685796096</v>
      </c>
      <c r="J53" s="16" cm="1">
        <f t="array" ref="J53">STOWA2024_JAARROND_V(J$2*60,$C53,2100,"L","")</f>
        <v>37.445303293272005</v>
      </c>
      <c r="K53" s="16" cm="1">
        <f t="array" ref="K53">STOWA2024_JAARROND_V(K$2*60,$C53,2100,"L","")</f>
        <v>44.935089745243062</v>
      </c>
      <c r="L53" s="16" cm="1">
        <f t="array" ref="L53">STOWA2024_JAARROND_V(L$2*60,$C53,2100,"L","")</f>
        <v>55.079063888693263</v>
      </c>
      <c r="M53" s="16" cm="1">
        <f t="array" ref="M53">STOWA2024_JAARROND_V(M$2*60,$C53,2100,"L","")</f>
        <v>62.874681858458274</v>
      </c>
      <c r="N53" s="16" cm="1">
        <f t="array" ref="N53">STOWA2024_JAARROND_V(N$2*60,$C53,2100,"L","")</f>
        <v>69.552920776171717</v>
      </c>
      <c r="O53" s="16" cm="1">
        <f t="array" ref="O53">STOWA2024_JAARROND_V(O$2*60,$C53,2100,"L","")</f>
        <v>91.578226018284909</v>
      </c>
      <c r="P53" s="16" cm="1">
        <f t="array" ref="P53">STOWA2024_JAARROND_V(P$2*60,$C53,2100,"L","")</f>
        <v>101.12300190229757</v>
      </c>
      <c r="R53" s="14" t="s">
        <v>62</v>
      </c>
      <c r="S53">
        <v>2</v>
      </c>
      <c r="T53" s="16" cm="1">
        <f t="array" ref="T53">STOWA2024_JAARROND_V(T$34*60,$C53,2100,"M","")</f>
        <v>13.403405560569423</v>
      </c>
      <c r="U53" s="16" cm="1">
        <f t="array" ref="U53">STOWA2024_JAARROND_V(U$34*60,$C53,2100,"M","")</f>
        <v>18.198553055823414</v>
      </c>
      <c r="V53" s="16" cm="1">
        <f t="array" ref="V53">STOWA2024_JAARROND_V(V$34*60,$C53,2100,"M","")</f>
        <v>21.979034283450947</v>
      </c>
      <c r="W53" s="16" cm="1">
        <f t="array" ref="W53">STOWA2024_JAARROND_V(W$34*60,$C53,2100,"M","")</f>
        <v>26.290423717822382</v>
      </c>
      <c r="X53" s="16" cm="1">
        <f t="array" ref="X53">STOWA2024_JAARROND_V(X$34*60,$C53,2100,"M","")</f>
        <v>31.159321417814994</v>
      </c>
      <c r="Y53" s="16" cm="1">
        <f t="array" ref="Y53">STOWA2024_JAARROND_V(Y$34*60,$C53,2100,"M","")</f>
        <v>36.605509771112288</v>
      </c>
      <c r="Z53" s="16" cm="1">
        <f t="array" ref="Z53">STOWA2024_JAARROND_V(Z$34*60,$C53,2100,"M","")</f>
        <v>40.054795676770006</v>
      </c>
      <c r="AA53" s="16" cm="1">
        <f t="array" ref="AA53">STOWA2024_JAARROND_V(AA$34*60,$C53,2100,"M","")</f>
        <v>48.066531184604543</v>
      </c>
      <c r="AB53" s="16" cm="1">
        <f t="array" ref="AB53">STOWA2024_JAARROND_V(AB$34*60,$C53,2100,"M","")</f>
        <v>57.955807384309843</v>
      </c>
      <c r="AC53" s="16" cm="1">
        <f t="array" ref="AC53">STOWA2024_JAARROND_V(AC$34*60,$C53,2100,"M","")</f>
        <v>65.584629128273292</v>
      </c>
      <c r="AD53" s="16" cm="1">
        <f t="array" ref="AD53">STOWA2024_JAARROND_V(AD$34*60,$C53,2100,"M","")</f>
        <v>72.13532578645966</v>
      </c>
      <c r="AE53" s="16" cm="1">
        <f t="array" ref="AE53">STOWA2024_JAARROND_V(AE$34*60,$C53,2100,"M","")</f>
        <v>94.591792079211558</v>
      </c>
      <c r="AF53" s="16" cm="1">
        <f t="array" ref="AF53">STOWA2024_JAARROND_V(AF$34*60,$C53,2100,"M","")</f>
        <v>104.45065804679352</v>
      </c>
      <c r="AH53" s="14" t="s">
        <v>62</v>
      </c>
      <c r="AI53">
        <v>2</v>
      </c>
      <c r="AJ53" s="16" cm="1">
        <f t="array" ref="AJ53">STOWA2024_JAARROND_V(AJ$34*60,$C53,2100,"H","")</f>
        <v>15.070435044868036</v>
      </c>
      <c r="AK53" s="16" cm="1">
        <f t="array" ref="AK53">STOWA2024_JAARROND_V(AK$34*60,$C53,2100,"H","")</f>
        <v>20.46197218303972</v>
      </c>
      <c r="AL53" s="16" cm="1">
        <f t="array" ref="AL53">STOWA2024_JAARROND_V(AL$34*60,$C53,2100,"H","")</f>
        <v>24.712645381119334</v>
      </c>
      <c r="AM53" s="16" cm="1">
        <f t="array" ref="AM53">STOWA2024_JAARROND_V(AM$34*60,$C53,2100,"H","")</f>
        <v>29.560257738307808</v>
      </c>
      <c r="AN53" s="16" cm="1">
        <f t="array" ref="AN53">STOWA2024_JAARROND_V(AN$34*60,$C53,2100,"H","")</f>
        <v>35.03471765793504</v>
      </c>
      <c r="AO53" s="16" cm="1">
        <f t="array" ref="AO53">STOWA2024_JAARROND_V(AO$34*60,$C53,2100,"H","")</f>
        <v>41.158267933988675</v>
      </c>
      <c r="AP53" s="16" cm="1">
        <f t="array" ref="AP53">STOWA2024_JAARROND_V(AP$34*60,$C53,2100,"H","")</f>
        <v>45.036553863448006</v>
      </c>
      <c r="AQ53" s="16" cm="1">
        <f t="array" ref="AQ53">STOWA2024_JAARROND_V(AQ$34*60,$C53,2100,"H","")</f>
        <v>54.044737568840098</v>
      </c>
      <c r="AR53" s="16" cm="1">
        <f t="array" ref="AR53">STOWA2024_JAARROND_V(AR$34*60,$C53,2100,"H","")</f>
        <v>63.447772239577851</v>
      </c>
      <c r="AS53" s="16" cm="1">
        <f t="array" ref="AS53">STOWA2024_JAARROND_V(AS$34*60,$C53,2100,"H","")</f>
        <v>70.758164825192864</v>
      </c>
      <c r="AT53" s="16" cm="1">
        <f t="array" ref="AT53">STOWA2024_JAARROND_V(AT$34*60,$C53,2100,"H","")</f>
        <v>77.065371715191162</v>
      </c>
      <c r="AU53" s="16" cm="1">
        <f t="array" ref="AU53">STOWA2024_JAARROND_V(AU$34*60,$C53,2100,"H","")</f>
        <v>100.34496365007153</v>
      </c>
      <c r="AV53" s="16" cm="1">
        <f t="array" ref="AV53">STOWA2024_JAARROND_V(AV$34*60,$C53,2100,"H","")</f>
        <v>110.80345614083126</v>
      </c>
    </row>
    <row r="54" spans="2:48" x14ac:dyDescent="0.3">
      <c r="B54" s="14" t="s">
        <v>63</v>
      </c>
      <c r="C54">
        <v>5</v>
      </c>
      <c r="D54" s="16" cm="1">
        <f t="array" ref="D54">STOWA2024_JAARROND_V(D$2*60,$C54,2100,"L","")</f>
        <v>15.458685707129524</v>
      </c>
      <c r="E54" s="16" cm="1">
        <f t="array" ref="E54">STOWA2024_JAARROND_V(E$2*60,$C54,2100,"L","")</f>
        <v>21.73231096385063</v>
      </c>
      <c r="F54" s="16" cm="1">
        <f t="array" ref="F54">STOWA2024_JAARROND_V(F$2*60,$C54,2100,"L","")</f>
        <v>26.427000681724937</v>
      </c>
      <c r="G54" s="16" cm="1">
        <f t="array" ref="G54">STOWA2024_JAARROND_V(G$2*60,$C54,2100,"L","")</f>
        <v>31.449745541475956</v>
      </c>
      <c r="H54" s="16" cm="1">
        <f t="array" ref="H54">STOWA2024_JAARROND_V(H$2*60,$C54,2100,"L","")</f>
        <v>36.874878093765815</v>
      </c>
      <c r="I54" s="16" cm="1">
        <f t="array" ref="I54">STOWA2024_JAARROND_V(I$2*60,$C54,2100,"L","")</f>
        <v>42.75556737935996</v>
      </c>
      <c r="J54" s="16" cm="1">
        <f t="array" ref="J54">STOWA2024_JAARROND_V(J$2*60,$C54,2100,"L","")</f>
        <v>46.382799302260892</v>
      </c>
      <c r="K54" s="16" cm="1">
        <f t="array" ref="K54">STOWA2024_JAARROND_V(K$2*60,$C54,2100,"L","")</f>
        <v>55.589297457027726</v>
      </c>
      <c r="L54" s="16" cm="1">
        <f t="array" ref="L54">STOWA2024_JAARROND_V(L$2*60,$C54,2100,"L","")</f>
        <v>66.787645865195913</v>
      </c>
      <c r="M54" s="16" cm="1">
        <f t="array" ref="M54">STOWA2024_JAARROND_V(M$2*60,$C54,2100,"L","")</f>
        <v>75.304585752969103</v>
      </c>
      <c r="N54" s="16" cm="1">
        <f t="array" ref="N54">STOWA2024_JAARROND_V(N$2*60,$C54,2100,"L","")</f>
        <v>82.559550365845794</v>
      </c>
      <c r="O54" s="16" cm="1">
        <f t="array" ref="O54">STOWA2024_JAARROND_V(O$2*60,$C54,2100,"L","")</f>
        <v>106.3386359732383</v>
      </c>
      <c r="P54" s="16" cm="1">
        <f t="array" ref="P54">STOWA2024_JAARROND_V(P$2*60,$C54,2100,"L","")</f>
        <v>116.58845700162486</v>
      </c>
      <c r="R54" s="14" t="s">
        <v>63</v>
      </c>
      <c r="S54">
        <v>5</v>
      </c>
      <c r="T54" s="16" cm="1">
        <f t="array" ref="T54">STOWA2024_JAARROND_V(T$34*60,$C54,2100,"M","")</f>
        <v>16.535972284185821</v>
      </c>
      <c r="U54" s="16" cm="1">
        <f t="array" ref="U54">STOWA2024_JAARROND_V(U$34*60,$C54,2100,"M","")</f>
        <v>23.246794622637488</v>
      </c>
      <c r="V54" s="16" cm="1">
        <f t="array" ref="V54">STOWA2024_JAARROND_V(V$34*60,$C54,2100,"M","")</f>
        <v>28.268648390051769</v>
      </c>
      <c r="W54" s="16" cm="1">
        <f t="array" ref="W54">STOWA2024_JAARROND_V(W$34*60,$C54,2100,"M","")</f>
        <v>33.641418841880956</v>
      </c>
      <c r="X54" s="16" cm="1">
        <f t="array" ref="X54">STOWA2024_JAARROND_V(X$34*60,$C54,2100,"M","")</f>
        <v>39.444618623691987</v>
      </c>
      <c r="Y54" s="16" cm="1">
        <f t="array" ref="Y54">STOWA2024_JAARROND_V(Y$34*60,$C54,2100,"M","")</f>
        <v>45.735122026167204</v>
      </c>
      <c r="Z54" s="16" cm="1">
        <f t="array" ref="Z54">STOWA2024_JAARROND_V(Z$34*60,$C54,2100,"M","")</f>
        <v>49.615128883266401</v>
      </c>
      <c r="AA54" s="16" cm="1">
        <f t="array" ref="AA54">STOWA2024_JAARROND_V(AA$34*60,$C54,2100,"M","")</f>
        <v>59.463210486440474</v>
      </c>
      <c r="AB54" s="16" cm="1">
        <f t="array" ref="AB54">STOWA2024_JAARROND_V(AB$34*60,$C54,2100,"M","")</f>
        <v>70.27592094224724</v>
      </c>
      <c r="AC54" s="16" cm="1">
        <f t="array" ref="AC54">STOWA2024_JAARROND_V(AC$34*60,$C54,2100,"M","")</f>
        <v>78.550271465148271</v>
      </c>
      <c r="AD54" s="16" cm="1">
        <f t="array" ref="AD54">STOWA2024_JAARROND_V(AD$34*60,$C54,2100,"M","")</f>
        <v>85.624873779049196</v>
      </c>
      <c r="AE54" s="16" cm="1">
        <f t="array" ref="AE54">STOWA2024_JAARROND_V(AE$34*60,$C54,2100,"M","")</f>
        <v>109.83792306655019</v>
      </c>
      <c r="AF54" s="16" cm="1">
        <f t="array" ref="AF54">STOWA2024_JAARROND_V(AF$34*60,$C54,2100,"M","")</f>
        <v>120.4250351096759</v>
      </c>
      <c r="AH54" s="14" t="s">
        <v>63</v>
      </c>
      <c r="AI54">
        <v>5</v>
      </c>
      <c r="AJ54" s="16" cm="1">
        <f t="array" ref="AJ54">STOWA2024_JAARROND_V(AJ$34*60,$C54,2100,"H","")</f>
        <v>18.59261029492966</v>
      </c>
      <c r="AK54" s="16" cm="1">
        <f t="array" ref="AK54">STOWA2024_JAARROND_V(AK$34*60,$C54,2100,"H","")</f>
        <v>26.138081607594223</v>
      </c>
      <c r="AL54" s="16" cm="1">
        <f t="array" ref="AL54">STOWA2024_JAARROND_V(AL$34*60,$C54,2100,"H","")</f>
        <v>31.784521287766641</v>
      </c>
      <c r="AM54" s="16" cm="1">
        <f t="array" ref="AM54">STOWA2024_JAARROND_V(AM$34*60,$C54,2100,"H","")</f>
        <v>37.825522415381414</v>
      </c>
      <c r="AN54" s="16" cm="1">
        <f t="array" ref="AN54">STOWA2024_JAARROND_V(AN$34*60,$C54,2100,"H","")</f>
        <v>44.350486908096507</v>
      </c>
      <c r="AO54" s="16" cm="1">
        <f t="array" ref="AO54">STOWA2024_JAARROND_V(AO$34*60,$C54,2100,"H","")</f>
        <v>51.423362715526501</v>
      </c>
      <c r="AP54" s="16" cm="1">
        <f t="array" ref="AP54">STOWA2024_JAARROND_V(AP$34*60,$C54,2100,"H","")</f>
        <v>55.785939901549654</v>
      </c>
      <c r="AQ54" s="16" cm="1">
        <f t="array" ref="AQ54">STOWA2024_JAARROND_V(AQ$34*60,$C54,2100,"H","")</f>
        <v>66.858862633501175</v>
      </c>
      <c r="AR54" s="16" cm="1">
        <f t="array" ref="AR54">STOWA2024_JAARROND_V(AR$34*60,$C54,2100,"H","")</f>
        <v>76.935355180254277</v>
      </c>
      <c r="AS54" s="16" cm="1">
        <f t="array" ref="AS54">STOWA2024_JAARROND_V(AS$34*60,$C54,2100,"H","")</f>
        <v>84.746580552035795</v>
      </c>
      <c r="AT54" s="16" cm="1">
        <f t="array" ref="AT54">STOWA2024_JAARROND_V(AT$34*60,$C54,2100,"H","")</f>
        <v>91.476854840619268</v>
      </c>
      <c r="AU54" s="16" cm="1">
        <f t="array" ref="AU54">STOWA2024_JAARROND_V(AU$34*60,$C54,2100,"H","")</f>
        <v>116.5183802446911</v>
      </c>
      <c r="AV54" s="16" cm="1">
        <f t="array" ref="AV54">STOWA2024_JAARROND_V(AV$34*60,$C54,2100,"H","")</f>
        <v>127.74941149777337</v>
      </c>
    </row>
    <row r="55" spans="2:48" x14ac:dyDescent="0.3">
      <c r="B55" s="14" t="s">
        <v>64</v>
      </c>
      <c r="C55">
        <v>10</v>
      </c>
      <c r="D55" s="16" cm="1">
        <f t="array" ref="D55">STOWA2024_JAARROND_V(D$2*60,$C55,2100,"L","")</f>
        <v>17.964129175424915</v>
      </c>
      <c r="E55" s="16" cm="1">
        <f t="array" ref="E55">STOWA2024_JAARROND_V(E$2*60,$C55,2100,"L","")</f>
        <v>25.958073506334465</v>
      </c>
      <c r="F55" s="16" cm="1">
        <f t="array" ref="F55">STOWA2024_JAARROND_V(F$2*60,$C55,2100,"L","")</f>
        <v>31.773316275216196</v>
      </c>
      <c r="G55" s="16" cm="1">
        <f t="array" ref="G55">STOWA2024_JAARROND_V(G$2*60,$C55,2100,"L","")</f>
        <v>37.729756635957905</v>
      </c>
      <c r="H55" s="16" cm="1">
        <f t="array" ref="H55">STOWA2024_JAARROND_V(H$2*60,$C55,2100,"L","")</f>
        <v>43.915780231574168</v>
      </c>
      <c r="I55" s="16" cm="1">
        <f t="array" ref="I55">STOWA2024_JAARROND_V(I$2*60,$C55,2100,"L","")</f>
        <v>50.393860696783541</v>
      </c>
      <c r="J55" s="16" cm="1">
        <f t="array" ref="J55">STOWA2024_JAARROND_V(J$2*60,$C55,2100,"L","")</f>
        <v>54.27086544637563</v>
      </c>
      <c r="K55" s="16" cm="1">
        <f t="array" ref="K55">STOWA2024_JAARROND_V(K$2*60,$C55,2100,"L","")</f>
        <v>64.589879540686795</v>
      </c>
      <c r="L55" s="16" cm="1">
        <f t="array" ref="L55">STOWA2024_JAARROND_V(L$2*60,$C55,2100,"L","")</f>
        <v>76.392626065051104</v>
      </c>
      <c r="M55" s="16" cm="1">
        <f t="array" ref="M55">STOWA2024_JAARROND_V(M$2*60,$C55,2100,"L","")</f>
        <v>85.287873851915819</v>
      </c>
      <c r="N55" s="16" cm="1">
        <f t="array" ref="N55">STOWA2024_JAARROND_V(N$2*60,$C55,2100,"L","")</f>
        <v>92.832109019386323</v>
      </c>
      <c r="O55" s="16" cm="1">
        <f t="array" ref="O55">STOWA2024_JAARROND_V(O$2*60,$C55,2100,"L","")</f>
        <v>117.466026308683</v>
      </c>
      <c r="P55" s="16" cm="1">
        <f t="array" ref="P55">STOWA2024_JAARROND_V(P$2*60,$C55,2100,"L","")</f>
        <v>128.05278984953489</v>
      </c>
      <c r="R55" s="14" t="s">
        <v>64</v>
      </c>
      <c r="S55">
        <v>10</v>
      </c>
      <c r="T55" s="16" cm="1">
        <f t="array" ref="T55">STOWA2024_JAARROND_V(T$34*60,$C55,2100,"M","")</f>
        <v>19.21601537039848</v>
      </c>
      <c r="U55" s="16" cm="1">
        <f t="array" ref="U55">STOWA2024_JAARROND_V(U$34*60,$C55,2100,"M","")</f>
        <v>27.767042566473755</v>
      </c>
      <c r="V55" s="16" cm="1">
        <f t="array" ref="V55">STOWA2024_JAARROND_V(V$34*60,$C55,2100,"M","")</f>
        <v>33.987538608235646</v>
      </c>
      <c r="W55" s="16" cm="1">
        <f t="array" ref="W55">STOWA2024_JAARROND_V(W$34*60,$C55,2100,"M","")</f>
        <v>40.359072035052435</v>
      </c>
      <c r="X55" s="16" cm="1">
        <f t="array" ref="X55">STOWA2024_JAARROND_V(X$34*60,$C55,2100,"M","")</f>
        <v>46.976187918277425</v>
      </c>
      <c r="Y55" s="16" cm="1">
        <f t="array" ref="Y55">STOWA2024_JAARROND_V(Y$34*60,$C55,2100,"M","")</f>
        <v>53.905713562105198</v>
      </c>
      <c r="Z55" s="16" cm="1">
        <f t="array" ref="Z55">STOWA2024_JAARROND_V(Z$34*60,$C55,2100,"M","")</f>
        <v>58.052899441907648</v>
      </c>
      <c r="AA55" s="16" cm="1">
        <f t="array" ref="AA55">STOWA2024_JAARROND_V(AA$34*60,$C55,2100,"M","")</f>
        <v>69.091026116865251</v>
      </c>
      <c r="AB55" s="16" cm="1">
        <f t="array" ref="AB55">STOWA2024_JAARROND_V(AB$34*60,$C55,2100,"M","")</f>
        <v>80.382562978100523</v>
      </c>
      <c r="AC55" s="16" cm="1">
        <f t="array" ref="AC55">STOWA2024_JAARROND_V(AC$34*60,$C55,2100,"M","")</f>
        <v>88.963846979121939</v>
      </c>
      <c r="AD55" s="16" cm="1">
        <f t="array" ref="AD55">STOWA2024_JAARROND_V(AD$34*60,$C55,2100,"M","")</f>
        <v>96.27883851359023</v>
      </c>
      <c r="AE55" s="16" cm="1">
        <f t="array" ref="AE55">STOWA2024_JAARROND_V(AE$34*60,$C55,2100,"M","")</f>
        <v>121.33148260312011</v>
      </c>
      <c r="AF55" s="16" cm="1">
        <f t="array" ref="AF55">STOWA2024_JAARROND_V(AF$34*60,$C55,2100,"M","")</f>
        <v>132.26662493103646</v>
      </c>
      <c r="AH55" s="14" t="s">
        <v>64</v>
      </c>
      <c r="AI55">
        <v>10</v>
      </c>
      <c r="AJ55" s="16" cm="1">
        <f t="array" ref="AJ55">STOWA2024_JAARROND_V(AJ$34*60,$C55,2100,"H","")</f>
        <v>21.60597992443893</v>
      </c>
      <c r="AK55" s="16" cm="1">
        <f t="array" ref="AK55">STOWA2024_JAARROND_V(AK$34*60,$C55,2100,"H","")</f>
        <v>31.220528954012405</v>
      </c>
      <c r="AL55" s="16" cm="1">
        <f t="array" ref="AL55">STOWA2024_JAARROND_V(AL$34*60,$C55,2100,"H","")</f>
        <v>38.21469033490915</v>
      </c>
      <c r="AM55" s="16" cm="1">
        <f t="array" ref="AM55">STOWA2024_JAARROND_V(AM$34*60,$C55,2100,"H","")</f>
        <v>45.378674160596546</v>
      </c>
      <c r="AN55" s="16" cm="1">
        <f t="array" ref="AN55">STOWA2024_JAARROND_V(AN$34*60,$C55,2100,"H","")</f>
        <v>52.818784411074581</v>
      </c>
      <c r="AO55" s="16" cm="1">
        <f t="array" ref="AO55">STOWA2024_JAARROND_V(AO$34*60,$C55,2100,"H","")</f>
        <v>60.61015994135564</v>
      </c>
      <c r="AP55" s="16" cm="1">
        <f t="array" ref="AP55">STOWA2024_JAARROND_V(AP$34*60,$C55,2100,"H","")</f>
        <v>65.273146160650612</v>
      </c>
      <c r="AQ55" s="16" cm="1">
        <f t="array" ref="AQ55">STOWA2024_JAARROND_V(AQ$34*60,$C55,2100,"H","")</f>
        <v>77.684124125933238</v>
      </c>
      <c r="AR55" s="16" cm="1">
        <f t="array" ref="AR55">STOWA2024_JAARROND_V(AR$34*60,$C55,2100,"H","")</f>
        <v>87.999715266649432</v>
      </c>
      <c r="AS55" s="16" cm="1">
        <f t="array" ref="AS55">STOWA2024_JAARROND_V(AS$34*60,$C55,2100,"H","")</f>
        <v>95.981613858333617</v>
      </c>
      <c r="AT55" s="16" cm="1">
        <f t="array" ref="AT55">STOWA2024_JAARROND_V(AT$34*60,$C55,2100,"H","")</f>
        <v>102.8589584570704</v>
      </c>
      <c r="AU55" s="16" cm="1">
        <f t="array" ref="AU55">STOWA2024_JAARROND_V(AU$34*60,$C55,2100,"H","")</f>
        <v>128.71099007431823</v>
      </c>
      <c r="AV55" s="16" cm="1">
        <f t="array" ref="AV55">STOWA2024_JAARROND_V(AV$34*60,$C55,2100,"H","")</f>
        <v>140.31121917753953</v>
      </c>
    </row>
    <row r="56" spans="2:48" x14ac:dyDescent="0.3">
      <c r="B56" s="14" t="s">
        <v>65</v>
      </c>
      <c r="C56">
        <v>20</v>
      </c>
      <c r="D56" s="16" cm="1">
        <f t="array" ref="D56">STOWA2024_JAARROND_V(D$2*60,$C56,2100,"L","")</f>
        <v>20.83343154079212</v>
      </c>
      <c r="E56" s="16" cm="1">
        <f t="array" ref="E56">STOWA2024_JAARROND_V(E$2*60,$C56,2100,"L","")</f>
        <v>30.980493952920817</v>
      </c>
      <c r="F56" s="16" cm="1">
        <f t="array" ref="F56">STOWA2024_JAARROND_V(F$2*60,$C56,2100,"L","")</f>
        <v>38.207639098168777</v>
      </c>
      <c r="G56" s="16" cm="1">
        <f t="array" ref="G56">STOWA2024_JAARROND_V(G$2*60,$C56,2100,"L","")</f>
        <v>45.31888610897105</v>
      </c>
      <c r="H56" s="16" cm="1">
        <f t="array" ref="H56">STOWA2024_JAARROND_V(H$2*60,$C56,2100,"L","")</f>
        <v>52.387789837688906</v>
      </c>
      <c r="I56" s="16" cm="1">
        <f t="array" ref="I56">STOWA2024_JAARROND_V(I$2*60,$C56,2100,"L","")</f>
        <v>59.468388770751844</v>
      </c>
      <c r="J56" s="16" cm="1">
        <f t="array" ref="J56">STOWA2024_JAARROND_V(J$2*60,$C56,2100,"L","")</f>
        <v>63.536338321933137</v>
      </c>
      <c r="K56" s="16" cm="1">
        <f t="array" ref="K56">STOWA2024_JAARROND_V(K$2*60,$C56,2100,"L","")</f>
        <v>74.491007338785593</v>
      </c>
      <c r="L56" s="16" cm="1">
        <f t="array" ref="L56">STOWA2024_JAARROND_V(L$2*60,$C56,2100,"L","")</f>
        <v>86.693476984221704</v>
      </c>
      <c r="M56" s="16" cm="1">
        <f t="array" ref="M56">STOWA2024_JAARROND_V(M$2*60,$C56,2100,"L","")</f>
        <v>95.800510523166807</v>
      </c>
      <c r="N56" s="16" cm="1">
        <f t="array" ref="N56">STOWA2024_JAARROND_V(N$2*60,$C56,2100,"L","")</f>
        <v>103.49366793076696</v>
      </c>
      <c r="O56" s="16" cm="1">
        <f t="array" ref="O56">STOWA2024_JAARROND_V(O$2*60,$C56,2100,"L","")</f>
        <v>128.56042458288115</v>
      </c>
      <c r="P56" s="16" cm="1">
        <f t="array" ref="P56">STOWA2024_JAARROND_V(P$2*60,$C56,2100,"L","")</f>
        <v>139.31872348037169</v>
      </c>
      <c r="R56" s="14" t="s">
        <v>65</v>
      </c>
      <c r="S56">
        <v>20</v>
      </c>
      <c r="T56" s="16" cm="1">
        <f t="array" ref="T56">STOWA2024_JAARROND_V(T$34*60,$C56,2100,"M","")</f>
        <v>22.285273992221587</v>
      </c>
      <c r="U56" s="16" cm="1">
        <f t="array" ref="U56">STOWA2024_JAARROND_V(U$34*60,$C56,2100,"M","")</f>
        <v>33.13946599739824</v>
      </c>
      <c r="V56" s="16" cm="1">
        <f t="array" ref="V56">STOWA2024_JAARROND_V(V$34*60,$C56,2100,"M","")</f>
        <v>40.87025722245636</v>
      </c>
      <c r="W56" s="16" cm="1">
        <f t="array" ref="W56">STOWA2024_JAARROND_V(W$34*60,$C56,2100,"M","")</f>
        <v>48.477073591223899</v>
      </c>
      <c r="X56" s="16" cm="1">
        <f t="array" ref="X56">STOWA2024_JAARROND_V(X$34*60,$C56,2100,"M","")</f>
        <v>56.038595854642857</v>
      </c>
      <c r="Y56" s="16" cm="1">
        <f t="array" ref="Y56">STOWA2024_JAARROND_V(Y$34*60,$C56,2100,"M","")</f>
        <v>63.612628339083955</v>
      </c>
      <c r="Z56" s="16" cm="1">
        <f t="array" ref="Z56">STOWA2024_JAARROND_V(Z$34*60,$C56,2100,"M","")</f>
        <v>67.964065602652639</v>
      </c>
      <c r="AA56" s="16" cm="1">
        <f t="array" ref="AA56">STOWA2024_JAARROND_V(AA$34*60,$C56,2100,"M","")</f>
        <v>79.682144789782825</v>
      </c>
      <c r="AB56" s="16" cm="1">
        <f t="array" ref="AB56">STOWA2024_JAARROND_V(AB$34*60,$C56,2100,"M","")</f>
        <v>91.221420605971261</v>
      </c>
      <c r="AC56" s="16" cm="1">
        <f t="array" ref="AC56">STOWA2024_JAARROND_V(AC$34*60,$C56,2100,"M","")</f>
        <v>99.929586397038847</v>
      </c>
      <c r="AD56" s="16" cm="1">
        <f t="array" ref="AD56">STOWA2024_JAARROND_V(AD$34*60,$C56,2100,"M","")</f>
        <v>107.33624655456865</v>
      </c>
      <c r="AE56" s="16" cm="1">
        <f t="array" ref="AE56">STOWA2024_JAARROND_V(AE$34*60,$C56,2100,"M","")</f>
        <v>132.79096440818785</v>
      </c>
      <c r="AF56" s="16" cm="1">
        <f t="array" ref="AF56">STOWA2024_JAARROND_V(AF$34*60,$C56,2100,"M","")</f>
        <v>143.90328680930367</v>
      </c>
      <c r="AH56" s="14" t="s">
        <v>65</v>
      </c>
      <c r="AI56">
        <v>20</v>
      </c>
      <c r="AJ56" s="16" cm="1">
        <f t="array" ref="AJ56">STOWA2024_JAARROND_V(AJ$34*60,$C56,2100,"H","")</f>
        <v>25.05697321767785</v>
      </c>
      <c r="AK56" s="16" cm="1">
        <f t="array" ref="AK56">STOWA2024_JAARROND_V(AK$34*60,$C56,2100,"H","")</f>
        <v>37.261139900491507</v>
      </c>
      <c r="AL56" s="16" cm="1">
        <f t="array" ref="AL56">STOWA2024_JAARROND_V(AL$34*60,$C56,2100,"H","")</f>
        <v>45.953437277914489</v>
      </c>
      <c r="AM56" s="16" cm="1">
        <f t="array" ref="AM56">STOWA2024_JAARROND_V(AM$34*60,$C56,2100,"H","")</f>
        <v>54.506340602797536</v>
      </c>
      <c r="AN56" s="16" cm="1">
        <f t="array" ref="AN56">STOWA2024_JAARROND_V(AN$34*60,$C56,2100,"H","")</f>
        <v>63.008316432464049</v>
      </c>
      <c r="AO56" s="16" cm="1">
        <f t="array" ref="AO56">STOWA2024_JAARROND_V(AO$34*60,$C56,2100,"H","")</f>
        <v>71.52435842408164</v>
      </c>
      <c r="AP56" s="16" cm="1">
        <f t="array" ref="AP56">STOWA2024_JAARROND_V(AP$34*60,$C56,2100,"H","")</f>
        <v>76.416999502208071</v>
      </c>
      <c r="AQ56" s="16" cm="1">
        <f t="array" ref="AQ56">STOWA2024_JAARROND_V(AQ$34*60,$C56,2100,"H","")</f>
        <v>89.592498105323017</v>
      </c>
      <c r="AR56" s="16" cm="1">
        <f t="array" ref="AR56">STOWA2024_JAARROND_V(AR$34*60,$C56,2100,"H","")</f>
        <v>99.865676611129516</v>
      </c>
      <c r="AS56" s="16" cm="1">
        <f t="array" ref="AS56">STOWA2024_JAARROND_V(AS$34*60,$C56,2100,"H","")</f>
        <v>107.81236761079458</v>
      </c>
      <c r="AT56" s="16" cm="1">
        <f t="array" ref="AT56">STOWA2024_JAARROND_V(AT$34*60,$C56,2100,"H","")</f>
        <v>114.67207847273544</v>
      </c>
      <c r="AU56" s="16" cm="1">
        <f t="array" ref="AU56">STOWA2024_JAARROND_V(AU$34*60,$C56,2100,"H","")</f>
        <v>140.86744952922788</v>
      </c>
      <c r="AV56" s="16" cm="1">
        <f t="array" ref="AV56">STOWA2024_JAARROND_V(AV$34*60,$C56,2100,"H","")</f>
        <v>152.65563498271925</v>
      </c>
    </row>
    <row r="57" spans="2:48" x14ac:dyDescent="0.3">
      <c r="B57" s="14" t="s">
        <v>66</v>
      </c>
      <c r="C57">
        <v>25</v>
      </c>
      <c r="D57" s="16" cm="1">
        <f t="array" ref="D57">STOWA2024_JAARROND_V(D$2*60,$C57,2100,"L","")</f>
        <v>21.850370529682049</v>
      </c>
      <c r="E57" s="16" cm="1">
        <f t="array" ref="E57">STOWA2024_JAARROND_V(E$2*60,$C57,2100,"L","")</f>
        <v>32.802925849858362</v>
      </c>
      <c r="F57" s="16" cm="1">
        <f t="array" ref="F57">STOWA2024_JAARROND_V(F$2*60,$C57,2100,"L","")</f>
        <v>40.560962547489225</v>
      </c>
      <c r="G57" s="16" cm="1">
        <f t="array" ref="G57">STOWA2024_JAARROND_V(G$2*60,$C57,2100,"L","")</f>
        <v>48.101785533786376</v>
      </c>
      <c r="H57" s="16" cm="1">
        <f t="array" ref="H57">STOWA2024_JAARROND_V(H$2*60,$C57,2100,"L","")</f>
        <v>55.485981333902373</v>
      </c>
      <c r="I57" s="16" cm="1">
        <f t="array" ref="I57">STOWA2024_JAARROND_V(I$2*60,$C57,2100,"L","")</f>
        <v>62.760300718392209</v>
      </c>
      <c r="J57" s="16" cm="1">
        <f t="array" ref="J57">STOWA2024_JAARROND_V(J$2*60,$C57,2100,"L","")</f>
        <v>66.873439110811844</v>
      </c>
      <c r="K57" s="16" cm="1">
        <f t="array" ref="K57">STOWA2024_JAARROND_V(K$2*60,$C57,2100,"L","")</f>
        <v>77.884674700101243</v>
      </c>
      <c r="L57" s="16" cm="1">
        <f t="array" ref="L57">STOWA2024_JAARROND_V(L$2*60,$C57,2100,"L","")</f>
        <v>90.165882921521032</v>
      </c>
      <c r="M57" s="16" cm="1">
        <f t="array" ref="M57">STOWA2024_JAARROND_V(M$2*60,$C57,2100,"L","")</f>
        <v>99.302041585259587</v>
      </c>
      <c r="N57" s="16" cm="1">
        <f t="array" ref="N57">STOWA2024_JAARROND_V(N$2*60,$C57,2100,"L","")</f>
        <v>107.01110647263157</v>
      </c>
      <c r="O57" s="16" cm="1">
        <f t="array" ref="O57">STOWA2024_JAARROND_V(O$2*60,$C57,2100,"L","")</f>
        <v>132.1250190547515</v>
      </c>
      <c r="P57" s="16" cm="1">
        <f t="array" ref="P57">STOWA2024_JAARROND_V(P$2*60,$C57,2100,"L","")</f>
        <v>142.90389519121305</v>
      </c>
      <c r="R57" s="14" t="s">
        <v>66</v>
      </c>
      <c r="S57">
        <v>25</v>
      </c>
      <c r="T57" s="16" cm="1">
        <f t="array" ref="T57">STOWA2024_JAARROND_V(T$34*60,$C57,2100,"M","")</f>
        <v>23.373081536380163</v>
      </c>
      <c r="U57" s="16" cm="1">
        <f t="array" ref="U57">STOWA2024_JAARROND_V(U$34*60,$C57,2100,"M","")</f>
        <v>35.088899727309496</v>
      </c>
      <c r="V57" s="16" cm="1">
        <f t="array" ref="V57">STOWA2024_JAARROND_V(V$34*60,$C57,2100,"M","")</f>
        <v>43.387579333206062</v>
      </c>
      <c r="W57" s="16" cm="1">
        <f t="array" ref="W57">STOWA2024_JAARROND_V(W$34*60,$C57,2100,"M","")</f>
        <v>51.453908014942051</v>
      </c>
      <c r="X57" s="16" cm="1">
        <f t="array" ref="X57">STOWA2024_JAARROND_V(X$34*60,$C57,2100,"M","")</f>
        <v>59.352694458048582</v>
      </c>
      <c r="Y57" s="16" cm="1">
        <f t="array" ref="Y57">STOWA2024_JAARROND_V(Y$34*60,$C57,2100,"M","")</f>
        <v>67.133947405882495</v>
      </c>
      <c r="Z57" s="16" cm="1">
        <f t="array" ref="Z57">STOWA2024_JAARROND_V(Z$34*60,$C57,2100,"M","")</f>
        <v>71.533722635590635</v>
      </c>
      <c r="AA57" s="16" cm="1">
        <f t="array" ref="AA57">STOWA2024_JAARROND_V(AA$34*60,$C57,2100,"M","")</f>
        <v>83.312310412632655</v>
      </c>
      <c r="AB57" s="16" cm="1">
        <f t="array" ref="AB57">STOWA2024_JAARROND_V(AB$34*60,$C57,2100,"M","")</f>
        <v>94.875188035079049</v>
      </c>
      <c r="AC57" s="16" cm="1">
        <f t="array" ref="AC57">STOWA2024_JAARROND_V(AC$34*60,$C57,2100,"M","")</f>
        <v>103.58203614788543</v>
      </c>
      <c r="AD57" s="16" cm="1">
        <f t="array" ref="AD57">STOWA2024_JAARROND_V(AD$34*60,$C57,2100,"M","")</f>
        <v>110.98428278827026</v>
      </c>
      <c r="AE57" s="16" cm="1">
        <f t="array" ref="AE57">STOWA2024_JAARROND_V(AE$34*60,$C57,2100,"M","")</f>
        <v>136.47285904395576</v>
      </c>
      <c r="AF57" s="16" cm="1">
        <f t="array" ref="AF57">STOWA2024_JAARROND_V(AF$34*60,$C57,2100,"M","")</f>
        <v>147.60643581955492</v>
      </c>
      <c r="AH57" s="14" t="s">
        <v>66</v>
      </c>
      <c r="AI57">
        <v>25</v>
      </c>
      <c r="AJ57" s="16" cm="1">
        <f t="array" ref="AJ57">STOWA2024_JAARROND_V(AJ$34*60,$C57,2100,"H","")</f>
        <v>26.280075276440204</v>
      </c>
      <c r="AK57" s="16" cm="1">
        <f t="array" ref="AK57">STOWA2024_JAARROND_V(AK$34*60,$C57,2100,"H","")</f>
        <v>39.453031675170777</v>
      </c>
      <c r="AL57" s="16" cm="1">
        <f t="array" ref="AL57">STOWA2024_JAARROND_V(AL$34*60,$C57,2100,"H","")</f>
        <v>48.783847742301852</v>
      </c>
      <c r="AM57" s="16" cm="1">
        <f t="array" ref="AM57">STOWA2024_JAARROND_V(AM$34*60,$C57,2100,"H","")</f>
        <v>57.853414569875625</v>
      </c>
      <c r="AN57" s="16" cm="1">
        <f t="array" ref="AN57">STOWA2024_JAARROND_V(AN$34*60,$C57,2100,"H","")</f>
        <v>66.734601331418645</v>
      </c>
      <c r="AO57" s="16" cm="1">
        <f t="array" ref="AO57">STOWA2024_JAARROND_V(AO$34*60,$C57,2100,"H","")</f>
        <v>75.483636536545788</v>
      </c>
      <c r="AP57" s="16" cm="1">
        <f t="array" ref="AP57">STOWA2024_JAARROND_V(AP$34*60,$C57,2100,"H","")</f>
        <v>80.43062754653198</v>
      </c>
      <c r="AQ57" s="16" cm="1">
        <f t="array" ref="AQ57">STOWA2024_JAARROND_V(AQ$34*60,$C57,2100,"H","")</f>
        <v>93.674160409283559</v>
      </c>
      <c r="AR57" s="16" cm="1">
        <f t="array" ref="AR57">STOWA2024_JAARROND_V(AR$34*60,$C57,2100,"H","")</f>
        <v>103.86567961550796</v>
      </c>
      <c r="AS57" s="16" cm="1">
        <f t="array" ref="AS57">STOWA2024_JAARROND_V(AS$34*60,$C57,2100,"H","")</f>
        <v>111.75293485835296</v>
      </c>
      <c r="AT57" s="16" cm="1">
        <f t="array" ref="AT57">STOWA2024_JAARROND_V(AT$34*60,$C57,2100,"H","")</f>
        <v>118.56943757267136</v>
      </c>
      <c r="AU57" s="16" cm="1">
        <f t="array" ref="AU57">STOWA2024_JAARROND_V(AU$34*60,$C57,2100,"H","")</f>
        <v>144.77328084152757</v>
      </c>
      <c r="AV57" s="16" cm="1">
        <f t="array" ref="AV57">STOWA2024_JAARROND_V(AV$34*60,$C57,2100,"H","")</f>
        <v>156.58401338275303</v>
      </c>
    </row>
    <row r="58" spans="2:48" x14ac:dyDescent="0.3">
      <c r="B58" s="14" t="s">
        <v>67</v>
      </c>
      <c r="C58">
        <v>50</v>
      </c>
      <c r="D58" s="16" cm="1">
        <f t="array" ref="D58">STOWA2024_JAARROND_V(D$2*60,$C58,2100,"L","")</f>
        <v>25.348664625825137</v>
      </c>
      <c r="E58" s="16" cm="1">
        <f t="array" ref="E58">STOWA2024_JAARROND_V(E$2*60,$C58,2100,"L","")</f>
        <v>39.225306481404942</v>
      </c>
      <c r="F58" s="16" cm="1">
        <f t="array" ref="F58">STOWA2024_JAARROND_V(F$2*60,$C58,2100,"L","")</f>
        <v>48.922285047873416</v>
      </c>
      <c r="G58" s="16" cm="1">
        <f t="array" ref="G58">STOWA2024_JAARROND_V(G$2*60,$C58,2100,"L","")</f>
        <v>58.015928164641309</v>
      </c>
      <c r="H58" s="16" cm="1">
        <f t="array" ref="H58">STOWA2024_JAARROND_V(H$2*60,$C58,2100,"L","")</f>
        <v>66.492317752824249</v>
      </c>
      <c r="I58" s="16" cm="1">
        <f t="array" ref="I58">STOWA2024_JAARROND_V(I$2*60,$C58,2100,"L","")</f>
        <v>74.358096219251919</v>
      </c>
      <c r="J58" s="16" cm="1">
        <f t="array" ref="J58">STOWA2024_JAARROND_V(J$2*60,$C58,2100,"L","")</f>
        <v>78.543813364100231</v>
      </c>
      <c r="K58" s="16" cm="1">
        <f t="array" ref="K58">STOWA2024_JAARROND_V(K$2*60,$C58,2100,"L","")</f>
        <v>89.116002111278476</v>
      </c>
      <c r="L58" s="16" cm="1">
        <f t="array" ref="L58">STOWA2024_JAARROND_V(L$2*60,$C58,2100,"L","")</f>
        <v>101.46459182234295</v>
      </c>
      <c r="M58" s="16" cm="1">
        <f t="array" ref="M58">STOWA2024_JAARROND_V(M$2*60,$C58,2100,"L","")</f>
        <v>110.55775805228055</v>
      </c>
      <c r="N58" s="16" cm="1">
        <f t="array" ref="N58">STOWA2024_JAARROND_V(N$2*60,$C58,2100,"L","")</f>
        <v>118.20959428860647</v>
      </c>
      <c r="O58" s="16" cm="1">
        <f t="array" ref="O58">STOWA2024_JAARROND_V(O$2*60,$C58,2100,"L","")</f>
        <v>143.1759542732014</v>
      </c>
      <c r="P58" s="16" cm="1">
        <f t="array" ref="P58">STOWA2024_JAARROND_V(P$2*60,$C58,2100,"L","")</f>
        <v>153.91281886677814</v>
      </c>
      <c r="R58" s="14" t="s">
        <v>67</v>
      </c>
      <c r="S58">
        <v>50</v>
      </c>
      <c r="T58" s="16" cm="1">
        <f t="array" ref="T58">STOWA2024_JAARROND_V(T$34*60,$C58,2100,"M","")</f>
        <v>27.115165133375328</v>
      </c>
      <c r="U58" s="16" cm="1">
        <f t="array" ref="U58">STOWA2024_JAARROND_V(U$34*60,$C58,2100,"M","")</f>
        <v>41.958843921385885</v>
      </c>
      <c r="V58" s="16" cm="1">
        <f t="array" ref="V58">STOWA2024_JAARROND_V(V$34*60,$C58,2100,"M","")</f>
        <v>52.331586588733984</v>
      </c>
      <c r="W58" s="16" cm="1">
        <f t="array" ref="W58">STOWA2024_JAARROND_V(W$34*60,$C58,2100,"M","")</f>
        <v>62.058948499701586</v>
      </c>
      <c r="X58" s="16" cm="1">
        <f t="array" ref="X58">STOWA2024_JAARROND_V(X$34*60,$C58,2100,"M","")</f>
        <v>71.126041650803714</v>
      </c>
      <c r="Y58" s="16" cm="1">
        <f t="array" ref="Y58">STOWA2024_JAARROND_V(Y$34*60,$C58,2100,"M","")</f>
        <v>79.539971345642286</v>
      </c>
      <c r="Z58" s="16" cm="1">
        <f t="array" ref="Z58">STOWA2024_JAARROND_V(Z$34*60,$C58,2100,"M","")</f>
        <v>84.017383203801174</v>
      </c>
      <c r="AA58" s="16" cm="1">
        <f t="array" ref="AA58">STOWA2024_JAARROND_V(AA$34*60,$C58,2100,"M","")</f>
        <v>95.326327794471851</v>
      </c>
      <c r="AB58" s="16" cm="1">
        <f t="array" ref="AB58">STOWA2024_JAARROND_V(AB$34*60,$C58,2100,"M","")</f>
        <v>106.76402111457236</v>
      </c>
      <c r="AC58" s="16" cm="1">
        <f t="array" ref="AC58">STOWA2024_JAARROND_V(AC$34*60,$C58,2100,"M","")</f>
        <v>115.32288267374759</v>
      </c>
      <c r="AD58" s="16" cm="1">
        <f t="array" ref="AD58">STOWA2024_JAARROND_V(AD$34*60,$C58,2100,"M","")</f>
        <v>122.59855517117494</v>
      </c>
      <c r="AE58" s="16" cm="1">
        <f t="array" ref="AE58">STOWA2024_JAARROND_V(AE$34*60,$C58,2100,"M","")</f>
        <v>147.88744755384604</v>
      </c>
      <c r="AF58" s="16" cm="1">
        <f t="array" ref="AF58">STOWA2024_JAARROND_V(AF$34*60,$C58,2100,"M","")</f>
        <v>158.97763031208683</v>
      </c>
      <c r="AH58" s="14" t="s">
        <v>67</v>
      </c>
      <c r="AI58">
        <v>50</v>
      </c>
      <c r="AJ58" s="16" cm="1">
        <f t="array" ref="AJ58">STOWA2024_JAARROND_V(AJ$34*60,$C58,2100,"H","")</f>
        <v>30.487575193243877</v>
      </c>
      <c r="AK58" s="16" cm="1">
        <f t="array" ref="AK58">STOWA2024_JAARROND_V(AK$34*60,$C58,2100,"H","")</f>
        <v>47.177415397713148</v>
      </c>
      <c r="AL58" s="16" cm="1">
        <f t="array" ref="AL58">STOWA2024_JAARROND_V(AL$34*60,$C58,2100,"H","")</f>
        <v>58.840253166740538</v>
      </c>
      <c r="AM58" s="16" cm="1">
        <f t="array" ref="AM58">STOWA2024_JAARROND_V(AM$34*60,$C58,2100,"H","")</f>
        <v>69.777441866634859</v>
      </c>
      <c r="AN58" s="16" cm="1">
        <f t="array" ref="AN58">STOWA2024_JAARROND_V(AN$34*60,$C58,2100,"H","")</f>
        <v>79.972241819673613</v>
      </c>
      <c r="AO58" s="16" cm="1">
        <f t="array" ref="AO58">STOWA2024_JAARROND_V(AO$34*60,$C58,2100,"H","")</f>
        <v>89.432642041478431</v>
      </c>
      <c r="AP58" s="16" cm="1">
        <f t="array" ref="AP58">STOWA2024_JAARROND_V(AP$34*60,$C58,2100,"H","")</f>
        <v>94.466925625048432</v>
      </c>
      <c r="AQ58" s="16" cm="1">
        <f t="array" ref="AQ58">STOWA2024_JAARROND_V(AQ$34*60,$C58,2100,"H","")</f>
        <v>107.18240409875014</v>
      </c>
      <c r="AR58" s="16" cm="1">
        <f t="array" ref="AR58">STOWA2024_JAARROND_V(AR$34*60,$C58,2100,"H","")</f>
        <v>116.88111339973759</v>
      </c>
      <c r="AS58" s="16" cm="1">
        <f t="array" ref="AS58">STOWA2024_JAARROND_V(AS$34*60,$C58,2100,"H","")</f>
        <v>124.41993876927557</v>
      </c>
      <c r="AT58" s="16" cm="1">
        <f t="array" ref="AT58">STOWA2024_JAARROND_V(AT$34*60,$C58,2100,"H","")</f>
        <v>130.977480492442</v>
      </c>
      <c r="AU58" s="16" cm="1">
        <f t="array" ref="AU58">STOWA2024_JAARROND_V(AU$34*60,$C58,2100,"H","")</f>
        <v>156.88211654416764</v>
      </c>
      <c r="AV58" s="16" cm="1">
        <f t="array" ref="AV58">STOWA2024_JAARROND_V(AV$34*60,$C58,2100,"H","")</f>
        <v>168.64681579858521</v>
      </c>
    </row>
    <row r="59" spans="2:48" x14ac:dyDescent="0.3">
      <c r="B59" s="14" t="s">
        <v>68</v>
      </c>
      <c r="C59">
        <v>100</v>
      </c>
      <c r="D59" s="16" cm="1">
        <f t="array" ref="D59">STOWA2024_JAARROND_V(D$2*60,$C59,2100,"L","")</f>
        <v>29.440643200059725</v>
      </c>
      <c r="E59" s="16" cm="1">
        <f t="array" ref="E59">STOWA2024_JAARROND_V(E$2*60,$C59,2100,"L","")</f>
        <v>47.009717400654424</v>
      </c>
      <c r="F59" s="16" cm="1">
        <f t="array" ref="F59">STOWA2024_JAARROND_V(F$2*60,$C59,2100,"L","")</f>
        <v>59.17931386241699</v>
      </c>
      <c r="G59" s="16" cm="1">
        <f t="array" ref="G59">STOWA2024_JAARROND_V(G$2*60,$C59,2100,"L","")</f>
        <v>70.2258223850272</v>
      </c>
      <c r="H59" s="16" cm="1">
        <f t="array" ref="H59">STOWA2024_JAARROND_V(H$2*60,$C59,2100,"L","")</f>
        <v>79.991360070983134</v>
      </c>
      <c r="I59" s="16" cm="1">
        <f t="array" ref="I59">STOWA2024_JAARROND_V(I$2*60,$C59,2100,"L","")</f>
        <v>88.409907409520073</v>
      </c>
      <c r="J59" s="16" cm="1">
        <f t="array" ref="J59">STOWA2024_JAARROND_V(J$2*60,$C59,2100,"L","")</f>
        <v>92.530463518192619</v>
      </c>
      <c r="K59" s="16" cm="1">
        <f t="array" ref="K59">STOWA2024_JAARROND_V(K$2*60,$C59,2100,"L","")</f>
        <v>101.4710705953769</v>
      </c>
      <c r="L59" s="16" cm="1">
        <f t="array" ref="L59">STOWA2024_JAARROND_V(L$2*60,$C59,2100,"L","")</f>
        <v>113.58188030652212</v>
      </c>
      <c r="M59" s="16" cm="1">
        <f t="array" ref="M59">STOWA2024_JAARROND_V(M$2*60,$C59,2100,"L","")</f>
        <v>122.41029165840716</v>
      </c>
      <c r="N59" s="16" cm="1">
        <f t="array" ref="N59">STOWA2024_JAARROND_V(N$2*60,$C59,2100,"L","")</f>
        <v>129.83214535841668</v>
      </c>
      <c r="O59" s="16" cm="1">
        <f t="array" ref="O59">STOWA2024_JAARROND_V(O$2*60,$C59,2100,"L","")</f>
        <v>154.19412411535299</v>
      </c>
      <c r="P59" s="16" cm="1">
        <f t="array" ref="P59">STOWA2024_JAARROND_V(P$2*60,$C59,2100,"L","")</f>
        <v>164.73122453601661</v>
      </c>
      <c r="R59" s="14" t="s">
        <v>68</v>
      </c>
      <c r="S59">
        <v>100</v>
      </c>
      <c r="T59" s="16" cm="1">
        <f t="array" ref="T59">STOWA2024_JAARROND_V(T$34*60,$C59,2100,"M","")</f>
        <v>31.492305957178893</v>
      </c>
      <c r="U59" s="16" cm="1">
        <f t="array" ref="U59">STOWA2024_JAARROND_V(U$34*60,$C59,2100,"M","")</f>
        <v>50.28573571853628</v>
      </c>
      <c r="V59" s="16" cm="1">
        <f t="array" ref="V59">STOWA2024_JAARROND_V(V$34*60,$C59,2100,"M","")</f>
        <v>63.303408346981129</v>
      </c>
      <c r="W59" s="16" cm="1">
        <f t="array" ref="W59">STOWA2024_JAARROND_V(W$34*60,$C59,2100,"M","")</f>
        <v>75.119727161371685</v>
      </c>
      <c r="X59" s="16" cm="1">
        <f t="array" ref="X59">STOWA2024_JAARROND_V(X$34*60,$C59,2100,"M","")</f>
        <v>85.565806703610122</v>
      </c>
      <c r="Y59" s="16" cm="1">
        <f t="array" ref="Y59">STOWA2024_JAARROND_V(Y$34*60,$C59,2100,"M","")</f>
        <v>94.571026688058737</v>
      </c>
      <c r="Z59" s="16" cm="1">
        <f t="array" ref="Z59">STOWA2024_JAARROND_V(Z$34*60,$C59,2100,"M","")</f>
        <v>98.97873656063976</v>
      </c>
      <c r="AA59" s="16" cm="1">
        <f t="array" ref="AA59">STOWA2024_JAARROND_V(AA$34*60,$C59,2100,"M","")</f>
        <v>108.54239763979156</v>
      </c>
      <c r="AB59" s="16" cm="1">
        <f t="array" ref="AB59">STOWA2024_JAARROND_V(AB$34*60,$C59,2100,"M","")</f>
        <v>119.51418765386546</v>
      </c>
      <c r="AC59" s="16" cm="1">
        <f t="array" ref="AC59">STOWA2024_JAARROND_V(AC$34*60,$C59,2100,"M","")</f>
        <v>127.68626961760752</v>
      </c>
      <c r="AD59" s="16" cm="1">
        <f t="array" ref="AD59">STOWA2024_JAARROND_V(AD$34*60,$C59,2100,"M","")</f>
        <v>134.65263569769331</v>
      </c>
      <c r="AE59" s="16" cm="1">
        <f t="array" ref="AE59">STOWA2024_JAARROND_V(AE$34*60,$C59,2100,"M","")</f>
        <v>159.26819247670736</v>
      </c>
      <c r="AF59" s="16" cm="1">
        <f t="array" ref="AF59">STOWA2024_JAARROND_V(AF$34*60,$C59,2100,"M","")</f>
        <v>170.15203741939249</v>
      </c>
      <c r="AH59" s="14" t="s">
        <v>68</v>
      </c>
      <c r="AI59">
        <v>100</v>
      </c>
      <c r="AJ59" s="16" cm="1">
        <f t="array" ref="AJ59">STOWA2024_JAARROND_V(AJ$34*60,$C59,2100,"H","")</f>
        <v>35.409116675315495</v>
      </c>
      <c r="AK59" s="16" cm="1">
        <f t="array" ref="AK59">STOWA2024_JAARROND_V(AK$34*60,$C59,2100,"H","")</f>
        <v>56.539952507219837</v>
      </c>
      <c r="AL59" s="16" cm="1">
        <f t="array" ref="AL59">STOWA2024_JAARROND_V(AL$34*60,$C59,2100,"H","")</f>
        <v>71.176679635694512</v>
      </c>
      <c r="AM59" s="16" cm="1">
        <f t="array" ref="AM59">STOWA2024_JAARROND_V(AM$34*60,$C59,2100,"H","")</f>
        <v>84.46263627984753</v>
      </c>
      <c r="AN59" s="16" cm="1">
        <f t="array" ref="AN59">STOWA2024_JAARROND_V(AN$34*60,$C59,2100,"H","")</f>
        <v>96.20793209317074</v>
      </c>
      <c r="AO59" s="16" cm="1">
        <f t="array" ref="AO59">STOWA2024_JAARROND_V(AO$34*60,$C59,2100,"H","")</f>
        <v>106.33316349254167</v>
      </c>
      <c r="AP59" s="16" cm="1">
        <f t="array" ref="AP59">STOWA2024_JAARROND_V(AP$34*60,$C59,2100,"H","")</f>
        <v>111.28907600531159</v>
      </c>
      <c r="AQ59" s="16" cm="1">
        <f t="array" ref="AQ59">STOWA2024_JAARROND_V(AQ$34*60,$C59,2100,"H","")</f>
        <v>122.0422038154923</v>
      </c>
      <c r="AR59" s="16" cm="1">
        <f t="array" ref="AR59">STOWA2024_JAARROND_V(AR$34*60,$C59,2100,"H","")</f>
        <v>130.83950168061182</v>
      </c>
      <c r="AS59" s="16" cm="1">
        <f t="array" ref="AS59">STOWA2024_JAARROND_V(AS$34*60,$C59,2100,"H","")</f>
        <v>137.75859117608093</v>
      </c>
      <c r="AT59" s="16" cm="1">
        <f t="array" ref="AT59">STOWA2024_JAARROND_V(AT$34*60,$C59,2100,"H","")</f>
        <v>143.85538998176679</v>
      </c>
      <c r="AU59" s="16" cm="1">
        <f t="array" ref="AU59">STOWA2024_JAARROND_V(AU$34*60,$C59,2100,"H","")</f>
        <v>168.95505025747482</v>
      </c>
      <c r="AV59" s="16" cm="1">
        <f t="array" ref="AV59">STOWA2024_JAARROND_V(AV$34*60,$C59,2100,"H","")</f>
        <v>180.50086201492826</v>
      </c>
    </row>
    <row r="60" spans="2:48" x14ac:dyDescent="0.3">
      <c r="B60" s="14" t="s">
        <v>69</v>
      </c>
      <c r="C60">
        <v>200</v>
      </c>
      <c r="D60" s="16" cm="1">
        <f t="array" ref="D60">STOWA2024_JAARROND_V(D$2*60,$C60,2100,"L","")</f>
        <v>34.240065989596431</v>
      </c>
      <c r="E60" s="16" cm="1">
        <f t="array" ref="E60">STOWA2024_JAARROND_V(E$2*60,$C60,2100,"L","")</f>
        <v>56.468876910592932</v>
      </c>
      <c r="F60" s="16" cm="1">
        <f t="array" ref="F60">STOWA2024_JAARROND_V(F$2*60,$C60,2100,"L","")</f>
        <v>71.792877591205482</v>
      </c>
      <c r="G60" s="16" cm="1">
        <f t="array" ref="G60">STOWA2024_JAARROND_V(G$2*60,$C60,2100,"L","")</f>
        <v>83.452704941686008</v>
      </c>
      <c r="H60" s="16" cm="1">
        <f t="array" ref="H60">STOWA2024_JAARROND_V(H$2*60,$C60,2100,"L","")</f>
        <v>90.981923655599758</v>
      </c>
      <c r="I60" s="16" cm="1">
        <f t="array" ref="I60">STOWA2024_JAARROND_V(I$2*60,$C60,2100,"L","")</f>
        <v>97.429333236369928</v>
      </c>
      <c r="J60" s="16" cm="1">
        <f t="array" ref="J60">STOWA2024_JAARROND_V(J$2*60,$C60,2100,"L","")</f>
        <v>100.65256772567781</v>
      </c>
      <c r="K60" s="16" cm="1">
        <f t="array" ref="K60">STOWA2024_JAARROND_V(K$2*60,$C60,2100,"L","")</f>
        <v>115.06231512581819</v>
      </c>
      <c r="L60" s="16" cm="1">
        <f t="array" ref="L60">STOWA2024_JAARROND_V(L$2*60,$C60,2100,"L","")</f>
        <v>126.57705360443197</v>
      </c>
      <c r="M60" s="16" cm="1">
        <f t="array" ref="M60">STOWA2024_JAARROND_V(M$2*60,$C60,2100,"L","")</f>
        <v>134.89128771902827</v>
      </c>
      <c r="N60" s="16" cm="1">
        <f t="array" ref="N60">STOWA2024_JAARROND_V(N$2*60,$C60,2100,"L","")</f>
        <v>141.89481806835551</v>
      </c>
      <c r="O60" s="16" cm="1">
        <f t="array" ref="O60">STOWA2024_JAARROND_V(O$2*60,$C60,2100,"L","")</f>
        <v>165.17962572863073</v>
      </c>
      <c r="P60" s="16" cm="1">
        <f t="array" ref="P60">STOWA2024_JAARROND_V(P$2*60,$C60,2100,"L","")</f>
        <v>175.3624092615477</v>
      </c>
      <c r="R60" s="14" t="s">
        <v>69</v>
      </c>
      <c r="S60">
        <v>200</v>
      </c>
      <c r="T60" s="16" cm="1">
        <f t="array" ref="T60">STOWA2024_JAARROND_V(T$34*60,$C60,2100,"M","")</f>
        <v>36.626191445986436</v>
      </c>
      <c r="U60" s="16" cm="1">
        <f t="array" ref="U60">STOWA2024_JAARROND_V(U$34*60,$C60,2100,"M","")</f>
        <v>60.404086168982197</v>
      </c>
      <c r="V60" s="16" cm="1">
        <f t="array" ref="V60">STOWA2024_JAARROND_V(V$34*60,$C60,2100,"M","")</f>
        <v>76.795987481820674</v>
      </c>
      <c r="W60" s="16" cm="1">
        <f t="array" ref="W60">STOWA2024_JAARROND_V(W$34*60,$C60,2100,"M","")</f>
        <v>89.268366153509149</v>
      </c>
      <c r="X60" s="16" cm="1">
        <f t="array" ref="X60">STOWA2024_JAARROND_V(X$34*60,$C60,2100,"M","")</f>
        <v>97.322281883061137</v>
      </c>
      <c r="Y60" s="16" cm="1">
        <f t="array" ref="Y60">STOWA2024_JAARROND_V(Y$34*60,$C60,2100,"M","")</f>
        <v>104.21899924650681</v>
      </c>
      <c r="Z60" s="16" cm="1">
        <f t="array" ref="Z60">STOWA2024_JAARROND_V(Z$34*60,$C60,2100,"M","")</f>
        <v>107.66685485275964</v>
      </c>
      <c r="AA60" s="16" cm="1">
        <f t="array" ref="AA60">STOWA2024_JAARROND_V(AA$34*60,$C60,2100,"M","")</f>
        <v>123.08079030271486</v>
      </c>
      <c r="AB60" s="16" cm="1">
        <f t="array" ref="AB60">STOWA2024_JAARROND_V(AB$34*60,$C60,2100,"M","")</f>
        <v>133.18809035673976</v>
      </c>
      <c r="AC60" s="16" cm="1">
        <f t="array" ref="AC60">STOWA2024_JAARROND_V(AC$34*60,$C60,2100,"M","")</f>
        <v>140.70520623234856</v>
      </c>
      <c r="AD60" s="16" cm="1">
        <f t="array" ref="AD60">STOWA2024_JAARROND_V(AD$34*60,$C60,2100,"M","")</f>
        <v>147.16317898008234</v>
      </c>
      <c r="AE60" s="16" cm="1">
        <f t="array" ref="AE60">STOWA2024_JAARROND_V(AE$34*60,$C60,2100,"M","")</f>
        <v>170.61519415679595</v>
      </c>
      <c r="AF60" s="16" cm="1">
        <f t="array" ref="AF60">STOWA2024_JAARROND_V(AF$34*60,$C60,2100,"M","")</f>
        <v>181.13306270058038</v>
      </c>
      <c r="AH60" s="14" t="s">
        <v>69</v>
      </c>
      <c r="AI60">
        <v>200</v>
      </c>
      <c r="AJ60" s="16" cm="1">
        <f t="array" ref="AJ60">STOWA2024_JAARROND_V(AJ$34*60,$C60,2100,"H","")</f>
        <v>41.181521862730989</v>
      </c>
      <c r="AK60" s="16" cm="1">
        <f t="array" ref="AK60">STOWA2024_JAARROND_V(AK$34*60,$C60,2100,"H","")</f>
        <v>67.916758389543546</v>
      </c>
      <c r="AL60" s="16" cm="1">
        <f t="array" ref="AL60">STOWA2024_JAARROND_V(AL$34*60,$C60,2100,"H","")</f>
        <v>86.347379091176961</v>
      </c>
      <c r="AM60" s="16" cm="1">
        <f t="array" ref="AM60">STOWA2024_JAARROND_V(AM$34*60,$C60,2100,"H","")</f>
        <v>100.37099210335334</v>
      </c>
      <c r="AN60" s="16" cm="1">
        <f t="array" ref="AN60">STOWA2024_JAARROND_V(AN$34*60,$C60,2100,"H","")</f>
        <v>109.42660213548743</v>
      </c>
      <c r="AO60" s="16" cm="1">
        <f t="array" ref="AO60">STOWA2024_JAARROND_V(AO$34*60,$C60,2100,"H","")</f>
        <v>117.1810889022227</v>
      </c>
      <c r="AP60" s="16" cm="1">
        <f t="array" ref="AP60">STOWA2024_JAARROND_V(AP$34*60,$C60,2100,"H","")</f>
        <v>121.05776664082498</v>
      </c>
      <c r="AQ60" s="16" cm="1">
        <f t="array" ref="AQ60">STOWA2024_JAARROND_V(AQ$34*60,$C60,2100,"H","")</f>
        <v>138.38878836769945</v>
      </c>
      <c r="AR60" s="16" cm="1">
        <f t="array" ref="AR60">STOWA2024_JAARROND_V(AR$34*60,$C60,2100,"H","")</f>
        <v>145.80916052023647</v>
      </c>
      <c r="AS60" s="16" cm="1">
        <f t="array" ref="AS60">STOWA2024_JAARROND_V(AS$34*60,$C60,2100,"H","")</f>
        <v>151.80450521232359</v>
      </c>
      <c r="AT60" s="16" cm="1">
        <f t="array" ref="AT60">STOWA2024_JAARROND_V(AT$34*60,$C60,2100,"H","")</f>
        <v>157.2209589024699</v>
      </c>
      <c r="AU60" s="16" cm="1">
        <f t="array" ref="AU60">STOWA2024_JAARROND_V(AU$34*60,$C60,2100,"H","")</f>
        <v>180.99218842874774</v>
      </c>
      <c r="AV60" s="16" cm="1">
        <f t="array" ref="AV60">STOWA2024_JAARROND_V(AV$34*60,$C60,2100,"H","")</f>
        <v>192.1497647205519</v>
      </c>
    </row>
    <row r="61" spans="2:48" x14ac:dyDescent="0.3">
      <c r="B61" s="14" t="s">
        <v>70</v>
      </c>
      <c r="C61">
        <v>250</v>
      </c>
      <c r="D61" s="16" cm="1">
        <f t="array" ref="D61">STOWA2024_JAARROND_V(D$2*60,$C61,2100,"L","")</f>
        <v>35.956538683338131</v>
      </c>
      <c r="E61" s="16" cm="1">
        <f t="array" ref="E61">STOWA2024_JAARROND_V(E$2*60,$C61,2100,"L","")</f>
        <v>59.930126124046716</v>
      </c>
      <c r="F61" s="16" cm="1">
        <f t="array" ref="F61">STOWA2024_JAARROND_V(F$2*60,$C61,2100,"L","")</f>
        <v>76.444048766689548</v>
      </c>
      <c r="G61" s="16" cm="1">
        <f t="array" ref="G61">STOWA2024_JAARROND_V(G$2*60,$C61,2100,"L","")</f>
        <v>88.761677735762149</v>
      </c>
      <c r="H61" s="16" cm="1">
        <f t="array" ref="H61">STOWA2024_JAARROND_V(H$2*60,$C61,2100,"L","")</f>
        <v>96.317568947553184</v>
      </c>
      <c r="I61" s="16" cm="1">
        <f t="array" ref="I61">STOWA2024_JAARROND_V(I$2*60,$C61,2100,"L","")</f>
        <v>102.58495518091405</v>
      </c>
      <c r="J61" s="16" cm="1">
        <f t="array" ref="J61">STOWA2024_JAARROND_V(J$2*60,$C61,2100,"L","")</f>
        <v>105.61338086903112</v>
      </c>
      <c r="K61" s="16" cm="1">
        <f t="array" ref="K61">STOWA2024_JAARROND_V(K$2*60,$C61,2100,"L","")</f>
        <v>119.72079079678934</v>
      </c>
      <c r="L61" s="16" cm="1">
        <f t="array" ref="L61">STOWA2024_JAARROND_V(L$2*60,$C61,2100,"L","")</f>
        <v>130.95771276259109</v>
      </c>
      <c r="M61" s="16" cm="1">
        <f t="array" ref="M61">STOWA2024_JAARROND_V(M$2*60,$C61,2100,"L","")</f>
        <v>139.04843656367888</v>
      </c>
      <c r="N61" s="16" cm="1">
        <f t="array" ref="N61">STOWA2024_JAARROND_V(N$2*60,$C61,2100,"L","")</f>
        <v>145.87450905543497</v>
      </c>
      <c r="O61" s="16" cm="1">
        <f t="array" ref="O61">STOWA2024_JAARROND_V(O$2*60,$C61,2100,"L","")</f>
        <v>168.70923205369681</v>
      </c>
      <c r="P61" s="16" cm="1">
        <f t="array" ref="P61">STOWA2024_JAARROND_V(P$2*60,$C61,2100,"L","")</f>
        <v>178.74558405909647</v>
      </c>
      <c r="R61" s="14" t="s">
        <v>70</v>
      </c>
      <c r="S61">
        <v>250</v>
      </c>
      <c r="T61" s="16" cm="1">
        <f t="array" ref="T61">STOWA2024_JAARROND_V(T$34*60,$C61,2100,"M","")</f>
        <v>38.462281876182836</v>
      </c>
      <c r="U61" s="16" cm="1">
        <f t="array" ref="U61">STOWA2024_JAARROND_V(U$34*60,$C61,2100,"M","")</f>
        <v>64.106543295459318</v>
      </c>
      <c r="V61" s="16" cm="1">
        <f t="array" ref="V61">STOWA2024_JAARROND_V(V$34*60,$C61,2100,"M","")</f>
        <v>81.771289981912048</v>
      </c>
      <c r="W61" s="16" cm="1">
        <f t="array" ref="W61">STOWA2024_JAARROND_V(W$34*60,$C61,2100,"M","")</f>
        <v>94.947311223195854</v>
      </c>
      <c r="X61" s="16" cm="1">
        <f t="array" ref="X61">STOWA2024_JAARROND_V(X$34*60,$C61,2100,"M","")</f>
        <v>103.02975820656883</v>
      </c>
      <c r="Y61" s="16" cm="1">
        <f t="array" ref="Y61">STOWA2024_JAARROND_V(Y$34*60,$C61,2100,"M","")</f>
        <v>109.73390673591925</v>
      </c>
      <c r="Z61" s="16" cm="1">
        <f t="array" ref="Z61">STOWA2024_JAARROND_V(Z$34*60,$C61,2100,"M","")</f>
        <v>112.9733776839782</v>
      </c>
      <c r="AA61" s="16" cm="1">
        <f t="array" ref="AA61">STOWA2024_JAARROND_V(AA$34*60,$C61,2100,"M","")</f>
        <v>128.06390633477221</v>
      </c>
      <c r="AB61" s="16" cm="1">
        <f t="array" ref="AB61">STOWA2024_JAARROND_V(AB$34*60,$C61,2100,"M","")</f>
        <v>137.79754847860701</v>
      </c>
      <c r="AC61" s="16" cm="1">
        <f t="array" ref="AC61">STOWA2024_JAARROND_V(AC$34*60,$C61,2100,"M","")</f>
        <v>145.04153139771813</v>
      </c>
      <c r="AD61" s="16" cm="1">
        <f t="array" ref="AD61">STOWA2024_JAARROND_V(AD$34*60,$C61,2100,"M","")</f>
        <v>151.29063046132575</v>
      </c>
      <c r="AE61" s="16" cm="1">
        <f t="array" ref="AE61">STOWA2024_JAARROND_V(AE$34*60,$C61,2100,"M","")</f>
        <v>174.2609492902865</v>
      </c>
      <c r="AF61" s="16" cm="1">
        <f t="array" ref="AF61">STOWA2024_JAARROND_V(AF$34*60,$C61,2100,"M","")</f>
        <v>184.62756768207529</v>
      </c>
      <c r="AH61" s="14" t="s">
        <v>70</v>
      </c>
      <c r="AI61">
        <v>250</v>
      </c>
      <c r="AJ61" s="16" cm="1">
        <f t="array" ref="AJ61">STOWA2024_JAARROND_V(AJ$34*60,$C61,2100,"H","")</f>
        <v>43.245973426159111</v>
      </c>
      <c r="AK61" s="16" cm="1">
        <f t="array" ref="AK61">STOWA2024_JAARROND_V(AK$34*60,$C61,2100,"H","")</f>
        <v>72.079703349974309</v>
      </c>
      <c r="AL61" s="16" cm="1">
        <f t="array" ref="AL61">STOWA2024_JAARROND_V(AL$34*60,$C61,2100,"H","")</f>
        <v>91.941477756427773</v>
      </c>
      <c r="AM61" s="16" cm="1">
        <f t="array" ref="AM61">STOWA2024_JAARROND_V(AM$34*60,$C61,2100,"H","")</f>
        <v>106.75624788102387</v>
      </c>
      <c r="AN61" s="16" cm="1">
        <f t="array" ref="AN61">STOWA2024_JAARROND_V(AN$34*60,$C61,2100,"H","")</f>
        <v>115.84393770105325</v>
      </c>
      <c r="AO61" s="16" cm="1">
        <f t="array" ref="AO61">STOWA2024_JAARROND_V(AO$34*60,$C61,2100,"H","")</f>
        <v>123.38190515911104</v>
      </c>
      <c r="AP61" s="16" cm="1">
        <f t="array" ref="AP61">STOWA2024_JAARROND_V(AP$34*60,$C61,2100,"H","")</f>
        <v>127.02428069433176</v>
      </c>
      <c r="AQ61" s="16" cm="1">
        <f t="array" ref="AQ61">STOWA2024_JAARROND_V(AQ$34*60,$C61,2100,"H","")</f>
        <v>143.99167236183047</v>
      </c>
      <c r="AR61" s="16" cm="1">
        <f t="array" ref="AR61">STOWA2024_JAARROND_V(AR$34*60,$C61,2100,"H","")</f>
        <v>150.85541666372833</v>
      </c>
      <c r="AS61" s="16" cm="1">
        <f t="array" ref="AS61">STOWA2024_JAARROND_V(AS$34*60,$C61,2100,"H","")</f>
        <v>156.48289426270216</v>
      </c>
      <c r="AT61" s="16" cm="1">
        <f t="array" ref="AT61">STOWA2024_JAARROND_V(AT$34*60,$C61,2100,"H","")</f>
        <v>161.63049859984443</v>
      </c>
      <c r="AU61" s="16" cm="1">
        <f t="array" ref="AU61">STOWA2024_JAARROND_V(AU$34*60,$C61,2100,"H","")</f>
        <v>184.8596821965032</v>
      </c>
      <c r="AV61" s="16" cm="1">
        <f t="array" ref="AV61">STOWA2024_JAARROND_V(AV$34*60,$C61,2100,"H","")</f>
        <v>195.85680914412578</v>
      </c>
    </row>
    <row r="62" spans="2:48" x14ac:dyDescent="0.3">
      <c r="B62" s="14" t="s">
        <v>71</v>
      </c>
      <c r="C62">
        <v>500</v>
      </c>
      <c r="D62" s="16" cm="1">
        <f t="array" ref="D62">STOWA2024_JAARROND_V(D$2*60,$C62,2100,"L","")</f>
        <v>41.893916397937637</v>
      </c>
      <c r="E62" s="16" cm="1">
        <f t="array" ref="E62">STOWA2024_JAARROND_V(E$2*60,$C62,2100,"L","")</f>
        <v>72.19093341201328</v>
      </c>
      <c r="F62" s="16" cm="1">
        <f t="array" ref="F62">STOWA2024_JAARROND_V(F$2*60,$C62,2100,"L","")</f>
        <v>93.053092202070829</v>
      </c>
      <c r="G62" s="16" cm="1">
        <f t="array" ref="G62">STOWA2024_JAARROND_V(G$2*60,$C62,2100,"L","")</f>
        <v>107.69001822206855</v>
      </c>
      <c r="H62" s="16" cm="1">
        <f t="array" ref="H62">STOWA2024_JAARROND_V(H$2*60,$C62,2100,"L","")</f>
        <v>115.14311386372637</v>
      </c>
      <c r="I62" s="16" cm="1">
        <f t="array" ref="I62">STOWA2024_JAARROND_V(I$2*60,$C62,2100,"L","")</f>
        <v>120.54251103968183</v>
      </c>
      <c r="J62" s="16" cm="1">
        <f t="array" ref="J62">STOWA2024_JAARROND_V(J$2*60,$C62,2100,"L","")</f>
        <v>122.74352351163715</v>
      </c>
      <c r="K62" s="16" cm="1">
        <f t="array" ref="K62">STOWA2024_JAARROND_V(K$2*60,$C62,2100,"L","")</f>
        <v>135.13799582226846</v>
      </c>
      <c r="L62" s="16" cm="1">
        <f t="array" ref="L62">STOWA2024_JAARROND_V(L$2*60,$C62,2100,"L","")</f>
        <v>145.21174685753755</v>
      </c>
      <c r="M62" s="16" cm="1">
        <f t="array" ref="M62">STOWA2024_JAARROND_V(M$2*60,$C62,2100,"L","")</f>
        <v>152.41164479368817</v>
      </c>
      <c r="N62" s="16" cm="1">
        <f t="array" ref="N62">STOWA2024_JAARROND_V(N$2*60,$C62,2100,"L","")</f>
        <v>158.54467244271882</v>
      </c>
      <c r="O62" s="16" cm="1">
        <f t="array" ref="O62">STOWA2024_JAARROND_V(O$2*60,$C62,2100,"L","")</f>
        <v>179.65169722126137</v>
      </c>
      <c r="P62" s="16" cm="1">
        <f t="array" ref="P62">STOWA2024_JAARROND_V(P$2*60,$C62,2100,"L","")</f>
        <v>189.13423936804082</v>
      </c>
      <c r="R62" s="14" t="s">
        <v>71</v>
      </c>
      <c r="S62">
        <v>500</v>
      </c>
      <c r="T62" s="16" cm="1">
        <f t="array" ref="T62">STOWA2024_JAARROND_V(T$34*60,$C62,2100,"M","")</f>
        <v>44.813424217092155</v>
      </c>
      <c r="U62" s="16" cm="1">
        <f t="array" ref="U62">STOWA2024_JAARROND_V(U$34*60,$C62,2100,"M","")</f>
        <v>77.221783060121425</v>
      </c>
      <c r="V62" s="16" cm="1">
        <f t="array" ref="V62">STOWA2024_JAARROND_V(V$34*60,$C62,2100,"M","")</f>
        <v>99.537786249291145</v>
      </c>
      <c r="W62" s="16" cm="1">
        <f t="array" ref="W62">STOWA2024_JAARROND_V(W$34*60,$C62,2100,"M","")</f>
        <v>115.19473196756356</v>
      </c>
      <c r="X62" s="16" cm="1">
        <f t="array" ref="X62">STOWA2024_JAARROND_V(X$34*60,$C62,2100,"M","")</f>
        <v>123.16721975189053</v>
      </c>
      <c r="Y62" s="16" cm="1">
        <f t="array" ref="Y62">STOWA2024_JAARROND_V(Y$34*60,$C62,2100,"M","")</f>
        <v>128.94289070765186</v>
      </c>
      <c r="Z62" s="16" cm="1">
        <f t="array" ref="Z62">STOWA2024_JAARROND_V(Z$34*60,$C62,2100,"M","")</f>
        <v>131.29728757701926</v>
      </c>
      <c r="AA62" s="16" cm="1">
        <f t="array" ref="AA62">STOWA2024_JAARROND_V(AA$34*60,$C62,2100,"M","")</f>
        <v>144.55550722703668</v>
      </c>
      <c r="AB62" s="16" cm="1">
        <f t="array" ref="AB62">STOWA2024_JAARROND_V(AB$34*60,$C62,2100,"M","")</f>
        <v>152.79606145489032</v>
      </c>
      <c r="AC62" s="16" cm="1">
        <f t="array" ref="AC62">STOWA2024_JAARROND_V(AC$34*60,$C62,2100,"M","")</f>
        <v>158.98070420660841</v>
      </c>
      <c r="AD62" s="16" cm="1">
        <f t="array" ref="AD62">STOWA2024_JAARROND_V(AD$34*60,$C62,2100,"M","")</f>
        <v>164.43121972069892</v>
      </c>
      <c r="AE62" s="16" cm="1">
        <f t="array" ref="AE62">STOWA2024_JAARROND_V(AE$34*60,$C62,2100,"M","")</f>
        <v>185.56349832369554</v>
      </c>
      <c r="AF62" s="16" cm="1">
        <f t="array" ref="AF62">STOWA2024_JAARROND_V(AF$34*60,$C62,2100,"M","")</f>
        <v>195.35808262751718</v>
      </c>
      <c r="AH62" s="14" t="s">
        <v>71</v>
      </c>
      <c r="AI62">
        <v>500</v>
      </c>
      <c r="AJ62" s="16" cm="1">
        <f t="array" ref="AJ62">STOWA2024_JAARROND_V(AJ$34*60,$C62,2100,"H","")</f>
        <v>50.387030053659885</v>
      </c>
      <c r="AK62" s="16" cm="1">
        <f t="array" ref="AK62">STOWA2024_JAARROND_V(AK$34*60,$C62,2100,"H","")</f>
        <v>86.826132388327864</v>
      </c>
      <c r="AL62" s="16" cm="1">
        <f t="array" ref="AL62">STOWA2024_JAARROND_V(AL$34*60,$C62,2100,"H","")</f>
        <v>111.91765670307542</v>
      </c>
      <c r="AM62" s="16" cm="1">
        <f t="array" ref="AM62">STOWA2024_JAARROND_V(AM$34*60,$C62,2100,"H","")</f>
        <v>129.52191275441771</v>
      </c>
      <c r="AN62" s="16" cm="1">
        <f t="array" ref="AN62">STOWA2024_JAARROND_V(AN$34*60,$C62,2100,"H","")</f>
        <v>138.48596735656758</v>
      </c>
      <c r="AO62" s="16" cm="1">
        <f t="array" ref="AO62">STOWA2024_JAARROND_V(AO$34*60,$C62,2100,"H","")</f>
        <v>144.97997916468555</v>
      </c>
      <c r="AP62" s="16" cm="1">
        <f t="array" ref="AP62">STOWA2024_JAARROND_V(AP$34*60,$C62,2100,"H","")</f>
        <v>147.62720079274877</v>
      </c>
      <c r="AQ62" s="16" cm="1">
        <f t="array" ref="AQ62">STOWA2024_JAARROND_V(AQ$34*60,$C62,2100,"H","")</f>
        <v>162.53439263613964</v>
      </c>
      <c r="AR62" s="16" cm="1">
        <f t="array" ref="AR62">STOWA2024_JAARROND_V(AR$34*60,$C62,2100,"H","")</f>
        <v>167.27520750438197</v>
      </c>
      <c r="AS62" s="16" cm="1">
        <f t="array" ref="AS62">STOWA2024_JAARROND_V(AS$34*60,$C62,2100,"H","")</f>
        <v>171.5216358130925</v>
      </c>
      <c r="AT62" s="16" cm="1">
        <f t="array" ref="AT62">STOWA2024_JAARROND_V(AT$34*60,$C62,2100,"H","")</f>
        <v>175.66917361502445</v>
      </c>
      <c r="AU62" s="16" cm="1">
        <f t="array" ref="AU62">STOWA2024_JAARROND_V(AU$34*60,$C62,2100,"H","")</f>
        <v>196.84966406470627</v>
      </c>
      <c r="AV62" s="16" cm="1">
        <f t="array" ref="AV62">STOWA2024_JAARROND_V(AV$34*60,$C62,2100,"H","")</f>
        <v>207.23996521379024</v>
      </c>
    </row>
    <row r="63" spans="2:48" x14ac:dyDescent="0.3">
      <c r="B63" s="14" t="s">
        <v>72</v>
      </c>
      <c r="C63">
        <v>1000</v>
      </c>
      <c r="D63" s="16" cm="1">
        <f t="array" ref="D63">STOWA2024_JAARROND_V(D$2*60,$C63,2100,"L","")</f>
        <v>48.872994950180086</v>
      </c>
      <c r="E63" s="16" cm="1">
        <f t="array" ref="E63">STOWA2024_JAARROND_V(E$2*60,$C63,2100,"L","")</f>
        <v>87.119860812268257</v>
      </c>
      <c r="F63" s="16" cm="1">
        <f t="array" ref="F63">STOWA2024_JAARROND_V(F$2*60,$C63,2100,"L","")</f>
        <v>113.5185614407259</v>
      </c>
      <c r="G63" s="16" cm="1">
        <f t="array" ref="G63">STOWA2024_JAARROND_V(G$2*60,$C63,2100,"L","")</f>
        <v>130.95939090501986</v>
      </c>
      <c r="H63" s="16" cm="1">
        <f t="array" ref="H63">STOWA2024_JAARROND_V(H$2*60,$C63,2100,"L","")</f>
        <v>137.9309987107778</v>
      </c>
      <c r="I63" s="16" cm="1">
        <f t="array" ref="I63">STOWA2024_JAARROND_V(I$2*60,$C63,2100,"L","")</f>
        <v>141.86878857777745</v>
      </c>
      <c r="J63" s="16" cm="1">
        <f t="array" ref="J63">STOWA2024_JAARROND_V(J$2*60,$C63,2100,"L","")</f>
        <v>142.82756414471092</v>
      </c>
      <c r="K63" s="16" cm="1">
        <f t="array" ref="K63">STOWA2024_JAARROND_V(K$2*60,$C63,2100,"L","")</f>
        <v>152.09775640529816</v>
      </c>
      <c r="L63" s="16" cm="1">
        <f t="array" ref="L63">STOWA2024_JAARROND_V(L$2*60,$C63,2100,"L","")</f>
        <v>160.4984707397</v>
      </c>
      <c r="M63" s="16" cm="1">
        <f t="array" ref="M63">STOWA2024_JAARROND_V(M$2*60,$C63,2100,"L","")</f>
        <v>166.48341668807882</v>
      </c>
      <c r="N63" s="16" cm="1">
        <f t="array" ref="N63">STOWA2024_JAARROND_V(N$2*60,$C63,2100,"L","")</f>
        <v>171.69462835207645</v>
      </c>
      <c r="O63" s="16" cm="1">
        <f t="array" ref="O63">STOWA2024_JAARROND_V(O$2*60,$C63,2100,"L","")</f>
        <v>190.56171861988256</v>
      </c>
      <c r="P63" s="16" cm="1">
        <f t="array" ref="P63">STOWA2024_JAARROND_V(P$2*60,$C63,2100,"L","")</f>
        <v>199.3431108982796</v>
      </c>
      <c r="R63" s="14" t="s">
        <v>72</v>
      </c>
      <c r="S63">
        <v>1000</v>
      </c>
      <c r="T63" s="16" cm="1">
        <f t="array" ref="T63">STOWA2024_JAARROND_V(T$34*60,$C63,2100,"M","")</f>
        <v>52.278861557332007</v>
      </c>
      <c r="U63" s="16" cm="1">
        <f t="array" ref="U63">STOWA2024_JAARROND_V(U$34*60,$C63,2100,"M","")</f>
        <v>93.19107918271385</v>
      </c>
      <c r="V63" s="16" cm="1">
        <f t="array" ref="V63">STOWA2024_JAARROND_V(V$34*60,$C63,2100,"M","")</f>
        <v>121.42945534229695</v>
      </c>
      <c r="W63" s="16" cm="1">
        <f t="array" ref="W63">STOWA2024_JAARROND_V(W$34*60,$C63,2100,"M","")</f>
        <v>140.08570323417084</v>
      </c>
      <c r="X63" s="16" cm="1">
        <f t="array" ref="X63">STOWA2024_JAARROND_V(X$34*60,$C63,2100,"M","")</f>
        <v>147.54314920572966</v>
      </c>
      <c r="Y63" s="16" cm="1">
        <f t="array" ref="Y63">STOWA2024_JAARROND_V(Y$34*60,$C63,2100,"M","")</f>
        <v>151.75535620283699</v>
      </c>
      <c r="Z63" s="16" cm="1">
        <f t="array" ref="Z63">STOWA2024_JAARROND_V(Z$34*60,$C63,2100,"M","")</f>
        <v>152.78094702614058</v>
      </c>
      <c r="AA63" s="16" cm="1">
        <f t="array" ref="AA63">STOWA2024_JAARROND_V(AA$34*60,$C63,2100,"M","")</f>
        <v>162.69716145693442</v>
      </c>
      <c r="AB63" s="16" cm="1">
        <f t="array" ref="AB63">STOWA2024_JAARROND_V(AB$34*60,$C63,2100,"M","")</f>
        <v>168.88120093079209</v>
      </c>
      <c r="AC63" s="16" cm="1">
        <f t="array" ref="AC63">STOWA2024_JAARROND_V(AC$34*60,$C63,2100,"M","")</f>
        <v>173.65898032017762</v>
      </c>
      <c r="AD63" s="16" cm="1">
        <f t="array" ref="AD63">STOWA2024_JAARROND_V(AD$34*60,$C63,2100,"M","")</f>
        <v>178.06941554358471</v>
      </c>
      <c r="AE63" s="16" cm="1">
        <f t="array" ref="AE63">STOWA2024_JAARROND_V(AE$34*60,$C63,2100,"M","")</f>
        <v>196.83253596056866</v>
      </c>
      <c r="AF63" s="16" cm="1">
        <f t="array" ref="AF63">STOWA2024_JAARROND_V(AF$34*60,$C63,2100,"M","")</f>
        <v>205.90289764674367</v>
      </c>
      <c r="AH63" s="14" t="s">
        <v>72</v>
      </c>
      <c r="AI63">
        <v>1000</v>
      </c>
      <c r="AJ63" s="16" cm="1">
        <f t="array" ref="AJ63">STOWA2024_JAARROND_V(AJ$34*60,$C63,2100,"H","")</f>
        <v>58.78097053462205</v>
      </c>
      <c r="AK63" s="16" cm="1">
        <f t="array" ref="AK63">STOWA2024_JAARROND_V(AK$34*60,$C63,2100,"H","")</f>
        <v>104.78158698083726</v>
      </c>
      <c r="AL63" s="16" cm="1">
        <f t="array" ref="AL63">STOWA2024_JAARROND_V(AL$34*60,$C63,2100,"H","")</f>
        <v>136.53207097256896</v>
      </c>
      <c r="AM63" s="16" cm="1">
        <f t="array" ref="AM63">STOWA2024_JAARROND_V(AM$34*60,$C63,2100,"H","")</f>
        <v>157.50866313527729</v>
      </c>
      <c r="AN63" s="16" cm="1">
        <f t="array" ref="AN63">STOWA2024_JAARROND_V(AN$34*60,$C63,2100,"H","")</f>
        <v>165.89361833245593</v>
      </c>
      <c r="AO63" s="16" cm="1">
        <f t="array" ref="AO63">STOWA2024_JAARROND_V(AO$34*60,$C63,2100,"H","")</f>
        <v>170.62971257795067</v>
      </c>
      <c r="AP63" s="16" cm="1">
        <f t="array" ref="AP63">STOWA2024_JAARROND_V(AP$34*60,$C63,2100,"H","")</f>
        <v>171.78285979977903</v>
      </c>
      <c r="AQ63" s="16" cm="1">
        <f t="array" ref="AQ63">STOWA2024_JAARROND_V(AQ$34*60,$C63,2100,"H","")</f>
        <v>182.93238928278549</v>
      </c>
      <c r="AR63" s="16" cm="1">
        <f t="array" ref="AR63">STOWA2024_JAARROND_V(AR$34*60,$C63,2100,"H","")</f>
        <v>184.88459493196791</v>
      </c>
      <c r="AS63" s="16" cm="1">
        <f t="array" ref="AS63">STOWA2024_JAARROND_V(AS$34*60,$C63,2100,"H","")</f>
        <v>187.35778361782076</v>
      </c>
      <c r="AT63" s="16" cm="1">
        <f t="array" ref="AT63">STOWA2024_JAARROND_V(AT$34*60,$C63,2100,"H","")</f>
        <v>190.23946381828225</v>
      </c>
      <c r="AU63" s="16" cm="1">
        <f t="array" ref="AU63">STOWA2024_JAARROND_V(AU$34*60,$C63,2100,"H","")</f>
        <v>208.80409633824215</v>
      </c>
      <c r="AV63" s="16" cm="1">
        <f t="array" ref="AV63">STOWA2024_JAARROND_V(AV$34*60,$C63,2100,"H","")</f>
        <v>218.42612689381147</v>
      </c>
    </row>
    <row r="65" spans="2:48" x14ac:dyDescent="0.3">
      <c r="B65" s="15" t="s">
        <v>77</v>
      </c>
      <c r="D65" s="14" t="s">
        <v>47</v>
      </c>
      <c r="E65" s="14" t="s">
        <v>48</v>
      </c>
      <c r="F65" s="14" t="s">
        <v>49</v>
      </c>
      <c r="G65" s="14" t="s">
        <v>50</v>
      </c>
      <c r="H65" s="14" t="s">
        <v>51</v>
      </c>
      <c r="I65" s="14" t="s">
        <v>52</v>
      </c>
      <c r="J65" s="14" t="s">
        <v>53</v>
      </c>
      <c r="K65" s="14" t="s">
        <v>54</v>
      </c>
      <c r="L65" s="14" t="s">
        <v>55</v>
      </c>
      <c r="M65" s="14" t="s">
        <v>56</v>
      </c>
      <c r="N65" s="14" t="s">
        <v>57</v>
      </c>
      <c r="O65" s="14" t="s">
        <v>58</v>
      </c>
      <c r="P65" s="14" t="s">
        <v>59</v>
      </c>
      <c r="R65" s="15" t="s">
        <v>80</v>
      </c>
      <c r="T65" s="14" t="s">
        <v>47</v>
      </c>
      <c r="U65" s="14" t="s">
        <v>48</v>
      </c>
      <c r="V65" s="14" t="s">
        <v>49</v>
      </c>
      <c r="W65" s="14" t="s">
        <v>50</v>
      </c>
      <c r="X65" s="14" t="s">
        <v>51</v>
      </c>
      <c r="Y65" s="14" t="s">
        <v>52</v>
      </c>
      <c r="Z65" s="14" t="s">
        <v>53</v>
      </c>
      <c r="AA65" s="14" t="s">
        <v>54</v>
      </c>
      <c r="AB65" s="14" t="s">
        <v>55</v>
      </c>
      <c r="AC65" s="14" t="s">
        <v>56</v>
      </c>
      <c r="AD65" s="14" t="s">
        <v>57</v>
      </c>
      <c r="AE65" s="14" t="s">
        <v>58</v>
      </c>
      <c r="AF65" s="14" t="s">
        <v>59</v>
      </c>
      <c r="AH65" s="15" t="s">
        <v>83</v>
      </c>
      <c r="AJ65" s="14" t="s">
        <v>47</v>
      </c>
      <c r="AK65" s="14" t="s">
        <v>48</v>
      </c>
      <c r="AL65" s="14" t="s">
        <v>49</v>
      </c>
      <c r="AM65" s="14" t="s">
        <v>50</v>
      </c>
      <c r="AN65" s="14" t="s">
        <v>51</v>
      </c>
      <c r="AO65" s="14" t="s">
        <v>52</v>
      </c>
      <c r="AP65" s="14" t="s">
        <v>53</v>
      </c>
      <c r="AQ65" s="14" t="s">
        <v>54</v>
      </c>
      <c r="AR65" s="14" t="s">
        <v>55</v>
      </c>
      <c r="AS65" s="14" t="s">
        <v>56</v>
      </c>
      <c r="AT65" s="14" t="s">
        <v>57</v>
      </c>
      <c r="AU65" s="14" t="s">
        <v>58</v>
      </c>
      <c r="AV65" s="14" t="s">
        <v>59</v>
      </c>
    </row>
    <row r="66" spans="2:48" x14ac:dyDescent="0.3">
      <c r="D66" s="15">
        <f>10/60</f>
        <v>0.16666666666666666</v>
      </c>
      <c r="E66" s="15">
        <f>1/2</f>
        <v>0.5</v>
      </c>
      <c r="F66" s="15">
        <v>1</v>
      </c>
      <c r="G66" s="15">
        <v>2</v>
      </c>
      <c r="H66" s="15">
        <v>4</v>
      </c>
      <c r="I66" s="15">
        <v>8</v>
      </c>
      <c r="J66" s="15">
        <v>12</v>
      </c>
      <c r="K66" s="15">
        <v>24</v>
      </c>
      <c r="L66" s="15">
        <v>48</v>
      </c>
      <c r="M66" s="15">
        <f>3*24</f>
        <v>72</v>
      </c>
      <c r="N66" s="15">
        <f>4*24</f>
        <v>96</v>
      </c>
      <c r="O66" s="15">
        <f>8*24</f>
        <v>192</v>
      </c>
      <c r="P66" s="15">
        <f>10*24</f>
        <v>240</v>
      </c>
      <c r="T66" s="15">
        <f>10/60</f>
        <v>0.16666666666666666</v>
      </c>
      <c r="U66" s="15">
        <f>1/2</f>
        <v>0.5</v>
      </c>
      <c r="V66" s="15">
        <v>1</v>
      </c>
      <c r="W66" s="15">
        <v>2</v>
      </c>
      <c r="X66" s="15">
        <v>4</v>
      </c>
      <c r="Y66" s="15">
        <v>8</v>
      </c>
      <c r="Z66" s="15">
        <v>12</v>
      </c>
      <c r="AA66" s="15">
        <v>24</v>
      </c>
      <c r="AB66" s="15">
        <v>48</v>
      </c>
      <c r="AC66" s="15">
        <f>3*24</f>
        <v>72</v>
      </c>
      <c r="AD66" s="15">
        <f>4*24</f>
        <v>96</v>
      </c>
      <c r="AE66" s="15">
        <f>8*24</f>
        <v>192</v>
      </c>
      <c r="AF66" s="15">
        <f>10*24</f>
        <v>240</v>
      </c>
      <c r="AJ66" s="15">
        <f>10/60</f>
        <v>0.16666666666666666</v>
      </c>
      <c r="AK66" s="15">
        <f>1/2</f>
        <v>0.5</v>
      </c>
      <c r="AL66" s="15">
        <v>1</v>
      </c>
      <c r="AM66" s="15">
        <v>2</v>
      </c>
      <c r="AN66" s="15">
        <v>4</v>
      </c>
      <c r="AO66" s="15">
        <v>8</v>
      </c>
      <c r="AP66" s="15">
        <v>12</v>
      </c>
      <c r="AQ66" s="15">
        <v>24</v>
      </c>
      <c r="AR66" s="15">
        <v>48</v>
      </c>
      <c r="AS66" s="15">
        <f>3*24</f>
        <v>72</v>
      </c>
      <c r="AT66" s="15">
        <f>4*24</f>
        <v>96</v>
      </c>
      <c r="AU66" s="15">
        <f>8*24</f>
        <v>192</v>
      </c>
      <c r="AV66" s="15">
        <f>10*24</f>
        <v>240</v>
      </c>
    </row>
    <row r="67" spans="2:48" x14ac:dyDescent="0.3">
      <c r="B67" s="14" t="s">
        <v>60</v>
      </c>
      <c r="C67">
        <v>0.5</v>
      </c>
      <c r="D67" s="16" cm="1">
        <f t="array" ref="D67">STOWA2024_JAARROND_V(D$2*60,$C67,2150,"L","")</f>
        <v>8.2865966101766748</v>
      </c>
      <c r="E67" s="16" cm="1">
        <f t="array" ref="E67">STOWA2024_JAARROND_V(E$2*60,$C67,2150,"L","")</f>
        <v>10.705998107983035</v>
      </c>
      <c r="F67" s="16" cm="1">
        <f t="array" ref="F67">STOWA2024_JAARROND_V(F$2*60,$C67,2150,"L","")</f>
        <v>12.899656363173307</v>
      </c>
      <c r="G67" s="16" cm="1">
        <f t="array" ref="G67">STOWA2024_JAARROND_V(G$2*60,$C67,2150,"L","")</f>
        <v>15.71861032907718</v>
      </c>
      <c r="H67" s="16" cm="1">
        <f t="array" ref="H67">STOWA2024_JAARROND_V(H$2*60,$C67,2150,"L","")</f>
        <v>19.050810303440588</v>
      </c>
      <c r="I67" s="16" cm="1">
        <f t="array" ref="I67">STOWA2024_JAARROND_V(I$2*60,$C67,2150,"L","")</f>
        <v>22.804491662864965</v>
      </c>
      <c r="J67" s="16" cm="1">
        <f t="array" ref="J67">STOWA2024_JAARROND_V(J$2*60,$C67,2150,"L","")</f>
        <v>25.191758947269317</v>
      </c>
      <c r="K67" s="16" cm="1">
        <f t="array" ref="K67">STOWA2024_JAARROND_V(K$2*60,$C67,2150,"L","")</f>
        <v>31.165324605435519</v>
      </c>
      <c r="L67" s="16" cm="1">
        <f t="array" ref="L67">STOWA2024_JAARROND_V(L$2*60,$C67,2150,"L","")</f>
        <v>39.300359435998445</v>
      </c>
      <c r="M67" s="16" cm="1">
        <f t="array" ref="M67">STOWA2024_JAARROND_V(M$2*60,$C67,2150,"L","")</f>
        <v>45.611139004679139</v>
      </c>
      <c r="N67" s="16" cm="1">
        <f t="array" ref="N67">STOWA2024_JAARROND_V(N$2*60,$C67,2150,"L","")</f>
        <v>51.050360602067052</v>
      </c>
      <c r="O67" s="16" cm="1">
        <f t="array" ref="O67">STOWA2024_JAARROND_V(O$2*60,$C67,2150,"L","")</f>
        <v>69.136158111031037</v>
      </c>
      <c r="P67" s="16" cm="1">
        <f t="array" ref="P67">STOWA2024_JAARROND_V(P$2*60,$C67,2150,"L","")</f>
        <v>77.035594884920044</v>
      </c>
      <c r="R67" s="14" t="s">
        <v>60</v>
      </c>
      <c r="S67">
        <v>0.5</v>
      </c>
      <c r="T67" s="16" cm="1">
        <f t="array" ref="T67">STOWA2024_JAARROND_V(T$34*60,$C67,2150,"M","")</f>
        <v>8.9690697228081842</v>
      </c>
      <c r="U67" s="16" cm="1">
        <f t="array" ref="U67">STOWA2024_JAARROND_V(U$34*60,$C67,2150,"M","")</f>
        <v>11.587729920969942</v>
      </c>
      <c r="V67" s="16" cm="1">
        <f t="array" ref="V67">STOWA2024_JAARROND_V(V$34*60,$C67,2150,"M","")</f>
        <v>13.962054962284558</v>
      </c>
      <c r="W67" s="16" cm="1">
        <f t="array" ref="W67">STOWA2024_JAARROND_V(W$34*60,$C67,2150,"M","")</f>
        <v>17.013174240195134</v>
      </c>
      <c r="X67" s="16" cm="1">
        <f t="array" ref="X67">STOWA2024_JAARROND_V(X$34*60,$C67,2150,"M","")</f>
        <v>20.619809787495882</v>
      </c>
      <c r="Y67" s="16" cm="1">
        <f t="array" ref="Y67">STOWA2024_JAARROND_V(Y$34*60,$C67,2150,"M","")</f>
        <v>24.682639368042441</v>
      </c>
      <c r="Z67" s="16" cm="1">
        <f t="array" ref="Z67">STOWA2024_JAARROND_V(Z$34*60,$C67,2150,"M","")</f>
        <v>27.26651882158146</v>
      </c>
      <c r="AA67" s="16" cm="1">
        <f t="array" ref="AA67">STOWA2024_JAARROND_V(AA$34*60,$C67,2150,"M","")</f>
        <v>33.732059429177532</v>
      </c>
      <c r="AB67" s="16" cm="1">
        <f t="array" ref="AB67">STOWA2024_JAARROND_V(AB$34*60,$C67,2150,"M","")</f>
        <v>41.726197346764586</v>
      </c>
      <c r="AC67" s="16" cm="1">
        <f t="array" ref="AC67">STOWA2024_JAARROND_V(AC$34*60,$C67,2150,"M","")</f>
        <v>47.934446131505254</v>
      </c>
      <c r="AD67" s="16" cm="1">
        <f t="array" ref="AD67">STOWA2024_JAARROND_V(AD$34*60,$C67,2150,"M","")</f>
        <v>53.290414482583643</v>
      </c>
      <c r="AE67" s="16" cm="1">
        <f t="array" ref="AE67">STOWA2024_JAARROND_V(AE$34*60,$C67,2150,"M","")</f>
        <v>71.824870813943832</v>
      </c>
      <c r="AF67" s="16" cm="1">
        <f t="array" ref="AF67">STOWA2024_JAARROND_V(AF$34*60,$C67,2150,"M","")</f>
        <v>80.031517542509548</v>
      </c>
      <c r="AH67" s="14" t="s">
        <v>60</v>
      </c>
      <c r="AI67">
        <v>0.5</v>
      </c>
      <c r="AJ67" s="16" cm="1">
        <f t="array" ref="AJ67">STOWA2024_JAARROND_V(AJ$34*60,$C67,2150,"H","")</f>
        <v>10.753999401998286</v>
      </c>
      <c r="AK67" s="16" cm="1">
        <f t="array" ref="AK67">STOWA2024_JAARROND_V(AK$34*60,$C67,2150,"H","")</f>
        <v>13.893797739551081</v>
      </c>
      <c r="AL67" s="16" cm="1">
        <f t="array" ref="AL67">STOWA2024_JAARROND_V(AL$34*60,$C67,2150,"H","")</f>
        <v>16.74063591380629</v>
      </c>
      <c r="AM67" s="16" cm="1">
        <f t="array" ref="AM67">STOWA2024_JAARROND_V(AM$34*60,$C67,2150,"H","")</f>
        <v>20.398956776965168</v>
      </c>
      <c r="AN67" s="16" cm="1">
        <f t="array" ref="AN67">STOWA2024_JAARROND_V(AN$34*60,$C67,2150,"H","")</f>
        <v>24.723346899640489</v>
      </c>
      <c r="AO67" s="16" cm="1">
        <f t="array" ref="AO67">STOWA2024_JAARROND_V(AO$34*60,$C67,2150,"H","")</f>
        <v>29.594717981583528</v>
      </c>
      <c r="AP67" s="16" cm="1">
        <f t="array" ref="AP67">STOWA2024_JAARROND_V(AP$34*60,$C67,2150,"H","")</f>
        <v>32.692813877474748</v>
      </c>
      <c r="AQ67" s="16" cm="1">
        <f t="array" ref="AQ67">STOWA2024_JAARROND_V(AQ$34*60,$C67,2150,"H","")</f>
        <v>40.445058198964318</v>
      </c>
      <c r="AR67" s="16" cm="1">
        <f t="array" ref="AR67">STOWA2024_JAARROND_V(AR$34*60,$C67,2150,"H","")</f>
        <v>48.070696497999108</v>
      </c>
      <c r="AS67" s="16" cm="1">
        <f t="array" ref="AS67">STOWA2024_JAARROND_V(AS$34*60,$C67,2150,"H","")</f>
        <v>54.010787847819685</v>
      </c>
      <c r="AT67" s="16" cm="1">
        <f t="array" ref="AT67">STOWA2024_JAARROND_V(AT$34*60,$C67,2150,"H","")</f>
        <v>59.149016939319324</v>
      </c>
      <c r="AU67" s="16" cm="1">
        <f t="array" ref="AU67">STOWA2024_JAARROND_V(AU$34*60,$C67,2150,"H","")</f>
        <v>78.856888652331165</v>
      </c>
      <c r="AV67" s="16" cm="1">
        <f t="array" ref="AV67">STOWA2024_JAARROND_V(AV$34*60,$C67,2150,"H","")</f>
        <v>87.867007570051371</v>
      </c>
    </row>
    <row r="68" spans="2:48" x14ac:dyDescent="0.3">
      <c r="B68" s="14" t="s">
        <v>61</v>
      </c>
      <c r="C68">
        <v>1</v>
      </c>
      <c r="D68" s="16" cm="1">
        <f t="array" ref="D68">STOWA2024_JAARROND_V(D$2*60,$C68,2150,"L","")</f>
        <v>10.443328411687087</v>
      </c>
      <c r="E68" s="16" cm="1">
        <f t="array" ref="E68">STOWA2024_JAARROND_V(E$2*60,$C68,2150,"L","")</f>
        <v>13.821143715866608</v>
      </c>
      <c r="F68" s="16" cm="1">
        <f t="array" ref="F68">STOWA2024_JAARROND_V(F$2*60,$C68,2150,"L","")</f>
        <v>16.640055884226683</v>
      </c>
      <c r="G68" s="16" cm="1">
        <f t="array" ref="G68">STOWA2024_JAARROND_V(G$2*60,$C68,2150,"L","")</f>
        <v>20.037597861628214</v>
      </c>
      <c r="H68" s="16" cm="1">
        <f t="array" ref="H68">STOWA2024_JAARROND_V(H$2*60,$C68,2150,"L","")</f>
        <v>23.981047717707177</v>
      </c>
      <c r="I68" s="16" cm="1">
        <f t="array" ref="I68">STOWA2024_JAARROND_V(I$2*60,$C68,2150,"L","")</f>
        <v>28.445052058646052</v>
      </c>
      <c r="J68" s="16" cm="1">
        <f t="array" ref="J68">STOWA2024_JAARROND_V(J$2*60,$C68,2150,"L","")</f>
        <v>31.299611744240529</v>
      </c>
      <c r="K68" s="16" cm="1">
        <f t="array" ref="K68">STOWA2024_JAARROND_V(K$2*60,$C68,2150,"L","")</f>
        <v>37.722186507815913</v>
      </c>
      <c r="L68" s="16" cm="1">
        <f t="array" ref="L68">STOWA2024_JAARROND_V(L$2*60,$C68,2150,"L","")</f>
        <v>46.913914627002079</v>
      </c>
      <c r="M68" s="16" cm="1">
        <f t="array" ref="M68">STOWA2024_JAARROND_V(M$2*60,$C68,2150,"L","")</f>
        <v>54.019977534785006</v>
      </c>
      <c r="N68" s="16" cm="1">
        <f t="array" ref="N68">STOWA2024_JAARROND_V(N$2*60,$C68,2150,"L","")</f>
        <v>60.129732304251796</v>
      </c>
      <c r="O68" s="16" cm="1">
        <f t="array" ref="O68">STOWA2024_JAARROND_V(O$2*60,$C68,2150,"L","")</f>
        <v>80.373851616503401</v>
      </c>
      <c r="P68" s="16" cm="1">
        <f t="array" ref="P68">STOWA2024_JAARROND_V(P$2*60,$C68,2150,"L","")</f>
        <v>89.184420845605587</v>
      </c>
      <c r="R68" s="14" t="s">
        <v>61</v>
      </c>
      <c r="S68">
        <v>1</v>
      </c>
      <c r="T68" s="16" cm="1">
        <f t="array" ref="T68">STOWA2024_JAARROND_V(T$34*60,$C68,2150,"M","")</f>
        <v>11.303427096665216</v>
      </c>
      <c r="U68" s="16" cm="1">
        <f t="array" ref="U68">STOWA2024_JAARROND_V(U$34*60,$C68,2150,"M","")</f>
        <v>14.959434791880964</v>
      </c>
      <c r="V68" s="16" cm="1">
        <f t="array" ref="V68">STOWA2024_JAARROND_V(V$34*60,$C68,2150,"M","")</f>
        <v>18.010508829857439</v>
      </c>
      <c r="W68" s="16" cm="1">
        <f t="array" ref="W68">STOWA2024_JAARROND_V(W$34*60,$C68,2150,"M","")</f>
        <v>21.687867860953347</v>
      </c>
      <c r="X68" s="16" cm="1">
        <f t="array" ref="X68">STOWA2024_JAARROND_V(X$34*60,$C68,2150,"M","")</f>
        <v>25.956095019993978</v>
      </c>
      <c r="Y68" s="16" cm="1">
        <f t="array" ref="Y68">STOWA2024_JAARROND_V(Y$34*60,$C68,2150,"M","")</f>
        <v>30.78774884125384</v>
      </c>
      <c r="Z68" s="16" cm="1">
        <f t="array" ref="Z68">STOWA2024_JAARROND_V(Z$34*60,$C68,2150,"M","")</f>
        <v>33.877406278732074</v>
      </c>
      <c r="AA68" s="16" cm="1">
        <f t="array" ref="AA68">STOWA2024_JAARROND_V(AA$34*60,$C68,2150,"M","")</f>
        <v>40.828935786481068</v>
      </c>
      <c r="AB68" s="16" cm="1">
        <f t="array" ref="AB68">STOWA2024_JAARROND_V(AB$34*60,$C68,2150,"M","")</f>
        <v>49.809703731169506</v>
      </c>
      <c r="AC68" s="16" cm="1">
        <f t="array" ref="AC68">STOWA2024_JAARROND_V(AC$34*60,$C68,2150,"M","")</f>
        <v>56.771607981564188</v>
      </c>
      <c r="AD68" s="16" cm="1">
        <f t="array" ref="AD68">STOWA2024_JAARROND_V(AD$34*60,$C68,2150,"M","")</f>
        <v>62.768182622604861</v>
      </c>
      <c r="AE68" s="16" cm="1">
        <f t="array" ref="AE68">STOWA2024_JAARROND_V(AE$34*60,$C68,2150,"M","")</f>
        <v>83.499599441198356</v>
      </c>
      <c r="AF68" s="16" cm="1">
        <f t="array" ref="AF68">STOWA2024_JAARROND_V(AF$34*60,$C68,2150,"M","")</f>
        <v>92.652812665185749</v>
      </c>
      <c r="AH68" s="14" t="s">
        <v>61</v>
      </c>
      <c r="AI68">
        <v>1</v>
      </c>
      <c r="AJ68" s="16" cm="1">
        <f t="array" ref="AJ68">STOWA2024_JAARROND_V(AJ$34*60,$C68,2150,"H","")</f>
        <v>13.552915965069548</v>
      </c>
      <c r="AK68" s="16" cm="1">
        <f t="array" ref="AK68">STOWA2024_JAARROND_V(AK$34*60,$C68,2150,"H","")</f>
        <v>17.936503759918505</v>
      </c>
      <c r="AL68" s="16" cm="1">
        <f t="array" ref="AL68">STOWA2024_JAARROND_V(AL$34*60,$C68,2150,"H","")</f>
        <v>21.594770379968644</v>
      </c>
      <c r="AM68" s="16" cm="1">
        <f t="array" ref="AM68">STOWA2024_JAARROND_V(AM$34*60,$C68,2150,"H","")</f>
        <v>26.00395862841907</v>
      </c>
      <c r="AN68" s="16" cm="1">
        <f t="array" ref="AN68">STOWA2024_JAARROND_V(AN$34*60,$C68,2150,"H","")</f>
        <v>31.121603349051757</v>
      </c>
      <c r="AO68" s="16" cm="1">
        <f t="array" ref="AO68">STOWA2024_JAARROND_V(AO$34*60,$C68,2150,"H","")</f>
        <v>36.914801964997281</v>
      </c>
      <c r="AP68" s="16" cm="1">
        <f t="array" ref="AP68">STOWA2024_JAARROND_V(AP$34*60,$C68,2150,"H","")</f>
        <v>40.619330445863802</v>
      </c>
      <c r="AQ68" s="16" cm="1">
        <f t="array" ref="AQ68">STOWA2024_JAARROND_V(AQ$34*60,$C68,2150,"H","")</f>
        <v>48.954280053759149</v>
      </c>
      <c r="AR68" s="16" cm="1">
        <f t="array" ref="AR68">STOWA2024_JAARROND_V(AR$34*60,$C68,2150,"H","")</f>
        <v>57.383306003607395</v>
      </c>
      <c r="AS68" s="16" cm="1">
        <f t="array" ref="AS68">STOWA2024_JAARROND_V(AS$34*60,$C68,2150,"H","")</f>
        <v>63.968179919294329</v>
      </c>
      <c r="AT68" s="16" cm="1">
        <f t="array" ref="AT68">STOWA2024_JAARROND_V(AT$34*60,$C68,2150,"H","")</f>
        <v>69.668744993682111</v>
      </c>
      <c r="AU68" s="16" cm="1">
        <f t="array" ref="AU68">STOWA2024_JAARROND_V(AU$34*60,$C68,2150,"H","")</f>
        <v>91.674632213477466</v>
      </c>
      <c r="AV68" s="16" cm="1">
        <f t="array" ref="AV68">STOWA2024_JAARROND_V(AV$34*60,$C68,2150,"H","")</f>
        <v>101.72399127024158</v>
      </c>
    </row>
    <row r="69" spans="2:48" x14ac:dyDescent="0.3">
      <c r="B69" s="14" t="s">
        <v>62</v>
      </c>
      <c r="C69">
        <v>2</v>
      </c>
      <c r="D69" s="16" cm="1">
        <f t="array" ref="D69">STOWA2024_JAARROND_V(D$2*60,$C69,2150,"L","")</f>
        <v>12.530199640222532</v>
      </c>
      <c r="E69" s="16" cm="1">
        <f t="array" ref="E69">STOWA2024_JAARROND_V(E$2*60,$C69,2150,"L","")</f>
        <v>17.012952560614874</v>
      </c>
      <c r="F69" s="16" cm="1">
        <f t="array" ref="F69">STOWA2024_JAARROND_V(F$2*60,$C69,2150,"L","")</f>
        <v>20.54714275610084</v>
      </c>
      <c r="G69" s="16" cm="1">
        <f t="array" ref="G69">STOWA2024_JAARROND_V(G$2*60,$C69,2150,"L","")</f>
        <v>24.57765351661573</v>
      </c>
      <c r="H69" s="16" cm="1">
        <f t="array" ref="H69">STOWA2024_JAARROND_V(H$2*60,$C69,2150,"L","")</f>
        <v>29.129351958704497</v>
      </c>
      <c r="I69" s="16" cm="1">
        <f t="array" ref="I69">STOWA2024_JAARROND_V(I$2*60,$C69,2150,"L","")</f>
        <v>34.220731685796096</v>
      </c>
      <c r="J69" s="16" cm="1">
        <f t="array" ref="J69">STOWA2024_JAARROND_V(J$2*60,$C69,2150,"L","")</f>
        <v>37.445303293272005</v>
      </c>
      <c r="K69" s="16" cm="1">
        <f t="array" ref="K69">STOWA2024_JAARROND_V(K$2*60,$C69,2150,"L","")</f>
        <v>44.935089745243062</v>
      </c>
      <c r="L69" s="16" cm="1">
        <f t="array" ref="L69">STOWA2024_JAARROND_V(L$2*60,$C69,2150,"L","")</f>
        <v>55.079063888693263</v>
      </c>
      <c r="M69" s="16" cm="1">
        <f t="array" ref="M69">STOWA2024_JAARROND_V(M$2*60,$C69,2150,"L","")</f>
        <v>62.874681858458274</v>
      </c>
      <c r="N69" s="16" cm="1">
        <f t="array" ref="N69">STOWA2024_JAARROND_V(N$2*60,$C69,2150,"L","")</f>
        <v>69.552920776171717</v>
      </c>
      <c r="O69" s="16" cm="1">
        <f t="array" ref="O69">STOWA2024_JAARROND_V(O$2*60,$C69,2150,"L","")</f>
        <v>91.578226018284909</v>
      </c>
      <c r="P69" s="16" cm="1">
        <f t="array" ref="P69">STOWA2024_JAARROND_V(P$2*60,$C69,2150,"L","")</f>
        <v>101.12300190229757</v>
      </c>
      <c r="R69" s="14" t="s">
        <v>62</v>
      </c>
      <c r="S69">
        <v>2</v>
      </c>
      <c r="T69" s="16" cm="1">
        <f t="array" ref="T69">STOWA2024_JAARROND_V(T$34*60,$C69,2150,"M","")</f>
        <v>13.562170273359769</v>
      </c>
      <c r="U69" s="16" cm="1">
        <f t="array" ref="U69">STOWA2024_JAARROND_V(U$34*60,$C69,2150,"M","")</f>
        <v>18.414116782224969</v>
      </c>
      <c r="V69" s="16" cm="1">
        <f t="array" ref="V69">STOWA2024_JAARROND_V(V$34*60,$C69,2150,"M","")</f>
        <v>22.239378197514604</v>
      </c>
      <c r="W69" s="16" cm="1">
        <f t="array" ref="W69">STOWA2024_JAARROND_V(W$34*60,$C69,2150,"M","")</f>
        <v>26.601836481678138</v>
      </c>
      <c r="X69" s="16" cm="1">
        <f t="array" ref="X69">STOWA2024_JAARROND_V(X$34*60,$C69,2150,"M","")</f>
        <v>31.528406774016904</v>
      </c>
      <c r="Y69" s="16" cm="1">
        <f t="array" ref="Y69">STOWA2024_JAARROND_V(Y$34*60,$C69,2150,"M","")</f>
        <v>37.039105786624333</v>
      </c>
      <c r="Z69" s="16" cm="1">
        <f t="array" ref="Z69">STOWA2024_JAARROND_V(Z$34*60,$C69,2150,"M","")</f>
        <v>40.529248837406008</v>
      </c>
      <c r="AA69" s="16" cm="1">
        <f t="array" ref="AA69">STOWA2024_JAARROND_V(AA$34*60,$C69,2150,"M","")</f>
        <v>48.635884173579363</v>
      </c>
      <c r="AB69" s="16" cm="1">
        <f t="array" ref="AB69">STOWA2024_JAARROND_V(AB$34*60,$C69,2150,"M","")</f>
        <v>58.478851656240124</v>
      </c>
      <c r="AC69" s="16" cm="1">
        <f t="array" ref="AC69">STOWA2024_JAARROND_V(AC$34*60,$C69,2150,"M","")</f>
        <v>66.077346813694206</v>
      </c>
      <c r="AD69" s="16" cm="1">
        <f t="array" ref="AD69">STOWA2024_JAARROND_V(AD$34*60,$C69,2150,"M","")</f>
        <v>72.604853970148369</v>
      </c>
      <c r="AE69" s="16" cm="1">
        <f t="array" ref="AE69">STOWA2024_JAARROND_V(AE$34*60,$C69,2150,"M","")</f>
        <v>95.139713181198218</v>
      </c>
      <c r="AF69" s="16" cm="1">
        <f t="array" ref="AF69">STOWA2024_JAARROND_V(AF$34*60,$C69,2150,"M","")</f>
        <v>105.05568643670188</v>
      </c>
      <c r="AH69" s="14" t="s">
        <v>62</v>
      </c>
      <c r="AI69">
        <v>2</v>
      </c>
      <c r="AJ69" s="16" cm="1">
        <f t="array" ref="AJ69">STOWA2024_JAARROND_V(AJ$34*60,$C69,2150,"H","")</f>
        <v>16.261170390795616</v>
      </c>
      <c r="AK69" s="16" cm="1">
        <f t="array" ref="AK69">STOWA2024_JAARROND_V(AK$34*60,$C69,2150,"H","")</f>
        <v>22.078700131051367</v>
      </c>
      <c r="AL69" s="16" cm="1">
        <f t="array" ref="AL69">STOWA2024_JAARROND_V(AL$34*60,$C69,2150,"H","")</f>
        <v>26.665224736596752</v>
      </c>
      <c r="AM69" s="16" cm="1">
        <f t="array" ref="AM69">STOWA2024_JAARROND_V(AM$34*60,$C69,2150,"H","")</f>
        <v>31.895853467225969</v>
      </c>
      <c r="AN69" s="16" cm="1">
        <f t="array" ref="AN69">STOWA2024_JAARROND_V(AN$34*60,$C69,2150,"H","")</f>
        <v>37.802857829449351</v>
      </c>
      <c r="AO69" s="16" cm="1">
        <f t="array" ref="AO69">STOWA2024_JAARROND_V(AO$34*60,$C69,2150,"H","")</f>
        <v>44.410238050328942</v>
      </c>
      <c r="AP69" s="16" cm="1">
        <f t="array" ref="AP69">STOWA2024_JAARROND_V(AP$34*60,$C69,2150,"H","")</f>
        <v>48.594952568218005</v>
      </c>
      <c r="AQ69" s="16" cm="1">
        <f t="array" ref="AQ69">STOWA2024_JAARROND_V(AQ$34*60,$C69,2150,"H","")</f>
        <v>58.314884986151206</v>
      </c>
      <c r="AR69" s="16" cm="1">
        <f t="array" ref="AR69">STOWA2024_JAARROND_V(AR$34*60,$C69,2150,"H","")</f>
        <v>67.370604279055001</v>
      </c>
      <c r="AS69" s="16" cm="1">
        <f t="array" ref="AS69">STOWA2024_JAARROND_V(AS$34*60,$C69,2150,"H","")</f>
        <v>74.453547465849695</v>
      </c>
      <c r="AT69" s="16" cm="1">
        <f t="array" ref="AT69">STOWA2024_JAARROND_V(AT$34*60,$C69,2150,"H","")</f>
        <v>80.586833092856523</v>
      </c>
      <c r="AU69" s="16" cm="1">
        <f t="array" ref="AU69">STOWA2024_JAARROND_V(AU$34*60,$C69,2150,"H","")</f>
        <v>104.45437191497152</v>
      </c>
      <c r="AV69" s="16" cm="1">
        <f t="array" ref="AV69">STOWA2024_JAARROND_V(AV$34*60,$C69,2150,"H","")</f>
        <v>115.34116906514393</v>
      </c>
    </row>
    <row r="70" spans="2:48" x14ac:dyDescent="0.3">
      <c r="B70" s="14" t="s">
        <v>63</v>
      </c>
      <c r="C70">
        <v>5</v>
      </c>
      <c r="D70" s="16" cm="1">
        <f t="array" ref="D70">STOWA2024_JAARROND_V(D$2*60,$C70,2150,"L","")</f>
        <v>15.458685707129524</v>
      </c>
      <c r="E70" s="16" cm="1">
        <f t="array" ref="E70">STOWA2024_JAARROND_V(E$2*60,$C70,2150,"L","")</f>
        <v>21.73231096385063</v>
      </c>
      <c r="F70" s="16" cm="1">
        <f t="array" ref="F70">STOWA2024_JAARROND_V(F$2*60,$C70,2150,"L","")</f>
        <v>26.427000681724937</v>
      </c>
      <c r="G70" s="16" cm="1">
        <f t="array" ref="G70">STOWA2024_JAARROND_V(G$2*60,$C70,2150,"L","")</f>
        <v>31.449745541475956</v>
      </c>
      <c r="H70" s="16" cm="1">
        <f t="array" ref="H70">STOWA2024_JAARROND_V(H$2*60,$C70,2150,"L","")</f>
        <v>36.874878093765815</v>
      </c>
      <c r="I70" s="16" cm="1">
        <f t="array" ref="I70">STOWA2024_JAARROND_V(I$2*60,$C70,2150,"L","")</f>
        <v>42.75556737935996</v>
      </c>
      <c r="J70" s="16" cm="1">
        <f t="array" ref="J70">STOWA2024_JAARROND_V(J$2*60,$C70,2150,"L","")</f>
        <v>46.382799302260892</v>
      </c>
      <c r="K70" s="16" cm="1">
        <f t="array" ref="K70">STOWA2024_JAARROND_V(K$2*60,$C70,2150,"L","")</f>
        <v>55.589297457027726</v>
      </c>
      <c r="L70" s="16" cm="1">
        <f t="array" ref="L70">STOWA2024_JAARROND_V(L$2*60,$C70,2150,"L","")</f>
        <v>66.787645865195913</v>
      </c>
      <c r="M70" s="16" cm="1">
        <f t="array" ref="M70">STOWA2024_JAARROND_V(M$2*60,$C70,2150,"L","")</f>
        <v>75.304585752969103</v>
      </c>
      <c r="N70" s="16" cm="1">
        <f t="array" ref="N70">STOWA2024_JAARROND_V(N$2*60,$C70,2150,"L","")</f>
        <v>82.559550365845794</v>
      </c>
      <c r="O70" s="16" cm="1">
        <f t="array" ref="O70">STOWA2024_JAARROND_V(O$2*60,$C70,2150,"L","")</f>
        <v>106.3386359732383</v>
      </c>
      <c r="P70" s="16" cm="1">
        <f t="array" ref="P70">STOWA2024_JAARROND_V(P$2*60,$C70,2150,"L","")</f>
        <v>116.58845700162486</v>
      </c>
      <c r="R70" s="14" t="s">
        <v>63</v>
      </c>
      <c r="S70">
        <v>5</v>
      </c>
      <c r="T70" s="16" cm="1">
        <f t="array" ref="T70">STOWA2024_JAARROND_V(T$34*60,$C70,2150,"M","")</f>
        <v>16.73184257092333</v>
      </c>
      <c r="U70" s="16" cm="1">
        <f t="array" ref="U70">STOWA2024_JAARROND_V(U$34*60,$C70,2150,"M","")</f>
        <v>23.522155287871467</v>
      </c>
      <c r="V70" s="16" cm="1">
        <f t="array" ref="V70">STOWA2024_JAARROND_V(V$34*60,$C70,2150,"M","")</f>
        <v>28.603493427929379</v>
      </c>
      <c r="W70" s="16" cm="1">
        <f t="array" ref="W70">STOWA2024_JAARROND_V(W$34*60,$C70,2150,"M","")</f>
        <v>34.039904896500047</v>
      </c>
      <c r="X70" s="16" cm="1">
        <f t="array" ref="X70">STOWA2024_JAARROND_V(X$34*60,$C70,2150,"M","")</f>
        <v>39.911844174587657</v>
      </c>
      <c r="Y70" s="16" cm="1">
        <f t="array" ref="Y70">STOWA2024_JAARROND_V(Y$34*60,$C70,2150,"M","")</f>
        <v>46.276859234677623</v>
      </c>
      <c r="Z70" s="16" cm="1">
        <f t="array" ref="Z70">STOWA2024_JAARROND_V(Z$34*60,$C70,2150,"M","")</f>
        <v>50.202825170721951</v>
      </c>
      <c r="AA70" s="16" cm="1">
        <f t="array" ref="AA70">STOWA2024_JAARROND_V(AA$34*60,$C70,2150,"M","")</f>
        <v>60.167558309970069</v>
      </c>
      <c r="AB70" s="16" cm="1">
        <f t="array" ref="AB70">STOWA2024_JAARROND_V(AB$34*60,$C70,2150,"M","")</f>
        <v>70.910152774438373</v>
      </c>
      <c r="AC70" s="16" cm="1">
        <f t="array" ref="AC70">STOWA2024_JAARROND_V(AC$34*60,$C70,2150,"M","")</f>
        <v>79.140396140089948</v>
      </c>
      <c r="AD70" s="16" cm="1">
        <f t="array" ref="AD70">STOWA2024_JAARROND_V(AD$34*60,$C70,2150,"M","")</f>
        <v>86.18220530872253</v>
      </c>
      <c r="AE70" s="16" cm="1">
        <f t="array" ref="AE70">STOWA2024_JAARROND_V(AE$34*60,$C70,2150,"M","")</f>
        <v>110.47415708351599</v>
      </c>
      <c r="AF70" s="16" cm="1">
        <f t="array" ref="AF70">STOWA2024_JAARROND_V(AF$34*60,$C70,2150,"M","")</f>
        <v>121.12259476568518</v>
      </c>
      <c r="AH70" s="14" t="s">
        <v>63</v>
      </c>
      <c r="AI70">
        <v>5</v>
      </c>
      <c r="AJ70" s="16" cm="1">
        <f t="array" ref="AJ70">STOWA2024_JAARROND_V(AJ$34*60,$C70,2150,"H","")</f>
        <v>20.061637445460974</v>
      </c>
      <c r="AK70" s="16" cm="1">
        <f t="array" ref="AK70">STOWA2024_JAARROND_V(AK$34*60,$C70,2150,"H","")</f>
        <v>28.203286596849033</v>
      </c>
      <c r="AL70" s="16" cm="1">
        <f t="array" ref="AL70">STOWA2024_JAARROND_V(AL$34*60,$C70,2150,"H","")</f>
        <v>34.295859071848689</v>
      </c>
      <c r="AM70" s="16" cm="1">
        <f t="array" ref="AM70">STOWA2024_JAARROND_V(AM$34*60,$C70,2150,"H","")</f>
        <v>40.81416782502459</v>
      </c>
      <c r="AN70" s="16" cm="1">
        <f t="array" ref="AN70">STOWA2024_JAARROND_V(AN$34*60,$C70,2150,"H","")</f>
        <v>47.85467853981401</v>
      </c>
      <c r="AO70" s="16" cm="1">
        <f t="array" ref="AO70">STOWA2024_JAARROND_V(AO$34*60,$C70,2150,"H","")</f>
        <v>55.486391779354562</v>
      </c>
      <c r="AP70" s="16" cm="1">
        <f t="array" ref="AP70">STOWA2024_JAARROND_V(AP$34*60,$C70,2150,"H","")</f>
        <v>60.193662057466256</v>
      </c>
      <c r="AQ70" s="16" cm="1">
        <f t="array" ref="AQ70">STOWA2024_JAARROND_V(AQ$34*60,$C70,2150,"H","")</f>
        <v>72.141471309973113</v>
      </c>
      <c r="AR70" s="16" cm="1">
        <f t="array" ref="AR70">STOWA2024_JAARROND_V(AR$34*60,$C70,2150,"H","")</f>
        <v>81.692093921687899</v>
      </c>
      <c r="AS70" s="16" cm="1">
        <f t="array" ref="AS70">STOWA2024_JAARROND_V(AS$34*60,$C70,2150,"H","")</f>
        <v>89.172515614098302</v>
      </c>
      <c r="AT70" s="16" cm="1">
        <f t="array" ref="AT70">STOWA2024_JAARROND_V(AT$34*60,$C70,2150,"H","")</f>
        <v>95.656841313169338</v>
      </c>
      <c r="AU70" s="16" cm="1">
        <f t="array" ref="AU70">STOWA2024_JAARROND_V(AU$34*60,$C70,2150,"H","")</f>
        <v>121.29013537193462</v>
      </c>
      <c r="AV70" s="16" cm="1">
        <f t="array" ref="AV70">STOWA2024_JAARROND_V(AV$34*60,$C70,2150,"H","")</f>
        <v>132.98110891784299</v>
      </c>
    </row>
    <row r="71" spans="2:48" x14ac:dyDescent="0.3">
      <c r="B71" s="14" t="s">
        <v>64</v>
      </c>
      <c r="C71">
        <v>10</v>
      </c>
      <c r="D71" s="16" cm="1">
        <f t="array" ref="D71">STOWA2024_JAARROND_V(D$2*60,$C71,2150,"L","")</f>
        <v>17.964129175424915</v>
      </c>
      <c r="E71" s="16" cm="1">
        <f t="array" ref="E71">STOWA2024_JAARROND_V(E$2*60,$C71,2150,"L","")</f>
        <v>25.958073506334465</v>
      </c>
      <c r="F71" s="16" cm="1">
        <f t="array" ref="F71">STOWA2024_JAARROND_V(F$2*60,$C71,2150,"L","")</f>
        <v>31.773316275216196</v>
      </c>
      <c r="G71" s="16" cm="1">
        <f t="array" ref="G71">STOWA2024_JAARROND_V(G$2*60,$C71,2150,"L","")</f>
        <v>37.729756635957905</v>
      </c>
      <c r="H71" s="16" cm="1">
        <f t="array" ref="H71">STOWA2024_JAARROND_V(H$2*60,$C71,2150,"L","")</f>
        <v>43.915780231574168</v>
      </c>
      <c r="I71" s="16" cm="1">
        <f t="array" ref="I71">STOWA2024_JAARROND_V(I$2*60,$C71,2150,"L","")</f>
        <v>50.393860696783541</v>
      </c>
      <c r="J71" s="16" cm="1">
        <f t="array" ref="J71">STOWA2024_JAARROND_V(J$2*60,$C71,2150,"L","")</f>
        <v>54.27086544637563</v>
      </c>
      <c r="K71" s="16" cm="1">
        <f t="array" ref="K71">STOWA2024_JAARROND_V(K$2*60,$C71,2150,"L","")</f>
        <v>64.589879540686795</v>
      </c>
      <c r="L71" s="16" cm="1">
        <f t="array" ref="L71">STOWA2024_JAARROND_V(L$2*60,$C71,2150,"L","")</f>
        <v>76.392626065051104</v>
      </c>
      <c r="M71" s="16" cm="1">
        <f t="array" ref="M71">STOWA2024_JAARROND_V(M$2*60,$C71,2150,"L","")</f>
        <v>85.287873851915819</v>
      </c>
      <c r="N71" s="16" cm="1">
        <f t="array" ref="N71">STOWA2024_JAARROND_V(N$2*60,$C71,2150,"L","")</f>
        <v>92.832109019386323</v>
      </c>
      <c r="O71" s="16" cm="1">
        <f t="array" ref="O71">STOWA2024_JAARROND_V(O$2*60,$C71,2150,"L","")</f>
        <v>117.466026308683</v>
      </c>
      <c r="P71" s="16" cm="1">
        <f t="array" ref="P71">STOWA2024_JAARROND_V(P$2*60,$C71,2150,"L","")</f>
        <v>128.05278984953489</v>
      </c>
      <c r="R71" s="14" t="s">
        <v>64</v>
      </c>
      <c r="S71">
        <v>10</v>
      </c>
      <c r="T71" s="16" cm="1">
        <f t="array" ref="T71">STOWA2024_JAARROND_V(T$34*60,$C71,2150,"M","")</f>
        <v>19.443631042211859</v>
      </c>
      <c r="U71" s="16" cm="1">
        <f t="array" ref="U71">STOWA2024_JAARROND_V(U$34*60,$C71,2150,"M","")</f>
        <v>28.095946031953627</v>
      </c>
      <c r="V71" s="16" cm="1">
        <f t="array" ref="V71">STOWA2024_JAARROND_V(V$34*60,$C71,2150,"M","")</f>
        <v>34.390124486966457</v>
      </c>
      <c r="W71" s="16" cm="1">
        <f t="array" ref="W71">STOWA2024_JAARROND_V(W$34*60,$C71,2150,"M","")</f>
        <v>40.837129380342354</v>
      </c>
      <c r="X71" s="16" cm="1">
        <f t="array" ref="X71">STOWA2024_JAARROND_V(X$34*60,$C71,2150,"M","")</f>
        <v>47.532625679496213</v>
      </c>
      <c r="Y71" s="16" cm="1">
        <f t="array" ref="Y71">STOWA2024_JAARROND_V(Y$34*60,$C71,2150,"M","")</f>
        <v>54.544232264890958</v>
      </c>
      <c r="Z71" s="16" cm="1">
        <f t="array" ref="Z71">STOWA2024_JAARROND_V(Z$34*60,$C71,2150,"M","")</f>
        <v>58.740541986549843</v>
      </c>
      <c r="AA71" s="16" cm="1">
        <f t="array" ref="AA71">STOWA2024_JAARROND_V(AA$34*60,$C71,2150,"M","")</f>
        <v>69.90941640344316</v>
      </c>
      <c r="AB71" s="16" cm="1">
        <f t="array" ref="AB71">STOWA2024_JAARROND_V(AB$34*60,$C71,2150,"M","")</f>
        <v>81.108006053200413</v>
      </c>
      <c r="AC71" s="16" cm="1">
        <f t="array" ref="AC71">STOWA2024_JAARROND_V(AC$34*60,$C71,2150,"M","")</f>
        <v>89.632205729523051</v>
      </c>
      <c r="AD71" s="16" cm="1">
        <f t="array" ref="AD71">STOWA2024_JAARROND_V(AD$34*60,$C71,2150,"M","")</f>
        <v>96.905516603445491</v>
      </c>
      <c r="AE71" s="16" cm="1">
        <f t="array" ref="AE71">STOWA2024_JAARROND_V(AE$34*60,$C71,2150,"M","")</f>
        <v>122.0342928384723</v>
      </c>
      <c r="AF71" s="16" cm="1">
        <f t="array" ref="AF71">STOWA2024_JAARROND_V(AF$34*60,$C71,2150,"M","")</f>
        <v>133.03277676403675</v>
      </c>
      <c r="AH71" s="14" t="s">
        <v>64</v>
      </c>
      <c r="AI71">
        <v>10</v>
      </c>
      <c r="AJ71" s="16" cm="1">
        <f t="array" ref="AJ71">STOWA2024_JAARROND_V(AJ$34*60,$C71,2150,"H","")</f>
        <v>23.313097463039252</v>
      </c>
      <c r="AK71" s="16" cm="1">
        <f t="array" ref="AK71">STOWA2024_JAARROND_V(AK$34*60,$C71,2150,"H","")</f>
        <v>33.687304945111435</v>
      </c>
      <c r="AL71" s="16" cm="1">
        <f t="array" ref="AL71">STOWA2024_JAARROND_V(AL$34*60,$C71,2150,"H","")</f>
        <v>41.234084425390215</v>
      </c>
      <c r="AM71" s="16" cm="1">
        <f t="array" ref="AM71">STOWA2024_JAARROND_V(AM$34*60,$C71,2150,"H","")</f>
        <v>48.9641042502709</v>
      </c>
      <c r="AN71" s="16" cm="1">
        <f t="array" ref="AN71">STOWA2024_JAARROND_V(AN$34*60,$C71,2150,"H","")</f>
        <v>56.992067620215394</v>
      </c>
      <c r="AO71" s="16" cm="1">
        <f t="array" ref="AO71">STOWA2024_JAARROND_V(AO$34*60,$C71,2150,"H","")</f>
        <v>65.39905021224881</v>
      </c>
      <c r="AP71" s="16" cm="1">
        <f t="array" ref="AP71">STOWA2024_JAARROND_V(AP$34*60,$C71,2150,"H","")</f>
        <v>70.430465245467005</v>
      </c>
      <c r="AQ71" s="16" cm="1">
        <f t="array" ref="AQ71">STOWA2024_JAARROND_V(AQ$34*60,$C71,2150,"H","")</f>
        <v>83.822051275267498</v>
      </c>
      <c r="AR71" s="16" cm="1">
        <f t="array" ref="AR71">STOWA2024_JAARROND_V(AR$34*60,$C71,2150,"H","")</f>
        <v>93.440538329898658</v>
      </c>
      <c r="AS71" s="16" cm="1">
        <f t="array" ref="AS71">STOWA2024_JAARROND_V(AS$34*60,$C71,2150,"H","")</f>
        <v>100.99430448634196</v>
      </c>
      <c r="AT71" s="16" cm="1">
        <f t="array" ref="AT71">STOWA2024_JAARROND_V(AT$34*60,$C71,2150,"H","")</f>
        <v>107.55904413098483</v>
      </c>
      <c r="AU71" s="16" cm="1">
        <f t="array" ref="AU71">STOWA2024_JAARROND_V(AU$34*60,$C71,2150,"H","")</f>
        <v>133.98206683945978</v>
      </c>
      <c r="AV71" s="16" cm="1">
        <f t="array" ref="AV71">STOWA2024_JAARROND_V(AV$34*60,$C71,2150,"H","")</f>
        <v>146.05735792504171</v>
      </c>
    </row>
    <row r="72" spans="2:48" x14ac:dyDescent="0.3">
      <c r="B72" s="14" t="s">
        <v>65</v>
      </c>
      <c r="C72">
        <v>20</v>
      </c>
      <c r="D72" s="16" cm="1">
        <f t="array" ref="D72">STOWA2024_JAARROND_V(D$2*60,$C72,2150,"L","")</f>
        <v>20.83343154079212</v>
      </c>
      <c r="E72" s="16" cm="1">
        <f t="array" ref="E72">STOWA2024_JAARROND_V(E$2*60,$C72,2150,"L","")</f>
        <v>30.980493952920817</v>
      </c>
      <c r="F72" s="16" cm="1">
        <f t="array" ref="F72">STOWA2024_JAARROND_V(F$2*60,$C72,2150,"L","")</f>
        <v>38.207639098168777</v>
      </c>
      <c r="G72" s="16" cm="1">
        <f t="array" ref="G72">STOWA2024_JAARROND_V(G$2*60,$C72,2150,"L","")</f>
        <v>45.31888610897105</v>
      </c>
      <c r="H72" s="16" cm="1">
        <f t="array" ref="H72">STOWA2024_JAARROND_V(H$2*60,$C72,2150,"L","")</f>
        <v>52.387789837688906</v>
      </c>
      <c r="I72" s="16" cm="1">
        <f t="array" ref="I72">STOWA2024_JAARROND_V(I$2*60,$C72,2150,"L","")</f>
        <v>59.468388770751844</v>
      </c>
      <c r="J72" s="16" cm="1">
        <f t="array" ref="J72">STOWA2024_JAARROND_V(J$2*60,$C72,2150,"L","")</f>
        <v>63.536338321933137</v>
      </c>
      <c r="K72" s="16" cm="1">
        <f t="array" ref="K72">STOWA2024_JAARROND_V(K$2*60,$C72,2150,"L","")</f>
        <v>74.491007338785593</v>
      </c>
      <c r="L72" s="16" cm="1">
        <f t="array" ref="L72">STOWA2024_JAARROND_V(L$2*60,$C72,2150,"L","")</f>
        <v>86.693476984221704</v>
      </c>
      <c r="M72" s="16" cm="1">
        <f t="array" ref="M72">STOWA2024_JAARROND_V(M$2*60,$C72,2150,"L","")</f>
        <v>95.800510523166807</v>
      </c>
      <c r="N72" s="16" cm="1">
        <f t="array" ref="N72">STOWA2024_JAARROND_V(N$2*60,$C72,2150,"L","")</f>
        <v>103.49366793076696</v>
      </c>
      <c r="O72" s="16" cm="1">
        <f t="array" ref="O72">STOWA2024_JAARROND_V(O$2*60,$C72,2150,"L","")</f>
        <v>128.56042458288115</v>
      </c>
      <c r="P72" s="16" cm="1">
        <f t="array" ref="P72">STOWA2024_JAARROND_V(P$2*60,$C72,2150,"L","")</f>
        <v>139.31872348037169</v>
      </c>
      <c r="R72" s="14" t="s">
        <v>65</v>
      </c>
      <c r="S72">
        <v>20</v>
      </c>
      <c r="T72" s="16" cm="1">
        <f t="array" ref="T72">STOWA2024_JAARROND_V(T$34*60,$C72,2150,"M","")</f>
        <v>22.54924534702695</v>
      </c>
      <c r="U72" s="16" cm="1">
        <f t="array" ref="U72">STOWA2024_JAARROND_V(U$34*60,$C72,2150,"M","")</f>
        <v>33.532006369121412</v>
      </c>
      <c r="V72" s="16" cm="1">
        <f t="array" ref="V72">STOWA2024_JAARROND_V(V$34*60,$C72,2150,"M","")</f>
        <v>41.354369608690469</v>
      </c>
      <c r="W72" s="16" cm="1">
        <f t="array" ref="W72">STOWA2024_JAARROND_V(W$34*60,$C72,2150,"M","")</f>
        <v>49.051289497088057</v>
      </c>
      <c r="X72" s="16" cm="1">
        <f t="array" ref="X72">STOWA2024_JAARROND_V(X$34*60,$C72,2150,"M","")</f>
        <v>56.70237876681631</v>
      </c>
      <c r="Y72" s="16" cm="1">
        <f t="array" ref="Y72">STOWA2024_JAARROND_V(Y$34*60,$C72,2150,"M","")</f>
        <v>64.36612644241707</v>
      </c>
      <c r="Z72" s="16" cm="1">
        <f t="array" ref="Z72">STOWA2024_JAARROND_V(Z$34*60,$C72,2150,"M","")</f>
        <v>68.769106926419838</v>
      </c>
      <c r="AA72" s="16" cm="1">
        <f t="array" ref="AA72">STOWA2024_JAARROND_V(AA$34*60,$C72,2150,"M","")</f>
        <v>80.625987962691411</v>
      </c>
      <c r="AB72" s="16" cm="1">
        <f t="array" ref="AB72">STOWA2024_JAARROND_V(AB$34*60,$C72,2150,"M","")</f>
        <v>92.044683082652995</v>
      </c>
      <c r="AC72" s="16" cm="1">
        <f t="array" ref="AC72">STOWA2024_JAARROND_V(AC$34*60,$C72,2150,"M","")</f>
        <v>100.68032746501559</v>
      </c>
      <c r="AD72" s="16" cm="1">
        <f t="array" ref="AD72">STOWA2024_JAARROND_V(AD$34*60,$C72,2150,"M","")</f>
        <v>108.03489721344167</v>
      </c>
      <c r="AE72" s="16" cm="1">
        <f t="array" ref="AE72">STOWA2024_JAARROND_V(AE$34*60,$C72,2150,"M","")</f>
        <v>133.56015346733452</v>
      </c>
      <c r="AF72" s="16" cm="1">
        <f t="array" ref="AF72">STOWA2024_JAARROND_V(AF$34*60,$C72,2150,"M","")</f>
        <v>144.73684377820038</v>
      </c>
      <c r="AH72" s="14" t="s">
        <v>65</v>
      </c>
      <c r="AI72">
        <v>20</v>
      </c>
      <c r="AJ72" s="16" cm="1">
        <f t="array" ref="AJ72">STOWA2024_JAARROND_V(AJ$34*60,$C72,2150,"H","")</f>
        <v>27.036758378718037</v>
      </c>
      <c r="AK72" s="16" cm="1">
        <f t="array" ref="AK72">STOWA2024_JAARROND_V(AK$34*60,$C72,2150,"H","")</f>
        <v>40.205192688415266</v>
      </c>
      <c r="AL72" s="16" cm="1">
        <f t="array" ref="AL72">STOWA2024_JAARROND_V(AL$34*60,$C72,2150,"H","")</f>
        <v>49.58428017467029</v>
      </c>
      <c r="AM72" s="16" cm="1">
        <f t="array" ref="AM72">STOWA2024_JAARROND_V(AM$34*60,$C72,2150,"H","")</f>
        <v>58.8129598967787</v>
      </c>
      <c r="AN72" s="16" cm="1">
        <f t="array" ref="AN72">STOWA2024_JAARROND_V(AN$34*60,$C72,2150,"H","")</f>
        <v>67.986688273764884</v>
      </c>
      <c r="AO72" s="16" cm="1">
        <f t="array" ref="AO72">STOWA2024_JAARROND_V(AO$34*60,$C72,2150,"H","")</f>
        <v>77.175594199079995</v>
      </c>
      <c r="AP72" s="16" cm="1">
        <f t="array" ref="AP72">STOWA2024_JAARROND_V(AP$34*60,$C72,2150,"H","")</f>
        <v>82.45480943046195</v>
      </c>
      <c r="AQ72" s="16" cm="1">
        <f t="array" ref="AQ72">STOWA2024_JAARROND_V(AQ$34*60,$C72,2150,"H","")</f>
        <v>96.671321902137421</v>
      </c>
      <c r="AR72" s="16" cm="1">
        <f t="array" ref="AR72">STOWA2024_JAARROND_V(AR$34*60,$C72,2150,"H","")</f>
        <v>106.04014518624255</v>
      </c>
      <c r="AS72" s="16" cm="1">
        <f t="array" ref="AS72">STOWA2024_JAARROND_V(AS$34*60,$C72,2150,"H","")</f>
        <v>113.44292562062009</v>
      </c>
      <c r="AT72" s="16" cm="1">
        <f t="array" ref="AT72">STOWA2024_JAARROND_V(AT$34*60,$C72,2150,"H","")</f>
        <v>119.91195841428316</v>
      </c>
      <c r="AU72" s="16" cm="1">
        <f t="array" ref="AU72">STOWA2024_JAARROND_V(AU$34*60,$C72,2150,"H","")</f>
        <v>146.63636747282791</v>
      </c>
      <c r="AV72" s="16" cm="1">
        <f t="array" ref="AV72">STOWA2024_JAARROND_V(AV$34*60,$C72,2150,"H","")</f>
        <v>158.90731224944469</v>
      </c>
    </row>
    <row r="73" spans="2:48" x14ac:dyDescent="0.3">
      <c r="B73" s="14" t="s">
        <v>66</v>
      </c>
      <c r="C73">
        <v>25</v>
      </c>
      <c r="D73" s="16" cm="1">
        <f t="array" ref="D73">STOWA2024_JAARROND_V(D$2*60,$C73,2150,"L","")</f>
        <v>21.850370529682049</v>
      </c>
      <c r="E73" s="16" cm="1">
        <f t="array" ref="E73">STOWA2024_JAARROND_V(E$2*60,$C73,2150,"L","")</f>
        <v>32.802925849858362</v>
      </c>
      <c r="F73" s="16" cm="1">
        <f t="array" ref="F73">STOWA2024_JAARROND_V(F$2*60,$C73,2150,"L","")</f>
        <v>40.560962547489225</v>
      </c>
      <c r="G73" s="16" cm="1">
        <f t="array" ref="G73">STOWA2024_JAARROND_V(G$2*60,$C73,2150,"L","")</f>
        <v>48.101785533786376</v>
      </c>
      <c r="H73" s="16" cm="1">
        <f t="array" ref="H73">STOWA2024_JAARROND_V(H$2*60,$C73,2150,"L","")</f>
        <v>55.485981333902373</v>
      </c>
      <c r="I73" s="16" cm="1">
        <f t="array" ref="I73">STOWA2024_JAARROND_V(I$2*60,$C73,2150,"L","")</f>
        <v>62.760300718392209</v>
      </c>
      <c r="J73" s="16" cm="1">
        <f t="array" ref="J73">STOWA2024_JAARROND_V(J$2*60,$C73,2150,"L","")</f>
        <v>66.873439110811844</v>
      </c>
      <c r="K73" s="16" cm="1">
        <f t="array" ref="K73">STOWA2024_JAARROND_V(K$2*60,$C73,2150,"L","")</f>
        <v>77.884674700101243</v>
      </c>
      <c r="L73" s="16" cm="1">
        <f t="array" ref="L73">STOWA2024_JAARROND_V(L$2*60,$C73,2150,"L","")</f>
        <v>90.165882921521032</v>
      </c>
      <c r="M73" s="16" cm="1">
        <f t="array" ref="M73">STOWA2024_JAARROND_V(M$2*60,$C73,2150,"L","")</f>
        <v>99.302041585259587</v>
      </c>
      <c r="N73" s="16" cm="1">
        <f t="array" ref="N73">STOWA2024_JAARROND_V(N$2*60,$C73,2150,"L","")</f>
        <v>107.01110647263157</v>
      </c>
      <c r="O73" s="16" cm="1">
        <f t="array" ref="O73">STOWA2024_JAARROND_V(O$2*60,$C73,2150,"L","")</f>
        <v>132.1250190547515</v>
      </c>
      <c r="P73" s="16" cm="1">
        <f t="array" ref="P73">STOWA2024_JAARROND_V(P$2*60,$C73,2150,"L","")</f>
        <v>142.90389519121305</v>
      </c>
      <c r="R73" s="14" t="s">
        <v>66</v>
      </c>
      <c r="S73">
        <v>25</v>
      </c>
      <c r="T73" s="16" cm="1">
        <f t="array" ref="T73">STOWA2024_JAARROND_V(T$34*60,$C73,2150,"M","")</f>
        <v>23.64993808305255</v>
      </c>
      <c r="U73" s="16" cm="1">
        <f t="array" ref="U73">STOWA2024_JAARROND_V(U$34*60,$C73,2150,"M","")</f>
        <v>35.504531341391527</v>
      </c>
      <c r="V73" s="16" cm="1">
        <f t="array" ref="V73">STOWA2024_JAARROND_V(V$34*60,$C73,2150,"M","")</f>
        <v>43.901509657881853</v>
      </c>
      <c r="W73" s="16" cm="1">
        <f t="array" ref="W73">STOWA2024_JAARROND_V(W$34*60,$C73,2150,"M","")</f>
        <v>52.063384829697632</v>
      </c>
      <c r="X73" s="16" cm="1">
        <f t="array" ref="X73">STOWA2024_JAARROND_V(X$34*60,$C73,2150,"M","")</f>
        <v>60.055733207893354</v>
      </c>
      <c r="Y73" s="16" cm="1">
        <f t="array" ref="Y73">STOWA2024_JAARROND_V(Y$34*60,$C73,2150,"M","")</f>
        <v>67.929155894517109</v>
      </c>
      <c r="Z73" s="16" cm="1">
        <f t="array" ref="Z73">STOWA2024_JAARROND_V(Z$34*60,$C73,2150,"M","")</f>
        <v>72.381046912823152</v>
      </c>
      <c r="AA73" s="16" cm="1">
        <f t="array" ref="AA73">STOWA2024_JAARROND_V(AA$34*60,$C73,2150,"M","")</f>
        <v>84.299153269456554</v>
      </c>
      <c r="AB73" s="16" cm="1">
        <f t="array" ref="AB73">STOWA2024_JAARROND_V(AB$34*60,$C73,2150,"M","")</f>
        <v>95.731425328453227</v>
      </c>
      <c r="AC73" s="16" cm="1">
        <f t="array" ref="AC73">STOWA2024_JAARROND_V(AC$34*60,$C73,2150,"M","")</f>
        <v>104.36021697745377</v>
      </c>
      <c r="AD73" s="16" cm="1">
        <f t="array" ref="AD73">STOWA2024_JAARROND_V(AD$34*60,$C73,2150,"M","")</f>
        <v>111.70667848202274</v>
      </c>
      <c r="AE73" s="16" cm="1">
        <f t="array" ref="AE73">STOWA2024_JAARROND_V(AE$34*60,$C73,2150,"M","")</f>
        <v>137.26337540562926</v>
      </c>
      <c r="AF73" s="16" cm="1">
        <f t="array" ref="AF73">STOWA2024_JAARROND_V(AF$34*60,$C73,2150,"M","")</f>
        <v>148.46144320652616</v>
      </c>
      <c r="AH73" s="14" t="s">
        <v>66</v>
      </c>
      <c r="AI73">
        <v>25</v>
      </c>
      <c r="AJ73" s="16" cm="1">
        <f t="array" ref="AJ73">STOWA2024_JAARROND_V(AJ$34*60,$C73,2150,"H","")</f>
        <v>28.356499376483086</v>
      </c>
      <c r="AK73" s="16" cm="1">
        <f t="array" ref="AK73">STOWA2024_JAARROND_V(AK$34*60,$C73,2150,"H","")</f>
        <v>42.570268780785966</v>
      </c>
      <c r="AL73" s="16" cm="1">
        <f t="array" ref="AL73">STOWA2024_JAARROND_V(AL$34*60,$C73,2150,"H","")</f>
        <v>52.63832517737027</v>
      </c>
      <c r="AM73" s="16" cm="1">
        <f t="array" ref="AM73">STOWA2024_JAARROND_V(AM$34*60,$C73,2150,"H","")</f>
        <v>62.424490680542455</v>
      </c>
      <c r="AN73" s="16" cm="1">
        <f t="array" ref="AN73">STOWA2024_JAARROND_V(AN$34*60,$C73,2150,"H","")</f>
        <v>72.007391955254391</v>
      </c>
      <c r="AO73" s="16" cm="1">
        <f t="array" ref="AO73">STOWA2024_JAARROND_V(AO$34*60,$C73,2150,"H","")</f>
        <v>81.447700201305281</v>
      </c>
      <c r="AP73" s="16" cm="1">
        <f t="array" ref="AP73">STOWA2024_JAARROND_V(AP$34*60,$C73,2150,"H","")</f>
        <v>86.78555962577579</v>
      </c>
      <c r="AQ73" s="16" cm="1">
        <f t="array" ref="AQ73">STOWA2024_JAARROND_V(AQ$34*60,$C73,2150,"H","")</f>
        <v>101.07548183546275</v>
      </c>
      <c r="AR73" s="16" cm="1">
        <f t="array" ref="AR73">STOWA2024_JAARROND_V(AR$34*60,$C73,2150,"H","")</f>
        <v>110.28745931581435</v>
      </c>
      <c r="AS73" s="16" cm="1">
        <f t="array" ref="AS73">STOWA2024_JAARROND_V(AS$34*60,$C73,2150,"H","")</f>
        <v>117.58929108011546</v>
      </c>
      <c r="AT73" s="16" cm="1">
        <f t="array" ref="AT73">STOWA2024_JAARROND_V(AT$34*60,$C73,2150,"H","")</f>
        <v>123.98740527581502</v>
      </c>
      <c r="AU73" s="16" cm="1">
        <f t="array" ref="AU73">STOWA2024_JAARROND_V(AU$34*60,$C73,2150,"H","")</f>
        <v>150.70215355407885</v>
      </c>
      <c r="AV73" s="16" cm="1">
        <f t="array" ref="AV73">STOWA2024_JAARROND_V(AV$34*60,$C73,2150,"H","")</f>
        <v>162.9965687850374</v>
      </c>
    </row>
    <row r="74" spans="2:48" x14ac:dyDescent="0.3">
      <c r="B74" s="14" t="s">
        <v>67</v>
      </c>
      <c r="C74">
        <v>50</v>
      </c>
      <c r="D74" s="16" cm="1">
        <f t="array" ref="D74">STOWA2024_JAARROND_V(D$2*60,$C74,2150,"L","")</f>
        <v>25.348664625825137</v>
      </c>
      <c r="E74" s="16" cm="1">
        <f t="array" ref="E74">STOWA2024_JAARROND_V(E$2*60,$C74,2150,"L","")</f>
        <v>39.225306481404942</v>
      </c>
      <c r="F74" s="16" cm="1">
        <f t="array" ref="F74">STOWA2024_JAARROND_V(F$2*60,$C74,2150,"L","")</f>
        <v>48.922285047873416</v>
      </c>
      <c r="G74" s="16" cm="1">
        <f t="array" ref="G74">STOWA2024_JAARROND_V(G$2*60,$C74,2150,"L","")</f>
        <v>58.015928164641309</v>
      </c>
      <c r="H74" s="16" cm="1">
        <f t="array" ref="H74">STOWA2024_JAARROND_V(H$2*60,$C74,2150,"L","")</f>
        <v>66.492317752824249</v>
      </c>
      <c r="I74" s="16" cm="1">
        <f t="array" ref="I74">STOWA2024_JAARROND_V(I$2*60,$C74,2150,"L","")</f>
        <v>74.358096219251919</v>
      </c>
      <c r="J74" s="16" cm="1">
        <f t="array" ref="J74">STOWA2024_JAARROND_V(J$2*60,$C74,2150,"L","")</f>
        <v>78.543813364100231</v>
      </c>
      <c r="K74" s="16" cm="1">
        <f t="array" ref="K74">STOWA2024_JAARROND_V(K$2*60,$C74,2150,"L","")</f>
        <v>89.116002111278476</v>
      </c>
      <c r="L74" s="16" cm="1">
        <f t="array" ref="L74">STOWA2024_JAARROND_V(L$2*60,$C74,2150,"L","")</f>
        <v>101.46459182234295</v>
      </c>
      <c r="M74" s="16" cm="1">
        <f t="array" ref="M74">STOWA2024_JAARROND_V(M$2*60,$C74,2150,"L","")</f>
        <v>110.55775805228055</v>
      </c>
      <c r="N74" s="16" cm="1">
        <f t="array" ref="N74">STOWA2024_JAARROND_V(N$2*60,$C74,2150,"L","")</f>
        <v>118.20959428860647</v>
      </c>
      <c r="O74" s="16" cm="1">
        <f t="array" ref="O74">STOWA2024_JAARROND_V(O$2*60,$C74,2150,"L","")</f>
        <v>143.1759542732014</v>
      </c>
      <c r="P74" s="16" cm="1">
        <f t="array" ref="P74">STOWA2024_JAARROND_V(P$2*60,$C74,2150,"L","")</f>
        <v>153.91281886677814</v>
      </c>
      <c r="R74" s="14" t="s">
        <v>67</v>
      </c>
      <c r="S74">
        <v>50</v>
      </c>
      <c r="T74" s="16" cm="1">
        <f t="array" ref="T74">STOWA2024_JAARROND_V(T$34*60,$C74,2150,"M","")</f>
        <v>27.436347043839</v>
      </c>
      <c r="U74" s="16" cm="1">
        <f t="array" ref="U74">STOWA2024_JAARROND_V(U$34*60,$C74,2150,"M","")</f>
        <v>42.45585072865515</v>
      </c>
      <c r="V74" s="16" cm="1">
        <f t="array" ref="V74">STOWA2024_JAARROND_V(V$34*60,$C74,2150,"M","")</f>
        <v>52.95145959616319</v>
      </c>
      <c r="W74" s="16" cm="1">
        <f t="array" ref="W74">STOWA2024_JAARROND_V(W$34*60,$C74,2150,"M","")</f>
        <v>62.794043106076195</v>
      </c>
      <c r="X74" s="16" cm="1">
        <f t="array" ref="X74">STOWA2024_JAARROND_V(X$34*60,$C74,2150,"M","")</f>
        <v>71.968536904981804</v>
      </c>
      <c r="Y74" s="16" cm="1">
        <f t="array" ref="Y74">STOWA2024_JAARROND_V(Y$34*60,$C74,2150,"M","")</f>
        <v>80.482130459531447</v>
      </c>
      <c r="Z74" s="16" cm="1">
        <f t="array" ref="Z74">STOWA2024_JAARROND_V(Z$34*60,$C74,2150,"M","")</f>
        <v>85.012577720110443</v>
      </c>
      <c r="AA74" s="16" cm="1">
        <f t="array" ref="AA74">STOWA2024_JAARROND_V(AA$34*60,$C74,2150,"M","")</f>
        <v>96.455477918688842</v>
      </c>
      <c r="AB74" s="16" cm="1">
        <f t="array" ref="AB74">STOWA2024_JAARROND_V(AB$34*60,$C74,2150,"M","")</f>
        <v>107.72755371315951</v>
      </c>
      <c r="AC74" s="16" cm="1">
        <f t="array" ref="AC74">STOWA2024_JAARROND_V(AC$34*60,$C74,2150,"M","")</f>
        <v>116.18926896855979</v>
      </c>
      <c r="AD74" s="16" cm="1">
        <f t="array" ref="AD74">STOWA2024_JAARROND_V(AD$34*60,$C74,2150,"M","")</f>
        <v>123.39654805891466</v>
      </c>
      <c r="AE74" s="16" cm="1">
        <f t="array" ref="AE74">STOWA2024_JAARROND_V(AE$34*60,$C74,2150,"M","")</f>
        <v>148.7440826957814</v>
      </c>
      <c r="AF74" s="16" cm="1">
        <f t="array" ref="AF74">STOWA2024_JAARROND_V(AF$34*60,$C74,2150,"M","")</f>
        <v>159.89850512032476</v>
      </c>
      <c r="AH74" s="14" t="s">
        <v>67</v>
      </c>
      <c r="AI74">
        <v>50</v>
      </c>
      <c r="AJ74" s="16" cm="1">
        <f t="array" ref="AJ74">STOWA2024_JAARROND_V(AJ$34*60,$C74,2150,"H","")</f>
        <v>32.896439521721412</v>
      </c>
      <c r="AK74" s="16" cm="1">
        <f t="array" ref="AK74">STOWA2024_JAARROND_V(AK$34*60,$C74,2150,"H","")</f>
        <v>50.904966452232621</v>
      </c>
      <c r="AL74" s="16" cm="1">
        <f t="array" ref="AL74">STOWA2024_JAARROND_V(AL$34*60,$C74,2150,"H","")</f>
        <v>63.489300722459504</v>
      </c>
      <c r="AM74" s="16" cm="1">
        <f t="array" ref="AM74">STOWA2024_JAARROND_V(AM$34*60,$C74,2150,"H","")</f>
        <v>75.290651414444341</v>
      </c>
      <c r="AN74" s="16" cm="1">
        <f t="array" ref="AN74">STOWA2024_JAARROND_V(AN$34*60,$C74,2150,"H","")</f>
        <v>86.290956226009243</v>
      </c>
      <c r="AO74" s="16" cm="1">
        <f t="array" ref="AO74">STOWA2024_JAARROND_V(AO$34*60,$C74,2150,"H","")</f>
        <v>96.498835395647106</v>
      </c>
      <c r="AP74" s="16" cm="1">
        <f t="array" ref="AP74">STOWA2024_JAARROND_V(AP$34*60,$C74,2150,"H","")</f>
        <v>101.93088449736788</v>
      </c>
      <c r="AQ74" s="16" cm="1">
        <f t="array" ref="AQ74">STOWA2024_JAARROND_V(AQ$34*60,$C74,2150,"H","")</f>
        <v>115.65103003037747</v>
      </c>
      <c r="AR74" s="16" cm="1">
        <f t="array" ref="AR74">STOWA2024_JAARROND_V(AR$34*60,$C74,2150,"H","")</f>
        <v>124.10760788914132</v>
      </c>
      <c r="AS74" s="16" cm="1">
        <f t="array" ref="AS74">STOWA2024_JAARROND_V(AS$34*60,$C74,2150,"H","")</f>
        <v>130.91783598036699</v>
      </c>
      <c r="AT74" s="16" cm="1">
        <f t="array" ref="AT74">STOWA2024_JAARROND_V(AT$34*60,$C74,2150,"H","")</f>
        <v>136.9624271504899</v>
      </c>
      <c r="AU74" s="16" cm="1">
        <f t="array" ref="AU74">STOWA2024_JAARROND_V(AU$34*60,$C74,2150,"H","")</f>
        <v>163.30688010868306</v>
      </c>
      <c r="AV74" s="16" cm="1">
        <f t="array" ref="AV74">STOWA2024_JAARROND_V(AV$34*60,$C74,2150,"H","")</f>
        <v>175.55337686036975</v>
      </c>
    </row>
    <row r="75" spans="2:48" x14ac:dyDescent="0.3">
      <c r="B75" s="14" t="s">
        <v>68</v>
      </c>
      <c r="C75">
        <v>100</v>
      </c>
      <c r="D75" s="16" cm="1">
        <f t="array" ref="D75">STOWA2024_JAARROND_V(D$2*60,$C75,2150,"L","")</f>
        <v>29.440643200059725</v>
      </c>
      <c r="E75" s="16" cm="1">
        <f t="array" ref="E75">STOWA2024_JAARROND_V(E$2*60,$C75,2150,"L","")</f>
        <v>47.009717400654424</v>
      </c>
      <c r="F75" s="16" cm="1">
        <f t="array" ref="F75">STOWA2024_JAARROND_V(F$2*60,$C75,2150,"L","")</f>
        <v>59.17931386241699</v>
      </c>
      <c r="G75" s="16" cm="1">
        <f t="array" ref="G75">STOWA2024_JAARROND_V(G$2*60,$C75,2150,"L","")</f>
        <v>70.2258223850272</v>
      </c>
      <c r="H75" s="16" cm="1">
        <f t="array" ref="H75">STOWA2024_JAARROND_V(H$2*60,$C75,2150,"L","")</f>
        <v>79.991360070983134</v>
      </c>
      <c r="I75" s="16" cm="1">
        <f t="array" ref="I75">STOWA2024_JAARROND_V(I$2*60,$C75,2150,"L","")</f>
        <v>88.409907409520073</v>
      </c>
      <c r="J75" s="16" cm="1">
        <f t="array" ref="J75">STOWA2024_JAARROND_V(J$2*60,$C75,2150,"L","")</f>
        <v>92.530463518192619</v>
      </c>
      <c r="K75" s="16" cm="1">
        <f t="array" ref="K75">STOWA2024_JAARROND_V(K$2*60,$C75,2150,"L","")</f>
        <v>101.4710705953769</v>
      </c>
      <c r="L75" s="16" cm="1">
        <f t="array" ref="L75">STOWA2024_JAARROND_V(L$2*60,$C75,2150,"L","")</f>
        <v>113.58188030652212</v>
      </c>
      <c r="M75" s="16" cm="1">
        <f t="array" ref="M75">STOWA2024_JAARROND_V(M$2*60,$C75,2150,"L","")</f>
        <v>122.41029165840716</v>
      </c>
      <c r="N75" s="16" cm="1">
        <f t="array" ref="N75">STOWA2024_JAARROND_V(N$2*60,$C75,2150,"L","")</f>
        <v>129.83214535841668</v>
      </c>
      <c r="O75" s="16" cm="1">
        <f t="array" ref="O75">STOWA2024_JAARROND_V(O$2*60,$C75,2150,"L","")</f>
        <v>154.19412411535299</v>
      </c>
      <c r="P75" s="16" cm="1">
        <f t="array" ref="P75">STOWA2024_JAARROND_V(P$2*60,$C75,2150,"L","")</f>
        <v>164.73122453601661</v>
      </c>
      <c r="R75" s="14" t="s">
        <v>68</v>
      </c>
      <c r="S75">
        <v>100</v>
      </c>
      <c r="T75" s="16" cm="1">
        <f t="array" ref="T75">STOWA2024_JAARROND_V(T$34*60,$C75,2150,"M","")</f>
        <v>31.86533554938238</v>
      </c>
      <c r="U75" s="16" cm="1">
        <f t="array" ref="U75">STOWA2024_JAARROND_V(U$34*60,$C75,2150,"M","")</f>
        <v>50.881375412696627</v>
      </c>
      <c r="V75" s="16" cm="1">
        <f t="array" ref="V75">STOWA2024_JAARROND_V(V$34*60,$C75,2150,"M","")</f>
        <v>64.053243707810978</v>
      </c>
      <c r="W75" s="16" cm="1">
        <f t="array" ref="W75">STOWA2024_JAARROND_V(W$34*60,$C75,2150,"M","")</f>
        <v>76.009528029797963</v>
      </c>
      <c r="X75" s="16" cm="1">
        <f t="array" ref="X75">STOWA2024_JAARROND_V(X$34*60,$C75,2150,"M","")</f>
        <v>86.579342454996862</v>
      </c>
      <c r="Y75" s="16" cm="1">
        <f t="array" ref="Y75">STOWA2024_JAARROND_V(Y$34*60,$C75,2150,"M","")</f>
        <v>95.691230193247605</v>
      </c>
      <c r="Z75" s="16" cm="1">
        <f t="array" ref="Z75">STOWA2024_JAARROND_V(Z$34*60,$C75,2150,"M","")</f>
        <v>100.1511498410847</v>
      </c>
      <c r="AA75" s="16" cm="1">
        <f t="array" ref="AA75">STOWA2024_JAARROND_V(AA$34*60,$C75,2150,"M","")</f>
        <v>109.82809346604878</v>
      </c>
      <c r="AB75" s="16" cm="1">
        <f t="array" ref="AB75">STOWA2024_JAARROND_V(AB$34*60,$C75,2150,"M","")</f>
        <v>120.59278898974605</v>
      </c>
      <c r="AC75" s="16" cm="1">
        <f t="array" ref="AC75">STOWA2024_JAARROND_V(AC$34*60,$C75,2150,"M","")</f>
        <v>128.64553833746214</v>
      </c>
      <c r="AD75" s="16" cm="1">
        <f t="array" ref="AD75">STOWA2024_JAARROND_V(AD$34*60,$C75,2150,"M","")</f>
        <v>135.52908848665268</v>
      </c>
      <c r="AE75" s="16" cm="1">
        <f t="array" ref="AE75">STOWA2024_JAARROND_V(AE$34*60,$C75,2150,"M","")</f>
        <v>160.19075036058996</v>
      </c>
      <c r="AF75" s="16" cm="1">
        <f t="array" ref="AF75">STOWA2024_JAARROND_V(AF$34*60,$C75,2150,"M","")</f>
        <v>171.13763976182446</v>
      </c>
      <c r="AH75" s="14" t="s">
        <v>68</v>
      </c>
      <c r="AI75">
        <v>100</v>
      </c>
      <c r="AJ75" s="16" cm="1">
        <f t="array" ref="AJ75">STOWA2024_JAARROND_V(AJ$34*60,$C75,2150,"H","")</f>
        <v>38.206838616841637</v>
      </c>
      <c r="AK75" s="16" cm="1">
        <f t="array" ref="AK75">STOWA2024_JAARROND_V(AK$34*60,$C75,2150,"H","")</f>
        <v>61.007250213422374</v>
      </c>
      <c r="AL75" s="16" cm="1">
        <f t="array" ref="AL75">STOWA2024_JAARROND_V(AL$34*60,$C75,2150,"H","")</f>
        <v>76.800444841918335</v>
      </c>
      <c r="AM75" s="16" cm="1">
        <f t="array" ref="AM75">STOWA2024_JAARROND_V(AM$34*60,$C75,2150,"H","")</f>
        <v>91.136142793044556</v>
      </c>
      <c r="AN75" s="16" cm="1">
        <f t="array" ref="AN75">STOWA2024_JAARROND_V(AN$34*60,$C75,2150,"H","")</f>
        <v>103.80945022857118</v>
      </c>
      <c r="AO75" s="16" cm="1">
        <f t="array" ref="AO75">STOWA2024_JAARROND_V(AO$34*60,$C75,2150,"H","")</f>
        <v>114.73468978145804</v>
      </c>
      <c r="AP75" s="16" cm="1">
        <f t="array" ref="AP75">STOWA2024_JAARROND_V(AP$34*60,$C75,2150,"H","")</f>
        <v>120.0821756086486</v>
      </c>
      <c r="AQ75" s="16" cm="1">
        <f t="array" ref="AQ75">STOWA2024_JAARROND_V(AQ$34*60,$C75,2150,"H","")</f>
        <v>131.68492251242139</v>
      </c>
      <c r="AR75" s="16" cm="1">
        <f t="array" ref="AR75">STOWA2024_JAARROND_V(AR$34*60,$C75,2150,"H","")</f>
        <v>138.92901169971637</v>
      </c>
      <c r="AS75" s="16" cm="1">
        <f t="array" ref="AS75">STOWA2024_JAARROND_V(AS$34*60,$C75,2150,"H","")</f>
        <v>144.9531065749905</v>
      </c>
      <c r="AT75" s="16" cm="1">
        <f t="array" ref="AT75">STOWA2024_JAARROND_V(AT$34*60,$C75,2150,"H","")</f>
        <v>150.42878589896216</v>
      </c>
      <c r="AU75" s="16" cm="1">
        <f t="array" ref="AU75">STOWA2024_JAARROND_V(AU$34*60,$C75,2150,"H","")</f>
        <v>175.87423438659442</v>
      </c>
      <c r="AV75" s="16" cm="1">
        <f t="array" ref="AV75">STOWA2024_JAARROND_V(AV$34*60,$C75,2150,"H","")</f>
        <v>187.89287958316811</v>
      </c>
    </row>
    <row r="76" spans="2:48" x14ac:dyDescent="0.3">
      <c r="B76" s="14" t="s">
        <v>69</v>
      </c>
      <c r="C76">
        <v>200</v>
      </c>
      <c r="D76" s="16" cm="1">
        <f t="array" ref="D76">STOWA2024_JAARROND_V(D$2*60,$C76,2150,"L","")</f>
        <v>34.240065989596431</v>
      </c>
      <c r="E76" s="16" cm="1">
        <f t="array" ref="E76">STOWA2024_JAARROND_V(E$2*60,$C76,2150,"L","")</f>
        <v>56.468876910592932</v>
      </c>
      <c r="F76" s="16" cm="1">
        <f t="array" ref="F76">STOWA2024_JAARROND_V(F$2*60,$C76,2150,"L","")</f>
        <v>71.792877591205482</v>
      </c>
      <c r="G76" s="16" cm="1">
        <f t="array" ref="G76">STOWA2024_JAARROND_V(G$2*60,$C76,2150,"L","")</f>
        <v>83.452704941686008</v>
      </c>
      <c r="H76" s="16" cm="1">
        <f t="array" ref="H76">STOWA2024_JAARROND_V(H$2*60,$C76,2150,"L","")</f>
        <v>90.981923655599758</v>
      </c>
      <c r="I76" s="16" cm="1">
        <f t="array" ref="I76">STOWA2024_JAARROND_V(I$2*60,$C76,2150,"L","")</f>
        <v>97.429333236369928</v>
      </c>
      <c r="J76" s="16" cm="1">
        <f t="array" ref="J76">STOWA2024_JAARROND_V(J$2*60,$C76,2150,"L","")</f>
        <v>100.65256772567781</v>
      </c>
      <c r="K76" s="16" cm="1">
        <f t="array" ref="K76">STOWA2024_JAARROND_V(K$2*60,$C76,2150,"L","")</f>
        <v>115.06231512581819</v>
      </c>
      <c r="L76" s="16" cm="1">
        <f t="array" ref="L76">STOWA2024_JAARROND_V(L$2*60,$C76,2150,"L","")</f>
        <v>126.57705360443197</v>
      </c>
      <c r="M76" s="16" cm="1">
        <f t="array" ref="M76">STOWA2024_JAARROND_V(M$2*60,$C76,2150,"L","")</f>
        <v>134.89128771902827</v>
      </c>
      <c r="N76" s="16" cm="1">
        <f t="array" ref="N76">STOWA2024_JAARROND_V(N$2*60,$C76,2150,"L","")</f>
        <v>141.89481806835551</v>
      </c>
      <c r="O76" s="16" cm="1">
        <f t="array" ref="O76">STOWA2024_JAARROND_V(O$2*60,$C76,2150,"L","")</f>
        <v>165.17962572863073</v>
      </c>
      <c r="P76" s="16" cm="1">
        <f t="array" ref="P76">STOWA2024_JAARROND_V(P$2*60,$C76,2150,"L","")</f>
        <v>175.3624092615477</v>
      </c>
      <c r="R76" s="14" t="s">
        <v>69</v>
      </c>
      <c r="S76">
        <v>200</v>
      </c>
      <c r="T76" s="16" cm="1">
        <f t="array" ref="T76">STOWA2024_JAARROND_V(T$34*60,$C76,2150,"M","")</f>
        <v>37.060032438057348</v>
      </c>
      <c r="U76" s="16" cm="1">
        <f t="array" ref="U76">STOWA2024_JAARROND_V(U$34*60,$C76,2150,"M","")</f>
        <v>61.119578761416619</v>
      </c>
      <c r="V76" s="16" cm="1">
        <f t="array" ref="V76">STOWA2024_JAARROND_V(V$34*60,$C76,2150,"M","")</f>
        <v>77.705643825568899</v>
      </c>
      <c r="W76" s="16" cm="1">
        <f t="array" ref="W76">STOWA2024_JAARROND_V(W$34*60,$C76,2150,"M","")</f>
        <v>90.325759101113377</v>
      </c>
      <c r="X76" s="16" cm="1">
        <f t="array" ref="X76">STOWA2024_JAARROND_V(X$34*60,$C76,2150,"M","")</f>
        <v>98.475074288054131</v>
      </c>
      <c r="Y76" s="16" cm="1">
        <f t="array" ref="Y76">STOWA2024_JAARROND_V(Y$34*60,$C76,2150,"M","")</f>
        <v>105.45348397562262</v>
      </c>
      <c r="Z76" s="16" cm="1">
        <f t="array" ref="Z76">STOWA2024_JAARROND_V(Z$34*60,$C76,2150,"M","")</f>
        <v>108.94217978495635</v>
      </c>
      <c r="AA76" s="16" cm="1">
        <f t="array" ref="AA76">STOWA2024_JAARROND_V(AA$34*60,$C76,2150,"M","")</f>
        <v>124.53869488033244</v>
      </c>
      <c r="AB76" s="16" cm="1">
        <f t="array" ref="AB76">STOWA2024_JAARROND_V(AB$34*60,$C76,2150,"M","")</f>
        <v>134.39009703897753</v>
      </c>
      <c r="AC76" s="16" cm="1">
        <f t="array" ref="AC76">STOWA2024_JAARROND_V(AC$34*60,$C76,2150,"M","")</f>
        <v>141.76228232567951</v>
      </c>
      <c r="AD76" s="16" cm="1">
        <f t="array" ref="AD76">STOWA2024_JAARROND_V(AD$34*60,$C76,2150,"M","")</f>
        <v>148.12106278221449</v>
      </c>
      <c r="AE76" s="16" cm="1">
        <f t="array" ref="AE76">STOWA2024_JAARROND_V(AE$34*60,$C76,2150,"M","")</f>
        <v>171.60347932555325</v>
      </c>
      <c r="AF76" s="16" cm="1">
        <f t="array" ref="AF76">STOWA2024_JAARROND_V(AF$34*60,$C76,2150,"M","")</f>
        <v>182.18227241676814</v>
      </c>
      <c r="AH76" s="14" t="s">
        <v>69</v>
      </c>
      <c r="AI76">
        <v>200</v>
      </c>
      <c r="AJ76" s="16" cm="1">
        <f t="array" ref="AJ76">STOWA2024_JAARROND_V(AJ$34*60,$C76,2150,"H","")</f>
        <v>44.435329303262812</v>
      </c>
      <c r="AK76" s="16" cm="1">
        <f t="array" ref="AK76">STOWA2024_JAARROND_V(AK$34*60,$C76,2150,"H","")</f>
        <v>73.282952832801641</v>
      </c>
      <c r="AL76" s="16" cm="1">
        <f t="array" ref="AL76">STOWA2024_JAARROND_V(AL$34*60,$C76,2150,"H","")</f>
        <v>93.169801669288589</v>
      </c>
      <c r="AM76" s="16" cm="1">
        <f t="array" ref="AM76">STOWA2024_JAARROND_V(AM$34*60,$C76,2150,"H","")</f>
        <v>108.30143921038491</v>
      </c>
      <c r="AN76" s="16" cm="1">
        <f t="array" ref="AN76">STOWA2024_JAARROND_V(AN$34*60,$C76,2150,"H","")</f>
        <v>118.07254517293477</v>
      </c>
      <c r="AO76" s="16" cm="1">
        <f t="array" ref="AO76">STOWA2024_JAARROND_V(AO$34*60,$C76,2150,"H","")</f>
        <v>126.43972437059118</v>
      </c>
      <c r="AP76" s="16" cm="1">
        <f t="array" ref="AP76">STOWA2024_JAARROND_V(AP$34*60,$C76,2150,"H","")</f>
        <v>130.62270363230019</v>
      </c>
      <c r="AQ76" s="16" cm="1">
        <f t="array" ref="AQ76">STOWA2024_JAARROND_V(AQ$34*60,$C76,2150,"H","")</f>
        <v>149.32307269983127</v>
      </c>
      <c r="AR76" s="16" cm="1">
        <f t="array" ref="AR76">STOWA2024_JAARROND_V(AR$34*60,$C76,2150,"H","")</f>
        <v>154.82421063701983</v>
      </c>
      <c r="AS76" s="16" cm="1">
        <f t="array" ref="AS76">STOWA2024_JAARROND_V(AS$34*60,$C76,2150,"H","")</f>
        <v>159.73257591230578</v>
      </c>
      <c r="AT76" s="16" cm="1">
        <f t="array" ref="AT76">STOWA2024_JAARROND_V(AT$34*60,$C76,2150,"H","")</f>
        <v>164.40508741846102</v>
      </c>
      <c r="AU76" s="16" cm="1">
        <f t="array" ref="AU76">STOWA2024_JAARROND_V(AU$34*60,$C76,2150,"H","")</f>
        <v>188.40432719442759</v>
      </c>
      <c r="AV76" s="16" cm="1">
        <f t="array" ref="AV76">STOWA2024_JAARROND_V(AV$34*60,$C76,2150,"H","")</f>
        <v>200.01883759196014</v>
      </c>
    </row>
    <row r="77" spans="2:48" x14ac:dyDescent="0.3">
      <c r="B77" s="14" t="s">
        <v>70</v>
      </c>
      <c r="C77">
        <v>250</v>
      </c>
      <c r="D77" s="16" cm="1">
        <f t="array" ref="D77">STOWA2024_JAARROND_V(D$2*60,$C77,2150,"L","")</f>
        <v>35.956538683338131</v>
      </c>
      <c r="E77" s="16" cm="1">
        <f t="array" ref="E77">STOWA2024_JAARROND_V(E$2*60,$C77,2150,"L","")</f>
        <v>59.930126124046716</v>
      </c>
      <c r="F77" s="16" cm="1">
        <f t="array" ref="F77">STOWA2024_JAARROND_V(F$2*60,$C77,2150,"L","")</f>
        <v>76.444048766689548</v>
      </c>
      <c r="G77" s="16" cm="1">
        <f t="array" ref="G77">STOWA2024_JAARROND_V(G$2*60,$C77,2150,"L","")</f>
        <v>88.761677735762149</v>
      </c>
      <c r="H77" s="16" cm="1">
        <f t="array" ref="H77">STOWA2024_JAARROND_V(H$2*60,$C77,2150,"L","")</f>
        <v>96.317568947553184</v>
      </c>
      <c r="I77" s="16" cm="1">
        <f t="array" ref="I77">STOWA2024_JAARROND_V(I$2*60,$C77,2150,"L","")</f>
        <v>102.58495518091405</v>
      </c>
      <c r="J77" s="16" cm="1">
        <f t="array" ref="J77">STOWA2024_JAARROND_V(J$2*60,$C77,2150,"L","")</f>
        <v>105.61338086903112</v>
      </c>
      <c r="K77" s="16" cm="1">
        <f t="array" ref="K77">STOWA2024_JAARROND_V(K$2*60,$C77,2150,"L","")</f>
        <v>119.72079079678934</v>
      </c>
      <c r="L77" s="16" cm="1">
        <f t="array" ref="L77">STOWA2024_JAARROND_V(L$2*60,$C77,2150,"L","")</f>
        <v>130.95771276259109</v>
      </c>
      <c r="M77" s="16" cm="1">
        <f t="array" ref="M77">STOWA2024_JAARROND_V(M$2*60,$C77,2150,"L","")</f>
        <v>139.04843656367888</v>
      </c>
      <c r="N77" s="16" cm="1">
        <f t="array" ref="N77">STOWA2024_JAARROND_V(N$2*60,$C77,2150,"L","")</f>
        <v>145.87450905543497</v>
      </c>
      <c r="O77" s="16" cm="1">
        <f t="array" ref="O77">STOWA2024_JAARROND_V(O$2*60,$C77,2150,"L","")</f>
        <v>168.70923205369681</v>
      </c>
      <c r="P77" s="16" cm="1">
        <f t="array" ref="P77">STOWA2024_JAARROND_V(P$2*60,$C77,2150,"L","")</f>
        <v>178.74558405909647</v>
      </c>
      <c r="R77" s="14" t="s">
        <v>70</v>
      </c>
      <c r="S77">
        <v>250</v>
      </c>
      <c r="T77" s="16" cm="1">
        <f t="array" ref="T77">STOWA2024_JAARROND_V(T$34*60,$C77,2150,"M","")</f>
        <v>38.917871547609153</v>
      </c>
      <c r="U77" s="16" cm="1">
        <f t="array" ref="U77">STOWA2024_JAARROND_V(U$34*60,$C77,2150,"M","")</f>
        <v>64.8658918720798</v>
      </c>
      <c r="V77" s="16" cm="1">
        <f t="array" ref="V77">STOWA2024_JAARROND_V(V$34*60,$C77,2150,"M","")</f>
        <v>82.739879293770699</v>
      </c>
      <c r="W77" s="16" cm="1">
        <f t="array" ref="W77">STOWA2024_JAARROND_V(W$34*60,$C77,2150,"M","")</f>
        <v>96.071971857274733</v>
      </c>
      <c r="X77" s="16" cm="1">
        <f t="array" ref="X77">STOWA2024_JAARROND_V(X$34*60,$C77,2150,"M","")</f>
        <v>104.2501562536626</v>
      </c>
      <c r="Y77" s="16" cm="1">
        <f t="array" ref="Y77">STOWA2024_JAARROND_V(Y$34*60,$C77,2150,"M","")</f>
        <v>111.03371610955658</v>
      </c>
      <c r="Z77" s="16" cm="1">
        <f t="array" ref="Z77">STOWA2024_JAARROND_V(Z$34*60,$C77,2150,"M","")</f>
        <v>114.31155892305951</v>
      </c>
      <c r="AA77" s="16" cm="1">
        <f t="array" ref="AA77">STOWA2024_JAARROND_V(AA$34*60,$C77,2150,"M","")</f>
        <v>129.58083643258729</v>
      </c>
      <c r="AB77" s="16" cm="1">
        <f t="array" ref="AB77">STOWA2024_JAARROND_V(AB$34*60,$C77,2150,"M","")</f>
        <v>139.04115497242807</v>
      </c>
      <c r="AC77" s="16" cm="1">
        <f t="array" ref="AC77">STOWA2024_JAARROND_V(AC$34*60,$C77,2150,"M","")</f>
        <v>146.13118500390712</v>
      </c>
      <c r="AD77" s="16" cm="1">
        <f t="array" ref="AD77">STOWA2024_JAARROND_V(AD$34*60,$C77,2150,"M","")</f>
        <v>152.27537980785132</v>
      </c>
      <c r="AE77" s="16" cm="1">
        <f t="array" ref="AE77">STOWA2024_JAARROND_V(AE$34*60,$C77,2150,"M","")</f>
        <v>175.27035242421189</v>
      </c>
      <c r="AF77" s="16" cm="1">
        <f t="array" ref="AF77">STOWA2024_JAARROND_V(AF$34*60,$C77,2150,"M","")</f>
        <v>185.69701924988959</v>
      </c>
      <c r="AH77" s="14" t="s">
        <v>70</v>
      </c>
      <c r="AI77">
        <v>250</v>
      </c>
      <c r="AJ77" s="16" cm="1">
        <f t="array" ref="AJ77">STOWA2024_JAARROND_V(AJ$34*60,$C77,2150,"H","")</f>
        <v>46.662895961856442</v>
      </c>
      <c r="AK77" s="16" cm="1">
        <f t="array" ref="AK77">STOWA2024_JAARROND_V(AK$34*60,$C77,2150,"H","")</f>
        <v>77.774817674627869</v>
      </c>
      <c r="AL77" s="16" cm="1">
        <f t="array" ref="AL77">STOWA2024_JAARROND_V(AL$34*60,$C77,2150,"H","")</f>
        <v>99.20589759536756</v>
      </c>
      <c r="AM77" s="16" cm="1">
        <f t="array" ref="AM77">STOWA2024_JAARROND_V(AM$34*60,$C77,2150,"H","")</f>
        <v>115.1912026366153</v>
      </c>
      <c r="AN77" s="16" cm="1">
        <f t="array" ref="AN77">STOWA2024_JAARROND_V(AN$34*60,$C77,2150,"H","")</f>
        <v>124.9969230542564</v>
      </c>
      <c r="AO77" s="16" cm="1">
        <f t="array" ref="AO77">STOWA2024_JAARROND_V(AO$34*60,$C77,2150,"H","")</f>
        <v>133.13047546139089</v>
      </c>
      <c r="AP77" s="16" cm="1">
        <f t="array" ref="AP77">STOWA2024_JAARROND_V(AP$34*60,$C77,2150,"H","")</f>
        <v>137.06063998744145</v>
      </c>
      <c r="AQ77" s="16" cm="1">
        <f t="array" ref="AQ77">STOWA2024_JAARROND_V(AQ$34*60,$C77,2150,"H","")</f>
        <v>155.36864809544346</v>
      </c>
      <c r="AR77" s="16" cm="1">
        <f t="array" ref="AR77">STOWA2024_JAARROND_V(AR$34*60,$C77,2150,"H","")</f>
        <v>160.18246536738644</v>
      </c>
      <c r="AS77" s="16" cm="1">
        <f t="array" ref="AS77">STOWA2024_JAARROND_V(AS$34*60,$C77,2150,"H","")</f>
        <v>164.65529630911934</v>
      </c>
      <c r="AT77" s="16" cm="1">
        <f t="array" ref="AT77">STOWA2024_JAARROND_V(AT$34*60,$C77,2150,"H","")</f>
        <v>169.01611869878636</v>
      </c>
      <c r="AU77" s="16" cm="1">
        <f t="array" ref="AU77">STOWA2024_JAARROND_V(AU$34*60,$C77,2150,"H","")</f>
        <v>192.43020570094373</v>
      </c>
      <c r="AV77" s="16" cm="1">
        <f t="array" ref="AV77">STOWA2024_JAARROND_V(AV$34*60,$C77,2150,"H","")</f>
        <v>203.87769590273328</v>
      </c>
    </row>
    <row r="78" spans="2:48" x14ac:dyDescent="0.3">
      <c r="B78" s="14" t="s">
        <v>71</v>
      </c>
      <c r="C78">
        <v>500</v>
      </c>
      <c r="D78" s="16" cm="1">
        <f t="array" ref="D78">STOWA2024_JAARROND_V(D$2*60,$C78,2150,"L","")</f>
        <v>41.893916397937637</v>
      </c>
      <c r="E78" s="16" cm="1">
        <f t="array" ref="E78">STOWA2024_JAARROND_V(E$2*60,$C78,2150,"L","")</f>
        <v>72.19093341201328</v>
      </c>
      <c r="F78" s="16" cm="1">
        <f t="array" ref="F78">STOWA2024_JAARROND_V(F$2*60,$C78,2150,"L","")</f>
        <v>93.053092202070829</v>
      </c>
      <c r="G78" s="16" cm="1">
        <f t="array" ref="G78">STOWA2024_JAARROND_V(G$2*60,$C78,2150,"L","")</f>
        <v>107.69001822206855</v>
      </c>
      <c r="H78" s="16" cm="1">
        <f t="array" ref="H78">STOWA2024_JAARROND_V(H$2*60,$C78,2150,"L","")</f>
        <v>115.14311386372637</v>
      </c>
      <c r="I78" s="16" cm="1">
        <f t="array" ref="I78">STOWA2024_JAARROND_V(I$2*60,$C78,2150,"L","")</f>
        <v>120.54251103968183</v>
      </c>
      <c r="J78" s="16" cm="1">
        <f t="array" ref="J78">STOWA2024_JAARROND_V(J$2*60,$C78,2150,"L","")</f>
        <v>122.74352351163715</v>
      </c>
      <c r="K78" s="16" cm="1">
        <f t="array" ref="K78">STOWA2024_JAARROND_V(K$2*60,$C78,2150,"L","")</f>
        <v>135.13799582226846</v>
      </c>
      <c r="L78" s="16" cm="1">
        <f t="array" ref="L78">STOWA2024_JAARROND_V(L$2*60,$C78,2150,"L","")</f>
        <v>145.21174685753755</v>
      </c>
      <c r="M78" s="16" cm="1">
        <f t="array" ref="M78">STOWA2024_JAARROND_V(M$2*60,$C78,2150,"L","")</f>
        <v>152.41164479368817</v>
      </c>
      <c r="N78" s="16" cm="1">
        <f t="array" ref="N78">STOWA2024_JAARROND_V(N$2*60,$C78,2150,"L","")</f>
        <v>158.54467244271882</v>
      </c>
      <c r="O78" s="16" cm="1">
        <f t="array" ref="O78">STOWA2024_JAARROND_V(O$2*60,$C78,2150,"L","")</f>
        <v>179.65169722126137</v>
      </c>
      <c r="P78" s="16" cm="1">
        <f t="array" ref="P78">STOWA2024_JAARROND_V(P$2*60,$C78,2150,"L","")</f>
        <v>189.13423936804082</v>
      </c>
      <c r="R78" s="14" t="s">
        <v>71</v>
      </c>
      <c r="S78">
        <v>500</v>
      </c>
      <c r="T78" s="16" cm="1">
        <f t="array" ref="T78">STOWA2024_JAARROND_V(T$34*60,$C78,2150,"M","")</f>
        <v>45.344243820574803</v>
      </c>
      <c r="U78" s="16" cm="1">
        <f t="array" ref="U78">STOWA2024_JAARROND_V(U$34*60,$C78,2150,"M","")</f>
        <v>78.136482996141083</v>
      </c>
      <c r="V78" s="16" cm="1">
        <f t="array" ref="V78">STOWA2024_JAARROND_V(V$34*60,$C78,2150,"M","")</f>
        <v>100.71682153060395</v>
      </c>
      <c r="W78" s="16" cm="1">
        <f t="array" ref="W78">STOWA2024_JAARROND_V(W$34*60,$C78,2150,"M","")</f>
        <v>116.5592253758354</v>
      </c>
      <c r="X78" s="16" cm="1">
        <f t="array" ref="X78">STOWA2024_JAARROND_V(X$34*60,$C78,2150,"M","")</f>
        <v>124.62614809519312</v>
      </c>
      <c r="Y78" s="16" cm="1">
        <f t="array" ref="Y78">STOWA2024_JAARROND_V(Y$34*60,$C78,2150,"M","")</f>
        <v>130.47023246546459</v>
      </c>
      <c r="Z78" s="16" cm="1">
        <f t="array" ref="Z78">STOWA2024_JAARROND_V(Z$34*60,$C78,2150,"M","")</f>
        <v>132.85251740708875</v>
      </c>
      <c r="AA78" s="16" cm="1">
        <f t="array" ref="AA78">STOWA2024_JAARROND_V(AA$34*60,$C78,2150,"M","")</f>
        <v>146.26778202790365</v>
      </c>
      <c r="AB78" s="16" cm="1">
        <f t="array" ref="AB78">STOWA2024_JAARROND_V(AB$34*60,$C78,2150,"M","")</f>
        <v>154.17502774531809</v>
      </c>
      <c r="AC78" s="16" cm="1">
        <f t="array" ref="AC78">STOWA2024_JAARROND_V(AC$34*60,$C78,2150,"M","")</f>
        <v>160.17507864532121</v>
      </c>
      <c r="AD78" s="16" cm="1">
        <f t="array" ref="AD78">STOWA2024_JAARROND_V(AD$34*60,$C78,2150,"M","")</f>
        <v>165.50150104396801</v>
      </c>
      <c r="AE78" s="16" cm="1">
        <f t="array" ref="AE78">STOWA2024_JAARROND_V(AE$34*60,$C78,2150,"M","")</f>
        <v>186.63837125141083</v>
      </c>
      <c r="AF78" s="16" cm="1">
        <f t="array" ref="AF78">STOWA2024_JAARROND_V(AF$34*60,$C78,2150,"M","")</f>
        <v>196.48969049287652</v>
      </c>
      <c r="AH78" s="14" t="s">
        <v>71</v>
      </c>
      <c r="AI78">
        <v>500</v>
      </c>
      <c r="AJ78" s="16" cm="1">
        <f t="array" ref="AJ78">STOWA2024_JAARROND_V(AJ$34*60,$C78,2150,"H","")</f>
        <v>54.368177079779684</v>
      </c>
      <c r="AK78" s="16" cm="1">
        <f t="array" ref="AK78">STOWA2024_JAARROND_V(AK$34*60,$C78,2150,"H","")</f>
        <v>93.686381908475326</v>
      </c>
      <c r="AL78" s="16" cm="1">
        <f t="array" ref="AL78">STOWA2024_JAARROND_V(AL$34*60,$C78,2150,"H","")</f>
        <v>120.76042131292134</v>
      </c>
      <c r="AM78" s="16" cm="1">
        <f t="array" ref="AM78">STOWA2024_JAARROND_V(AM$34*60,$C78,2150,"H","")</f>
        <v>139.75561331645639</v>
      </c>
      <c r="AN78" s="16" cm="1">
        <f t="array" ref="AN78">STOWA2024_JAARROND_V(AN$34*60,$C78,2150,"H","")</f>
        <v>149.42792993133691</v>
      </c>
      <c r="AO78" s="16" cm="1">
        <f t="array" ref="AO78">STOWA2024_JAARROND_V(AO$34*60,$C78,2150,"H","")</f>
        <v>156.43504234828103</v>
      </c>
      <c r="AP78" s="16" cm="1">
        <f t="array" ref="AP78">STOWA2024_JAARROND_V(AP$34*60,$C78,2150,"H","")</f>
        <v>159.29142451826982</v>
      </c>
      <c r="AQ78" s="16" cm="1">
        <f t="array" ref="AQ78">STOWA2024_JAARROND_V(AQ$34*60,$C78,2150,"H","")</f>
        <v>175.37645364264176</v>
      </c>
      <c r="AR78" s="16" cm="1">
        <f t="array" ref="AR78">STOWA2024_JAARROND_V(AR$34*60,$C78,2150,"H","")</f>
        <v>177.61745468259028</v>
      </c>
      <c r="AS78" s="16" cm="1">
        <f t="array" ref="AS78">STOWA2024_JAARROND_V(AS$34*60,$C78,2150,"H","")</f>
        <v>180.47944410343828</v>
      </c>
      <c r="AT78" s="16" cm="1">
        <f t="array" ref="AT78">STOWA2024_JAARROND_V(AT$34*60,$C78,2150,"H","")</f>
        <v>183.69628353954272</v>
      </c>
      <c r="AU78" s="16" cm="1">
        <f t="array" ref="AU78">STOWA2024_JAARROND_V(AU$34*60,$C78,2150,"H","")</f>
        <v>204.91121102257108</v>
      </c>
      <c r="AV78" s="16" cm="1">
        <f t="array" ref="AV78">STOWA2024_JAARROND_V(AV$34*60,$C78,2150,"H","")</f>
        <v>215.72702420398531</v>
      </c>
    </row>
    <row r="79" spans="2:48" x14ac:dyDescent="0.3">
      <c r="B79" s="14" t="s">
        <v>72</v>
      </c>
      <c r="C79">
        <v>1000</v>
      </c>
      <c r="D79" s="16" cm="1">
        <f t="array" ref="D79">STOWA2024_JAARROND_V(D$2*60,$C79,2150,"L","")</f>
        <v>48.872994950180086</v>
      </c>
      <c r="E79" s="16" cm="1">
        <f t="array" ref="E79">STOWA2024_JAARROND_V(E$2*60,$C79,2150,"L","")</f>
        <v>87.119860812268257</v>
      </c>
      <c r="F79" s="16" cm="1">
        <f t="array" ref="F79">STOWA2024_JAARROND_V(F$2*60,$C79,2150,"L","")</f>
        <v>113.5185614407259</v>
      </c>
      <c r="G79" s="16" cm="1">
        <f t="array" ref="G79">STOWA2024_JAARROND_V(G$2*60,$C79,2150,"L","")</f>
        <v>130.95939090501986</v>
      </c>
      <c r="H79" s="16" cm="1">
        <f t="array" ref="H79">STOWA2024_JAARROND_V(H$2*60,$C79,2150,"L","")</f>
        <v>137.9309987107778</v>
      </c>
      <c r="I79" s="16" cm="1">
        <f t="array" ref="I79">STOWA2024_JAARROND_V(I$2*60,$C79,2150,"L","")</f>
        <v>141.86878857777745</v>
      </c>
      <c r="J79" s="16" cm="1">
        <f t="array" ref="J79">STOWA2024_JAARROND_V(J$2*60,$C79,2150,"L","")</f>
        <v>142.82756414471092</v>
      </c>
      <c r="K79" s="16" cm="1">
        <f t="array" ref="K79">STOWA2024_JAARROND_V(K$2*60,$C79,2150,"L","")</f>
        <v>152.09775640529816</v>
      </c>
      <c r="L79" s="16" cm="1">
        <f t="array" ref="L79">STOWA2024_JAARROND_V(L$2*60,$C79,2150,"L","")</f>
        <v>160.4984707397</v>
      </c>
      <c r="M79" s="16" cm="1">
        <f t="array" ref="M79">STOWA2024_JAARROND_V(M$2*60,$C79,2150,"L","")</f>
        <v>166.48341668807882</v>
      </c>
      <c r="N79" s="16" cm="1">
        <f t="array" ref="N79">STOWA2024_JAARROND_V(N$2*60,$C79,2150,"L","")</f>
        <v>171.69462835207645</v>
      </c>
      <c r="O79" s="16" cm="1">
        <f t="array" ref="O79">STOWA2024_JAARROND_V(O$2*60,$C79,2150,"L","")</f>
        <v>190.56171861988256</v>
      </c>
      <c r="P79" s="16" cm="1">
        <f t="array" ref="P79">STOWA2024_JAARROND_V(P$2*60,$C79,2150,"L","")</f>
        <v>199.3431108982796</v>
      </c>
      <c r="R79" s="14" t="s">
        <v>72</v>
      </c>
      <c r="S79">
        <v>1000</v>
      </c>
      <c r="T79" s="16" cm="1">
        <f t="array" ref="T79">STOWA2024_JAARROND_V(T$34*60,$C79,2150,"M","")</f>
        <v>52.898110031359636</v>
      </c>
      <c r="U79" s="16" cm="1">
        <f t="array" ref="U79">STOWA2024_JAARROND_V(U$34*60,$C79,2150,"M","")</f>
        <v>94.294937068249425</v>
      </c>
      <c r="V79" s="16" cm="1">
        <f t="array" ref="V79">STOWA2024_JAARROND_V(V$34*60,$C79,2150,"M","")</f>
        <v>122.86779968803715</v>
      </c>
      <c r="W79" s="16" cm="1">
        <f t="array" ref="W79">STOWA2024_JAARROND_V(W$34*60,$C79,2150,"M","")</f>
        <v>141.74503274856195</v>
      </c>
      <c r="X79" s="16" cm="1">
        <f t="array" ref="X79">STOWA2024_JAARROND_V(X$34*60,$C79,2150,"M","")</f>
        <v>149.29081293208455</v>
      </c>
      <c r="Y79" s="16" cm="1">
        <f t="array" ref="Y79">STOWA2024_JAARROND_V(Y$34*60,$C79,2150,"M","")</f>
        <v>153.55291395284783</v>
      </c>
      <c r="Z79" s="16" cm="1">
        <f t="array" ref="Z79">STOWA2024_JAARROND_V(Z$34*60,$C79,2150,"M","")</f>
        <v>154.59065300458235</v>
      </c>
      <c r="AA79" s="16" cm="1">
        <f t="array" ref="AA79">STOWA2024_JAARROND_V(AA$34*60,$C79,2150,"M","")</f>
        <v>164.62432601177738</v>
      </c>
      <c r="AB79" s="16" cm="1">
        <f t="array" ref="AB79">STOWA2024_JAARROND_V(AB$34*60,$C79,2150,"M","")</f>
        <v>170.40533369280882</v>
      </c>
      <c r="AC79" s="16" cm="1">
        <f t="array" ref="AC79">STOWA2024_JAARROND_V(AC$34*60,$C79,2150,"M","")</f>
        <v>174.96362825328649</v>
      </c>
      <c r="AD79" s="16" cm="1">
        <f t="array" ref="AD79">STOWA2024_JAARROND_V(AD$34*60,$C79,2150,"M","")</f>
        <v>179.22846776022257</v>
      </c>
      <c r="AE79" s="16" cm="1">
        <f t="array" ref="AE79">STOWA2024_JAARROND_V(AE$34*60,$C79,2150,"M","")</f>
        <v>197.97268456796613</v>
      </c>
      <c r="AF79" s="16" cm="1">
        <f t="array" ref="AF79">STOWA2024_JAARROND_V(AF$34*60,$C79,2150,"M","")</f>
        <v>207.0955861464644</v>
      </c>
      <c r="AH79" s="14" t="s">
        <v>72</v>
      </c>
      <c r="AI79">
        <v>1000</v>
      </c>
      <c r="AJ79" s="16" cm="1">
        <f t="array" ref="AJ79">STOWA2024_JAARROND_V(AJ$34*60,$C79,2150,"H","")</f>
        <v>63.425334089829214</v>
      </c>
      <c r="AK79" s="16" cm="1">
        <f t="array" ref="AK79">STOWA2024_JAARROND_V(AK$34*60,$C79,2150,"H","")</f>
        <v>113.06052112235398</v>
      </c>
      <c r="AL79" s="16" cm="1">
        <f t="array" ref="AL79">STOWA2024_JAARROND_V(AL$34*60,$C79,2150,"H","")</f>
        <v>147.3196535656204</v>
      </c>
      <c r="AM79" s="16" cm="1">
        <f t="array" ref="AM79">STOWA2024_JAARROND_V(AM$34*60,$C79,2150,"H","")</f>
        <v>169.95363449321047</v>
      </c>
      <c r="AN79" s="16" cm="1">
        <f t="array" ref="AN79">STOWA2024_JAARROND_V(AN$34*60,$C79,2150,"H","")</f>
        <v>179.00109628011757</v>
      </c>
      <c r="AO79" s="16" cm="1">
        <f t="array" ref="AO79">STOWA2024_JAARROND_V(AO$34*60,$C79,2150,"H","")</f>
        <v>184.11139570303183</v>
      </c>
      <c r="AP79" s="16" cm="1">
        <f t="array" ref="AP79">STOWA2024_JAARROND_V(AP$34*60,$C79,2150,"H","")</f>
        <v>185.35565463809218</v>
      </c>
      <c r="AQ79" s="16" cm="1">
        <f t="array" ref="AQ79">STOWA2024_JAARROND_V(AQ$34*60,$C79,2150,"H","")</f>
        <v>197.38612344410768</v>
      </c>
      <c r="AR79" s="16" cm="1">
        <f t="array" ref="AR79">STOWA2024_JAARROND_V(AR$34*60,$C79,2150,"H","")</f>
        <v>196.3155906470935</v>
      </c>
      <c r="AS79" s="16" cm="1">
        <f t="array" ref="AS79">STOWA2024_JAARROND_V(AS$34*60,$C79,2150,"H","")</f>
        <v>197.14264311613726</v>
      </c>
      <c r="AT79" s="16" cm="1">
        <f t="array" ref="AT79">STOWA2024_JAARROND_V(AT$34*60,$C79,2150,"H","")</f>
        <v>198.9323554430662</v>
      </c>
      <c r="AU79" s="16" cm="1">
        <f t="array" ref="AU79">STOWA2024_JAARROND_V(AU$34*60,$C79,2150,"H","")</f>
        <v>217.35521089372321</v>
      </c>
      <c r="AV79" s="16" cm="1">
        <f t="array" ref="AV79">STOWA2024_JAARROND_V(AV$34*60,$C79,2150,"H","")</f>
        <v>227.37129064171702</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5C150-0B71-4805-928E-53AB637D6FD4}">
  <sheetPr codeName="Blad7">
    <tabColor rgb="FF9999FF"/>
  </sheetPr>
  <dimension ref="B1:AV89"/>
  <sheetViews>
    <sheetView topLeftCell="A34" workbookViewId="0">
      <selection activeCell="F45" sqref="F45"/>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8" width="6.5546875" bestFit="1" customWidth="1"/>
    <col min="9" max="9" width="6.5546875" customWidth="1"/>
    <col min="10" max="11" width="6.33203125" bestFit="1" customWidth="1"/>
    <col min="12" max="15" width="7.6640625" bestFit="1" customWidth="1"/>
    <col min="16" max="16" width="8.6640625" bestFit="1" customWidth="1"/>
  </cols>
  <sheetData>
    <row r="1" spans="2:16" x14ac:dyDescent="0.3">
      <c r="B1" s="15" t="s">
        <v>73</v>
      </c>
      <c r="D1" s="14" t="s">
        <v>47</v>
      </c>
      <c r="E1" s="14" t="s">
        <v>48</v>
      </c>
      <c r="F1" s="14" t="s">
        <v>49</v>
      </c>
      <c r="G1" s="14" t="s">
        <v>50</v>
      </c>
      <c r="H1" s="14" t="s">
        <v>51</v>
      </c>
      <c r="I1" s="14" t="s">
        <v>52</v>
      </c>
      <c r="J1" s="14" t="s">
        <v>53</v>
      </c>
      <c r="K1" s="14" t="s">
        <v>54</v>
      </c>
      <c r="L1" s="14" t="s">
        <v>55</v>
      </c>
      <c r="M1" s="14" t="s">
        <v>56</v>
      </c>
      <c r="N1" s="14" t="s">
        <v>57</v>
      </c>
      <c r="O1" s="14" t="s">
        <v>58</v>
      </c>
      <c r="P1" s="14" t="s">
        <v>59</v>
      </c>
    </row>
    <row r="2" spans="2:16" x14ac:dyDescent="0.3">
      <c r="D2" s="15">
        <f>10/60</f>
        <v>0.16666666666666666</v>
      </c>
      <c r="E2" s="15">
        <f>1/2</f>
        <v>0.5</v>
      </c>
      <c r="F2" s="15">
        <v>1</v>
      </c>
      <c r="G2" s="15">
        <v>2</v>
      </c>
      <c r="H2" s="15">
        <v>4</v>
      </c>
      <c r="I2" s="15">
        <v>8</v>
      </c>
      <c r="J2" s="15">
        <v>12</v>
      </c>
      <c r="K2" s="15">
        <v>24</v>
      </c>
      <c r="L2" s="15">
        <v>48</v>
      </c>
      <c r="M2" s="15">
        <f>3*24</f>
        <v>72</v>
      </c>
      <c r="N2" s="15">
        <f>4*24</f>
        <v>96</v>
      </c>
      <c r="O2" s="15">
        <f>8*24</f>
        <v>192</v>
      </c>
      <c r="P2" s="15">
        <f>10*24</f>
        <v>240</v>
      </c>
    </row>
    <row r="3" spans="2:16" x14ac:dyDescent="0.3">
      <c r="B3" s="14" t="s">
        <v>84</v>
      </c>
      <c r="C3">
        <v>10</v>
      </c>
      <c r="D3" s="16" cm="1">
        <f t="array" ref="D3">STOWA2024_JAARROND_T(D$2*60,$C3,2014,"","")</f>
        <v>0.9413612224354756</v>
      </c>
      <c r="E3" s="16" cm="1">
        <f t="array" ref="E3">STOWA2024_JAARROND_T(E$2*60,$C3,2014,"","")</f>
        <v>0.45316486657499716</v>
      </c>
      <c r="F3" s="16" cm="1">
        <f t="array" ref="F3">STOWA2024_JAARROND_T(F$2*60,$C3,2014,"","")</f>
        <v>0.30433635662296254</v>
      </c>
      <c r="G3" s="16" cm="1">
        <f t="array" ref="G3">STOWA2024_JAARROND_T(G$2*60,$C3,2014,"","")</f>
        <v>0.19668832340391318</v>
      </c>
      <c r="H3" s="16" cm="1">
        <f t="array" ref="H3">STOWA2024_JAARROND_T(H$2*60,$C3,2014,"","")</f>
        <v>0.11717366068990716</v>
      </c>
      <c r="I3" s="16" t="e" cm="1">
        <f t="array" ref="I3">STOWA2024_JAARROND_T(I$2*60,$C3,2014,"","")</f>
        <v>#VALUE!</v>
      </c>
      <c r="J3" s="16" t="e" cm="1">
        <f t="array" ref="J3">STOWA2024_JAARROND_T(J$2*60,$C3,2014,"","")</f>
        <v>#VALUE!</v>
      </c>
      <c r="K3" s="16" cm="1">
        <f t="array" ref="K3">STOWA2024_JAARROND_T(K$2*60,$C3,2014,"","")</f>
        <v>3.0630311835515435E-2</v>
      </c>
      <c r="L3" s="16" cm="1">
        <f t="array" ref="L3">STOWA2024_JAARROND_T(L$2*60,$C3,2014,"","")</f>
        <v>2.0100418791757939E-2</v>
      </c>
      <c r="M3" s="16" cm="1">
        <f t="array" ref="M3">STOWA2024_JAARROND_T(M$2*60,$C3,2014,"","")</f>
        <v>1.6777947146759009E-2</v>
      </c>
      <c r="N3" s="16" cm="1">
        <f t="array" ref="N3">STOWA2024_JAARROND_T(N$2*60,$C3,2014,"","")</f>
        <v>1.5262382837824847E-2</v>
      </c>
      <c r="O3" s="16" cm="1">
        <f t="array" ref="O3">STOWA2024_JAARROND_T(O$2*60,$C3,2014,"","")</f>
        <v>1.3571299823498036E-2</v>
      </c>
      <c r="P3" s="16" cm="1">
        <f t="array" ref="P3">STOWA2024_JAARROND_T(P$2*60,$C3,2014,"","")</f>
        <v>1.3458154687928063E-2</v>
      </c>
    </row>
    <row r="4" spans="2:16" x14ac:dyDescent="0.3">
      <c r="B4" s="14" t="s">
        <v>85</v>
      </c>
      <c r="C4">
        <v>20</v>
      </c>
      <c r="D4" s="16" cm="1">
        <f t="array" ref="D4">STOWA2024_JAARROND_T(D$2*60,$C4,2014,"","")</f>
        <v>18.62645056930214</v>
      </c>
      <c r="E4" s="16" cm="1">
        <f t="array" ref="E4">STOWA2024_JAARROND_T(E$2*60,$C4,2014,"","")</f>
        <v>4.0093491060261766</v>
      </c>
      <c r="F4" s="16" cm="1">
        <f t="array" ref="F4">STOWA2024_JAARROND_T(F$2*60,$C4,2014,"","")</f>
        <v>1.9905948351691141</v>
      </c>
      <c r="G4" s="16" cm="1">
        <f t="array" ref="G4">STOWA2024_JAARROND_T(G$2*60,$C4,2014,"","")</f>
        <v>1.0789390317985788</v>
      </c>
      <c r="H4" s="16" cm="1">
        <f t="array" ref="H4">STOWA2024_JAARROND_T(H$2*60,$C4,2014,"","")</f>
        <v>0.61530089018596512</v>
      </c>
      <c r="I4" s="16" cm="1">
        <f t="array" ref="I4">STOWA2024_JAARROND_T(I$2*60,$C4,2014,"","")</f>
        <v>0.37869569356909666</v>
      </c>
      <c r="J4" s="16" cm="1">
        <f t="array" ref="J4">STOWA2024_JAARROND_T(J$2*60,$C4,2014,"","")</f>
        <v>0.29889869705407501</v>
      </c>
      <c r="K4" s="16" cm="1">
        <f t="array" ref="K4">STOWA2024_JAARROND_T(K$2*60,$C4,2014,"","")</f>
        <v>0.13785202035522146</v>
      </c>
      <c r="L4" s="16" cm="1">
        <f t="array" ref="L4">STOWA2024_JAARROND_T(L$2*60,$C4,2014,"","")</f>
        <v>6.9988968110609687E-2</v>
      </c>
      <c r="M4" s="16" cm="1">
        <f t="array" ref="M4">STOWA2024_JAARROND_T(M$2*60,$C4,2014,"","")</f>
        <v>4.8603721717372476E-2</v>
      </c>
      <c r="N4" s="16" cm="1">
        <f t="array" ref="N4">STOWA2024_JAARROND_T(N$2*60,$C4,2014,"","")</f>
        <v>3.8576811825606454E-2</v>
      </c>
      <c r="O4" s="16" cm="1">
        <f t="array" ref="O4">STOWA2024_JAARROND_T(O$2*60,$C4,2014,"","")</f>
        <v>2.5091900506090861E-2</v>
      </c>
      <c r="P4" s="16" cm="1">
        <f t="array" ref="P4">STOWA2024_JAARROND_T(P$2*60,$C4,2014,"","")</f>
        <v>2.2776510287435797E-2</v>
      </c>
    </row>
    <row r="5" spans="2:16" x14ac:dyDescent="0.3">
      <c r="B5" s="14" t="s">
        <v>86</v>
      </c>
      <c r="C5">
        <v>30</v>
      </c>
      <c r="D5" s="16" cm="1">
        <f t="array" ref="D5">STOWA2024_JAARROND_T(D$2*60,$C5,2014,"","")</f>
        <v>122.72341806139984</v>
      </c>
      <c r="E5" s="16" cm="1">
        <f t="array" ref="E5">STOWA2024_JAARROND_T(E$2*60,$C5,2014,"","")</f>
        <v>19.496851337247872</v>
      </c>
      <c r="F5" s="16" cm="1">
        <f t="array" ref="F5">STOWA2024_JAARROND_T(F$2*60,$C5,2014,"","")</f>
        <v>8.8705757438933812</v>
      </c>
      <c r="G5" s="16" cm="1">
        <f t="array" ref="G5">STOWA2024_JAARROND_T(G$2*60,$C5,2014,"","")</f>
        <v>4.6075865332742341</v>
      </c>
      <c r="H5" s="16" cm="1">
        <f t="array" ref="H5">STOWA2024_JAARROND_T(H$2*60,$C5,2014,"","")</f>
        <v>2.4655851216552165</v>
      </c>
      <c r="I5" s="16" cm="1">
        <f t="array" ref="I5">STOWA2024_JAARROND_T(I$2*60,$C5,2014,"","")</f>
        <v>1.3295429263629404</v>
      </c>
      <c r="J5" s="16" cm="1">
        <f t="array" ref="J5">STOWA2024_JAARROND_T(J$2*60,$C5,2014,"","")</f>
        <v>0.94229392528505818</v>
      </c>
      <c r="K5" s="16" cm="1">
        <f t="array" ref="K5">STOWA2024_JAARROND_T(K$2*60,$C5,2014,"","")</f>
        <v>0.4790552097282505</v>
      </c>
      <c r="L5" s="16" cm="1">
        <f t="array" ref="L5">STOWA2024_JAARROND_T(L$2*60,$C5,2014,"","")</f>
        <v>0.21193637954320785</v>
      </c>
      <c r="M5" s="16" cm="1">
        <f t="array" ref="M5">STOWA2024_JAARROND_T(M$2*60,$C5,2014,"","")</f>
        <v>0.1302096927853702</v>
      </c>
      <c r="N5" s="16" cm="1">
        <f t="array" ref="N5">STOWA2024_JAARROND_T(N$2*60,$C5,2014,"","")</f>
        <v>9.3312169397077108E-2</v>
      </c>
      <c r="O5" s="16" cm="1">
        <f t="array" ref="O5">STOWA2024_JAARROND_T(O$2*60,$C5,2014,"","")</f>
        <v>4.6468770412079877E-2</v>
      </c>
      <c r="P5" s="16" cm="1">
        <f t="array" ref="P5">STOWA2024_JAARROND_T(P$2*60,$C5,2014,"","")</f>
        <v>3.881874212247486E-2</v>
      </c>
    </row>
    <row r="6" spans="2:16" x14ac:dyDescent="0.3">
      <c r="B6" s="14" t="s">
        <v>87</v>
      </c>
      <c r="C6">
        <v>40</v>
      </c>
      <c r="D6" s="16" cm="1">
        <f t="array" ref="D6">STOWA2024_JAARROND_T(D$2*60,$C6,2014,"","")</f>
        <v>455.53333799704626</v>
      </c>
      <c r="E6" s="16" cm="1">
        <f t="array" ref="E6">STOWA2024_JAARROND_T(E$2*60,$C6,2014,"","")</f>
        <v>59.498981095703869</v>
      </c>
      <c r="F6" s="16" cm="1">
        <f t="array" ref="F6">STOWA2024_JAARROND_T(F$2*60,$C6,2014,"","")</f>
        <v>26.11577763566234</v>
      </c>
      <c r="G6" s="16" cm="1">
        <f t="array" ref="G6">STOWA2024_JAARROND_T(G$2*60,$C6,2014,"","")</f>
        <v>13.759295072377673</v>
      </c>
      <c r="H6" s="16" cm="1">
        <f t="array" ref="H6">STOWA2024_JAARROND_T(H$2*60,$C6,2014,"","")</f>
        <v>7.6450720620182446</v>
      </c>
      <c r="I6" s="16" cm="1">
        <f t="array" ref="I6">STOWA2024_JAARROND_T(I$2*60,$C6,2014,"","")</f>
        <v>4.2101440619138479</v>
      </c>
      <c r="J6" s="16" cm="1">
        <f t="array" ref="J6">STOWA2024_JAARROND_T(J$2*60,$C6,2014,"","")</f>
        <v>2.9385920668043357</v>
      </c>
      <c r="K6" s="16" cm="1">
        <f t="array" ref="K6">STOWA2024_JAARROND_T(K$2*60,$C6,2014,"","")</f>
        <v>1.3867945199130938</v>
      </c>
      <c r="L6" s="16" cm="1">
        <f t="array" ref="L6">STOWA2024_JAARROND_T(L$2*60,$C6,2014,"","")</f>
        <v>0.57404423175231789</v>
      </c>
      <c r="M6" s="16" cm="1">
        <f t="array" ref="M6">STOWA2024_JAARROND_T(M$2*60,$C6,2014,"","")</f>
        <v>0.32606795357900675</v>
      </c>
      <c r="N6" s="16" cm="1">
        <f t="array" ref="N6">STOWA2024_JAARROND_T(N$2*60,$C6,2014,"","")</f>
        <v>0.21687438945959256</v>
      </c>
      <c r="O6" s="16" cm="1">
        <f t="array" ref="O6">STOWA2024_JAARROND_T(O$2*60,$C6,2014,"","")</f>
        <v>8.6197956905339712E-2</v>
      </c>
      <c r="P6" s="16" cm="1">
        <f t="array" ref="P6">STOWA2024_JAARROND_T(P$2*60,$C6,2014,"","")</f>
        <v>6.6641736738309504E-2</v>
      </c>
    </row>
    <row r="7" spans="2:16" x14ac:dyDescent="0.3">
      <c r="B7" s="14" t="s">
        <v>88</v>
      </c>
      <c r="C7">
        <v>50</v>
      </c>
      <c r="D7" s="16" cm="1">
        <f t="array" ref="D7">STOWA2024_JAARROND_T(D$2*60,$C7,2014,"","")</f>
        <v>1242.2083400101303</v>
      </c>
      <c r="E7" s="16" cm="1">
        <f t="array" ref="E7">STOWA2024_JAARROND_T(E$2*60,$C7,2014,"","")</f>
        <v>139.26638379952499</v>
      </c>
      <c r="F7" s="16" cm="1">
        <f t="array" ref="F7">STOWA2024_JAARROND_T(F$2*60,$C7,2014,"","")</f>
        <v>59.490445831440582</v>
      </c>
      <c r="G7" s="16" cm="1">
        <f t="array" ref="G7">STOWA2024_JAARROND_T(G$2*60,$C7,2014,"","")</f>
        <v>31.76647419889246</v>
      </c>
      <c r="H7" s="16" cm="1">
        <f t="array" ref="H7">STOWA2024_JAARROND_T(H$2*60,$C7,2014,"","")</f>
        <v>18.427394834271482</v>
      </c>
      <c r="I7" s="16" cm="1">
        <f t="array" ref="I7">STOWA2024_JAARROND_T(I$2*60,$C7,2014,"","")</f>
        <v>10.778553841607085</v>
      </c>
      <c r="J7" s="16" cm="1">
        <f t="array" ref="J7">STOWA2024_JAARROND_T(J$2*60,$C7,2014,"","")</f>
        <v>7.7969396646605977</v>
      </c>
      <c r="K7" s="16" cm="1">
        <f t="array" ref="K7">STOWA2024_JAARROND_T(K$2*60,$C7,2014,"","")</f>
        <v>3.5052373991730628</v>
      </c>
      <c r="L7" s="16" cm="1">
        <f t="array" ref="L7">STOWA2024_JAARROND_T(L$2*60,$C7,2014,"","")</f>
        <v>1.4192911477831505</v>
      </c>
      <c r="M7" s="16" cm="1">
        <f t="array" ref="M7">STOWA2024_JAARROND_T(M$2*60,$C7,2014,"","")</f>
        <v>0.7699149507626325</v>
      </c>
      <c r="N7" s="16" cm="1">
        <f t="array" ref="N7">STOWA2024_JAARROND_T(N$2*60,$C7,2014,"","")</f>
        <v>0.48597946918719509</v>
      </c>
      <c r="O7" s="16" cm="1">
        <f t="array" ref="O7">STOWA2024_JAARROND_T(O$2*60,$C7,2014,"","")</f>
        <v>0.16015480714544891</v>
      </c>
      <c r="P7" s="16" cm="1">
        <f t="array" ref="P7">STOWA2024_JAARROND_T(P$2*60,$C7,2014,"","")</f>
        <v>0.11526372635403376</v>
      </c>
    </row>
    <row r="8" spans="2:16" x14ac:dyDescent="0.3">
      <c r="B8" s="14" t="s">
        <v>89</v>
      </c>
      <c r="C8">
        <v>60</v>
      </c>
      <c r="D8" s="16" cm="1">
        <f t="array" ref="D8">STOWA2024_JAARROND_T(D$2*60,$C8,2014,"","")</f>
        <v>2798.2876995088732</v>
      </c>
      <c r="E8" s="16" cm="1">
        <f t="array" ref="E8">STOWA2024_JAARROND_T(E$2*60,$C8,2014,"","")</f>
        <v>276.3867029330122</v>
      </c>
      <c r="F8" s="16" cm="1">
        <f t="array" ref="F8">STOWA2024_JAARROND_T(F$2*60,$C8,2014,"","")</f>
        <v>115.28857668162836</v>
      </c>
      <c r="G8" s="16" cm="1">
        <f t="array" ref="G8">STOWA2024_JAARROND_T(G$2*60,$C8,2014,"","")</f>
        <v>62.08890650938686</v>
      </c>
      <c r="H8" s="16" cm="1">
        <f t="array" ref="H8">STOWA2024_JAARROND_T(H$2*60,$C8,2014,"","")</f>
        <v>37.283793659808317</v>
      </c>
      <c r="I8" s="16" cm="1">
        <f t="array" ref="I8">STOWA2024_JAARROND_T(I$2*60,$C8,2014,"","")</f>
        <v>23.080850501590795</v>
      </c>
      <c r="J8" s="16" cm="1">
        <f t="array" ref="J8">STOWA2024_JAARROND_T(J$2*60,$C8,2014,"","")</f>
        <v>17.415813900512205</v>
      </c>
      <c r="K8" s="16" cm="1">
        <f t="array" ref="K8">STOWA2024_JAARROND_T(K$2*60,$C8,2014,"","")</f>
        <v>7.9764511876120618</v>
      </c>
      <c r="L8" s="16" cm="1">
        <f t="array" ref="L8">STOWA2024_JAARROND_T(L$2*60,$C8,2014,"","")</f>
        <v>3.253258680106216</v>
      </c>
      <c r="M8" s="16" cm="1">
        <f t="array" ref="M8">STOWA2024_JAARROND_T(M$2*60,$C8,2014,"","")</f>
        <v>1.7260808636342118</v>
      </c>
      <c r="N8" s="16" cm="1">
        <f t="array" ref="N8">STOWA2024_JAARROND_T(N$2*60,$C8,2014,"","")</f>
        <v>1.0530559782066304</v>
      </c>
      <c r="O8" s="16" cm="1">
        <f t="array" ref="O8">STOWA2024_JAARROND_T(O$2*60,$C8,2014,"","")</f>
        <v>0.29805746045205722</v>
      </c>
      <c r="P8" s="16" cm="1">
        <f t="array" ref="P8">STOWA2024_JAARROND_T(P$2*60,$C8,2014,"","")</f>
        <v>0.20089088688828124</v>
      </c>
    </row>
    <row r="9" spans="2:16" x14ac:dyDescent="0.3">
      <c r="B9" s="14" t="s">
        <v>90</v>
      </c>
      <c r="C9">
        <v>70</v>
      </c>
      <c r="D9" s="16" cm="1">
        <f t="array" ref="D9">STOWA2024_JAARROND_T(D$2*60,$C9,2014,"","")</f>
        <v>5535.7864902320689</v>
      </c>
      <c r="E9" s="16" cm="1">
        <f t="array" ref="E9">STOWA2024_JAARROND_T(E$2*60,$C9,2014,"","")</f>
        <v>490.53159633038285</v>
      </c>
      <c r="F9" s="16" cm="1">
        <f t="array" ref="F9">STOWA2024_JAARROND_T(F$2*60,$C9,2014,"","")</f>
        <v>200.26356748840251</v>
      </c>
      <c r="G9" s="16" cm="1">
        <f t="array" ref="G9">STOWA2024_JAARROND_T(G$2*60,$C9,2014,"","")</f>
        <v>108.39357126997064</v>
      </c>
      <c r="H9" s="16" cm="1">
        <f t="array" ref="H9">STOWA2024_JAARROND_T(H$2*60,$C9,2014,"","")</f>
        <v>66.872986141875103</v>
      </c>
      <c r="I9" s="16" cm="1">
        <f t="array" ref="I9">STOWA2024_JAARROND_T(I$2*60,$C9,2014,"","")</f>
        <v>43.431144613420109</v>
      </c>
      <c r="J9" s="16" cm="1">
        <f t="array" ref="J9">STOWA2024_JAARROND_T(J$2*60,$C9,2014,"","")</f>
        <v>34.052184461921435</v>
      </c>
      <c r="K9" s="16" cm="1">
        <f t="array" ref="K9">STOWA2024_JAARROND_T(K$2*60,$C9,2014,"","")</f>
        <v>16.69505768841465</v>
      </c>
      <c r="L9" s="16" cm="1">
        <f t="array" ref="L9">STOWA2024_JAARROND_T(L$2*60,$C9,2014,"","")</f>
        <v>6.9940120483094477</v>
      </c>
      <c r="M9" s="16" cm="1">
        <f t="array" ref="M9">STOWA2024_JAARROND_T(M$2*60,$C9,2014,"","")</f>
        <v>3.6967509928483113</v>
      </c>
      <c r="N9" s="16" cm="1">
        <f t="array" ref="N9">STOWA2024_JAARROND_T(N$2*60,$C9,2014,"","")</f>
        <v>2.2128510387770297</v>
      </c>
      <c r="O9" s="16" cm="1">
        <f t="array" ref="O9">STOWA2024_JAARROND_T(O$2*60,$C9,2014,"","")</f>
        <v>0.55562371890734219</v>
      </c>
      <c r="P9" s="16" cm="1">
        <f t="array" ref="P9">STOWA2024_JAARROND_T(P$2*60,$C9,2014,"","")</f>
        <v>0.35290472374436371</v>
      </c>
    </row>
    <row r="10" spans="2:16" x14ac:dyDescent="0.3">
      <c r="B10" s="14" t="s">
        <v>91</v>
      </c>
      <c r="C10">
        <v>80</v>
      </c>
      <c r="D10" s="16" cm="1">
        <f t="array" ref="D10">STOWA2024_JAARROND_T(D$2*60,$C10,2014,"","")</f>
        <v>9968.3002115540694</v>
      </c>
      <c r="E10" s="16" cm="1">
        <f t="array" ref="E10">STOWA2024_JAARROND_T(E$2*60,$C10,2014,"","")</f>
        <v>803.24228197357888</v>
      </c>
      <c r="F10" s="16" cm="1">
        <f t="array" ref="F10">STOWA2024_JAARROND_T(F$2*60,$C10,2014,"","")</f>
        <v>321.56044318196859</v>
      </c>
      <c r="G10" s="16" cm="1">
        <f t="array" ref="G10">STOWA2024_JAARROND_T(G$2*60,$C10,2014,"","")</f>
        <v>188.31197782322394</v>
      </c>
      <c r="H10" s="16" cm="1">
        <f t="array" ref="H10">STOWA2024_JAARROND_T(H$2*60,$C10,2014,"","")</f>
        <v>110.02238662312611</v>
      </c>
      <c r="I10" s="16" cm="1">
        <f t="array" ref="I10">STOWA2024_JAARROND_T(I$2*60,$C10,2014,"","")</f>
        <v>74.393505129202708</v>
      </c>
      <c r="J10" s="16" cm="1">
        <f t="array" ref="J10">STOWA2024_JAARROND_T(J$2*60,$C10,2014,"","")</f>
        <v>60.312239445216868</v>
      </c>
      <c r="K10" s="16" cm="1">
        <f t="array" ref="K10">STOWA2024_JAARROND_T(K$2*60,$C10,2014,"","")</f>
        <v>32.640017536559675</v>
      </c>
      <c r="L10" s="16" cm="1">
        <f t="array" ref="L10">STOWA2024_JAARROND_T(L$2*60,$C10,2014,"","")</f>
        <v>14.232837835673077</v>
      </c>
      <c r="M10" s="16" cm="1">
        <f t="array" ref="M10">STOWA2024_JAARROND_T(M$2*60,$C10,2014,"","")</f>
        <v>7.5997940267122859</v>
      </c>
      <c r="N10" s="16" cm="1">
        <f t="array" ref="N10">STOWA2024_JAARROND_T(N$2*60,$C10,2014,"","")</f>
        <v>4.5196187983741192</v>
      </c>
      <c r="O10" s="16" cm="1">
        <f t="array" ref="O10">STOWA2024_JAARROND_T(O$2*60,$C10,2014,"","")</f>
        <v>1.0373965018344498</v>
      </c>
      <c r="P10" s="16" cm="1">
        <f t="array" ref="P10">STOWA2024_JAARROND_T(P$2*60,$C10,2014,"","")</f>
        <v>0.62498960962937566</v>
      </c>
    </row>
    <row r="11" spans="2:16" x14ac:dyDescent="0.3">
      <c r="B11" s="14" t="s">
        <v>92</v>
      </c>
      <c r="C11">
        <v>90</v>
      </c>
      <c r="D11" s="16" cm="1">
        <f t="array" ref="D11">STOWA2024_JAARROND_T(D$2*60,$C11,2014,"","")</f>
        <v>16715.906502734812</v>
      </c>
      <c r="E11" s="16" cm="1">
        <f t="array" ref="E11">STOWA2024_JAARROND_T(E$2*60,$C11,2014,"","")</f>
        <v>1237.8184718550121</v>
      </c>
      <c r="F11" s="16" cm="1">
        <f t="array" ref="F11">STOWA2024_JAARROND_T(F$2*60,$C11,2014,"","")</f>
        <v>486.68272444458404</v>
      </c>
      <c r="G11" s="16" cm="1">
        <f t="array" ref="G11">STOWA2024_JAARROND_T(G$2*60,$C11,2014,"","")</f>
        <v>288.27020352000523</v>
      </c>
      <c r="H11" s="16" cm="1">
        <f t="array" ref="H11">STOWA2024_JAARROND_T(H$2*60,$C11,2014,"","")</f>
        <v>211.96054997401254</v>
      </c>
      <c r="I11" s="16" cm="1">
        <f t="array" ref="I11">STOWA2024_JAARROND_T(I$2*60,$C11,2014,"","")</f>
        <v>118.7648032472263</v>
      </c>
      <c r="J11" s="16" cm="1">
        <f t="array" ref="J11">STOWA2024_JAARROND_T(J$2*60,$C11,2014,"","")</f>
        <v>99.137179038822197</v>
      </c>
      <c r="K11" s="16" cm="1">
        <f t="array" ref="K11">STOWA2024_JAARROND_T(K$2*60,$C11,2014,"","")</f>
        <v>60.299418320742689</v>
      </c>
      <c r="L11" s="16" cm="1">
        <f t="array" ref="L11">STOWA2024_JAARROND_T(L$2*60,$C11,2014,"","")</f>
        <v>27.619067185138576</v>
      </c>
      <c r="M11" s="16" cm="1">
        <f t="array" ref="M11">STOWA2024_JAARROND_T(M$2*60,$C11,2014,"","")</f>
        <v>15.06011821273019</v>
      </c>
      <c r="N11" s="16" cm="1">
        <f t="array" ref="N11">STOWA2024_JAARROND_T(N$2*60,$C11,2014,"","")</f>
        <v>8.990997934981479</v>
      </c>
      <c r="O11" s="16" cm="1">
        <f t="array" ref="O11">STOWA2024_JAARROND_T(O$2*60,$C11,2014,"","")</f>
        <v>1.940328279671393</v>
      </c>
      <c r="P11" s="16" cm="1">
        <f t="array" ref="P11">STOWA2024_JAARROND_T(P$2*60,$C11,2014,"","")</f>
        <v>1.1160374441454353</v>
      </c>
    </row>
    <row r="12" spans="2:16" x14ac:dyDescent="0.3">
      <c r="B12" s="14" t="s">
        <v>93</v>
      </c>
      <c r="C12">
        <v>100</v>
      </c>
      <c r="D12" s="16" cm="1">
        <f t="array" ref="D12">STOWA2024_JAARROND_T(D$2*60,$C12,2014,"","")</f>
        <v>26508.607477041089</v>
      </c>
      <c r="E12" s="16" cm="1">
        <f t="array" ref="E12">STOWA2024_JAARROND_T(E$2*60,$C12,2014,"","")</f>
        <v>1819.1518838096322</v>
      </c>
      <c r="F12" s="16" cm="1">
        <f t="array" ref="F12">STOWA2024_JAARROND_T(F$2*60,$C12,2014,"","")</f>
        <v>703.45826234279207</v>
      </c>
      <c r="G12" s="16" cm="1">
        <f t="array" ref="G12">STOWA2024_JAARROND_T(G$2*60,$C12,2014,"","")</f>
        <v>420.64894576378873</v>
      </c>
      <c r="H12" s="16" cm="1">
        <f t="array" ref="H12">STOWA2024_JAARROND_T(H$2*60,$C12,2014,"","")</f>
        <v>319.816619743285</v>
      </c>
      <c r="I12" s="16" cm="1">
        <f t="array" ref="I12">STOWA2024_JAARROND_T(I$2*60,$C12,2014,"","")</f>
        <v>250.15020885967365</v>
      </c>
      <c r="J12" s="16" cm="1">
        <f t="array" ref="J12">STOWA2024_JAARROND_T(J$2*60,$C12,2014,"","")</f>
        <v>218.60003522606172</v>
      </c>
      <c r="K12" s="16" cm="1">
        <f t="array" ref="K12">STOWA2024_JAARROND_T(K$2*60,$C12,2014,"","")</f>
        <v>106.19660296874493</v>
      </c>
      <c r="L12" s="16" cm="1">
        <f t="array" ref="L12">STOWA2024_JAARROND_T(L$2*60,$C12,2014,"","")</f>
        <v>51.412097658756089</v>
      </c>
      <c r="M12" s="16" cm="1">
        <f t="array" ref="M12">STOWA2024_JAARROND_T(M$2*60,$C12,2014,"","")</f>
        <v>28.869751215919443</v>
      </c>
      <c r="N12" s="16" cm="1">
        <f t="array" ref="N12">STOWA2024_JAARROND_T(N$2*60,$C12,2014,"","")</f>
        <v>17.453978185392241</v>
      </c>
      <c r="O12" s="16" cm="1">
        <f t="array" ref="O12">STOWA2024_JAARROND_T(O$2*60,$C12,2014,"","")</f>
        <v>3.6352451020053111</v>
      </c>
      <c r="P12" s="16" cm="1">
        <f t="array" ref="P12">STOWA2024_JAARROND_T(P$2*60,$C12,2014,"","")</f>
        <v>2.0102613018781548</v>
      </c>
    </row>
    <row r="13" spans="2:16" x14ac:dyDescent="0.3">
      <c r="B13" s="14" t="s">
        <v>94</v>
      </c>
      <c r="C13">
        <v>110</v>
      </c>
      <c r="D13" s="16" cm="1">
        <f t="array" ref="D13">STOWA2024_JAARROND_T(D$2*60,$C13,2014,"","")</f>
        <v>40191.064349405002</v>
      </c>
      <c r="E13" s="16" cm="1">
        <f t="array" ref="E13">STOWA2024_JAARROND_T(E$2*60,$C13,2014,"","")</f>
        <v>2573.6820746742196</v>
      </c>
      <c r="F13" s="16" cm="1">
        <f t="array" ref="F13">STOWA2024_JAARROND_T(F$2*60,$C13,2014,"","")</f>
        <v>979.99480252592957</v>
      </c>
      <c r="G13" s="16" cm="1">
        <f t="array" ref="G13">STOWA2024_JAARROND_T(G$2*60,$C13,2014,"","")</f>
        <v>590.77712545139786</v>
      </c>
      <c r="H13" s="16" cm="1">
        <f t="array" ref="H13">STOWA2024_JAARROND_T(H$2*60,$C13,2014,"","")</f>
        <v>462.77369726085806</v>
      </c>
      <c r="I13" s="16" cm="1">
        <f t="array" ref="I13">STOWA2024_JAARROND_T(I$2*60,$C13,2014,"","")</f>
        <v>377.0865566140709</v>
      </c>
      <c r="J13" s="16" cm="1">
        <f t="array" ref="J13">STOWA2024_JAARROND_T(J$2*60,$C13,2014,"","")</f>
        <v>339.74374995583526</v>
      </c>
      <c r="K13" s="16" cm="1">
        <f t="array" ref="K13">STOWA2024_JAARROND_T(K$2*60,$C13,2014,"","")</f>
        <v>179.53213969471662</v>
      </c>
      <c r="L13" s="16" cm="1">
        <f t="array" ref="L13">STOWA2024_JAARROND_T(L$2*60,$C13,2014,"","")</f>
        <v>92.255670418409863</v>
      </c>
      <c r="M13" s="16" cm="1">
        <f t="array" ref="M13">STOWA2024_JAARROND_T(M$2*60,$C13,2014,"","")</f>
        <v>53.701059941541352</v>
      </c>
      <c r="N13" s="16" cm="1">
        <f t="array" ref="N13">STOWA2024_JAARROND_T(N$2*60,$C13,2014,"","")</f>
        <v>33.119148603230528</v>
      </c>
      <c r="O13" s="16" cm="1">
        <f t="array" ref="O13">STOWA2024_JAARROND_T(O$2*60,$C13,2014,"","")</f>
        <v>6.8222970479939962</v>
      </c>
      <c r="P13" s="16" cm="1">
        <f t="array" ref="P13">STOWA2024_JAARROND_T(P$2*60,$C13,2014,"","")</f>
        <v>3.6531757301682619</v>
      </c>
    </row>
    <row r="14" spans="2:16" x14ac:dyDescent="0.3">
      <c r="B14" s="14" t="s">
        <v>95</v>
      </c>
      <c r="C14">
        <v>120</v>
      </c>
      <c r="D14" s="16" cm="1">
        <f t="array" ref="D14">STOWA2024_JAARROND_T(D$2*60,$C14,2014,"","")</f>
        <v>58724.586075801824</v>
      </c>
      <c r="E14" s="16" cm="1">
        <f t="array" ref="E14">STOWA2024_JAARROND_T(E$2*60,$C14,2014,"","")</f>
        <v>3529.2873713275139</v>
      </c>
      <c r="F14" s="16" cm="1">
        <f t="array" ref="F14">STOWA2024_JAARROND_T(F$2*60,$C14,2014,"","")</f>
        <v>1324.684341381246</v>
      </c>
      <c r="G14" s="16" cm="1">
        <f t="array" ref="G14">STOWA2024_JAARROND_T(G$2*60,$C14,2014,"","")</f>
        <v>804.19385694316543</v>
      </c>
      <c r="H14" s="16" cm="1">
        <f t="array" ref="H14">STOWA2024_JAARROND_T(H$2*60,$C14,2014,"","")</f>
        <v>647.14105224106163</v>
      </c>
      <c r="I14" s="16" cm="1">
        <f t="array" ref="I14">STOWA2024_JAARROND_T(I$2*60,$C14,2014,"","")</f>
        <v>547.28671333832563</v>
      </c>
      <c r="J14" s="16" cm="1">
        <f t="array" ref="J14">STOWA2024_JAARROND_T(J$2*60,$C14,2014,"","")</f>
        <v>507.06704431399481</v>
      </c>
      <c r="K14" s="16" cm="1">
        <f t="array" ref="K14">STOWA2024_JAARROND_T(K$2*60,$C14,2014,"","")</f>
        <v>292.95879191671605</v>
      </c>
      <c r="L14" s="16" cm="1">
        <f t="array" ref="L14">STOWA2024_JAARROND_T(L$2*60,$C14,2014,"","")</f>
        <v>160.24004529483665</v>
      </c>
      <c r="M14" s="16" cm="1">
        <f t="array" ref="M14">STOWA2024_JAARROND_T(M$2*60,$C14,2014,"","")</f>
        <v>97.185393716612793</v>
      </c>
      <c r="N14" s="16" cm="1">
        <f t="array" ref="N14">STOWA2024_JAARROND_T(N$2*60,$C14,2014,"","")</f>
        <v>61.521907267275026</v>
      </c>
      <c r="O14" s="16" cm="1">
        <f t="array" ref="O14">STOWA2024_JAARROND_T(O$2*60,$C14,2014,"","")</f>
        <v>12.825208841167608</v>
      </c>
      <c r="P14" s="16" cm="1">
        <f t="array" ref="P14">STOWA2024_JAARROND_T(P$2*60,$C14,2014,"","")</f>
        <v>6.6996127616928289</v>
      </c>
    </row>
    <row r="15" spans="2:16" x14ac:dyDescent="0.3">
      <c r="B15" s="14" t="s">
        <v>96</v>
      </c>
      <c r="C15">
        <v>130</v>
      </c>
      <c r="D15" s="16" cm="1">
        <f t="array" ref="D15">STOWA2024_JAARROND_T(D$2*60,$C15,2014,"","")</f>
        <v>83191.784723349891</v>
      </c>
      <c r="E15" s="16" cm="1">
        <f t="array" ref="E15">STOWA2024_JAARROND_T(E$2*60,$C15,2014,"","")</f>
        <v>4715.2507328257589</v>
      </c>
      <c r="F15" s="16" cm="1">
        <f t="array" ref="F15">STOWA2024_JAARROND_T(F$2*60,$C15,2014,"","")</f>
        <v>1746.1688830275343</v>
      </c>
      <c r="G15" s="16" cm="1">
        <f t="array" ref="G15">STOWA2024_JAARROND_T(G$2*60,$C15,2014,"","")</f>
        <v>1066.6260003778198</v>
      </c>
      <c r="H15" s="16" cm="1">
        <f t="array" ref="H15">STOWA2024_JAARROND_T(H$2*60,$C15,2014,"","")</f>
        <v>879.62565773377878</v>
      </c>
      <c r="I15" s="16" cm="1">
        <f t="array" ref="I15">STOWA2024_JAARROND_T(I$2*60,$C15,2014,"","")</f>
        <v>769.6549238705353</v>
      </c>
      <c r="J15" s="16" cm="1">
        <f t="array" ref="J15">STOWA2024_JAARROND_T(J$2*60,$C15,2014,"","")</f>
        <v>731.69613652393127</v>
      </c>
      <c r="K15" s="16" cm="1">
        <f t="array" ref="K15">STOWA2024_JAARROND_T(K$2*60,$C15,2014,"","")</f>
        <v>463.49454867285965</v>
      </c>
      <c r="L15" s="16" cm="1">
        <f t="array" ref="L15">STOWA2024_JAARROND_T(L$2*60,$C15,2014,"","")</f>
        <v>270.32938919210903</v>
      </c>
      <c r="M15" s="16" cm="1">
        <f t="array" ref="M15">STOWA2024_JAARROND_T(M$2*60,$C15,2014,"","")</f>
        <v>171.51821345777509</v>
      </c>
      <c r="N15" s="16" cm="1">
        <f t="array" ref="N15">STOWA2024_JAARROND_T(N$2*60,$C15,2014,"","")</f>
        <v>112.02975922179026</v>
      </c>
      <c r="O15" s="16" cm="1">
        <f t="array" ref="O15">STOWA2024_JAARROND_T(O$2*60,$C15,2014,"","")</f>
        <v>24.151381646576034</v>
      </c>
      <c r="P15" s="16" cm="1">
        <f t="array" ref="P15">STOWA2024_JAARROND_T(P$2*60,$C15,2014,"","")</f>
        <v>12.40264793988162</v>
      </c>
    </row>
    <row r="16" spans="2:16" x14ac:dyDescent="0.3">
      <c r="B16" s="14" t="s">
        <v>97</v>
      </c>
      <c r="C16">
        <v>140</v>
      </c>
      <c r="D16" s="16" cm="1">
        <f t="array" ref="D16">STOWA2024_JAARROND_T(D$2*60,$C16,2014,"","")</f>
        <v>114799.37426588654</v>
      </c>
      <c r="E16" s="16" cm="1">
        <f t="array" ref="E16">STOWA2024_JAARROND_T(E$2*60,$C16,2014,"","")</f>
        <v>6162.0979458197189</v>
      </c>
      <c r="F16" s="16" cm="1">
        <f t="array" ref="F16">STOWA2024_JAARROND_T(F$2*60,$C16,2014,"","")</f>
        <v>2253.3401397869929</v>
      </c>
      <c r="G16" s="16" cm="1">
        <f t="array" ref="G16">STOWA2024_JAARROND_T(G$2*60,$C16,2014,"","")</f>
        <v>1383.9796975645238</v>
      </c>
      <c r="H16" s="16" cm="1">
        <f t="array" ref="H16">STOWA2024_JAARROND_T(H$2*60,$C16,2014,"","")</f>
        <v>1167.3002697653785</v>
      </c>
      <c r="I16" s="16" cm="1">
        <f t="array" ref="I16">STOWA2024_JAARROND_T(I$2*60,$C16,2014,"","")</f>
        <v>1053.9263189001094</v>
      </c>
      <c r="J16" s="16" cm="1">
        <f t="array" ref="J16">STOWA2024_JAARROND_T(J$2*60,$C16,2014,"","")</f>
        <v>1026.1592247990311</v>
      </c>
      <c r="K16" s="16" cm="1">
        <f t="array" ref="K16">STOWA2024_JAARROND_T(K$2*60,$C16,2014,"","")</f>
        <v>713.59445084981348</v>
      </c>
      <c r="L16" s="16" cm="1">
        <f t="array" ref="L16">STOWA2024_JAARROND_T(L$2*60,$C16,2014,"","")</f>
        <v>444.25138465731175</v>
      </c>
      <c r="M16" s="16" cm="1">
        <f t="array" ref="M16">STOWA2024_JAARROND_T(M$2*60,$C16,2014,"","")</f>
        <v>295.79914204475642</v>
      </c>
      <c r="N16" s="16" cm="1">
        <f t="array" ref="N16">STOWA2024_JAARROND_T(N$2*60,$C16,2014,"","")</f>
        <v>200.22983119961822</v>
      </c>
      <c r="O16" s="16" cm="1">
        <f t="array" ref="O16">STOWA2024_JAARROND_T(O$2*60,$C16,2014,"","")</f>
        <v>45.558539374622782</v>
      </c>
      <c r="P16" s="16" cm="1">
        <f t="array" ref="P16">STOWA2024_JAARROND_T(P$2*60,$C16,2014,"","")</f>
        <v>23.184243107119496</v>
      </c>
    </row>
    <row r="17" spans="2:16" x14ac:dyDescent="0.3">
      <c r="B17" s="14" t="s">
        <v>98</v>
      </c>
      <c r="C17">
        <v>150</v>
      </c>
      <c r="D17" s="16" cm="1">
        <f t="array" ref="D17">STOWA2024_JAARROND_T(D$2*60,$C17,2014,"","")</f>
        <v>154878.73195342827</v>
      </c>
      <c r="E17" s="16" cm="1">
        <f t="array" ref="E17">STOWA2024_JAARROND_T(E$2*60,$C17,2014,"","")</f>
        <v>7901.6879009006307</v>
      </c>
      <c r="F17" s="16" cm="1">
        <f t="array" ref="F17">STOWA2024_JAARROND_T(F$2*60,$C17,2014,"","")</f>
        <v>2855.2832959007551</v>
      </c>
      <c r="G17" s="16" cm="1">
        <f t="array" ref="G17">STOWA2024_JAARROND_T(G$2*60,$C17,2014,"","")</f>
        <v>1762.3303401899377</v>
      </c>
      <c r="H17" s="16" cm="1">
        <f t="array" ref="H17">STOWA2024_JAARROND_T(H$2*60,$C17,2014,"","")</f>
        <v>1517.6146486228295</v>
      </c>
      <c r="I17" s="16" cm="1">
        <f t="array" ref="I17">STOWA2024_JAARROND_T(I$2*60,$C17,2014,"","")</f>
        <v>1410.6869787963096</v>
      </c>
      <c r="J17" s="16" cm="1">
        <f t="array" ref="J17">STOWA2024_JAARROND_T(J$2*60,$C17,2014,"","")</f>
        <v>1404.4113605438827</v>
      </c>
      <c r="K17" s="16" cm="1">
        <f t="array" ref="K17">STOWA2024_JAARROND_T(K$2*60,$C17,2014,"","")</f>
        <v>1072.3866322547201</v>
      </c>
      <c r="L17" s="16" cm="1">
        <f t="array" ref="L17">STOWA2024_JAARROND_T(L$2*60,$C17,2014,"","")</f>
        <v>712.95560981503172</v>
      </c>
      <c r="M17" s="16" cm="1">
        <f t="array" ref="M17">STOWA2024_JAARROND_T(M$2*60,$C17,2014,"","")</f>
        <v>499.39144965874863</v>
      </c>
      <c r="N17" s="16" cm="1">
        <f t="array" ref="N17">STOWA2024_JAARROND_T(N$2*60,$C17,2014,"","")</f>
        <v>351.65032072326699</v>
      </c>
      <c r="O17" s="16" cm="1">
        <f t="array" ref="O17">STOWA2024_JAARROND_T(O$2*60,$C17,2014,"","")</f>
        <v>86.088709543455991</v>
      </c>
      <c r="P17" s="16" cm="1">
        <f t="array" ref="P17">STOWA2024_JAARROND_T(P$2*60,$C17,2014,"","")</f>
        <v>43.774644158211764</v>
      </c>
    </row>
    <row r="19" spans="2:16" x14ac:dyDescent="0.3">
      <c r="B19" s="15" t="s">
        <v>74</v>
      </c>
      <c r="D19" s="14" t="s">
        <v>47</v>
      </c>
      <c r="E19" s="14" t="s">
        <v>48</v>
      </c>
      <c r="F19" s="14" t="s">
        <v>49</v>
      </c>
      <c r="G19" s="14" t="s">
        <v>50</v>
      </c>
      <c r="H19" s="14" t="s">
        <v>51</v>
      </c>
      <c r="I19" s="14" t="s">
        <v>52</v>
      </c>
      <c r="J19" s="14" t="s">
        <v>53</v>
      </c>
      <c r="K19" s="14" t="s">
        <v>54</v>
      </c>
      <c r="L19" s="14" t="s">
        <v>55</v>
      </c>
      <c r="M19" s="14" t="s">
        <v>56</v>
      </c>
      <c r="N19" s="14" t="s">
        <v>57</v>
      </c>
      <c r="O19" s="14" t="s">
        <v>58</v>
      </c>
      <c r="P19" s="14" t="s">
        <v>59</v>
      </c>
    </row>
    <row r="20" spans="2:16" x14ac:dyDescent="0.3">
      <c r="D20" s="15">
        <f>10/60</f>
        <v>0.16666666666666666</v>
      </c>
      <c r="E20" s="15">
        <f>1/2</f>
        <v>0.5</v>
      </c>
      <c r="F20" s="15">
        <v>1</v>
      </c>
      <c r="G20" s="15">
        <v>2</v>
      </c>
      <c r="H20" s="15">
        <v>4</v>
      </c>
      <c r="I20" s="15">
        <v>8</v>
      </c>
      <c r="J20" s="15">
        <v>12</v>
      </c>
      <c r="K20" s="15">
        <v>24</v>
      </c>
      <c r="L20" s="15">
        <v>48</v>
      </c>
      <c r="M20" s="15">
        <f>3*24</f>
        <v>72</v>
      </c>
      <c r="N20" s="15">
        <f>4*24</f>
        <v>96</v>
      </c>
      <c r="O20" s="15">
        <f>8*24</f>
        <v>192</v>
      </c>
      <c r="P20" s="15">
        <f>10*24</f>
        <v>240</v>
      </c>
    </row>
    <row r="21" spans="2:16" x14ac:dyDescent="0.3">
      <c r="B21" s="14" t="s">
        <v>84</v>
      </c>
      <c r="C21">
        <v>10</v>
      </c>
      <c r="D21" s="16" cm="1">
        <f t="array" ref="D21">STOWA2024_JAARROND_T(D$2*60,$C21,2033,"L","")</f>
        <v>0.90130145736577594</v>
      </c>
      <c r="E21" s="16" cm="1">
        <f t="array" ref="E21">STOWA2024_JAARROND_T(E$2*60,$C21,2033,"L","")</f>
        <v>0.44019774082194668</v>
      </c>
      <c r="F21" s="16" cm="1">
        <f t="array" ref="F21">STOWA2024_JAARROND_T(F$2*60,$C21,2033,"L","")</f>
        <v>0.29671119126448964</v>
      </c>
      <c r="G21" s="16" cm="1">
        <f t="array" ref="G21">STOWA2024_JAARROND_T(G$2*60,$C21,2033,"L","")</f>
        <v>0.19160294194830285</v>
      </c>
      <c r="H21" s="16" cm="1">
        <f t="array" ref="H21">STOWA2024_JAARROND_T(H$2*60,$C21,2033,"L","")</f>
        <v>0.11269035360995126</v>
      </c>
      <c r="I21" s="16" t="e" cm="1">
        <f t="array" ref="I21">STOWA2024_JAARROND_T(I$2*60,$C21,2033,"L","")</f>
        <v>#VALUE!</v>
      </c>
      <c r="J21" s="16" t="e" cm="1">
        <f t="array" ref="J21">STOWA2024_JAARROND_T(J$2*60,$C21,2033,"L","")</f>
        <v>#VALUE!</v>
      </c>
      <c r="K21" s="16" cm="1">
        <f t="array" ref="K21">STOWA2024_JAARROND_T(K$2*60,$C21,2033,"L","")</f>
        <v>2.9979285030868903E-2</v>
      </c>
      <c r="L21" s="16" cm="1">
        <f t="array" ref="L21">STOWA2024_JAARROND_T(L$2*60,$C21,2033,"L","")</f>
        <v>1.9845620812910084E-2</v>
      </c>
      <c r="M21" s="16" cm="1">
        <f t="array" ref="M21">STOWA2024_JAARROND_T(M$2*60,$C21,2033,"L","")</f>
        <v>1.6631988706763336E-2</v>
      </c>
      <c r="N21" s="16" cm="1">
        <f t="array" ref="N21">STOWA2024_JAARROND_T(N$2*60,$C21,2033,"L","")</f>
        <v>1.5164054131804282E-2</v>
      </c>
      <c r="O21" s="16" cm="1">
        <f t="array" ref="O21">STOWA2024_JAARROND_T(O$2*60,$C21,2033,"L","")</f>
        <v>1.3521389822503603E-2</v>
      </c>
      <c r="P21" s="16" cm="1">
        <f t="array" ref="P21">STOWA2024_JAARROND_T(P$2*60,$C21,2033,"L","")</f>
        <v>1.3415861759862088E-2</v>
      </c>
    </row>
    <row r="22" spans="2:16" x14ac:dyDescent="0.3">
      <c r="B22" s="14" t="s">
        <v>85</v>
      </c>
      <c r="C22">
        <v>20</v>
      </c>
      <c r="D22" s="16" cm="1">
        <f t="array" ref="D22">STOWA2024_JAARROND_T(D$2*60,$C22,2033,"L","")</f>
        <v>17.532367349905542</v>
      </c>
      <c r="E22" s="16" cm="1">
        <f t="array" ref="E22">STOWA2024_JAARROND_T(E$2*60,$C22,2033,"L","")</f>
        <v>3.8163765565770498</v>
      </c>
      <c r="F22" s="16" cm="1">
        <f t="array" ref="F22">STOWA2024_JAARROND_T(F$2*60,$C22,2033,"L","")</f>
        <v>1.9030641570209235</v>
      </c>
      <c r="G22" s="16" cm="1">
        <f t="array" ref="G22">STOWA2024_JAARROND_T(G$2*60,$C22,2033,"L","")</f>
        <v>1.0351162384350761</v>
      </c>
      <c r="H22" s="16" cm="1">
        <f t="array" ref="H22">STOWA2024_JAARROND_T(H$2*60,$C22,2033,"L","")</f>
        <v>0.59285603698585154</v>
      </c>
      <c r="I22" s="16" cm="1">
        <f t="array" ref="I22">STOWA2024_JAARROND_T(I$2*60,$C22,2033,"L","")</f>
        <v>0.36677465123685116</v>
      </c>
      <c r="J22" s="16" cm="1">
        <f t="array" ref="J22">STOWA2024_JAARROND_T(J$2*60,$C22,2033,"L","")</f>
        <v>0.29036186990726848</v>
      </c>
      <c r="K22" s="16" cm="1">
        <f t="array" ref="K22">STOWA2024_JAARROND_T(K$2*60,$C22,2033,"L","")</f>
        <v>0.13311556470549241</v>
      </c>
      <c r="L22" s="16" cm="1">
        <f t="array" ref="L22">STOWA2024_JAARROND_T(L$2*60,$C22,2033,"L","")</f>
        <v>6.8431358382423174E-2</v>
      </c>
      <c r="M22" s="16" cm="1">
        <f t="array" ref="M22">STOWA2024_JAARROND_T(M$2*60,$C22,2033,"L","")</f>
        <v>4.7824289679942948E-2</v>
      </c>
      <c r="N22" s="16" cm="1">
        <f t="array" ref="N22">STOWA2024_JAARROND_T(N$2*60,$C22,2033,"L","")</f>
        <v>3.8105117559513624E-2</v>
      </c>
      <c r="O22" s="16" cm="1">
        <f t="array" ref="O22">STOWA2024_JAARROND_T(O$2*60,$C22,2033,"L","")</f>
        <v>2.4906652234644618E-2</v>
      </c>
      <c r="P22" s="16" cm="1">
        <f t="array" ref="P22">STOWA2024_JAARROND_T(P$2*60,$C22,2033,"L","")</f>
        <v>2.2631760205803066E-2</v>
      </c>
    </row>
    <row r="23" spans="2:16" x14ac:dyDescent="0.3">
      <c r="B23" s="14" t="s">
        <v>86</v>
      </c>
      <c r="C23">
        <v>30</v>
      </c>
      <c r="D23" s="16" cm="1">
        <f t="array" ref="D23">STOWA2024_JAARROND_T(D$2*60,$C23,2033,"L","")</f>
        <v>115.64378421704041</v>
      </c>
      <c r="E23" s="16" cm="1">
        <f t="array" ref="E23">STOWA2024_JAARROND_T(E$2*60,$C23,2033,"L","")</f>
        <v>18.536347700938396</v>
      </c>
      <c r="F23" s="16" cm="1">
        <f t="array" ref="F23">STOWA2024_JAARROND_T(F$2*60,$C23,2033,"L","")</f>
        <v>8.4489285599671184</v>
      </c>
      <c r="G23" s="16" cm="1">
        <f t="array" ref="G23">STOWA2024_JAARROND_T(G$2*60,$C23,2033,"L","")</f>
        <v>4.3876532345204211</v>
      </c>
      <c r="H23" s="16" cm="1">
        <f t="array" ref="H23">STOWA2024_JAARROND_T(H$2*60,$C23,2033,"L","")</f>
        <v>2.3466329454608501</v>
      </c>
      <c r="I23" s="16" cm="1">
        <f t="array" ref="I23">STOWA2024_JAARROND_T(I$2*60,$C23,2033,"L","")</f>
        <v>1.2673938016800081</v>
      </c>
      <c r="J23" s="16" cm="1">
        <f t="array" ref="J23">STOWA2024_JAARROND_T(J$2*60,$C23,2033,"L","")</f>
        <v>0.90060314045636103</v>
      </c>
      <c r="K23" s="16" cm="1">
        <f t="array" ref="K23">STOWA2024_JAARROND_T(K$2*60,$C23,2033,"L","")</f>
        <v>0.4583387895179149</v>
      </c>
      <c r="L23" s="16" cm="1">
        <f t="array" ref="L23">STOWA2024_JAARROND_T(L$2*60,$C23,2033,"L","")</f>
        <v>0.20563182980884698</v>
      </c>
      <c r="M23" s="16" cm="1">
        <f t="array" ref="M23">STOWA2024_JAARROND_T(M$2*60,$C23,2033,"L","")</f>
        <v>0.12730812409905376</v>
      </c>
      <c r="N23" s="16" cm="1">
        <f t="array" ref="N23">STOWA2024_JAARROND_T(N$2*60,$C23,2033,"L","")</f>
        <v>9.168599234425831E-2</v>
      </c>
      <c r="O23" s="16" cm="1">
        <f t="array" ref="O23">STOWA2024_JAARROND_T(O$2*60,$C23,2033,"L","")</f>
        <v>4.5953798971582818E-2</v>
      </c>
      <c r="P23" s="16" cm="1">
        <f t="array" ref="P23">STOWA2024_JAARROND_T(P$2*60,$C23,2033,"L","")</f>
        <v>3.8444306672560963E-2</v>
      </c>
    </row>
    <row r="24" spans="2:16" x14ac:dyDescent="0.3">
      <c r="B24" s="14" t="s">
        <v>87</v>
      </c>
      <c r="C24">
        <v>40</v>
      </c>
      <c r="D24" s="16" cm="1">
        <f t="array" ref="D24">STOWA2024_JAARROND_T(D$2*60,$C24,2033,"L","")</f>
        <v>429.68428309767904</v>
      </c>
      <c r="E24" s="16" cm="1">
        <f t="array" ref="E24">STOWA2024_JAARROND_T(E$2*60,$C24,2033,"L","")</f>
        <v>56.617780173243496</v>
      </c>
      <c r="F24" s="16" cm="1">
        <f t="array" ref="F24">STOWA2024_JAARROND_T(F$2*60,$C24,2033,"L","")</f>
        <v>24.889360298135902</v>
      </c>
      <c r="G24" s="16" cm="1">
        <f t="array" ref="G24">STOWA2024_JAARROND_T(G$2*60,$C24,2033,"L","")</f>
        <v>13.102457836009556</v>
      </c>
      <c r="H24" s="16" cm="1">
        <f t="array" ref="H24">STOWA2024_JAARROND_T(H$2*60,$C24,2033,"L","")</f>
        <v>7.2628618869713959</v>
      </c>
      <c r="I24" s="16" cm="1">
        <f t="array" ref="I24">STOWA2024_JAARROND_T(I$2*60,$C24,2033,"L","")</f>
        <v>3.9887643718810546</v>
      </c>
      <c r="J24" s="16" cm="1">
        <f t="array" ref="J24">STOWA2024_JAARROND_T(J$2*60,$C24,2033,"L","")</f>
        <v>2.7810232361268667</v>
      </c>
      <c r="K24" s="16" cm="1">
        <f t="array" ref="K24">STOWA2024_JAARROND_T(K$2*60,$C24,2033,"L","")</f>
        <v>1.3179062792299474</v>
      </c>
      <c r="L24" s="16" cm="1">
        <f t="array" ref="L24">STOWA2024_JAARROND_T(L$2*60,$C24,2033,"L","")</f>
        <v>0.5535134898326316</v>
      </c>
      <c r="M24" s="16" cm="1">
        <f t="array" ref="M24">STOWA2024_JAARROND_T(M$2*60,$C24,2033,"L","")</f>
        <v>0.31705010871693884</v>
      </c>
      <c r="N24" s="16" cm="1">
        <f t="array" ref="N24">STOWA2024_JAARROND_T(N$2*60,$C24,2033,"L","")</f>
        <v>0.21206343257049962</v>
      </c>
      <c r="O24" s="16" cm="1">
        <f t="array" ref="O24">STOWA2024_JAARROND_T(O$2*60,$C24,2033,"L","")</f>
        <v>8.4923334510847617E-2</v>
      </c>
      <c r="P24" s="16" cm="1">
        <f t="array" ref="P24">STOWA2024_JAARROND_T(P$2*60,$C24,2033,"L","")</f>
        <v>6.5774432549117703E-2</v>
      </c>
    </row>
    <row r="25" spans="2:16" x14ac:dyDescent="0.3">
      <c r="B25" s="14" t="s">
        <v>88</v>
      </c>
      <c r="C25">
        <v>50</v>
      </c>
      <c r="D25" s="16" cm="1">
        <f t="array" ref="D25">STOWA2024_JAARROND_T(D$2*60,$C25,2033,"L","")</f>
        <v>1172.4770735574796</v>
      </c>
      <c r="E25" s="16" cm="1">
        <f t="array" ref="E25">STOWA2024_JAARROND_T(E$2*60,$C25,2033,"L","")</f>
        <v>132.62459402715845</v>
      </c>
      <c r="F25" s="16" cm="1">
        <f t="array" ref="F25">STOWA2024_JAARROND_T(F$2*60,$C25,2033,"L","")</f>
        <v>56.745233140019558</v>
      </c>
      <c r="G25" s="16" cm="1">
        <f t="array" ref="G25">STOWA2024_JAARROND_T(G$2*60,$C25,2033,"L","")</f>
        <v>30.279252572859303</v>
      </c>
      <c r="H25" s="16" cm="1">
        <f t="array" ref="H25">STOWA2024_JAARROND_T(H$2*60,$C25,2033,"L","")</f>
        <v>17.520466640835892</v>
      </c>
      <c r="I25" s="16" cm="1">
        <f t="array" ref="I25">STOWA2024_JAARROND_T(I$2*60,$C25,2033,"L","")</f>
        <v>10.208146134065933</v>
      </c>
      <c r="J25" s="16" cm="1">
        <f t="array" ref="J25">STOWA2024_JAARROND_T(J$2*60,$C25,2033,"L","")</f>
        <v>7.364244565200238</v>
      </c>
      <c r="K25" s="16" cm="1">
        <f t="array" ref="K25">STOWA2024_JAARROND_T(K$2*60,$C25,2033,"L","")</f>
        <v>3.314057552026934</v>
      </c>
      <c r="L25" s="16" cm="1">
        <f t="array" ref="L25">STOWA2024_JAARROND_T(L$2*60,$C25,2033,"L","")</f>
        <v>1.3615046960874546</v>
      </c>
      <c r="M25" s="16" cm="1">
        <f t="array" ref="M25">STOWA2024_JAARROND_T(M$2*60,$C25,2033,"L","")</f>
        <v>0.74499458802955265</v>
      </c>
      <c r="N25" s="16" cm="1">
        <f t="array" ref="N25">STOWA2024_JAARROND_T(N$2*60,$C25,2033,"L","")</f>
        <v>0.47310233419953662</v>
      </c>
      <c r="O25" s="16" cm="1">
        <f t="array" ref="O25">STOWA2024_JAARROND_T(O$2*60,$C25,2033,"L","")</f>
        <v>0.15719241345125803</v>
      </c>
      <c r="P25" s="16" cm="1">
        <f t="array" ref="P25">STOWA2024_JAARROND_T(P$2*60,$C25,2033,"L","")</f>
        <v>0.11336592275367474</v>
      </c>
    </row>
    <row r="26" spans="2:16" x14ac:dyDescent="0.3">
      <c r="B26" s="14" t="s">
        <v>89</v>
      </c>
      <c r="C26">
        <v>60</v>
      </c>
      <c r="D26" s="16" cm="1">
        <f t="array" ref="D26">STOWA2024_JAARROND_T(D$2*60,$C26,2033,"L","")</f>
        <v>2642.359263253461</v>
      </c>
      <c r="E26" s="16" cm="1">
        <f t="array" ref="E26">STOWA2024_JAARROND_T(E$2*60,$C26,2033,"L","")</f>
        <v>263.35454246384813</v>
      </c>
      <c r="F26" s="16" cm="1">
        <f t="array" ref="F26">STOWA2024_JAARROND_T(F$2*60,$C26,2033,"L","")</f>
        <v>110.04413789470007</v>
      </c>
      <c r="G26" s="16" cm="1">
        <f t="array" ref="G26">STOWA2024_JAARROND_T(G$2*60,$C26,2033,"L","")</f>
        <v>59.234138877121268</v>
      </c>
      <c r="H26" s="16" cm="1">
        <f t="array" ref="H26">STOWA2024_JAARROND_T(H$2*60,$C26,2033,"L","")</f>
        <v>35.485495381609695</v>
      </c>
      <c r="I26" s="16" cm="1">
        <f t="array" ref="I26">STOWA2024_JAARROND_T(I$2*60,$C26,2033,"L","")</f>
        <v>21.878730763423608</v>
      </c>
      <c r="J26" s="16" cm="1">
        <f t="array" ref="J26">STOWA2024_JAARROND_T(J$2*60,$C26,2033,"L","")</f>
        <v>16.456786098791518</v>
      </c>
      <c r="K26" s="16" cm="1">
        <f t="array" ref="K26">STOWA2024_JAARROND_T(K$2*60,$C26,2033,"L","")</f>
        <v>7.5111493871829165</v>
      </c>
      <c r="L26" s="16" cm="1">
        <f t="array" ref="L26">STOWA2024_JAARROND_T(L$2*60,$C26,2033,"L","")</f>
        <v>3.1073887133099753</v>
      </c>
      <c r="M26" s="16" cm="1">
        <f t="array" ref="M26">STOWA2024_JAARROND_T(M$2*60,$C26,2033,"L","")</f>
        <v>1.6630818354940993</v>
      </c>
      <c r="N26" s="16" cm="1">
        <f t="array" ref="N26">STOWA2024_JAARROND_T(N$2*60,$C26,2033,"L","")</f>
        <v>1.020992377738398</v>
      </c>
      <c r="O26" s="16" cm="1">
        <f t="array" ref="O26">STOWA2024_JAARROND_T(O$2*60,$C26,2033,"L","")</f>
        <v>0.29143682051067543</v>
      </c>
      <c r="P26" s="16" cm="1">
        <f t="array" ref="P26">STOWA2024_JAARROND_T(P$2*60,$C26,2033,"L","")</f>
        <v>0.19687557662558799</v>
      </c>
    </row>
    <row r="27" spans="2:16" x14ac:dyDescent="0.3">
      <c r="B27" s="14" t="s">
        <v>90</v>
      </c>
      <c r="C27">
        <v>70</v>
      </c>
      <c r="D27" s="16" cm="1">
        <f t="array" ref="D27">STOWA2024_JAARROND_T(D$2*60,$C27,2033,"L","")</f>
        <v>5228.9474500059259</v>
      </c>
      <c r="E27" s="16" cm="1">
        <f t="array" ref="E27">STOWA2024_JAARROND_T(E$2*60,$C27,2033,"L","")</f>
        <v>467.59789838695542</v>
      </c>
      <c r="F27" s="16" cm="1">
        <f t="array" ref="F27">STOWA2024_JAARROND_T(F$2*60,$C27,2033,"L","")</f>
        <v>191.25404466417223</v>
      </c>
      <c r="G27" s="16" cm="1">
        <f t="array" ref="G27">STOWA2024_JAARROND_T(G$2*60,$C27,2033,"L","")</f>
        <v>103.48176849385112</v>
      </c>
      <c r="H27" s="16" cm="1">
        <f t="array" ref="H27">STOWA2024_JAARROND_T(H$2*60,$C27,2033,"L","")</f>
        <v>63.703663099205677</v>
      </c>
      <c r="I27" s="16" cm="1">
        <f t="array" ref="I27">STOWA2024_JAARROND_T(I$2*60,$C27,2033,"L","")</f>
        <v>41.208998882614296</v>
      </c>
      <c r="J27" s="16" cm="1">
        <f t="array" ref="J27">STOWA2024_JAARROND_T(J$2*60,$C27,2033,"L","")</f>
        <v>32.205436471667618</v>
      </c>
      <c r="K27" s="16" cm="1">
        <f t="array" ref="K27">STOWA2024_JAARROND_T(K$2*60,$C27,2033,"L","")</f>
        <v>15.669856391707585</v>
      </c>
      <c r="L27" s="16" cm="1">
        <f t="array" ref="L27">STOWA2024_JAARROND_T(L$2*60,$C27,2033,"L","")</f>
        <v>6.6558875136825142</v>
      </c>
      <c r="M27" s="16" cm="1">
        <f t="array" ref="M27">STOWA2024_JAARROND_T(M$2*60,$C27,2033,"L","")</f>
        <v>3.5482344245676321</v>
      </c>
      <c r="N27" s="16" cm="1">
        <f t="array" ref="N27">STOWA2024_JAARROND_T(N$2*60,$C27,2033,"L","")</f>
        <v>2.1374382637487286</v>
      </c>
      <c r="O27" s="16" cm="1">
        <f t="array" ref="O27">STOWA2024_JAARROND_T(O$2*60,$C27,2033,"L","")</f>
        <v>0.54121468427339026</v>
      </c>
      <c r="P27" s="16" cm="1">
        <f t="array" ref="P27">STOWA2024_JAARROND_T(P$2*60,$C27,2033,"L","")</f>
        <v>0.34456918958445804</v>
      </c>
    </row>
    <row r="28" spans="2:16" x14ac:dyDescent="0.3">
      <c r="B28" s="14" t="s">
        <v>91</v>
      </c>
      <c r="C28">
        <v>80</v>
      </c>
      <c r="D28" s="16" cm="1">
        <f t="array" ref="D28">STOWA2024_JAARROND_T(D$2*60,$C28,2033,"L","")</f>
        <v>9417.9705187573454</v>
      </c>
      <c r="E28" s="16" cm="1">
        <f t="array" ref="E28">STOWA2024_JAARROND_T(E$2*60,$C28,2033,"L","")</f>
        <v>765.93237763765728</v>
      </c>
      <c r="F28" s="16" cm="1">
        <f t="array" ref="F28">STOWA2024_JAARROND_T(F$2*60,$C28,2033,"L","")</f>
        <v>307.21843482510087</v>
      </c>
      <c r="G28" s="16" cm="1">
        <f t="array" ref="G28">STOWA2024_JAARROND_T(G$2*60,$C28,2033,"L","")</f>
        <v>179.67977200357797</v>
      </c>
      <c r="H28" s="16" cm="1">
        <f t="array" ref="H28">STOWA2024_JAARROND_T(H$2*60,$C28,2033,"L","")</f>
        <v>104.88223002967094</v>
      </c>
      <c r="I28" s="16" cm="1">
        <f t="array" ref="I28">STOWA2024_JAARROND_T(I$2*60,$C28,2033,"L","")</f>
        <v>70.646223488011131</v>
      </c>
      <c r="J28" s="16" cm="1">
        <f t="array" ref="J28">STOWA2024_JAARROND_T(J$2*60,$C28,2033,"L","")</f>
        <v>57.089928587247989</v>
      </c>
      <c r="K28" s="16" cm="1">
        <f t="array" ref="K28">STOWA2024_JAARROND_T(K$2*60,$C28,2033,"L","")</f>
        <v>30.553887782490772</v>
      </c>
      <c r="L28" s="16" cm="1">
        <f t="array" ref="L28">STOWA2024_JAARROND_T(L$2*60,$C28,2033,"L","")</f>
        <v>13.501883578013915</v>
      </c>
      <c r="M28" s="16" cm="1">
        <f t="array" ref="M28">STOWA2024_JAARROND_T(M$2*60,$C28,2033,"L","")</f>
        <v>7.2697057871135788</v>
      </c>
      <c r="N28" s="16" cm="1">
        <f t="array" ref="N28">STOWA2024_JAARROND_T(N$2*60,$C28,2033,"L","")</f>
        <v>4.3504826482468344</v>
      </c>
      <c r="O28" s="16" cm="1">
        <f t="array" ref="O28">STOWA2024_JAARROND_T(O$2*60,$C28,2033,"L","")</f>
        <v>1.0066258674069464</v>
      </c>
      <c r="P28" s="16" cm="1">
        <f t="array" ref="P28">STOWA2024_JAARROND_T(P$2*60,$C28,2033,"L","")</f>
        <v>0.60790833554977175</v>
      </c>
    </row>
    <row r="29" spans="2:16" x14ac:dyDescent="0.3">
      <c r="B29" s="14" t="s">
        <v>92</v>
      </c>
      <c r="C29">
        <v>90</v>
      </c>
      <c r="D29" s="16" cm="1">
        <f t="array" ref="D29">STOWA2024_JAARROND_T(D$2*60,$C29,2033,"L","")</f>
        <v>15795.908674481538</v>
      </c>
      <c r="E29" s="16" cm="1">
        <f t="array" ref="E29">STOWA2024_JAARROND_T(E$2*60,$C29,2033,"L","")</f>
        <v>1180.6071198308377</v>
      </c>
      <c r="F29" s="16" cm="1">
        <f t="array" ref="F29">STOWA2024_JAARROND_T(F$2*60,$C29,2033,"L","")</f>
        <v>465.1244949957553</v>
      </c>
      <c r="G29" s="16" cm="1">
        <f t="array" ref="G29">STOWA2024_JAARROND_T(G$2*60,$C29,2033,"L","")</f>
        <v>275.16853595615504</v>
      </c>
      <c r="H29" s="16" cm="1">
        <f t="array" ref="H29">STOWA2024_JAARROND_T(H$2*60,$C29,2033,"L","")</f>
        <v>201.49135287716499</v>
      </c>
      <c r="I29" s="16" cm="1">
        <f t="array" ref="I29">STOWA2024_JAARROND_T(I$2*60,$C29,2033,"L","")</f>
        <v>112.86026609587515</v>
      </c>
      <c r="J29" s="16" cm="1">
        <f t="array" ref="J29">STOWA2024_JAARROND_T(J$2*60,$C29,2033,"L","")</f>
        <v>93.909216284118827</v>
      </c>
      <c r="K29" s="16" cm="1">
        <f t="array" ref="K29">STOWA2024_JAARROND_T(K$2*60,$C29,2033,"L","")</f>
        <v>56.318605852050929</v>
      </c>
      <c r="L29" s="16" cm="1">
        <f t="array" ref="L29">STOWA2024_JAARROND_T(L$2*60,$C29,2033,"L","")</f>
        <v>26.128165101203898</v>
      </c>
      <c r="M29" s="16" cm="1">
        <f t="array" ref="M29">STOWA2024_JAARROND_T(M$2*60,$C29,2033,"L","")</f>
        <v>14.361648951192729</v>
      </c>
      <c r="N29" s="16" cm="1">
        <f t="array" ref="N29">STOWA2024_JAARROND_T(N$2*60,$C29,2033,"L","")</f>
        <v>8.6268208485397206</v>
      </c>
      <c r="O29" s="16" cm="1">
        <f t="array" ref="O29">STOWA2024_JAARROND_T(O$2*60,$C29,2033,"L","")</f>
        <v>1.8755297126469177</v>
      </c>
      <c r="P29" s="16" cm="1">
        <f t="array" ref="P29">STOWA2024_JAARROND_T(P$2*60,$C29,2033,"L","")</f>
        <v>1.0812866427020791</v>
      </c>
    </row>
    <row r="30" spans="2:16" x14ac:dyDescent="0.3">
      <c r="B30" s="14" t="s">
        <v>93</v>
      </c>
      <c r="C30">
        <v>100</v>
      </c>
      <c r="D30" s="16" cm="1">
        <f t="array" ref="D30">STOWA2024_JAARROND_T(D$2*60,$C30,2033,"L","")</f>
        <v>25053.253866878345</v>
      </c>
      <c r="E30" s="16" cm="1">
        <f t="array" ref="E30">STOWA2024_JAARROND_T(E$2*60,$C30,2033,"L","")</f>
        <v>1735.4318489097609</v>
      </c>
      <c r="F30" s="16" cm="1">
        <f t="array" ref="F30">STOWA2024_JAARROND_T(F$2*60,$C30,2033,"L","")</f>
        <v>672.47034625734352</v>
      </c>
      <c r="G30" s="16" cm="1">
        <f t="array" ref="G30">STOWA2024_JAARROND_T(G$2*60,$C30,2033,"L","")</f>
        <v>401.66362877980214</v>
      </c>
      <c r="H30" s="16" cm="1">
        <f t="array" ref="H30">STOWA2024_JAARROND_T(H$2*60,$C30,2033,"L","")</f>
        <v>304.14026815119166</v>
      </c>
      <c r="I30" s="16" cm="1">
        <f t="array" ref="I30">STOWA2024_JAARROND_T(I$2*60,$C30,2033,"L","")</f>
        <v>236.57054636761293</v>
      </c>
      <c r="J30" s="16" cm="1">
        <f t="array" ref="J30">STOWA2024_JAARROND_T(J$2*60,$C30,2033,"L","")</f>
        <v>205.88102605278542</v>
      </c>
      <c r="K30" s="16" cm="1">
        <f t="array" ref="K30">STOWA2024_JAARROND_T(K$2*60,$C30,2033,"L","")</f>
        <v>98.995325915297741</v>
      </c>
      <c r="L30" s="16" cm="1">
        <f t="array" ref="L30">STOWA2024_JAARROND_T(L$2*60,$C30,2033,"L","")</f>
        <v>48.519039181857167</v>
      </c>
      <c r="M30" s="16" cm="1">
        <f t="array" ref="M30">STOWA2024_JAARROND_T(M$2*60,$C30,2033,"L","")</f>
        <v>27.454542095855288</v>
      </c>
      <c r="N30" s="16" cm="1">
        <f t="array" ref="N30">STOWA2024_JAARROND_T(N$2*60,$C30,2033,"L","")</f>
        <v>16.696822307145791</v>
      </c>
      <c r="O30" s="16" cm="1">
        <f t="array" ref="O30">STOWA2024_JAARROND_T(O$2*60,$C30,2033,"L","")</f>
        <v>3.5002827087425916</v>
      </c>
      <c r="P30" s="16" cm="1">
        <f t="array" ref="P30">STOWA2024_JAARROND_T(P$2*60,$C30,2033,"L","")</f>
        <v>1.9398155310869922</v>
      </c>
    </row>
    <row r="31" spans="2:16" x14ac:dyDescent="0.3">
      <c r="B31" s="14" t="s">
        <v>94</v>
      </c>
      <c r="C31">
        <v>110</v>
      </c>
      <c r="D31" s="16" cm="1">
        <f t="array" ref="D31">STOWA2024_JAARROND_T(D$2*60,$C31,2033,"L","")</f>
        <v>37988.98834180367</v>
      </c>
      <c r="E31" s="16" cm="1">
        <f t="array" ref="E31">STOWA2024_JAARROND_T(E$2*60,$C31,2033,"L","")</f>
        <v>2455.6379055547122</v>
      </c>
      <c r="F31" s="16" cm="1">
        <f t="array" ref="F31">STOWA2024_JAARROND_T(F$2*60,$C31,2033,"L","")</f>
        <v>937.02243530537146</v>
      </c>
      <c r="G31" s="16" cm="1">
        <f t="array" ref="G31">STOWA2024_JAARROND_T(G$2*60,$C31,2033,"L","")</f>
        <v>564.26670063973893</v>
      </c>
      <c r="H31" s="16" cm="1">
        <f t="array" ref="H31">STOWA2024_JAARROND_T(H$2*60,$C31,2033,"L","")</f>
        <v>440.23280049504802</v>
      </c>
      <c r="I31" s="16" cm="1">
        <f t="array" ref="I31">STOWA2024_JAARROND_T(I$2*60,$C31,2033,"L","")</f>
        <v>356.73922258897352</v>
      </c>
      <c r="J31" s="16" cm="1">
        <f t="array" ref="J31">STOWA2024_JAARROND_T(J$2*60,$C31,2033,"L","")</f>
        <v>320.0821578029653</v>
      </c>
      <c r="K31" s="16" cm="1">
        <f t="array" ref="K31">STOWA2024_JAARROND_T(K$2*60,$C31,2033,"L","")</f>
        <v>167.08381249723624</v>
      </c>
      <c r="L31" s="16" cm="1">
        <f t="array" ref="L31">STOWA2024_JAARROND_T(L$2*60,$C31,2033,"L","")</f>
        <v>86.878157354937002</v>
      </c>
      <c r="M31" s="16" cm="1">
        <f t="array" ref="M31">STOWA2024_JAARROND_T(M$2*60,$C31,2033,"L","")</f>
        <v>50.939070379507342</v>
      </c>
      <c r="N31" s="16" cm="1">
        <f t="array" ref="N31">STOWA2024_JAARROND_T(N$2*60,$C31,2033,"L","")</f>
        <v>31.594394276540019</v>
      </c>
      <c r="O31" s="16" cm="1">
        <f t="array" ref="O31">STOWA2024_JAARROND_T(O$2*60,$C31,2033,"L","")</f>
        <v>6.5434196415042569</v>
      </c>
      <c r="P31" s="16" cm="1">
        <f t="array" ref="P31">STOWA2024_JAARROND_T(P$2*60,$C31,2033,"L","")</f>
        <v>3.5105251887287112</v>
      </c>
    </row>
    <row r="32" spans="2:16" x14ac:dyDescent="0.3">
      <c r="B32" s="14" t="s">
        <v>95</v>
      </c>
      <c r="C32">
        <v>120</v>
      </c>
      <c r="D32" s="16" cm="1">
        <f t="array" ref="D32">STOWA2024_JAARROND_T(D$2*60,$C32,2033,"L","")</f>
        <v>55512.471016327705</v>
      </c>
      <c r="E32" s="16" cm="1">
        <f t="array" ref="E32">STOWA2024_JAARROND_T(E$2*60,$C32,2033,"L","")</f>
        <v>3367.8706008747104</v>
      </c>
      <c r="F32" s="16" cm="1">
        <f t="array" ref="F32">STOWA2024_JAARROND_T(F$2*60,$C32,2033,"L","")</f>
        <v>1266.8196802067296</v>
      </c>
      <c r="G32" s="16" cm="1">
        <f t="array" ref="G32">STOWA2024_JAARROND_T(G$2*60,$C32,2033,"L","")</f>
        <v>768.28063257208817</v>
      </c>
      <c r="H32" s="16" cm="1">
        <f t="array" ref="H32">STOWA2024_JAARROND_T(H$2*60,$C32,2033,"L","")</f>
        <v>615.78718897323142</v>
      </c>
      <c r="I32" s="16" cm="1">
        <f t="array" ref="I32">STOWA2024_JAARROND_T(I$2*60,$C32,2033,"L","")</f>
        <v>517.91101625345277</v>
      </c>
      <c r="J32" s="16" cm="1">
        <f t="array" ref="J32">STOWA2024_JAARROND_T(J$2*60,$C32,2033,"L","")</f>
        <v>477.86146687175903</v>
      </c>
      <c r="K32" s="16" cm="1">
        <f t="array" ref="K32">STOWA2024_JAARROND_T(K$2*60,$C32,2033,"L","")</f>
        <v>272.25530476296643</v>
      </c>
      <c r="L32" s="16" cm="1">
        <f t="array" ref="L32">STOWA2024_JAARROND_T(L$2*60,$C32,2033,"L","")</f>
        <v>150.6109785013432</v>
      </c>
      <c r="M32" s="16" cm="1">
        <f t="array" ref="M32">STOWA2024_JAARROND_T(M$2*60,$C32,2033,"L","")</f>
        <v>91.974549304422567</v>
      </c>
      <c r="N32" s="16" cm="1">
        <f t="array" ref="N32">STOWA2024_JAARROND_T(N$2*60,$C32,2033,"L","")</f>
        <v>58.536181486248822</v>
      </c>
      <c r="O32" s="16" cm="1">
        <f t="array" ref="O32">STOWA2024_JAARROND_T(O$2*60,$C32,2033,"L","")</f>
        <v>12.252866621876443</v>
      </c>
      <c r="P32" s="16" cm="1">
        <f t="array" ref="P32">STOWA2024_JAARROND_T(P$2*60,$C32,2033,"L","")</f>
        <v>6.410464859240748</v>
      </c>
    </row>
    <row r="33" spans="2:48" x14ac:dyDescent="0.3">
      <c r="B33" s="14" t="s">
        <v>96</v>
      </c>
      <c r="C33">
        <v>130</v>
      </c>
      <c r="D33" s="16" cm="1">
        <f t="array" ref="D33">STOWA2024_JAARROND_T(D$2*60,$C33,2033,"L","")</f>
        <v>78647.839623527922</v>
      </c>
      <c r="E33" s="16" cm="1">
        <f t="array" ref="E33">STOWA2024_JAARROND_T(E$2*60,$C33,2033,"L","")</f>
        <v>4500.1081944951738</v>
      </c>
      <c r="F33" s="16" cm="1">
        <f t="array" ref="F33">STOWA2024_JAARROND_T(F$2*60,$C33,2033,"L","")</f>
        <v>1670.1406436141071</v>
      </c>
      <c r="G33" s="16" cm="1">
        <f t="array" ref="G33">STOWA2024_JAARROND_T(G$2*60,$C33,2033,"L","")</f>
        <v>1019.1889179792544</v>
      </c>
      <c r="H33" s="16" cm="1">
        <f t="array" ref="H33">STOWA2024_JAARROND_T(H$2*60,$C33,2033,"L","")</f>
        <v>837.20072570818127</v>
      </c>
      <c r="I33" s="16" cm="1">
        <f t="array" ref="I33">STOWA2024_JAARROND_T(I$2*60,$C33,2033,"L","")</f>
        <v>728.52888891550288</v>
      </c>
      <c r="J33" s="16" cm="1">
        <f t="array" ref="J33">STOWA2024_JAARROND_T(J$2*60,$C33,2033,"L","")</f>
        <v>689.72419015280195</v>
      </c>
      <c r="K33" s="16" cm="1">
        <f t="array" ref="K33">STOWA2024_JAARROND_T(K$2*60,$C33,2033,"L","")</f>
        <v>430.19771357508694</v>
      </c>
      <c r="L33" s="16" cm="1">
        <f t="array" ref="L33">STOWA2024_JAARROND_T(L$2*60,$C33,2033,"L","")</f>
        <v>253.6484600014694</v>
      </c>
      <c r="M33" s="16" cm="1">
        <f t="array" ref="M33">STOWA2024_JAARROND_T(M$2*60,$C33,2033,"L","")</f>
        <v>161.97665210805877</v>
      </c>
      <c r="N33" s="16" cm="1">
        <f t="array" ref="N33">STOWA2024_JAARROND_T(N$2*60,$C33,2033,"L","")</f>
        <v>106.33264062882191</v>
      </c>
      <c r="O33" s="16" cm="1">
        <f t="array" ref="O33">STOWA2024_JAARROND_T(O$2*60,$C33,2033,"L","")</f>
        <v>22.983078056851735</v>
      </c>
      <c r="P33" s="16" cm="1">
        <f t="array" ref="P33">STOWA2024_JAARROND_T(P$2*60,$C33,2033,"L","")</f>
        <v>11.815023477142994</v>
      </c>
    </row>
    <row r="34" spans="2:48" x14ac:dyDescent="0.3">
      <c r="B34" s="14" t="s">
        <v>97</v>
      </c>
      <c r="C34">
        <v>140</v>
      </c>
      <c r="D34" s="16" cm="1">
        <f t="array" ref="D34">STOWA2024_JAARROND_T(D$2*60,$C34,2033,"L","")</f>
        <v>108536.66023289645</v>
      </c>
      <c r="E34" s="16" cm="1">
        <f t="array" ref="E34">STOWA2024_JAARROND_T(E$2*60,$C34,2033,"L","")</f>
        <v>5881.5170211487721</v>
      </c>
      <c r="F34" s="16" cm="1">
        <f t="array" ref="F34">STOWA2024_JAARROND_T(F$2*60,$C34,2033,"L","")</f>
        <v>2155.4922437184714</v>
      </c>
      <c r="G34" s="16" cm="1">
        <f t="array" ref="G34">STOWA2024_JAARROND_T(G$2*60,$C34,2033,"L","")</f>
        <v>1322.645745760605</v>
      </c>
      <c r="H34" s="16" cm="1">
        <f t="array" ref="H34">STOWA2024_JAARROND_T(H$2*60,$C34,2033,"L","")</f>
        <v>1111.2193431079247</v>
      </c>
      <c r="I34" s="16" cm="1">
        <f t="array" ref="I34">STOWA2024_JAARROND_T(I$2*60,$C34,2033,"L","")</f>
        <v>997.82886303217879</v>
      </c>
      <c r="J34" s="16" cm="1">
        <f t="array" ref="J34">STOWA2024_JAARROND_T(J$2*60,$C34,2033,"L","")</f>
        <v>967.49904278090253</v>
      </c>
      <c r="K34" s="16" cm="1">
        <f t="array" ref="K34">STOWA2024_JAARROND_T(K$2*60,$C34,2033,"L","")</f>
        <v>661.59002789463625</v>
      </c>
      <c r="L34" s="16" cm="1">
        <f t="array" ref="L34">STOWA2024_JAARROND_T(L$2*60,$C34,2033,"L","")</f>
        <v>416.19228154943215</v>
      </c>
      <c r="M34" s="16" cm="1">
        <f t="array" ref="M34">STOWA2024_JAARROND_T(M$2*60,$C34,2033,"L","")</f>
        <v>278.79886287933317</v>
      </c>
      <c r="N34" s="16" cm="1">
        <f t="array" ref="N34">STOWA2024_JAARROND_T(N$2*60,$C34,2033,"L","")</f>
        <v>189.61306480174341</v>
      </c>
      <c r="O34" s="16" cm="1">
        <f t="array" ref="O34">STOWA2024_JAARROND_T(O$2*60,$C34,2033,"L","")</f>
        <v>43.183094514687433</v>
      </c>
      <c r="P34" s="16" cm="1">
        <f t="array" ref="P34">STOWA2024_JAARROND_T(P$2*60,$C34,2033,"L","")</f>
        <v>21.985455996873963</v>
      </c>
    </row>
    <row r="35" spans="2:48" x14ac:dyDescent="0.3">
      <c r="B35" s="14" t="s">
        <v>98</v>
      </c>
      <c r="C35">
        <v>150</v>
      </c>
      <c r="D35" s="16" cm="1">
        <f t="array" ref="D35">STOWA2024_JAARROND_T(D$2*60,$C35,2033,"L","")</f>
        <v>146438.46453030145</v>
      </c>
      <c r="E35" s="16" cm="1">
        <f t="array" ref="E35">STOWA2024_JAARROND_T(E$2*60,$C35,2033,"L","")</f>
        <v>7542.5375518429064</v>
      </c>
      <c r="F35" s="16" cm="1">
        <f t="array" ref="F35">STOWA2024_JAARROND_T(F$2*60,$C35,2033,"L","")</f>
        <v>2731.6107878947323</v>
      </c>
      <c r="G35" s="16" cm="1">
        <f t="array" ref="G35">STOWA2024_JAARROND_T(G$2*60,$C35,2033,"L","")</f>
        <v>1684.4681800753724</v>
      </c>
      <c r="H35" s="16" cm="1">
        <f t="array" ref="H35">STOWA2024_JAARROND_T(H$2*60,$C35,2033,"L","")</f>
        <v>1444.9510574915219</v>
      </c>
      <c r="I35" s="16" cm="1">
        <f t="array" ref="I35">STOWA2024_JAARROND_T(I$2*60,$C35,2033,"L","")</f>
        <v>1335.8540672556412</v>
      </c>
      <c r="J35" s="16" cm="1">
        <f t="array" ref="J35">STOWA2024_JAARROND_T(J$2*60,$C35,2033,"L","")</f>
        <v>1324.3843882649437</v>
      </c>
      <c r="K35" s="16" cm="1">
        <f t="array" ref="K35">STOWA2024_JAARROND_T(K$2*60,$C35,2033,"L","")</f>
        <v>993.25477147967899</v>
      </c>
      <c r="L35" s="16" cm="1">
        <f t="array" ref="L35">STOWA2024_JAARROND_T(L$2*60,$C35,2033,"L","")</f>
        <v>666.98612042885168</v>
      </c>
      <c r="M35" s="16" cm="1">
        <f t="array" ref="M35">STOWA2024_JAARROND_T(M$2*60,$C35,2033,"L","")</f>
        <v>469.84469439386174</v>
      </c>
      <c r="N35" s="16" cm="1">
        <f t="array" ref="N35">STOWA2024_JAARROND_T(N$2*60,$C35,2033,"L","")</f>
        <v>332.28476032542864</v>
      </c>
      <c r="O35" s="16" cm="1">
        <f t="array" ref="O35">STOWA2024_JAARROND_T(O$2*60,$C35,2033,"L","")</f>
        <v>81.275832415700364</v>
      </c>
      <c r="P35" s="16" cm="1">
        <f t="array" ref="P35">STOWA2024_JAARROND_T(P$2*60,$C35,2033,"L","")</f>
        <v>41.316009705091055</v>
      </c>
    </row>
    <row r="37" spans="2:48" x14ac:dyDescent="0.3">
      <c r="B37" s="15" t="s">
        <v>75</v>
      </c>
      <c r="D37" s="14" t="s">
        <v>47</v>
      </c>
      <c r="E37" s="14" t="s">
        <v>48</v>
      </c>
      <c r="F37" s="14" t="s">
        <v>49</v>
      </c>
      <c r="G37" s="14" t="s">
        <v>50</v>
      </c>
      <c r="H37" s="14" t="s">
        <v>51</v>
      </c>
      <c r="I37" s="14" t="s">
        <v>52</v>
      </c>
      <c r="J37" s="14" t="s">
        <v>53</v>
      </c>
      <c r="K37" s="14" t="s">
        <v>54</v>
      </c>
      <c r="L37" s="14" t="s">
        <v>55</v>
      </c>
      <c r="M37" s="14" t="s">
        <v>56</v>
      </c>
      <c r="N37" s="14" t="s">
        <v>57</v>
      </c>
      <c r="O37" s="14" t="s">
        <v>58</v>
      </c>
      <c r="P37" s="14" t="s">
        <v>59</v>
      </c>
      <c r="R37" s="15" t="s">
        <v>78</v>
      </c>
      <c r="T37" s="14" t="s">
        <v>47</v>
      </c>
      <c r="U37" s="14" t="s">
        <v>48</v>
      </c>
      <c r="V37" s="14" t="s">
        <v>49</v>
      </c>
      <c r="W37" s="14" t="s">
        <v>50</v>
      </c>
      <c r="X37" s="14" t="s">
        <v>51</v>
      </c>
      <c r="Y37" s="14" t="s">
        <v>52</v>
      </c>
      <c r="Z37" s="14" t="s">
        <v>53</v>
      </c>
      <c r="AA37" s="14" t="s">
        <v>54</v>
      </c>
      <c r="AB37" s="14" t="s">
        <v>55</v>
      </c>
      <c r="AC37" s="14" t="s">
        <v>56</v>
      </c>
      <c r="AD37" s="14" t="s">
        <v>57</v>
      </c>
      <c r="AE37" s="14" t="s">
        <v>58</v>
      </c>
      <c r="AF37" s="14" t="s">
        <v>59</v>
      </c>
      <c r="AH37" s="15" t="s">
        <v>81</v>
      </c>
      <c r="AJ37" s="14" t="s">
        <v>47</v>
      </c>
      <c r="AK37" s="14" t="s">
        <v>48</v>
      </c>
      <c r="AL37" s="14" t="s">
        <v>49</v>
      </c>
      <c r="AM37" s="14" t="s">
        <v>50</v>
      </c>
      <c r="AN37" s="14" t="s">
        <v>51</v>
      </c>
      <c r="AO37" s="14" t="s">
        <v>52</v>
      </c>
      <c r="AP37" s="14" t="s">
        <v>53</v>
      </c>
      <c r="AQ37" s="14" t="s">
        <v>54</v>
      </c>
      <c r="AR37" s="14" t="s">
        <v>55</v>
      </c>
      <c r="AS37" s="14" t="s">
        <v>56</v>
      </c>
      <c r="AT37" s="14" t="s">
        <v>57</v>
      </c>
      <c r="AU37" s="14" t="s">
        <v>58</v>
      </c>
      <c r="AV37" s="14" t="s">
        <v>59</v>
      </c>
    </row>
    <row r="38" spans="2:48" x14ac:dyDescent="0.3">
      <c r="D38" s="15">
        <f>10/60</f>
        <v>0.16666666666666666</v>
      </c>
      <c r="E38" s="15">
        <f>1/2</f>
        <v>0.5</v>
      </c>
      <c r="F38" s="15">
        <v>1</v>
      </c>
      <c r="G38" s="15">
        <v>2</v>
      </c>
      <c r="H38" s="15">
        <v>4</v>
      </c>
      <c r="I38" s="15">
        <v>8</v>
      </c>
      <c r="J38" s="15">
        <v>12</v>
      </c>
      <c r="K38" s="15">
        <v>24</v>
      </c>
      <c r="L38" s="15">
        <v>48</v>
      </c>
      <c r="M38" s="15">
        <f>3*24</f>
        <v>72</v>
      </c>
      <c r="N38" s="15">
        <f>4*24</f>
        <v>96</v>
      </c>
      <c r="O38" s="15">
        <f>8*24</f>
        <v>192</v>
      </c>
      <c r="P38" s="15">
        <f>10*24</f>
        <v>240</v>
      </c>
      <c r="T38" s="15">
        <f>10/60</f>
        <v>0.16666666666666666</v>
      </c>
      <c r="U38" s="15">
        <f>1/2</f>
        <v>0.5</v>
      </c>
      <c r="V38" s="15">
        <v>1</v>
      </c>
      <c r="W38" s="15">
        <v>2</v>
      </c>
      <c r="X38" s="15">
        <v>4</v>
      </c>
      <c r="Y38" s="15">
        <v>8</v>
      </c>
      <c r="Z38" s="15">
        <v>12</v>
      </c>
      <c r="AA38" s="15">
        <v>24</v>
      </c>
      <c r="AB38" s="15">
        <v>48</v>
      </c>
      <c r="AC38" s="15">
        <f>3*24</f>
        <v>72</v>
      </c>
      <c r="AD38" s="15">
        <f>4*24</f>
        <v>96</v>
      </c>
      <c r="AE38" s="15">
        <f>8*24</f>
        <v>192</v>
      </c>
      <c r="AF38" s="15">
        <f>10*24</f>
        <v>240</v>
      </c>
      <c r="AJ38" s="15">
        <f>10/60</f>
        <v>0.16666666666666666</v>
      </c>
      <c r="AK38" s="15">
        <f>1/2</f>
        <v>0.5</v>
      </c>
      <c r="AL38" s="15">
        <v>1</v>
      </c>
      <c r="AM38" s="15">
        <v>2</v>
      </c>
      <c r="AN38" s="15">
        <v>4</v>
      </c>
      <c r="AO38" s="15">
        <v>8</v>
      </c>
      <c r="AP38" s="15">
        <v>12</v>
      </c>
      <c r="AQ38" s="15">
        <v>24</v>
      </c>
      <c r="AR38" s="15">
        <v>48</v>
      </c>
      <c r="AS38" s="15">
        <f>3*24</f>
        <v>72</v>
      </c>
      <c r="AT38" s="15">
        <f>4*24</f>
        <v>96</v>
      </c>
      <c r="AU38" s="15">
        <f>8*24</f>
        <v>192</v>
      </c>
      <c r="AV38" s="15">
        <f>10*24</f>
        <v>240</v>
      </c>
    </row>
    <row r="39" spans="2:48" x14ac:dyDescent="0.3">
      <c r="B39" s="14" t="s">
        <v>84</v>
      </c>
      <c r="C39">
        <v>10</v>
      </c>
      <c r="D39" s="16" cm="1">
        <f t="array" ref="D39">STOWA2024_JAARROND_T(D$2*60,$C39,2050,"L","")</f>
        <v>0.86408678357400293</v>
      </c>
      <c r="E39" s="16" cm="1">
        <f t="array" ref="E39">STOWA2024_JAARROND_T(E$2*60,$C39,2050,"L","")</f>
        <v>0.42792270366190172</v>
      </c>
      <c r="F39" s="16" cm="1">
        <f t="array" ref="F39">STOWA2024_JAARROND_T(F$2*60,$C39,2050,"L","")</f>
        <v>0.28943208075908372</v>
      </c>
      <c r="G39" s="16" cm="1">
        <f t="array" ref="G39">STOWA2024_JAARROND_T(G$2*60,$C39,2050,"L","")</f>
        <v>0.18669262950962526</v>
      </c>
      <c r="H39" s="16" cm="1">
        <f t="array" ref="H39">STOWA2024_JAARROND_T(H$2*60,$C39,2050,"L","")</f>
        <v>0.10820234305870398</v>
      </c>
      <c r="I39" s="16" t="e" cm="1">
        <f t="array" ref="I39">STOWA2024_JAARROND_T(I$2*60,$C39,2050,"L","")</f>
        <v>#VALUE!</v>
      </c>
      <c r="J39" s="16" t="e" cm="1">
        <f t="array" ref="J39">STOWA2024_JAARROND_T(J$2*60,$C39,2050,"L","")</f>
        <v>#VALUE!</v>
      </c>
      <c r="K39" s="16" cm="1">
        <f t="array" ref="K39">STOWA2024_JAARROND_T(K$2*60,$C39,2050,"L","")</f>
        <v>2.9356296898817181E-2</v>
      </c>
      <c r="L39" s="16" cm="1">
        <f t="array" ref="L39">STOWA2024_JAARROND_T(L$2*60,$C39,2050,"L","")</f>
        <v>1.9598495815609858E-2</v>
      </c>
      <c r="M39" s="16" cm="1">
        <f t="array" ref="M39">STOWA2024_JAARROND_T(M$2*60,$C39,2050,"L","")</f>
        <v>1.6489292975436685E-2</v>
      </c>
      <c r="N39" s="16" cm="1">
        <f t="array" ref="N39">STOWA2024_JAARROND_T(N$2*60,$C39,2050,"L","")</f>
        <v>1.5067639500337234E-2</v>
      </c>
      <c r="O39" s="16" cm="1">
        <f t="array" ref="O39">STOWA2024_JAARROND_T(O$2*60,$C39,2050,"L","")</f>
        <v>1.3471235583601457E-2</v>
      </c>
      <c r="P39" s="16" cm="1">
        <f t="array" ref="P39">STOWA2024_JAARROND_T(P$2*60,$C39,2050,"L","")</f>
        <v>1.3375477595515028E-2</v>
      </c>
      <c r="R39" s="14" t="s">
        <v>84</v>
      </c>
      <c r="S39">
        <v>10</v>
      </c>
      <c r="T39" s="16" cm="1">
        <f t="array" ref="T39">STOWA2024_JAARROND_T(T$38*60,$C39,2050,"M","")</f>
        <v>0.81283142434359312</v>
      </c>
      <c r="U39" s="16" cm="1">
        <f t="array" ref="U39">STOWA2024_JAARROND_T(U$38*60,$C39,2050,"M","")</f>
        <v>0.4107199429887467</v>
      </c>
      <c r="V39" s="16" cm="1">
        <f t="array" ref="V39">STOWA2024_JAARROND_T(V$38*60,$C39,2050,"M","")</f>
        <v>0.27911089628585145</v>
      </c>
      <c r="W39" s="16" cm="1">
        <f t="array" ref="W39">STOWA2024_JAARROND_T(W$38*60,$C39,2050,"M","")</f>
        <v>0.17962807271224368</v>
      </c>
      <c r="X39" s="16" cm="1">
        <f t="array" ref="X39">STOWA2024_JAARROND_T(X$38*60,$C39,2050,"M","")</f>
        <v>0.10139545960358358</v>
      </c>
      <c r="Y39" s="16" t="e" cm="1">
        <f t="array" ref="Y39">STOWA2024_JAARROND_T(Y$38*60,$C39,2050,"M","")</f>
        <v>#VALUE!</v>
      </c>
      <c r="Z39" s="16" t="e" cm="1">
        <f t="array" ref="Z39">STOWA2024_JAARROND_T(Z$38*60,$C39,2050,"M","")</f>
        <v>#VALUE!</v>
      </c>
      <c r="AA39" s="16" cm="1">
        <f t="array" ref="AA39">STOWA2024_JAARROND_T(AA$38*60,$C39,2050,"M","")</f>
        <v>2.8471850397225038E-2</v>
      </c>
      <c r="AB39" s="16" cm="1">
        <f t="array" ref="AB39">STOWA2024_JAARROND_T(AB$38*60,$C39,2050,"M","")</f>
        <v>1.9241491261661012E-2</v>
      </c>
      <c r="AC39" s="16" cm="1">
        <f t="array" ref="AC39">STOWA2024_JAARROND_T(AC$38*60,$C39,2050,"M","")</f>
        <v>1.6281469692847259E-2</v>
      </c>
      <c r="AD39" s="16" cm="1">
        <f t="array" ref="AD39">STOWA2024_JAARROND_T(AD$38*60,$C39,2050,"M","")</f>
        <v>1.4926492683961047E-2</v>
      </c>
      <c r="AE39" s="16" cm="1">
        <f t="array" ref="AE39">STOWA2024_JAARROND_T(AE$38*60,$C39,2050,"M","")</f>
        <v>1.3399648542762601E-2</v>
      </c>
      <c r="AF39" s="16" cm="1">
        <f t="array" ref="AF39">STOWA2024_JAARROND_T(AF$38*60,$C39,2050,"M","")</f>
        <v>1.3312914939733068E-2</v>
      </c>
      <c r="AH39" s="14" t="s">
        <v>84</v>
      </c>
      <c r="AI39">
        <v>10</v>
      </c>
      <c r="AJ39" s="16" cm="1">
        <f t="array" ref="AJ39">STOWA2024_JAARROND_T(AJ$38*60,$C39,2050,"H","")</f>
        <v>0.75218405453396586</v>
      </c>
      <c r="AK39" s="16" cm="1">
        <f t="array" ref="AK39">STOWA2024_JAARROND_T(AK$38*60,$C39,2050,"H","")</f>
        <v>0.38973375656651305</v>
      </c>
      <c r="AL39" s="16" cm="1">
        <f t="array" ref="AL39">STOWA2024_JAARROND_T(AL$38*60,$C39,2050,"H","")</f>
        <v>0.2663551179541781</v>
      </c>
      <c r="AM39" s="16" cm="1">
        <f t="array" ref="AM39">STOWA2024_JAARROND_T(AM$38*60,$C39,2050,"H","")</f>
        <v>0.17071091021090712</v>
      </c>
      <c r="AN39" s="16" cm="1">
        <f t="array" ref="AN39">STOWA2024_JAARROND_T(AN$38*60,$C39,2050,"H","")</f>
        <v>9.1970886026139204E-2</v>
      </c>
      <c r="AO39" s="16" t="e" cm="1">
        <f t="array" ref="AO39">STOWA2024_JAARROND_T(AO$38*60,$C39,2050,"H","")</f>
        <v>#VALUE!</v>
      </c>
      <c r="AP39" s="16" t="e" cm="1">
        <f t="array" ref="AP39">STOWA2024_JAARROND_T(AP$38*60,$C39,2050,"H","")</f>
        <v>#VALUE!</v>
      </c>
      <c r="AQ39" s="16" cm="1">
        <f t="array" ref="AQ39">STOWA2024_JAARROND_T(AQ$38*60,$C39,2050,"H","")</f>
        <v>2.7374640211827311E-2</v>
      </c>
      <c r="AR39" s="16" cm="1">
        <f t="array" ref="AR39">STOWA2024_JAARROND_T(AR$38*60,$C39,2050,"H","")</f>
        <v>1.8789774751820799E-2</v>
      </c>
      <c r="AS39" s="16" cm="1">
        <f t="array" ref="AS39">STOWA2024_JAARROND_T(AS$38*60,$C39,2050,"H","")</f>
        <v>1.6015406264360224E-2</v>
      </c>
      <c r="AT39" s="16" cm="1">
        <f t="array" ref="AT39">STOWA2024_JAARROND_T(AT$38*60,$C39,2050,"H","")</f>
        <v>1.4744525718954904E-2</v>
      </c>
      <c r="AU39" s="16" cm="1">
        <f t="array" ref="AU39">STOWA2024_JAARROND_T(AU$38*60,$C39,2050,"H","")</f>
        <v>1.3305549696542881E-2</v>
      </c>
      <c r="AV39" s="16" cm="1">
        <f t="array" ref="AV39">STOWA2024_JAARROND_T(AV$38*60,$C39,2050,"H","")</f>
        <v>1.3233308574463329E-2</v>
      </c>
    </row>
    <row r="40" spans="2:48" x14ac:dyDescent="0.3">
      <c r="B40" s="14" t="s">
        <v>85</v>
      </c>
      <c r="C40">
        <v>20</v>
      </c>
      <c r="D40" s="16" cm="1">
        <f t="array" ref="D40">STOWA2024_JAARROND_T(D$2*60,$C40,2050,"L","")</f>
        <v>16.516010352001988</v>
      </c>
      <c r="E40" s="16" cm="1">
        <f t="array" ref="E40">STOWA2024_JAARROND_T(E$2*60,$C40,2050,"L","")</f>
        <v>3.6356633386363941</v>
      </c>
      <c r="F40" s="16" cm="1">
        <f t="array" ref="F40">STOWA2024_JAARROND_T(F$2*60,$C40,2050,"L","")</f>
        <v>1.8209965013079727</v>
      </c>
      <c r="G40" s="16" cm="1">
        <f t="array" ref="G40">STOWA2024_JAARROND_T(G$2*60,$C40,2050,"L","")</f>
        <v>0.99416178278676293</v>
      </c>
      <c r="H40" s="16" cm="1">
        <f t="array" ref="H40">STOWA2024_JAARROND_T(H$2*60,$C40,2050,"L","")</f>
        <v>0.57176203497209799</v>
      </c>
      <c r="I40" s="16" cm="1">
        <f t="array" ref="I40">STOWA2024_JAARROND_T(I$2*60,$C40,2050,"L","")</f>
        <v>0.35549920728408241</v>
      </c>
      <c r="J40" s="16" cm="1">
        <f t="array" ref="J40">STOWA2024_JAARROND_T(J$2*60,$C40,2050,"L","")</f>
        <v>0.28226038280024235</v>
      </c>
      <c r="K40" s="16" cm="1">
        <f t="array" ref="K40">STOWA2024_JAARROND_T(K$2*60,$C40,2050,"L","")</f>
        <v>0.12863490561054208</v>
      </c>
      <c r="L40" s="16" cm="1">
        <f t="array" ref="L40">STOWA2024_JAARROND_T(L$2*60,$C40,2050,"L","")</f>
        <v>6.6935507169706268E-2</v>
      </c>
      <c r="M40" s="16" cm="1">
        <f t="array" ref="M40">STOWA2024_JAARROND_T(M$2*60,$C40,2050,"L","")</f>
        <v>4.7068398820418633E-2</v>
      </c>
      <c r="N40" s="16" cm="1">
        <f t="array" ref="N40">STOWA2024_JAARROND_T(N$2*60,$C40,2050,"L","")</f>
        <v>3.7645152493492748E-2</v>
      </c>
      <c r="O40" s="16" cm="1">
        <f t="array" ref="O40">STOWA2024_JAARROND_T(O$2*60,$C40,2050,"L","")</f>
        <v>2.472497570603371E-2</v>
      </c>
      <c r="P40" s="16" cm="1">
        <f t="array" ref="P40">STOWA2024_JAARROND_T(P$2*60,$C40,2050,"L","")</f>
        <v>2.2489672243465247E-2</v>
      </c>
      <c r="R40" s="14" t="s">
        <v>85</v>
      </c>
      <c r="S40">
        <v>20</v>
      </c>
      <c r="T40" s="16" cm="1">
        <f t="array" ref="T40">STOWA2024_JAARROND_T(T$38*60,$C40,2050,"M","")</f>
        <v>15.12234446088382</v>
      </c>
      <c r="U40" s="16" cm="1">
        <f t="array" ref="U40">STOWA2024_JAARROND_T(U$38*60,$C40,2050,"M","")</f>
        <v>3.3853750362367276</v>
      </c>
      <c r="V40" s="16" cm="1">
        <f t="array" ref="V40">STOWA2024_JAARROND_T(V$38*60,$C40,2050,"M","")</f>
        <v>1.7070788047809156</v>
      </c>
      <c r="W40" s="16" cm="1">
        <f t="array" ref="W40">STOWA2024_JAARROND_T(W$38*60,$C40,2050,"M","")</f>
        <v>0.93708753348053475</v>
      </c>
      <c r="X40" s="16" cm="1">
        <f t="array" ref="X40">STOWA2024_JAARROND_T(X$38*60,$C40,2050,"M","")</f>
        <v>0.54242626868661536</v>
      </c>
      <c r="Y40" s="16" cm="1">
        <f t="array" ref="Y40">STOWA2024_JAARROND_T(Y$38*60,$C40,2050,"M","")</f>
        <v>0.33970841114124956</v>
      </c>
      <c r="Z40" s="16" cm="1">
        <f t="array" ref="Z40">STOWA2024_JAARROND_T(Z$38*60,$C40,2050,"M","")</f>
        <v>0.27086059937362278</v>
      </c>
      <c r="AA40" s="16" cm="1">
        <f t="array" ref="AA40">STOWA2024_JAARROND_T(AA$38*60,$C40,2050,"M","")</f>
        <v>0.12235500934307088</v>
      </c>
      <c r="AB40" s="16" cm="1">
        <f t="array" ref="AB40">STOWA2024_JAARROND_T(AB$38*60,$C40,2050,"M","")</f>
        <v>6.4794555175504295E-2</v>
      </c>
      <c r="AC40" s="16" cm="1">
        <f t="array" ref="AC40">STOWA2024_JAARROND_T(AC$38*60,$C40,2050,"M","")</f>
        <v>4.5976615448038036E-2</v>
      </c>
      <c r="AD40" s="16" cm="1">
        <f t="array" ref="AD40">STOWA2024_JAARROND_T(AD$38*60,$C40,2050,"M","")</f>
        <v>3.6976326912179509E-2</v>
      </c>
      <c r="AE40" s="16" cm="1">
        <f t="array" ref="AE40">STOWA2024_JAARROND_T(AE$38*60,$C40,2050,"M","")</f>
        <v>2.4458944126062792E-2</v>
      </c>
      <c r="AF40" s="16" cm="1">
        <f t="array" ref="AF40">STOWA2024_JAARROND_T(AF$38*60,$C40,2050,"M","")</f>
        <v>2.2281377421263807E-2</v>
      </c>
      <c r="AH40" s="14" t="s">
        <v>85</v>
      </c>
      <c r="AI40">
        <v>20</v>
      </c>
      <c r="AJ40" s="16" cm="1">
        <f t="array" ref="AJ40">STOWA2024_JAARROND_T(AJ$38*60,$C40,2050,"H","")</f>
        <v>13.480043972758965</v>
      </c>
      <c r="AK40" s="16" cm="1">
        <f t="array" ref="AK40">STOWA2024_JAARROND_T(AK$38*60,$C40,2050,"H","")</f>
        <v>3.0862413785709784</v>
      </c>
      <c r="AL40" s="16" cm="1">
        <f t="array" ref="AL40">STOWA2024_JAARROND_T(AL$38*60,$C40,2050,"H","")</f>
        <v>1.5707293407664038</v>
      </c>
      <c r="AM40" s="16" cm="1">
        <f t="array" ref="AM40">STOWA2024_JAARROND_T(AM$38*60,$C40,2050,"H","")</f>
        <v>0.8686811657362884</v>
      </c>
      <c r="AN40" s="16" cm="1">
        <f t="array" ref="AN40">STOWA2024_JAARROND_T(AN$38*60,$C40,2050,"H","")</f>
        <v>0.50714942571609545</v>
      </c>
      <c r="AO40" s="16" cm="1">
        <f t="array" ref="AO40">STOWA2024_JAARROND_T(AO$38*60,$C40,2050,"H","")</f>
        <v>0.32051682705242873</v>
      </c>
      <c r="AP40" s="16" cm="1">
        <f t="array" ref="AP40">STOWA2024_JAARROND_T(AP$38*60,$C40,2050,"H","")</f>
        <v>0.25688990533488765</v>
      </c>
      <c r="AQ40" s="16" cm="1">
        <f t="array" ref="AQ40">STOWA2024_JAARROND_T(AQ$38*60,$C40,2050,"H","")</f>
        <v>0.11472629685494397</v>
      </c>
      <c r="AR40" s="16" cm="1">
        <f t="array" ref="AR40">STOWA2024_JAARROND_T(AR$38*60,$C40,2050,"H","")</f>
        <v>6.2122906521571028E-2</v>
      </c>
      <c r="AS40" s="16" cm="1">
        <f t="array" ref="AS40">STOWA2024_JAARROND_T(AS$38*60,$C40,2050,"H","")</f>
        <v>4.459473660185044E-2</v>
      </c>
      <c r="AT40" s="16" cm="1">
        <f t="array" ref="AT40">STOWA2024_JAARROND_T(AT$38*60,$C40,2050,"H","")</f>
        <v>3.6122019413639544E-2</v>
      </c>
      <c r="AU40" s="16" cm="1">
        <f t="array" ref="AU40">STOWA2024_JAARROND_T(AU$38*60,$C40,2050,"H","")</f>
        <v>2.411584902406342E-2</v>
      </c>
      <c r="AV40" s="16" cm="1">
        <f t="array" ref="AV40">STOWA2024_JAARROND_T(AV$38*60,$C40,2050,"H","")</f>
        <v>2.2012327948128338E-2</v>
      </c>
    </row>
    <row r="41" spans="2:48" x14ac:dyDescent="0.3">
      <c r="B41" s="14" t="s">
        <v>86</v>
      </c>
      <c r="C41">
        <v>30</v>
      </c>
      <c r="D41" s="16" cm="1">
        <f t="array" ref="D41">STOWA2024_JAARROND_T(D$2*60,$C41,2050,"L","")</f>
        <v>109.05009148009471</v>
      </c>
      <c r="E41" s="16" cm="1">
        <f t="array" ref="E41">STOWA2024_JAARROND_T(E$2*60,$C41,2050,"L","")</f>
        <v>17.634069206582073</v>
      </c>
      <c r="F41" s="16" cm="1">
        <f t="array" ref="F41">STOWA2024_JAARROND_T(F$2*60,$C41,2050,"L","")</f>
        <v>8.0523807527287659</v>
      </c>
      <c r="G41" s="16" cm="1">
        <f t="array" ref="G41">STOWA2024_JAARROND_T(G$2*60,$C41,2050,"L","")</f>
        <v>4.1811180629814624</v>
      </c>
      <c r="H41" s="16" cm="1">
        <f t="array" ref="H41">STOWA2024_JAARROND_T(H$2*60,$C41,2050,"L","")</f>
        <v>2.2353602763593106</v>
      </c>
      <c r="I41" s="16" cm="1">
        <f t="array" ref="I41">STOWA2024_JAARROND_T(I$2*60,$C41,2050,"L","")</f>
        <v>1.209437855448197</v>
      </c>
      <c r="J41" s="16" cm="1">
        <f t="array" ref="J41">STOWA2024_JAARROND_T(J$2*60,$C41,2050,"L","")</f>
        <v>0.86178735224400449</v>
      </c>
      <c r="K41" s="16" cm="1">
        <f t="array" ref="K41">STOWA2024_JAARROND_T(K$2*60,$C41,2050,"L","")</f>
        <v>0.43889537590511762</v>
      </c>
      <c r="L41" s="16" cm="1">
        <f t="array" ref="L41">STOWA2024_JAARROND_T(L$2*60,$C41,2050,"L","")</f>
        <v>0.19961140415775308</v>
      </c>
      <c r="M41" s="16" cm="1">
        <f t="array" ref="M41">STOWA2024_JAARROND_T(M$2*60,$C41,2050,"L","")</f>
        <v>0.12451059555530282</v>
      </c>
      <c r="N41" s="16" cm="1">
        <f t="array" ref="N41">STOWA2024_JAARROND_T(N$2*60,$C41,2050,"L","")</f>
        <v>9.0106195701587899E-2</v>
      </c>
      <c r="O41" s="16" cm="1">
        <f t="array" ref="O41">STOWA2024_JAARROND_T(O$2*60,$C41,2050,"L","")</f>
        <v>4.5450626231316564E-2</v>
      </c>
      <c r="P41" s="16" cm="1">
        <f t="array" ref="P41">STOWA2024_JAARROND_T(P$2*60,$C41,2050,"L","")</f>
        <v>3.8077992244884465E-2</v>
      </c>
      <c r="R41" s="14" t="s">
        <v>86</v>
      </c>
      <c r="S41">
        <v>30</v>
      </c>
      <c r="T41" s="16" cm="1">
        <f t="array" ref="T41">STOWA2024_JAARROND_T(T$38*60,$C41,2050,"M","")</f>
        <v>99.987209753625137</v>
      </c>
      <c r="U41" s="16" cm="1">
        <f t="array" ref="U41">STOWA2024_JAARROND_T(U$38*60,$C41,2050,"M","")</f>
        <v>16.380847258963612</v>
      </c>
      <c r="V41" s="16" cm="1">
        <f t="array" ref="V41">STOWA2024_JAARROND_T(V$38*60,$C41,2050,"M","")</f>
        <v>7.5008238197778452</v>
      </c>
      <c r="W41" s="16" cm="1">
        <f t="array" ref="W41">STOWA2024_JAARROND_T(W$38*60,$C41,2050,"M","")</f>
        <v>3.8942850277463608</v>
      </c>
      <c r="X41" s="16" cm="1">
        <f t="array" ref="X41">STOWA2024_JAARROND_T(X$38*60,$C41,2050,"M","")</f>
        <v>2.0814548392665668</v>
      </c>
      <c r="Y41" s="16" cm="1">
        <f t="array" ref="Y41">STOWA2024_JAARROND_T(Y$38*60,$C41,2050,"M","")</f>
        <v>1.1296577353190651</v>
      </c>
      <c r="Z41" s="16" cm="1">
        <f t="array" ref="Z41">STOWA2024_JAARROND_T(Z$38*60,$C41,2050,"M","")</f>
        <v>0.80835559084478792</v>
      </c>
      <c r="AA41" s="16" cm="1">
        <f t="array" ref="AA41">STOWA2024_JAARROND_T(AA$38*60,$C41,2050,"M","")</f>
        <v>0.41190633069233851</v>
      </c>
      <c r="AB41" s="16" cm="1">
        <f t="array" ref="AB41">STOWA2024_JAARROND_T(AB$38*60,$C41,2050,"M","")</f>
        <v>0.19107809994315905</v>
      </c>
      <c r="AC41" s="16" cm="1">
        <f t="array" ref="AC41">STOWA2024_JAARROND_T(AC$38*60,$C41,2050,"M","")</f>
        <v>0.1204988512172129</v>
      </c>
      <c r="AD41" s="16" cm="1">
        <f t="array" ref="AD41">STOWA2024_JAARROND_T(AD$38*60,$C41,2050,"M","")</f>
        <v>8.7823067832390411E-2</v>
      </c>
      <c r="AE41" s="16" cm="1">
        <f t="array" ref="AE41">STOWA2024_JAARROND_T(AE$38*60,$C41,2050,"M","")</f>
        <v>4.4717180332291787E-2</v>
      </c>
      <c r="AF41" s="16" cm="1">
        <f t="array" ref="AF41">STOWA2024_JAARROND_T(AF$38*60,$C41,2050,"M","")</f>
        <v>3.7543213147881623E-2</v>
      </c>
      <c r="AH41" s="14" t="s">
        <v>86</v>
      </c>
      <c r="AI41">
        <v>30</v>
      </c>
      <c r="AJ41" s="16" cm="1">
        <f t="array" ref="AJ41">STOWA2024_JAARROND_T(AJ$38*60,$C41,2050,"H","")</f>
        <v>89.269669250030574</v>
      </c>
      <c r="AK41" s="16" cm="1">
        <f t="array" ref="AK41">STOWA2024_JAARROND_T(AK$38*60,$C41,2050,"H","")</f>
        <v>14.877733551133277</v>
      </c>
      <c r="AL41" s="16" cm="1">
        <f t="array" ref="AL41">STOWA2024_JAARROND_T(AL$38*60,$C41,2050,"H","")</f>
        <v>6.8378733573868509</v>
      </c>
      <c r="AM41" s="16" cm="1">
        <f t="array" ref="AM41">STOWA2024_JAARROND_T(AM$38*60,$C41,2050,"H","")</f>
        <v>3.5506267310503632</v>
      </c>
      <c r="AN41" s="16" cm="1">
        <f t="array" ref="AN41">STOWA2024_JAARROND_T(AN$38*60,$C41,2050,"H","")</f>
        <v>1.8980802156190866</v>
      </c>
      <c r="AO41" s="16" cm="1">
        <f t="array" ref="AO41">STOWA2024_JAARROND_T(AO$38*60,$C41,2050,"H","")</f>
        <v>1.035013264015523</v>
      </c>
      <c r="AP41" s="16" cm="1">
        <f t="array" ref="AP41">STOWA2024_JAARROND_T(AP$38*60,$C41,2050,"H","")</f>
        <v>0.7450586310979247</v>
      </c>
      <c r="AQ41" s="16" cm="1">
        <f t="array" ref="AQ41">STOWA2024_JAARROND_T(AQ$38*60,$C41,2050,"H","")</f>
        <v>0.37953798073145062</v>
      </c>
      <c r="AR41" s="16" cm="1">
        <f t="array" ref="AR41">STOWA2024_JAARROND_T(AR$38*60,$C41,2050,"H","")</f>
        <v>0.18055567874477696</v>
      </c>
      <c r="AS41" s="16" cm="1">
        <f t="array" ref="AS41">STOWA2024_JAARROND_T(AS$38*60,$C41,2050,"H","")</f>
        <v>0.11547100619119569</v>
      </c>
      <c r="AT41" s="16" cm="1">
        <f t="array" ref="AT41">STOWA2024_JAARROND_T(AT$38*60,$C41,2050,"H","")</f>
        <v>8.4931233425740549E-2</v>
      </c>
      <c r="AU41" s="16" cm="1">
        <f t="array" ref="AU41">STOWA2024_JAARROND_T(AU$38*60,$C41,2050,"H","")</f>
        <v>4.3777198803983543E-2</v>
      </c>
      <c r="AV41" s="16" cm="1">
        <f t="array" ref="AV41">STOWA2024_JAARROND_T(AV$38*60,$C41,2050,"H","")</f>
        <v>3.6856754527677477E-2</v>
      </c>
    </row>
    <row r="42" spans="2:48" x14ac:dyDescent="0.3">
      <c r="B42" s="14" t="s">
        <v>87</v>
      </c>
      <c r="C42">
        <v>40</v>
      </c>
      <c r="D42" s="16" cm="1">
        <f t="array" ref="D42">STOWA2024_JAARROND_T(D$2*60,$C42,2050,"L","")</f>
        <v>405.58763421306162</v>
      </c>
      <c r="E42" s="16" cm="1">
        <f t="array" ref="E42">STOWA2024_JAARROND_T(E$2*60,$C42,2050,"L","")</f>
        <v>53.907810976578354</v>
      </c>
      <c r="F42" s="16" cm="1">
        <f t="array" ref="F42">STOWA2024_JAARROND_T(F$2*60,$C42,2050,"L","")</f>
        <v>23.734029031996901</v>
      </c>
      <c r="G42" s="16" cm="1">
        <f t="array" ref="G42">STOWA2024_JAARROND_T(G$2*60,$C42,2050,"L","")</f>
        <v>12.484238916194736</v>
      </c>
      <c r="H42" s="16" cm="1">
        <f t="array" ref="H42">STOWA2024_JAARROND_T(H$2*60,$C42,2050,"L","")</f>
        <v>6.9043395139394255</v>
      </c>
      <c r="I42" s="16" cm="1">
        <f t="array" ref="I42">STOWA2024_JAARROND_T(I$2*60,$C42,2050,"L","")</f>
        <v>3.7820409637008505</v>
      </c>
      <c r="J42" s="16" cm="1">
        <f t="array" ref="J42">STOWA2024_JAARROND_T(J$2*60,$C42,2050,"L","")</f>
        <v>2.6344635573434889</v>
      </c>
      <c r="K42" s="16" cm="1">
        <f t="array" ref="K42">STOWA2024_JAARROND_T(K$2*60,$C42,2050,"L","")</f>
        <v>1.2536507563732553</v>
      </c>
      <c r="L42" s="16" cm="1">
        <f t="array" ref="L42">STOWA2024_JAARROND_T(L$2*60,$C42,2050,"L","")</f>
        <v>0.53401647187581736</v>
      </c>
      <c r="M42" s="16" cm="1">
        <f t="array" ref="M42">STOWA2024_JAARROND_T(M$2*60,$C42,2050,"L","")</f>
        <v>0.3083940331624061</v>
      </c>
      <c r="N42" s="16" cm="1">
        <f t="array" ref="N42">STOWA2024_JAARROND_T(N$2*60,$C42,2050,"L","")</f>
        <v>0.2074165364256588</v>
      </c>
      <c r="O42" s="16" cm="1">
        <f t="array" ref="O42">STOWA2024_JAARROND_T(O$2*60,$C42,2050,"L","")</f>
        <v>8.3682567635924382E-2</v>
      </c>
      <c r="P42" s="16" cm="1">
        <f t="array" ref="P42">STOWA2024_JAARROND_T(P$2*60,$C42,2050,"L","")</f>
        <v>6.492973381314239E-2</v>
      </c>
      <c r="R42" s="14" t="s">
        <v>87</v>
      </c>
      <c r="S42">
        <v>40</v>
      </c>
      <c r="T42" s="16" cm="1">
        <f t="array" ref="T42">STOWA2024_JAARROND_T(T$38*60,$C42,2050,"M","")</f>
        <v>372.4298887338324</v>
      </c>
      <c r="U42" s="16" cm="1">
        <f t="array" ref="U42">STOWA2024_JAARROND_T(U$38*60,$C42,2050,"M","")</f>
        <v>50.137856593318595</v>
      </c>
      <c r="V42" s="16" cm="1">
        <f t="array" ref="V42">STOWA2024_JAARROND_T(V$38*60,$C42,2050,"M","")</f>
        <v>22.123758906410703</v>
      </c>
      <c r="W42" s="16" cm="1">
        <f t="array" ref="W42">STOWA2024_JAARROND_T(W$38*60,$C42,2050,"M","")</f>
        <v>11.623546688051015</v>
      </c>
      <c r="X42" s="16" cm="1">
        <f t="array" ref="X42">STOWA2024_JAARROND_T(X$38*60,$C42,2050,"M","")</f>
        <v>6.4070537081365675</v>
      </c>
      <c r="Y42" s="16" cm="1">
        <f t="array" ref="Y42">STOWA2024_JAARROND_T(Y$38*60,$C42,2050,"M","")</f>
        <v>3.4969631185090324</v>
      </c>
      <c r="Z42" s="16" cm="1">
        <f t="array" ref="Z42">STOWA2024_JAARROND_T(Z$38*60,$C42,2050,"M","")</f>
        <v>2.4332166623060161</v>
      </c>
      <c r="AA42" s="16" cm="1">
        <f t="array" ref="AA42">STOWA2024_JAARROND_T(AA$38*60,$C42,2050,"M","")</f>
        <v>1.1650498724655649</v>
      </c>
      <c r="AB42" s="16" cm="1">
        <f t="array" ref="AB42">STOWA2024_JAARROND_T(AB$38*60,$C42,2050,"M","")</f>
        <v>0.50656909360746694</v>
      </c>
      <c r="AC42" s="16" cm="1">
        <f t="array" ref="AC42">STOWA2024_JAARROND_T(AC$38*60,$C42,2050,"M","")</f>
        <v>0.29605816793657086</v>
      </c>
      <c r="AD42" s="16" cm="1">
        <f t="array" ref="AD42">STOWA2024_JAARROND_T(AD$38*60,$C42,2050,"M","")</f>
        <v>0.20073822426437227</v>
      </c>
      <c r="AE42" s="16" cm="1">
        <f t="array" ref="AE42">STOWA2024_JAARROND_T(AE$38*60,$C42,2050,"M","")</f>
        <v>8.1882280359537901E-2</v>
      </c>
      <c r="AF42" s="16" cm="1">
        <f t="array" ref="AF42">STOWA2024_JAARROND_T(AF$38*60,$C42,2050,"M","")</f>
        <v>6.3700449618711907E-2</v>
      </c>
      <c r="AH42" s="14" t="s">
        <v>87</v>
      </c>
      <c r="AI42">
        <v>40</v>
      </c>
      <c r="AJ42" s="16" cm="1">
        <f t="array" ref="AJ42">STOWA2024_JAARROND_T(AJ$38*60,$C42,2050,"H","")</f>
        <v>333.16498053159182</v>
      </c>
      <c r="AK42" s="16" cm="1">
        <f t="array" ref="AK42">STOWA2024_JAARROND_T(AK$38*60,$C42,2050,"H","")</f>
        <v>45.606165213325411</v>
      </c>
      <c r="AL42" s="16" cm="1">
        <f t="array" ref="AL42">STOWA2024_JAARROND_T(AL$38*60,$C42,2050,"H","")</f>
        <v>20.183170858450442</v>
      </c>
      <c r="AM42" s="16" cm="1">
        <f t="array" ref="AM42">STOWA2024_JAARROND_T(AM$38*60,$C42,2050,"H","")</f>
        <v>10.587762666391452</v>
      </c>
      <c r="AN42" s="16" cm="1">
        <f t="array" ref="AN42">STOWA2024_JAARROND_T(AN$38*60,$C42,2050,"H","")</f>
        <v>5.8118170307464707</v>
      </c>
      <c r="AO42" s="16" cm="1">
        <f t="array" ref="AO42">STOWA2024_JAARROND_T(AO$38*60,$C42,2050,"H","")</f>
        <v>3.158637924117611</v>
      </c>
      <c r="AP42" s="16" cm="1">
        <f t="array" ref="AP42">STOWA2024_JAARROND_T(AP$38*60,$C42,2050,"H","")</f>
        <v>2.1957183496068344</v>
      </c>
      <c r="AQ42" s="16" cm="1">
        <f t="array" ref="AQ42">STOWA2024_JAARROND_T(AQ$38*60,$C42,2050,"H","")</f>
        <v>1.0598193203820783</v>
      </c>
      <c r="AR42" s="16" cm="1">
        <f t="array" ref="AR42">STOWA2024_JAARROND_T(AR$38*60,$C42,2050,"H","")</f>
        <v>0.47302615259754466</v>
      </c>
      <c r="AS42" s="16" cm="1">
        <f t="array" ref="AS42">STOWA2024_JAARROND_T(AS$38*60,$C42,2050,"H","")</f>
        <v>0.28073000904242634</v>
      </c>
      <c r="AT42" s="16" cm="1">
        <f t="array" ref="AT42">STOWA2024_JAARROND_T(AT$38*60,$C42,2050,"H","")</f>
        <v>0.19234418917343402</v>
      </c>
      <c r="AU42" s="16" cm="1">
        <f t="array" ref="AU42">STOWA2024_JAARROND_T(AU$38*60,$C42,2050,"H","")</f>
        <v>7.9589601877988594E-2</v>
      </c>
      <c r="AV42" s="16" cm="1">
        <f t="array" ref="AV42">STOWA2024_JAARROND_T(AV$38*60,$C42,2050,"H","")</f>
        <v>6.2130895394276173E-2</v>
      </c>
    </row>
    <row r="43" spans="2:48" x14ac:dyDescent="0.3">
      <c r="B43" s="14" t="s">
        <v>88</v>
      </c>
      <c r="C43">
        <v>50</v>
      </c>
      <c r="D43" s="16" cm="1">
        <f t="array" ref="D43">STOWA2024_JAARROND_T(D$2*60,$C43,2050,"L","")</f>
        <v>1107.4388505007764</v>
      </c>
      <c r="E43" s="16" cm="1">
        <f t="array" ref="E43">STOWA2024_JAARROND_T(E$2*60,$C43,2050,"L","")</f>
        <v>126.37298239252932</v>
      </c>
      <c r="F43" s="16" cm="1">
        <f t="array" ref="F43">STOWA2024_JAARROND_T(F$2*60,$C43,2050,"L","")</f>
        <v>54.156638334106802</v>
      </c>
      <c r="G43" s="16" cm="1">
        <f t="array" ref="G43">STOWA2024_JAARROND_T(G$2*60,$C43,2050,"L","")</f>
        <v>28.877547774598877</v>
      </c>
      <c r="H43" s="16" cm="1">
        <f t="array" ref="H43">STOWA2024_JAARROND_T(H$2*60,$C43,2050,"L","")</f>
        <v>16.667800934428733</v>
      </c>
      <c r="I43" s="16" cm="1">
        <f t="array" ref="I43">STOWA2024_JAARROND_T(I$2*60,$C43,2050,"L","")</f>
        <v>9.6742735681709018</v>
      </c>
      <c r="J43" s="16" cm="1">
        <f t="array" ref="J43">STOWA2024_JAARROND_T(J$2*60,$C43,2050,"L","")</f>
        <v>6.9608544069284699</v>
      </c>
      <c r="K43" s="16" cm="1">
        <f t="array" ref="K43">STOWA2024_JAARROND_T(K$2*60,$C43,2050,"L","")</f>
        <v>3.1364960748284951</v>
      </c>
      <c r="L43" s="16" cm="1">
        <f t="array" ref="L43">STOWA2024_JAARROND_T(L$2*60,$C43,2050,"L","")</f>
        <v>1.306901460436436</v>
      </c>
      <c r="M43" s="16" cm="1">
        <f t="array" ref="M43">STOWA2024_JAARROND_T(M$2*60,$C43,2050,"L","")</f>
        <v>0.72119531815347526</v>
      </c>
      <c r="N43" s="16" cm="1">
        <f t="array" ref="N43">STOWA2024_JAARROND_T(N$2*60,$C43,2050,"L","")</f>
        <v>0.46071590789174177</v>
      </c>
      <c r="O43" s="16" cm="1">
        <f t="array" ref="O43">STOWA2024_JAARROND_T(O$2*60,$C43,2050,"L","")</f>
        <v>0.15431953088285399</v>
      </c>
      <c r="P43" s="16" cm="1">
        <f t="array" ref="P43">STOWA2024_JAARROND_T(P$2*60,$C43,2050,"L","")</f>
        <v>0.11152229487696888</v>
      </c>
      <c r="R43" s="14" t="s">
        <v>88</v>
      </c>
      <c r="S43">
        <v>50</v>
      </c>
      <c r="T43" s="16" cm="1">
        <f t="array" ref="T43">STOWA2024_JAARROND_T(T$38*60,$C43,2050,"M","")</f>
        <v>1017.8854156175393</v>
      </c>
      <c r="U43" s="16" cm="1">
        <f t="array" ref="U43">STOWA2024_JAARROND_T(U$38*60,$C43,2050,"M","")</f>
        <v>117.66820203448468</v>
      </c>
      <c r="V43" s="16" cm="1">
        <f t="array" ref="V43">STOWA2024_JAARROND_T(V$38*60,$C43,2050,"M","")</f>
        <v>50.54436978540604</v>
      </c>
      <c r="W43" s="16" cm="1">
        <f t="array" ref="W43">STOWA2024_JAARROND_T(W$38*60,$C43,2050,"M","")</f>
        <v>26.92273129938819</v>
      </c>
      <c r="X43" s="16" cm="1">
        <f t="array" ref="X43">STOWA2024_JAARROND_T(X$38*60,$C43,2050,"M","")</f>
        <v>15.482321852735712</v>
      </c>
      <c r="Y43" s="16" cm="1">
        <f t="array" ref="Y43">STOWA2024_JAARROND_T(Y$38*60,$C43,2050,"M","")</f>
        <v>8.9361284402238486</v>
      </c>
      <c r="Z43" s="16" cm="1">
        <f t="array" ref="Z43">STOWA2024_JAARROND_T(Z$38*60,$C43,2050,"M","")</f>
        <v>6.4056144518993365</v>
      </c>
      <c r="AA43" s="16" cm="1">
        <f t="array" ref="AA43">STOWA2024_JAARROND_T(AA$38*60,$C43,2050,"M","")</f>
        <v>2.8930334438808125</v>
      </c>
      <c r="AB43" s="16" cm="1">
        <f t="array" ref="AB43">STOWA2024_JAARROND_T(AB$38*60,$C43,2050,"M","")</f>
        <v>1.2304299668223255</v>
      </c>
      <c r="AC43" s="16" cm="1">
        <f t="array" ref="AC43">STOWA2024_JAARROND_T(AC$38*60,$C43,2050,"M","")</f>
        <v>0.68745242741492951</v>
      </c>
      <c r="AD43" s="16" cm="1">
        <f t="array" ref="AD43">STOWA2024_JAARROND_T(AD$38*60,$C43,2050,"M","")</f>
        <v>0.44300548960880853</v>
      </c>
      <c r="AE43" s="16" cm="1">
        <f t="array" ref="AE43">STOWA2024_JAARROND_T(AE$38*60,$C43,2050,"M","")</f>
        <v>0.15017237293017965</v>
      </c>
      <c r="AF43" s="16" cm="1">
        <f t="array" ref="AF43">STOWA2024_JAARROND_T(AF$38*60,$C43,2050,"M","")</f>
        <v>0.10885397338310815</v>
      </c>
      <c r="AH43" s="14" t="s">
        <v>88</v>
      </c>
      <c r="AI43">
        <v>50</v>
      </c>
      <c r="AJ43" s="16" cm="1">
        <f t="array" ref="AJ43">STOWA2024_JAARROND_T(AJ$38*60,$C43,2050,"H","")</f>
        <v>911.73979762073407</v>
      </c>
      <c r="AK43" s="16" cm="1">
        <f t="array" ref="AK43">STOWA2024_JAARROND_T(AK$38*60,$C43,2050,"H","")</f>
        <v>107.18954723581416</v>
      </c>
      <c r="AL43" s="16" cm="1">
        <f t="array" ref="AL43">STOWA2024_JAARROND_T(AL$38*60,$C43,2050,"H","")</f>
        <v>46.183726019480225</v>
      </c>
      <c r="AM43" s="16" cm="1">
        <f t="array" ref="AM43">STOWA2024_JAARROND_T(AM$38*60,$C43,2050,"H","")</f>
        <v>24.565034007267105</v>
      </c>
      <c r="AN43" s="16" cm="1">
        <f t="array" ref="AN43">STOWA2024_JAARROND_T(AN$38*60,$C43,2050,"H","")</f>
        <v>14.058642231641521</v>
      </c>
      <c r="AO43" s="16" cm="1">
        <f t="array" ref="AO43">STOWA2024_JAARROND_T(AO$38*60,$C43,2050,"H","")</f>
        <v>8.0564646429455049</v>
      </c>
      <c r="AP43" s="16" cm="1">
        <f t="array" ref="AP43">STOWA2024_JAARROND_T(AP$38*60,$C43,2050,"H","")</f>
        <v>5.7479089481343966</v>
      </c>
      <c r="AQ43" s="16" cm="1">
        <f t="array" ref="AQ43">STOWA2024_JAARROND_T(AQ$38*60,$C43,2050,"H","")</f>
        <v>2.606075378089955</v>
      </c>
      <c r="AR43" s="16" cm="1">
        <f t="array" ref="AR43">STOWA2024_JAARROND_T(AR$38*60,$C43,2050,"H","")</f>
        <v>1.137720956451215</v>
      </c>
      <c r="AS43" s="16" cm="1">
        <f t="array" ref="AS43">STOWA2024_JAARROND_T(AS$38*60,$C43,2050,"H","")</f>
        <v>0.64585191585689417</v>
      </c>
      <c r="AT43" s="16" cm="1">
        <f t="array" ref="AT43">STOWA2024_JAARROND_T(AT$38*60,$C43,2050,"H","")</f>
        <v>0.42090139124877041</v>
      </c>
      <c r="AU43" s="16" cm="1">
        <f t="array" ref="AU43">STOWA2024_JAARROND_T(AU$38*60,$C43,2050,"H","")</f>
        <v>0.14492159660332826</v>
      </c>
      <c r="AV43" s="16" cm="1">
        <f t="array" ref="AV43">STOWA2024_JAARROND_T(AV$38*60,$C43,2050,"H","")</f>
        <v>0.10546878781050391</v>
      </c>
    </row>
    <row r="44" spans="2:48" x14ac:dyDescent="0.3">
      <c r="B44" s="14" t="s">
        <v>89</v>
      </c>
      <c r="C44">
        <v>60</v>
      </c>
      <c r="D44" s="16" cm="1">
        <f t="array" ref="D44">STOWA2024_JAARROND_T(D$2*60,$C44,2050,"L","")</f>
        <v>2496.8749361124674</v>
      </c>
      <c r="E44" s="16" cm="1">
        <f t="array" ref="E44">STOWA2024_JAARROND_T(E$2*60,$C44,2050,"L","")</f>
        <v>251.0822040313013</v>
      </c>
      <c r="F44" s="16" cm="1">
        <f t="array" ref="F44">STOWA2024_JAARROND_T(F$2*60,$C44,2050,"L","")</f>
        <v>105.095838676379</v>
      </c>
      <c r="G44" s="16" cm="1">
        <f t="array" ref="G44">STOWA2024_JAARROND_T(G$2*60,$C44,2050,"L","")</f>
        <v>56.54117325636625</v>
      </c>
      <c r="H44" s="16" cm="1">
        <f t="array" ref="H44">STOWA2024_JAARROND_T(H$2*60,$C44,2050,"L","")</f>
        <v>33.79273065981598</v>
      </c>
      <c r="I44" s="16" cm="1">
        <f t="array" ref="I44">STOWA2024_JAARROND_T(I$2*60,$C44,2050,"L","")</f>
        <v>20.751809871663607</v>
      </c>
      <c r="J44" s="16" cm="1">
        <f t="array" ref="J44">STOWA2024_JAARROND_T(J$2*60,$C44,2050,"L","")</f>
        <v>15.560876545055411</v>
      </c>
      <c r="K44" s="16" cm="1">
        <f t="array" ref="K44">STOWA2024_JAARROND_T(K$2*60,$C44,2050,"L","")</f>
        <v>7.0803549547771647</v>
      </c>
      <c r="L44" s="16" cm="1">
        <f t="array" ref="L44">STOWA2024_JAARROND_T(L$2*60,$C44,2050,"L","")</f>
        <v>2.9699926289007199</v>
      </c>
      <c r="M44" s="16" cm="1">
        <f t="array" ref="M44">STOWA2024_JAARROND_T(M$2*60,$C44,2050,"L","")</f>
        <v>1.6031334556010233</v>
      </c>
      <c r="N44" s="16" cm="1">
        <f t="array" ref="N44">STOWA2024_JAARROND_T(N$2*60,$C44,2050,"L","")</f>
        <v>0.99037137646235995</v>
      </c>
      <c r="O44" s="16" cm="1">
        <f t="array" ref="O44">STOWA2024_JAARROND_T(O$2*60,$C44,2050,"L","")</f>
        <v>0.28504046957938856</v>
      </c>
      <c r="P44" s="16" cm="1">
        <f t="array" ref="P44">STOWA2024_JAARROND_T(P$2*60,$C44,2050,"L","")</f>
        <v>0.19298687746298931</v>
      </c>
      <c r="R44" s="14" t="s">
        <v>89</v>
      </c>
      <c r="S44">
        <v>60</v>
      </c>
      <c r="T44" s="16" cm="1">
        <f t="array" ref="T44">STOWA2024_JAARROND_T(T$38*60,$C44,2050,"M","")</f>
        <v>2296.466414045718</v>
      </c>
      <c r="U44" s="16" cm="1">
        <f t="array" ref="U44">STOWA2024_JAARROND_T(U$38*60,$C44,2050,"M","")</f>
        <v>233.98411826314671</v>
      </c>
      <c r="V44" s="16" cm="1">
        <f t="array" ref="V44">STOWA2024_JAARROND_T(V$38*60,$C44,2050,"M","")</f>
        <v>98.185372857903303</v>
      </c>
      <c r="W44" s="16" cm="1">
        <f t="array" ref="W44">STOWA2024_JAARROND_T(W$38*60,$C44,2050,"M","")</f>
        <v>52.781469215490759</v>
      </c>
      <c r="X44" s="16" cm="1">
        <f t="array" ref="X44">STOWA2024_JAARROND_T(X$38*60,$C44,2050,"M","")</f>
        <v>31.435661888548463</v>
      </c>
      <c r="Y44" s="16" cm="1">
        <f t="array" ref="Y44">STOWA2024_JAARROND_T(Y$38*60,$C44,2050,"M","")</f>
        <v>19.190598628807908</v>
      </c>
      <c r="Z44" s="16" cm="1">
        <f t="array" ref="Z44">STOWA2024_JAARROND_T(Z$38*60,$C44,2050,"M","")</f>
        <v>14.325010042562303</v>
      </c>
      <c r="AA44" s="16" cm="1">
        <f t="array" ref="AA44">STOWA2024_JAARROND_T(AA$38*60,$C44,2050,"M","")</f>
        <v>6.4922164918824414</v>
      </c>
      <c r="AB44" s="16" cm="1">
        <f t="array" ref="AB44">STOWA2024_JAARROND_T(AB$38*60,$C44,2050,"M","")</f>
        <v>2.7786272538380228</v>
      </c>
      <c r="AC44" s="16" cm="1">
        <f t="array" ref="AC44">STOWA2024_JAARROND_T(AC$38*60,$C44,2050,"M","")</f>
        <v>1.5185887214153151</v>
      </c>
      <c r="AD44" s="16" cm="1">
        <f t="array" ref="AD44">STOWA2024_JAARROND_T(AD$38*60,$C44,2050,"M","")</f>
        <v>0.94665603334658266</v>
      </c>
      <c r="AE44" s="16" cm="1">
        <f t="array" ref="AE44">STOWA2024_JAARROND_T(AE$38*60,$C44,2050,"M","")</f>
        <v>0.27584859137191953</v>
      </c>
      <c r="AF44" s="16" cm="1">
        <f t="array" ref="AF44">STOWA2024_JAARROND_T(AF$38*60,$C44,2050,"M","")</f>
        <v>0.187383954070101</v>
      </c>
      <c r="AH44" s="14" t="s">
        <v>89</v>
      </c>
      <c r="AI44">
        <v>60</v>
      </c>
      <c r="AJ44" s="16" cm="1">
        <f t="array" ref="AJ44">STOWA2024_JAARROND_T(AJ$38*60,$C44,2050,"H","")</f>
        <v>2058.7837836151548</v>
      </c>
      <c r="AK44" s="16" cm="1">
        <f t="array" ref="AK44">STOWA2024_JAARROND_T(AK$38*60,$C44,2050,"H","")</f>
        <v>213.38814093141568</v>
      </c>
      <c r="AL44" s="16" cm="1">
        <f t="array" ref="AL44">STOWA2024_JAARROND_T(AL$38*60,$C44,2050,"H","")</f>
        <v>89.834165635397483</v>
      </c>
      <c r="AM44" s="16" cm="1">
        <f t="array" ref="AM44">STOWA2024_JAARROND_T(AM$38*60,$C44,2050,"H","")</f>
        <v>48.239944684588295</v>
      </c>
      <c r="AN44" s="16" cm="1">
        <f t="array" ref="AN44">STOWA2024_JAARROND_T(AN$38*60,$C44,2050,"H","")</f>
        <v>28.598918104114325</v>
      </c>
      <c r="AO44" s="16" cm="1">
        <f t="array" ref="AO44">STOWA2024_JAARROND_T(AO$38*60,$C44,2050,"H","")</f>
        <v>17.324867201516849</v>
      </c>
      <c r="AP44" s="16" cm="1">
        <f t="array" ref="AP44">STOWA2024_JAARROND_T(AP$38*60,$C44,2050,"H","")</f>
        <v>12.8568008219363</v>
      </c>
      <c r="AQ44" s="16" cm="1">
        <f t="array" ref="AQ44">STOWA2024_JAARROND_T(AQ$38*60,$C44,2050,"H","")</f>
        <v>5.8029446433416298</v>
      </c>
      <c r="AR44" s="16" cm="1">
        <f t="array" ref="AR44">STOWA2024_JAARROND_T(AR$38*60,$C44,2050,"H","")</f>
        <v>2.5480559745441926</v>
      </c>
      <c r="AS44" s="16" cm="1">
        <f t="array" ref="AS44">STOWA2024_JAARROND_T(AS$38*60,$C44,2050,"H","")</f>
        <v>1.4150285213021214</v>
      </c>
      <c r="AT44" s="16" cm="1">
        <f t="array" ref="AT44">STOWA2024_JAARROND_T(AT$38*60,$C44,2050,"H","")</f>
        <v>0.89243210977544796</v>
      </c>
      <c r="AU44" s="16" cm="1">
        <f t="array" ref="AU44">STOWA2024_JAARROND_T(AU$38*60,$C44,2050,"H","")</f>
        <v>0.26428659086827611</v>
      </c>
      <c r="AV44" s="16" cm="1">
        <f t="array" ref="AV44">STOWA2024_JAARROND_T(AV$38*60,$C44,2050,"H","")</f>
        <v>0.18031682935979035</v>
      </c>
    </row>
    <row r="45" spans="2:48" x14ac:dyDescent="0.3">
      <c r="B45" s="14" t="s">
        <v>90</v>
      </c>
      <c r="C45">
        <v>70</v>
      </c>
      <c r="D45" s="16" cm="1">
        <f t="array" ref="D45">STOWA2024_JAARROND_T(D$2*60,$C45,2050,"L","")</f>
        <v>4942.5909456556983</v>
      </c>
      <c r="E45" s="16" cm="1">
        <f t="array" ref="E45">STOWA2024_JAARROND_T(E$2*60,$C45,2050,"L","")</f>
        <v>445.99423149178511</v>
      </c>
      <c r="F45" s="16" cm="1">
        <f t="array" ref="F45">STOWA2024_JAARROND_T(F$2*60,$C45,2050,"L","")</f>
        <v>182.74961818874519</v>
      </c>
      <c r="G45" s="16" cm="1">
        <f t="array" ref="G45">STOWA2024_JAARROND_T(G$2*60,$C45,2050,"L","")</f>
        <v>98.845579319771559</v>
      </c>
      <c r="H45" s="16" cm="1">
        <f t="array" ref="H45">STOWA2024_JAARROND_T(H$2*60,$C45,2050,"L","")</f>
        <v>60.717857113650176</v>
      </c>
      <c r="I45" s="16" cm="1">
        <f t="array" ref="I45">STOWA2024_JAARROND_T(I$2*60,$C45,2050,"L","")</f>
        <v>39.123577981288797</v>
      </c>
      <c r="J45" s="16" cm="1">
        <f t="array" ref="J45">STOWA2024_JAARROND_T(J$2*60,$C45,2050,"L","")</f>
        <v>30.478092185712285</v>
      </c>
      <c r="K45" s="16" cm="1">
        <f t="array" ref="K45">STOWA2024_JAARROND_T(K$2*60,$C45,2050,"L","")</f>
        <v>14.723514762228882</v>
      </c>
      <c r="L45" s="16" cm="1">
        <f t="array" ref="L45">STOWA2024_JAARROND_T(L$2*60,$C45,2050,"L","")</f>
        <v>6.338465128510947</v>
      </c>
      <c r="M45" s="16" cm="1">
        <f t="array" ref="M45">STOWA2024_JAARROND_T(M$2*60,$C45,2050,"L","")</f>
        <v>3.4074946836016116</v>
      </c>
      <c r="N45" s="16" cm="1">
        <f t="array" ref="N45">STOWA2024_JAARROND_T(N$2*60,$C45,2050,"L","")</f>
        <v>2.0654555014291947</v>
      </c>
      <c r="O45" s="16" cm="1">
        <f t="array" ref="O45">STOWA2024_JAARROND_T(O$2*60,$C45,2050,"L","")</f>
        <v>0.52734658164977721</v>
      </c>
      <c r="P45" s="16" cm="1">
        <f t="array" ref="P45">STOWA2024_JAARROND_T(P$2*60,$C45,2050,"L","")</f>
        <v>0.33653154864763551</v>
      </c>
      <c r="R45" s="14" t="s">
        <v>90</v>
      </c>
      <c r="S45">
        <v>70</v>
      </c>
      <c r="T45" s="16" cm="1">
        <f t="array" ref="T45">STOWA2024_JAARROND_T(T$38*60,$C45,2050,"M","")</f>
        <v>4548.0079520072568</v>
      </c>
      <c r="U45" s="16" cm="1">
        <f t="array" ref="U45">STOWA2024_JAARROND_T(U$38*60,$C45,2050,"M","")</f>
        <v>415.88323030316667</v>
      </c>
      <c r="V45" s="16" cm="1">
        <f t="array" ref="V45">STOWA2024_JAARROND_T(V$38*60,$C45,2050,"M","")</f>
        <v>170.86654518940148</v>
      </c>
      <c r="W45" s="16" cm="1">
        <f t="array" ref="W45">STOWA2024_JAARROND_T(W$38*60,$C45,2050,"M","")</f>
        <v>92.368059095659106</v>
      </c>
      <c r="X45" s="16" cm="1">
        <f t="array" ref="X45">STOWA2024_JAARROND_T(X$38*60,$C45,2050,"M","")</f>
        <v>56.556000108236255</v>
      </c>
      <c r="Y45" s="16" cm="1">
        <f t="array" ref="Y45">STOWA2024_JAARROND_T(Y$38*60,$C45,2050,"M","")</f>
        <v>36.230529428677947</v>
      </c>
      <c r="Z45" s="16" cm="1">
        <f t="array" ref="Z45">STOWA2024_JAARROND_T(Z$38*60,$C45,2050,"M","")</f>
        <v>28.091612423259534</v>
      </c>
      <c r="AA45" s="16" cm="1">
        <f t="array" ref="AA45">STOWA2024_JAARROND_T(AA$38*60,$C45,2050,"M","")</f>
        <v>13.435985932271045</v>
      </c>
      <c r="AB45" s="16" cm="1">
        <f t="array" ref="AB45">STOWA2024_JAARROND_T(AB$38*60,$C45,2050,"M","")</f>
        <v>5.8981255054030477</v>
      </c>
      <c r="AC45" s="16" cm="1">
        <f t="array" ref="AC45">STOWA2024_JAARROND_T(AC$38*60,$C45,2050,"M","")</f>
        <v>3.2098015885439759</v>
      </c>
      <c r="AD45" s="16" cm="1">
        <f t="array" ref="AD45">STOWA2024_JAARROND_T(AD$38*60,$C45,2050,"M","")</f>
        <v>1.9634373832684038</v>
      </c>
      <c r="AE45" s="16" cm="1">
        <f t="array" ref="AE45">STOWA2024_JAARROND_T(AE$38*60,$C45,2050,"M","")</f>
        <v>0.50750333470668163</v>
      </c>
      <c r="AF45" s="16" cm="1">
        <f t="array" ref="AF45">STOWA2024_JAARROND_T(AF$38*60,$C45,2050,"M","")</f>
        <v>0.32500759175050364</v>
      </c>
      <c r="AH45" s="14" t="s">
        <v>90</v>
      </c>
      <c r="AI45">
        <v>70</v>
      </c>
      <c r="AJ45" s="16" cm="1">
        <f t="array" ref="AJ45">STOWA2024_JAARROND_T(AJ$38*60,$C45,2050,"H","")</f>
        <v>4079.7905679405044</v>
      </c>
      <c r="AK45" s="16" cm="1">
        <f t="array" ref="AK45">STOWA2024_JAARROND_T(AK$38*60,$C45,2050,"H","")</f>
        <v>379.59136270026585</v>
      </c>
      <c r="AL45" s="16" cm="1">
        <f t="array" ref="AL45">STOWA2024_JAARROND_T(AL$38*60,$C45,2050,"H","")</f>
        <v>156.49521041954307</v>
      </c>
      <c r="AM45" s="16" cm="1">
        <f t="array" ref="AM45">STOWA2024_JAARROND_T(AM$38*60,$C45,2050,"H","")</f>
        <v>84.535322800913733</v>
      </c>
      <c r="AN45" s="16" cm="1">
        <f t="array" ref="AN45">STOWA2024_JAARROND_T(AN$38*60,$C45,2050,"H","")</f>
        <v>51.53987531226462</v>
      </c>
      <c r="AO45" s="16" cm="1">
        <f t="array" ref="AO45">STOWA2024_JAARROND_T(AO$38*60,$C45,2050,"H","")</f>
        <v>32.766520672544225</v>
      </c>
      <c r="AP45" s="16" cm="1">
        <f t="array" ref="AP45">STOWA2024_JAARROND_T(AP$38*60,$C45,2050,"H","")</f>
        <v>25.250305642564907</v>
      </c>
      <c r="AQ45" s="16" cm="1">
        <f t="array" ref="AQ45">STOWA2024_JAARROND_T(AQ$38*60,$C45,2050,"H","")</f>
        <v>11.934357906998306</v>
      </c>
      <c r="AR45" s="16" cm="1">
        <f t="array" ref="AR45">STOWA2024_JAARROND_T(AR$38*60,$C45,2050,"H","")</f>
        <v>5.3705382148489571</v>
      </c>
      <c r="AS45" s="16" cm="1">
        <f t="array" ref="AS45">STOWA2024_JAARROND_T(AS$38*60,$C45,2050,"H","")</f>
        <v>2.969073734423493</v>
      </c>
      <c r="AT45" s="16" cm="1">
        <f t="array" ref="AT45">STOWA2024_JAARROND_T(AT$38*60,$C45,2050,"H","")</f>
        <v>1.8376980540844898</v>
      </c>
      <c r="AU45" s="16" cm="1">
        <f t="array" ref="AU45">STOWA2024_JAARROND_T(AU$38*60,$C45,2050,"H","")</f>
        <v>0.48271281884100919</v>
      </c>
      <c r="AV45" s="16" cm="1">
        <f t="array" ref="AV45">STOWA2024_JAARROND_T(AV$38*60,$C45,2050,"H","")</f>
        <v>0.3105593690292594</v>
      </c>
    </row>
    <row r="46" spans="2:48" x14ac:dyDescent="0.3">
      <c r="B46" s="14" t="s">
        <v>91</v>
      </c>
      <c r="C46">
        <v>80</v>
      </c>
      <c r="D46" s="16" cm="1">
        <f t="array" ref="D46">STOWA2024_JAARROND_T(D$2*60,$C46,2050,"L","")</f>
        <v>8904.2844564019852</v>
      </c>
      <c r="E46" s="16" cm="1">
        <f t="array" ref="E46">STOWA2024_JAARROND_T(E$2*60,$C46,2050,"L","")</f>
        <v>730.77774046323111</v>
      </c>
      <c r="F46" s="16" cm="1">
        <f t="array" ref="F46">STOWA2024_JAARROND_T(F$2*60,$C46,2050,"L","")</f>
        <v>293.67621656800839</v>
      </c>
      <c r="G46" s="16" cm="1">
        <f t="array" ref="G46">STOWA2024_JAARROND_T(G$2*60,$C46,2050,"L","")</f>
        <v>171.53789412242091</v>
      </c>
      <c r="H46" s="16" cm="1">
        <f t="array" ref="H46">STOWA2024_JAARROND_T(H$2*60,$C46,2050,"L","")</f>
        <v>100.03681121701587</v>
      </c>
      <c r="I46" s="16" cm="1">
        <f t="array" ref="I46">STOWA2024_JAARROND_T(I$2*60,$C46,2050,"L","")</f>
        <v>67.126736245468123</v>
      </c>
      <c r="J46" s="16" cm="1">
        <f t="array" ref="J46">STOWA2024_JAARROND_T(J$2*60,$C46,2050,"L","")</f>
        <v>54.073262862495028</v>
      </c>
      <c r="K46" s="16" cm="1">
        <f t="array" ref="K46">STOWA2024_JAARROND_T(K$2*60,$C46,2050,"L","")</f>
        <v>28.632016780149726</v>
      </c>
      <c r="L46" s="16" cm="1">
        <f t="array" ref="L46">STOWA2024_JAARROND_T(L$2*60,$C46,2050,"L","")</f>
        <v>12.817785749616828</v>
      </c>
      <c r="M46" s="16" cm="1">
        <f t="array" ref="M46">STOWA2024_JAARROND_T(M$2*60,$C46,2050,"L","")</f>
        <v>6.9577212535896829</v>
      </c>
      <c r="N46" s="16" cm="1">
        <f t="array" ref="N46">STOWA2024_JAARROND_T(N$2*60,$C46,2050,"L","")</f>
        <v>4.1895550795194936</v>
      </c>
      <c r="O46" s="16" cm="1">
        <f t="array" ref="O46">STOWA2024_JAARROND_T(O$2*60,$C46,2050,"L","")</f>
        <v>0.97721236870105743</v>
      </c>
      <c r="P46" s="16" cm="1">
        <f t="array" ref="P46">STOWA2024_JAARROND_T(P$2*60,$C46,2050,"L","")</f>
        <v>0.5915011485189966</v>
      </c>
      <c r="R46" s="14" t="s">
        <v>91</v>
      </c>
      <c r="S46">
        <v>80</v>
      </c>
      <c r="T46" s="16" cm="1">
        <f t="array" ref="T46">STOWA2024_JAARROND_T(T$38*60,$C46,2050,"M","")</f>
        <v>8196.2952554980711</v>
      </c>
      <c r="U46" s="16" cm="1">
        <f t="array" ref="U46">STOWA2024_JAARROND_T(U$38*60,$C46,2050,"M","")</f>
        <v>681.76474019547288</v>
      </c>
      <c r="V46" s="16" cm="1">
        <f t="array" ref="V46">STOWA2024_JAARROND_T(V$38*60,$C46,2050,"M","")</f>
        <v>274.74651105533917</v>
      </c>
      <c r="W46" s="16" cm="1">
        <f t="array" ref="W46">STOWA2024_JAARROND_T(W$38*60,$C46,2050,"M","")</f>
        <v>160.17204038675271</v>
      </c>
      <c r="X46" s="16" cm="1">
        <f t="array" ref="X46">STOWA2024_JAARROND_T(X$38*60,$C46,2050,"M","")</f>
        <v>93.277827315051752</v>
      </c>
      <c r="Y46" s="16" cm="1">
        <f t="array" ref="Y46">STOWA2024_JAARROND_T(Y$38*60,$C46,2050,"M","")</f>
        <v>62.239443514778593</v>
      </c>
      <c r="Z46" s="16" cm="1">
        <f t="array" ref="Z46">STOWA2024_JAARROND_T(Z$38*60,$C46,2050,"M","")</f>
        <v>49.900318597229216</v>
      </c>
      <c r="AA46" s="16" cm="1">
        <f t="array" ref="AA46">STOWA2024_JAARROND_T(AA$38*60,$C46,2050,"M","")</f>
        <v>26.025411510178518</v>
      </c>
      <c r="AB46" s="16" cm="1">
        <f t="array" ref="AB46">STOWA2024_JAARROND_T(AB$38*60,$C46,2050,"M","")</f>
        <v>11.871733976410562</v>
      </c>
      <c r="AC46" s="16" cm="1">
        <f t="array" ref="AC46">STOWA2024_JAARROND_T(AC$38*60,$C46,2050,"M","")</f>
        <v>6.5213691918494341</v>
      </c>
      <c r="AD46" s="16" cm="1">
        <f t="array" ref="AD46">STOWA2024_JAARROND_T(AD$38*60,$C46,2050,"M","")</f>
        <v>3.9624037491546416</v>
      </c>
      <c r="AE46" s="16" cm="1">
        <f t="array" ref="AE46">STOWA2024_JAARROND_T(AE$38*60,$C46,2050,"M","")</f>
        <v>0.93519989074071885</v>
      </c>
      <c r="AF46" s="16" cm="1">
        <f t="array" ref="AF46">STOWA2024_JAARROND_T(AF$38*60,$C46,2050,"M","")</f>
        <v>0.56808743524995198</v>
      </c>
      <c r="AH46" s="14" t="s">
        <v>91</v>
      </c>
      <c r="AI46">
        <v>80</v>
      </c>
      <c r="AJ46" s="16" cm="1">
        <f t="array" ref="AJ46">STOWA2024_JAARROND_T(AJ$38*60,$C46,2050,"H","")</f>
        <v>7356.0060132335693</v>
      </c>
      <c r="AK46" s="16" cm="1">
        <f t="array" ref="AK46">STOWA2024_JAARROND_T(AK$38*60,$C46,2050,"H","")</f>
        <v>622.66587552030489</v>
      </c>
      <c r="AL46" s="16" cm="1">
        <f t="array" ref="AL46">STOWA2024_JAARROND_T(AL$38*60,$C46,2050,"H","")</f>
        <v>251.8404009037954</v>
      </c>
      <c r="AM46" s="16" cm="1">
        <f t="array" ref="AM46">STOWA2024_JAARROND_T(AM$38*60,$C46,2050,"H","")</f>
        <v>146.44569159586459</v>
      </c>
      <c r="AN46" s="16" cm="1">
        <f t="array" ref="AN46">STOWA2024_JAARROND_T(AN$38*60,$C46,2050,"H","")</f>
        <v>85.122916823481233</v>
      </c>
      <c r="AO46" s="16" cm="1">
        <f t="array" ref="AO46">STOWA2024_JAARROND_T(AO$38*60,$C46,2050,"H","")</f>
        <v>56.379509859721985</v>
      </c>
      <c r="AP46" s="16" cm="1">
        <f t="array" ref="AP46">STOWA2024_JAARROND_T(AP$38*60,$C46,2050,"H","")</f>
        <v>44.924897272997946</v>
      </c>
      <c r="AQ46" s="16" cm="1">
        <f t="array" ref="AQ46">STOWA2024_JAARROND_T(AQ$38*60,$C46,2050,"H","")</f>
        <v>22.996613829407291</v>
      </c>
      <c r="AR46" s="16" cm="1">
        <f t="array" ref="AR46">STOWA2024_JAARROND_T(AR$38*60,$C46,2050,"H","")</f>
        <v>10.74387143637564</v>
      </c>
      <c r="AS46" s="16" cm="1">
        <f t="array" ref="AS46">STOWA2024_JAARROND_T(AS$38*60,$C46,2050,"H","")</f>
        <v>5.9927675224193395</v>
      </c>
      <c r="AT46" s="16" cm="1">
        <f t="array" ref="AT46">STOWA2024_JAARROND_T(AT$38*60,$C46,2050,"H","")</f>
        <v>3.6840198806774822</v>
      </c>
      <c r="AU46" s="16" cm="1">
        <f t="array" ref="AU46">STOWA2024_JAARROND_T(AU$38*60,$C46,2050,"H","")</f>
        <v>0.88304898277722987</v>
      </c>
      <c r="AV46" s="16" cm="1">
        <f t="array" ref="AV46">STOWA2024_JAARROND_T(AV$38*60,$C46,2050,"H","")</f>
        <v>0.53892547986086503</v>
      </c>
    </row>
    <row r="47" spans="2:48" x14ac:dyDescent="0.3">
      <c r="B47" s="14" t="s">
        <v>92</v>
      </c>
      <c r="C47">
        <v>90</v>
      </c>
      <c r="D47" s="16" cm="1">
        <f t="array" ref="D47">STOWA2024_JAARROND_T(D$2*60,$C47,2050,"L","")</f>
        <v>14937.049101360555</v>
      </c>
      <c r="E47" s="16" cm="1">
        <f t="array" ref="E47">STOWA2024_JAARROND_T(E$2*60,$C47,2050,"L","")</f>
        <v>1126.7001935885892</v>
      </c>
      <c r="F47" s="16" cm="1">
        <f t="array" ref="F47">STOWA2024_JAARROND_T(F$2*60,$C47,2050,"L","")</f>
        <v>444.76357719014925</v>
      </c>
      <c r="G47" s="16" cm="1">
        <f t="array" ref="G47">STOWA2024_JAARROND_T(G$2*60,$C47,2050,"L","")</f>
        <v>262.80712954252624</v>
      </c>
      <c r="H47" s="16" cm="1">
        <f t="array" ref="H47">STOWA2024_JAARROND_T(H$2*60,$C47,2050,"L","")</f>
        <v>191.65410818506894</v>
      </c>
      <c r="I47" s="16" cm="1">
        <f t="array" ref="I47">STOWA2024_JAARROND_T(I$2*60,$C47,2050,"L","")</f>
        <v>107.3113806787786</v>
      </c>
      <c r="J47" s="16" cm="1">
        <f t="array" ref="J47">STOWA2024_JAARROND_T(J$2*60,$C47,2050,"L","")</f>
        <v>89.01160810457678</v>
      </c>
      <c r="K47" s="16" cm="1">
        <f t="array" ref="K47">STOWA2024_JAARROND_T(K$2*60,$C47,2050,"L","")</f>
        <v>52.6583943851847</v>
      </c>
      <c r="L47" s="16" cm="1">
        <f t="array" ref="L47">STOWA2024_JAARROND_T(L$2*60,$C47,2050,"L","")</f>
        <v>24.736525978192191</v>
      </c>
      <c r="M47" s="16" cm="1">
        <f t="array" ref="M47">STOWA2024_JAARROND_T(M$2*60,$C47,2050,"L","")</f>
        <v>13.70364427356785</v>
      </c>
      <c r="N47" s="16" cm="1">
        <f t="array" ref="N47">STOWA2024_JAARROND_T(N$2*60,$C47,2050,"L","")</f>
        <v>8.2812694666561821</v>
      </c>
      <c r="O47" s="16" cm="1">
        <f t="array" ref="O47">STOWA2024_JAARROND_T(O$2*60,$C47,2050,"L","")</f>
        <v>1.8136402429627083</v>
      </c>
      <c r="P47" s="16" cm="1">
        <f t="array" ref="P47">STOWA2024_JAARROND_T(P$2*60,$C47,2050,"L","")</f>
        <v>1.0480477846045788</v>
      </c>
      <c r="R47" s="14" t="s">
        <v>92</v>
      </c>
      <c r="S47">
        <v>90</v>
      </c>
      <c r="T47" s="16" cm="1">
        <f t="array" ref="T47">STOWA2024_JAARROND_T(T$38*60,$C47,2050,"M","")</f>
        <v>13753.118348797332</v>
      </c>
      <c r="U47" s="16" cm="1">
        <f t="array" ref="U47">STOWA2024_JAARROND_T(U$38*60,$C47,2050,"M","")</f>
        <v>1051.5251321428977</v>
      </c>
      <c r="V47" s="16" cm="1">
        <f t="array" ref="V47">STOWA2024_JAARROND_T(V$38*60,$C47,2050,"M","")</f>
        <v>416.29396390593945</v>
      </c>
      <c r="W47" s="16" cm="1">
        <f t="array" ref="W47">STOWA2024_JAARROND_T(W$38*60,$C47,2050,"M","")</f>
        <v>245.54460930949466</v>
      </c>
      <c r="X47" s="16" cm="1">
        <f t="array" ref="X47">STOWA2024_JAARROND_T(X$38*60,$C47,2050,"M","")</f>
        <v>177.98379871416063</v>
      </c>
      <c r="Y47" s="16" cm="1">
        <f t="array" ref="Y47">STOWA2024_JAARROND_T(Y$38*60,$C47,2050,"M","")</f>
        <v>99.600297732946061</v>
      </c>
      <c r="Z47" s="16" cm="1">
        <f t="array" ref="Z47">STOWA2024_JAARROND_T(Z$38*60,$C47,2050,"M","")</f>
        <v>82.231882704818204</v>
      </c>
      <c r="AA47" s="16" cm="1">
        <f t="array" ref="AA47">STOWA2024_JAARROND_T(AA$38*60,$C47,2050,"M","")</f>
        <v>47.705803479822116</v>
      </c>
      <c r="AB47" s="16" cm="1">
        <f t="array" ref="AB47">STOWA2024_JAARROND_T(AB$38*60,$C47,2050,"M","")</f>
        <v>22.81786639245167</v>
      </c>
      <c r="AC47" s="16" cm="1">
        <f t="array" ref="AC47">STOWA2024_JAARROND_T(AC$38*60,$C47,2050,"M","")</f>
        <v>12.786308581122265</v>
      </c>
      <c r="AD47" s="16" cm="1">
        <f t="array" ref="AD47">STOWA2024_JAARROND_T(AD$38*60,$C47,2050,"M","")</f>
        <v>7.7953542202116255</v>
      </c>
      <c r="AE47" s="16" cm="1">
        <f t="array" ref="AE47">STOWA2024_JAARROND_T(AE$38*60,$C47,2050,"M","")</f>
        <v>1.7259412556298379</v>
      </c>
      <c r="AF47" s="16" cm="1">
        <f t="array" ref="AF47">STOWA2024_JAARROND_T(AF$38*60,$C47,2050,"M","")</f>
        <v>1.0008246172601132</v>
      </c>
      <c r="AH47" s="14" t="s">
        <v>92</v>
      </c>
      <c r="AI47">
        <v>90</v>
      </c>
      <c r="AJ47" s="16" cm="1">
        <f t="array" ref="AJ47">STOWA2024_JAARROND_T(AJ$38*60,$C47,2050,"H","")</f>
        <v>12347.494960784767</v>
      </c>
      <c r="AK47" s="16" cm="1">
        <f t="array" ref="AK47">STOWA2024_JAARROND_T(AK$38*60,$C47,2050,"H","")</f>
        <v>960.85114887639998</v>
      </c>
      <c r="AL47" s="16" cm="1">
        <f t="array" ref="AL47">STOWA2024_JAARROND_T(AL$38*60,$C47,2050,"H","")</f>
        <v>381.82948076036041</v>
      </c>
      <c r="AM47" s="16" cm="1">
        <f t="array" ref="AM47">STOWA2024_JAARROND_T(AM$38*60,$C47,2050,"H","")</f>
        <v>224.68347234882779</v>
      </c>
      <c r="AN47" s="16" cm="1">
        <f t="array" ref="AN47">STOWA2024_JAARROND_T(AN$38*60,$C47,2050,"H","")</f>
        <v>161.57719155518603</v>
      </c>
      <c r="AO47" s="16" cm="1">
        <f t="array" ref="AO47">STOWA2024_JAARROND_T(AO$38*60,$C47,2050,"H","")</f>
        <v>90.344987673241178</v>
      </c>
      <c r="AP47" s="16" cm="1">
        <f t="array" ref="AP47">STOWA2024_JAARROND_T(AP$38*60,$C47,2050,"H","")</f>
        <v>74.137798119917136</v>
      </c>
      <c r="AQ47" s="16" cm="1">
        <f t="array" ref="AQ47">STOWA2024_JAARROND_T(AQ$38*60,$C47,2050,"H","")</f>
        <v>41.97004885411878</v>
      </c>
      <c r="AR47" s="16" cm="1">
        <f t="array" ref="AR47">STOWA2024_JAARROND_T(AR$38*60,$C47,2050,"H","")</f>
        <v>20.540292269482798</v>
      </c>
      <c r="AS47" s="16" cm="1">
        <f t="array" ref="AS47">STOWA2024_JAARROND_T(AS$38*60,$C47,2050,"H","")</f>
        <v>11.680407467858567</v>
      </c>
      <c r="AT47" s="16" cm="1">
        <f t="array" ref="AT47">STOWA2024_JAARROND_T(AT$38*60,$C47,2050,"H","")</f>
        <v>7.2028155449016875</v>
      </c>
      <c r="AU47" s="16" cm="1">
        <f t="array" ref="AU47">STOWA2024_JAARROND_T(AU$38*60,$C47,2050,"H","")</f>
        <v>1.6177577222561044</v>
      </c>
      <c r="AV47" s="16" cm="1">
        <f t="array" ref="AV47">STOWA2024_JAARROND_T(AV$38*60,$C47,2050,"H","")</f>
        <v>0.94249840763601145</v>
      </c>
    </row>
    <row r="48" spans="2:48" x14ac:dyDescent="0.3">
      <c r="B48" s="14" t="s">
        <v>93</v>
      </c>
      <c r="C48">
        <v>100</v>
      </c>
      <c r="D48" s="16" cm="1">
        <f t="array" ref="D48">STOWA2024_JAARROND_T(D$2*60,$C48,2050,"L","")</f>
        <v>23694.464847268526</v>
      </c>
      <c r="E48" s="16" cm="1">
        <f t="array" ref="E48">STOWA2024_JAARROND_T(E$2*60,$C48,2050,"L","")</f>
        <v>1656.5217567267339</v>
      </c>
      <c r="F48" s="16" cm="1">
        <f t="array" ref="F48">STOWA2024_JAARROND_T(F$2*60,$C48,2050,"L","")</f>
        <v>643.19789788667788</v>
      </c>
      <c r="G48" s="16" cm="1">
        <f t="array" ref="G48">STOWA2024_JAARROND_T(G$2*60,$C48,2050,"L","")</f>
        <v>383.7436971602026</v>
      </c>
      <c r="H48" s="16" cm="1">
        <f t="array" ref="H48">STOWA2024_JAARROND_T(H$2*60,$C48,2050,"L","")</f>
        <v>289.4046417407497</v>
      </c>
      <c r="I48" s="16" cm="1">
        <f t="array" ref="I48">STOWA2024_JAARROND_T(I$2*60,$C48,2050,"L","")</f>
        <v>223.87543939290791</v>
      </c>
      <c r="J48" s="16" cm="1">
        <f t="array" ref="J48">STOWA2024_JAARROND_T(J$2*60,$C48,2050,"L","")</f>
        <v>194.03977829254171</v>
      </c>
      <c r="K48" s="16" cm="1">
        <f t="array" ref="K48">STOWA2024_JAARROND_T(K$2*60,$C48,2050,"L","")</f>
        <v>92.386594089418153</v>
      </c>
      <c r="L48" s="16" cm="1">
        <f t="array" ref="L48">STOWA2024_JAARROND_T(L$2*60,$C48,2050,"L","")</f>
        <v>45.824392536671759</v>
      </c>
      <c r="M48" s="16" cm="1">
        <f t="array" ref="M48">STOWA2024_JAARROND_T(M$2*60,$C48,2050,"L","")</f>
        <v>26.124245060496893</v>
      </c>
      <c r="N48" s="16" cm="1">
        <f t="array" ref="N48">STOWA2024_JAARROND_T(N$2*60,$C48,2050,"L","")</f>
        <v>15.980556182612768</v>
      </c>
      <c r="O48" s="16" cm="1">
        <f t="array" ref="O48">STOWA2024_JAARROND_T(O$2*60,$C48,2050,"L","")</f>
        <v>3.3718500247026717</v>
      </c>
      <c r="P48" s="16" cm="1">
        <f t="array" ref="P48">STOWA2024_JAARROND_T(P$2*60,$C48,2050,"L","")</f>
        <v>1.8727117475600266</v>
      </c>
      <c r="R48" s="14" t="s">
        <v>93</v>
      </c>
      <c r="S48">
        <v>100</v>
      </c>
      <c r="T48" s="16" cm="1">
        <f t="array" ref="T48">STOWA2024_JAARROND_T(T$38*60,$C48,2050,"M","")</f>
        <v>21821.127229647169</v>
      </c>
      <c r="U48" s="16" cm="1">
        <f t="array" ref="U48">STOWA2024_JAARROND_T(U$38*60,$C48,2050,"M","")</f>
        <v>1546.4587393255226</v>
      </c>
      <c r="V48" s="16" cm="1">
        <f t="array" ref="V48">STOWA2024_JAARROND_T(V$38*60,$C48,2050,"M","")</f>
        <v>602.25807279606158</v>
      </c>
      <c r="W48" s="16" cm="1">
        <f t="array" ref="W48">STOWA2024_JAARROND_T(W$38*60,$C48,2050,"M","")</f>
        <v>358.71505895220321</v>
      </c>
      <c r="X48" s="16" cm="1">
        <f t="array" ref="X48">STOWA2024_JAARROND_T(X$38*60,$C48,2050,"M","")</f>
        <v>268.91982026316055</v>
      </c>
      <c r="Y48" s="16" cm="1">
        <f t="array" ref="Y48">STOWA2024_JAARROND_T(Y$38*60,$C48,2050,"M","")</f>
        <v>206.34677546318747</v>
      </c>
      <c r="Z48" s="16" cm="1">
        <f t="array" ref="Z48">STOWA2024_JAARROND_T(Z$38*60,$C48,2050,"M","")</f>
        <v>177.7773168352052</v>
      </c>
      <c r="AA48" s="16" cm="1">
        <f t="array" ref="AA48">STOWA2024_JAARROND_T(AA$38*60,$C48,2050,"M","")</f>
        <v>83.461181135857146</v>
      </c>
      <c r="AB48" s="16" cm="1">
        <f t="array" ref="AB48">STOWA2024_JAARROND_T(AB$38*60,$C48,2050,"M","")</f>
        <v>42.119260359285711</v>
      </c>
      <c r="AC48" s="16" cm="1">
        <f t="array" ref="AC48">STOWA2024_JAARROND_T(AC$38*60,$C48,2050,"M","")</f>
        <v>24.275832955542846</v>
      </c>
      <c r="AD48" s="16" cm="1">
        <f t="array" ref="AD48">STOWA2024_JAARROND_T(AD$38*60,$C48,2050,"M","")</f>
        <v>14.976851705500589</v>
      </c>
      <c r="AE48" s="16" cm="1">
        <f t="array" ref="AE48">STOWA2024_JAARROND_T(AE$38*60,$C48,2050,"M","")</f>
        <v>3.1906808239643158</v>
      </c>
      <c r="AF48" s="16" cm="1">
        <f t="array" ref="AF48">STOWA2024_JAARROND_T(AF$38*60,$C48,2050,"M","")</f>
        <v>1.7778619890761744</v>
      </c>
      <c r="AH48" s="14" t="s">
        <v>93</v>
      </c>
      <c r="AI48">
        <v>100</v>
      </c>
      <c r="AJ48" s="16" cm="1">
        <f t="array" ref="AJ48">STOWA2024_JAARROND_T(AJ$38*60,$C48,2050,"H","")</f>
        <v>19596.753811150291</v>
      </c>
      <c r="AK48" s="16" cm="1">
        <f t="array" ref="AK48">STOWA2024_JAARROND_T(AK$38*60,$C48,2050,"H","")</f>
        <v>1413.6697658655171</v>
      </c>
      <c r="AL48" s="16" cm="1">
        <f t="array" ref="AL48">STOWA2024_JAARROND_T(AL$38*60,$C48,2050,"H","")</f>
        <v>552.67687922797029</v>
      </c>
      <c r="AM48" s="16" cm="1">
        <f t="array" ref="AM48">STOWA2024_JAARROND_T(AM$38*60,$C48,2050,"H","")</f>
        <v>328.4559324049826</v>
      </c>
      <c r="AN48" s="16" cm="1">
        <f t="array" ref="AN48">STOWA2024_JAARROND_T(AN$38*60,$C48,2050,"H","")</f>
        <v>244.32091430130652</v>
      </c>
      <c r="AO48" s="16" cm="1">
        <f t="array" ref="AO48">STOWA2024_JAARROND_T(AO$38*60,$C48,2050,"H","")</f>
        <v>185.49432043576951</v>
      </c>
      <c r="AP48" s="16" cm="1">
        <f t="array" ref="AP48">STOWA2024_JAARROND_T(AP$38*60,$C48,2050,"H","")</f>
        <v>115.39411874399195</v>
      </c>
      <c r="AQ48" s="16" cm="1">
        <f t="array" ref="AQ48">STOWA2024_JAARROND_T(AQ$38*60,$C48,2050,"H","")</f>
        <v>73.153509705496319</v>
      </c>
      <c r="AR48" s="16" cm="1">
        <f t="array" ref="AR48">STOWA2024_JAARROND_T(AR$38*60,$C48,2050,"H","")</f>
        <v>37.737210330593477</v>
      </c>
      <c r="AS48" s="16" cm="1">
        <f t="array" ref="AS48">STOWA2024_JAARROND_T(AS$38*60,$C48,2050,"H","")</f>
        <v>22.057203503527365</v>
      </c>
      <c r="AT48" s="16" cm="1">
        <f t="array" ref="AT48">STOWA2024_JAARROND_T(AT$38*60,$C48,2050,"H","")</f>
        <v>13.758758663336623</v>
      </c>
      <c r="AU48" s="16" cm="1">
        <f t="array" ref="AU48">STOWA2024_JAARROND_T(AU$38*60,$C48,2050,"H","")</f>
        <v>2.968719735227753</v>
      </c>
      <c r="AV48" s="16" cm="1">
        <f t="array" ref="AV48">STOWA2024_JAARROND_T(AV$38*60,$C48,2050,"H","")</f>
        <v>1.6613466565524648</v>
      </c>
    </row>
    <row r="49" spans="2:48" x14ac:dyDescent="0.3">
      <c r="B49" s="14" t="s">
        <v>94</v>
      </c>
      <c r="C49">
        <v>110</v>
      </c>
      <c r="D49" s="16" cm="1">
        <f t="array" ref="D49">STOWA2024_JAARROND_T(D$2*60,$C49,2050,"L","")</f>
        <v>35932.837338806567</v>
      </c>
      <c r="E49" s="16" cm="1">
        <f t="array" ref="E49">STOWA2024_JAARROND_T(E$2*60,$C49,2050,"L","")</f>
        <v>2344.3623958679927</v>
      </c>
      <c r="F49" s="16" cm="1">
        <f t="array" ref="F49">STOWA2024_JAARROND_T(F$2*60,$C49,2050,"L","")</f>
        <v>896.42275158451446</v>
      </c>
      <c r="G49" s="16" cm="1">
        <f t="array" ref="G49">STOWA2024_JAARROND_T(G$2*60,$C49,2050,"L","")</f>
        <v>539.24281261911528</v>
      </c>
      <c r="H49" s="16" cm="1">
        <f t="array" ref="H49">STOWA2024_JAARROND_T(H$2*60,$C49,2050,"L","")</f>
        <v>419.03919940407411</v>
      </c>
      <c r="I49" s="16" cm="1">
        <f t="array" ref="I49">STOWA2024_JAARROND_T(I$2*60,$C49,2050,"L","")</f>
        <v>337.7140543804104</v>
      </c>
      <c r="J49" s="16" cm="1">
        <f t="array" ref="J49">STOWA2024_JAARROND_T(J$2*60,$C49,2050,"L","")</f>
        <v>301.77530792121377</v>
      </c>
      <c r="K49" s="16" cm="1">
        <f t="array" ref="K49">STOWA2024_JAARROND_T(K$2*60,$C49,2050,"L","")</f>
        <v>155.67335583853929</v>
      </c>
      <c r="L49" s="16" cm="1">
        <f t="array" ref="L49">STOWA2024_JAARROND_T(L$2*60,$C49,2050,"L","")</f>
        <v>81.877693584293226</v>
      </c>
      <c r="M49" s="16" cm="1">
        <f t="array" ref="M49">STOWA2024_JAARROND_T(M$2*60,$C49,2050,"L","")</f>
        <v>48.349658856819183</v>
      </c>
      <c r="N49" s="16" cm="1">
        <f t="array" ref="N49">STOWA2024_JAARROND_T(N$2*60,$C49,2050,"L","")</f>
        <v>30.155253122554242</v>
      </c>
      <c r="O49" s="16" cm="1">
        <f t="array" ref="O49">STOWA2024_JAARROND_T(O$2*60,$C49,2050,"L","")</f>
        <v>6.2791707525828544</v>
      </c>
      <c r="P49" s="16" cm="1">
        <f t="array" ref="P49">STOWA2024_JAARROND_T(P$2*60,$C49,2050,"L","")</f>
        <v>3.3751845118081674</v>
      </c>
      <c r="R49" s="14" t="s">
        <v>94</v>
      </c>
      <c r="S49">
        <v>110</v>
      </c>
      <c r="T49" s="16" cm="1">
        <f t="array" ref="T49">STOWA2024_JAARROND_T(T$38*60,$C49,2050,"M","")</f>
        <v>33097.501123755566</v>
      </c>
      <c r="U49" s="16" cm="1">
        <f t="array" ref="U49">STOWA2024_JAARROND_T(U$38*60,$C49,2050,"M","")</f>
        <v>2189.1333120596455</v>
      </c>
      <c r="V49" s="16" cm="1">
        <f t="array" ref="V49">STOWA2024_JAARROND_T(V$38*60,$C49,2050,"M","")</f>
        <v>839.63002833474218</v>
      </c>
      <c r="W49" s="16" cm="1">
        <f t="array" ref="W49">STOWA2024_JAARROND_T(W$38*60,$C49,2050,"M","")</f>
        <v>504.27757846601605</v>
      </c>
      <c r="X49" s="16" cm="1">
        <f t="array" ref="X49">STOWA2024_JAARROND_T(X$38*60,$C49,2050,"M","")</f>
        <v>389.56830747285653</v>
      </c>
      <c r="Y49" s="16" cm="1">
        <f t="array" ref="Y49">STOWA2024_JAARROND_T(Y$38*60,$C49,2050,"M","")</f>
        <v>311.43681552892843</v>
      </c>
      <c r="Z49" s="16" cm="1">
        <f t="array" ref="Z49">STOWA2024_JAARROND_T(Z$38*60,$C49,2050,"M","")</f>
        <v>276.61914097095843</v>
      </c>
      <c r="AA49" s="16" cm="1">
        <f t="array" ref="AA49">STOWA2024_JAARROND_T(AA$38*60,$C49,2050,"M","")</f>
        <v>140.29163136478533</v>
      </c>
      <c r="AB49" s="16" cm="1">
        <f t="array" ref="AB49">STOWA2024_JAARROND_T(AB$38*60,$C49,2050,"M","")</f>
        <v>75.019974469517081</v>
      </c>
      <c r="AC49" s="16" cm="1">
        <f t="array" ref="AC49">STOWA2024_JAARROND_T(AC$38*60,$C49,2050,"M","")</f>
        <v>44.761099642913919</v>
      </c>
      <c r="AD49" s="16" cm="1">
        <f t="array" ref="AD49">STOWA2024_JAARROND_T(AD$38*60,$C49,2050,"M","")</f>
        <v>28.145717417597439</v>
      </c>
      <c r="AE49" s="16" cm="1">
        <f t="array" ref="AE49">STOWA2024_JAARROND_T(AE$38*60,$C49,2050,"M","")</f>
        <v>5.9081180372718398</v>
      </c>
      <c r="AF49" s="16" cm="1">
        <f t="array" ref="AF49">STOWA2024_JAARROND_T(AF$38*60,$C49,2050,"M","")</f>
        <v>3.1849154271967226</v>
      </c>
      <c r="AH49" s="14" t="s">
        <v>94</v>
      </c>
      <c r="AI49">
        <v>110</v>
      </c>
      <c r="AJ49" s="16" cm="1">
        <f t="array" ref="AJ49">STOWA2024_JAARROND_T(AJ$38*60,$C49,2050,"H","")</f>
        <v>29730.645194353594</v>
      </c>
      <c r="AK49" s="16" cm="1">
        <f t="array" ref="AK49">STOWA2024_JAARROND_T(AK$38*60,$C49,2050,"H","")</f>
        <v>2001.813233327907</v>
      </c>
      <c r="AL49" s="16" cm="1">
        <f t="array" ref="AL49">STOWA2024_JAARROND_T(AL$38*60,$C49,2050,"H","")</f>
        <v>770.83712450064172</v>
      </c>
      <c r="AM49" s="16" cm="1">
        <f t="array" ref="AM49">STOWA2024_JAARROND_T(AM$38*60,$C49,2050,"H","")</f>
        <v>461.99033381087264</v>
      </c>
      <c r="AN49" s="16" cm="1">
        <f t="array" ref="AN49">STOWA2024_JAARROND_T(AN$38*60,$C49,2050,"H","")</f>
        <v>354.16132253752733</v>
      </c>
      <c r="AO49" s="16" cm="1">
        <f t="array" ref="AO49">STOWA2024_JAARROND_T(AO$38*60,$C49,2050,"H","")</f>
        <v>280.16104253937749</v>
      </c>
      <c r="AP49" s="16" cm="1">
        <f t="array" ref="AP49">STOWA2024_JAARROND_T(AP$38*60,$C49,2050,"H","")</f>
        <v>246.88874766664856</v>
      </c>
      <c r="AQ49" s="16" cm="1">
        <f t="array" ref="AQ49">STOWA2024_JAARROND_T(AQ$38*60,$C49,2050,"H","")</f>
        <v>122.57078549392897</v>
      </c>
      <c r="AR49" s="16" cm="1">
        <f t="array" ref="AR49">STOWA2024_JAARROND_T(AR$38*60,$C49,2050,"H","")</f>
        <v>66.934550876892914</v>
      </c>
      <c r="AS49" s="16" cm="1">
        <f t="array" ref="AS49">STOWA2024_JAARROND_T(AS$38*60,$C49,2050,"H","")</f>
        <v>40.471701114200748</v>
      </c>
      <c r="AT49" s="16" cm="1">
        <f t="array" ref="AT49">STOWA2024_JAARROND_T(AT$38*60,$C49,2050,"H","")</f>
        <v>25.717547256767528</v>
      </c>
      <c r="AU49" s="16" cm="1">
        <f t="array" ref="AU49">STOWA2024_JAARROND_T(AU$38*60,$C49,2050,"H","")</f>
        <v>5.4564876248859404</v>
      </c>
      <c r="AV49" s="16" cm="1">
        <f t="array" ref="AV49">STOWA2024_JAARROND_T(AV$38*60,$C49,2050,"H","")</f>
        <v>2.9528683563171163</v>
      </c>
    </row>
    <row r="50" spans="2:48" x14ac:dyDescent="0.3">
      <c r="B50" s="14" t="s">
        <v>95</v>
      </c>
      <c r="C50">
        <v>120</v>
      </c>
      <c r="D50" s="16" cm="1">
        <f t="array" ref="D50">STOWA2024_JAARROND_T(D$2*60,$C50,2050,"L","")</f>
        <v>52512.988465652023</v>
      </c>
      <c r="E50" s="16" cm="1">
        <f t="array" ref="E50">STOWA2024_JAARROND_T(E$2*60,$C50,2050,"L","")</f>
        <v>3215.6944213117849</v>
      </c>
      <c r="F50" s="16" cm="1">
        <f t="array" ref="F50">STOWA2024_JAARROND_T(F$2*60,$C50,2050,"L","")</f>
        <v>1212.1430339246419</v>
      </c>
      <c r="G50" s="16" cm="1">
        <f t="array" ref="G50">STOWA2024_JAARROND_T(G$2*60,$C50,2050,"L","")</f>
        <v>734.37572116808894</v>
      </c>
      <c r="H50" s="16" cm="1">
        <f t="array" ref="H50">STOWA2024_JAARROND_T(H$2*60,$C50,2050,"L","")</f>
        <v>586.3012407721269</v>
      </c>
      <c r="I50" s="16" cm="1">
        <f t="array" ref="I50">STOWA2024_JAARROND_T(I$2*60,$C50,2050,"L","")</f>
        <v>490.43559696347779</v>
      </c>
      <c r="J50" s="16" cm="1">
        <f t="array" ref="J50">STOWA2024_JAARROND_T(J$2*60,$C50,2050,"L","")</f>
        <v>450.66039332103702</v>
      </c>
      <c r="K50" s="16" cm="1">
        <f t="array" ref="K50">STOWA2024_JAARROND_T(K$2*60,$C50,2050,"L","")</f>
        <v>253.30149732146344</v>
      </c>
      <c r="L50" s="16" cm="1">
        <f t="array" ref="L50">STOWA2024_JAARROND_T(L$2*60,$C50,2050,"L","")</f>
        <v>141.67354566668385</v>
      </c>
      <c r="M50" s="16" cm="1">
        <f t="array" ref="M50">STOWA2024_JAARROND_T(M$2*60,$C50,2050,"L","")</f>
        <v>87.098370254043118</v>
      </c>
      <c r="N50" s="16" cm="1">
        <f t="array" ref="N50">STOWA2024_JAARROND_T(N$2*60,$C50,2050,"L","")</f>
        <v>55.725907365540486</v>
      </c>
      <c r="O50" s="16" cm="1">
        <f t="array" ref="O50">STOWA2024_JAARROND_T(O$2*60,$C50,2050,"L","")</f>
        <v>11.712651706109902</v>
      </c>
      <c r="P50" s="16" cm="1">
        <f t="array" ref="P50">STOWA2024_JAARROND_T(P$2*60,$C50,2050,"L","")</f>
        <v>6.1373735671457847</v>
      </c>
      <c r="R50" s="14" t="s">
        <v>95</v>
      </c>
      <c r="S50">
        <v>120</v>
      </c>
      <c r="T50" s="16" cm="1">
        <f t="array" ref="T50">STOWA2024_JAARROND_T(T$38*60,$C50,2050,"M","")</f>
        <v>48376.806832174967</v>
      </c>
      <c r="U50" s="16" cm="1">
        <f t="array" ref="U50">STOWA2024_JAARROND_T(U$38*60,$C50,2050,"M","")</f>
        <v>3003.382838646558</v>
      </c>
      <c r="V50" s="16" cm="1">
        <f t="array" ref="V50">STOWA2024_JAARROND_T(V$38*60,$C50,2050,"M","")</f>
        <v>1135.6467142051679</v>
      </c>
      <c r="W50" s="16" cm="1">
        <f t="array" ref="W50">STOWA2024_JAARROND_T(W$38*60,$C50,2050,"M","")</f>
        <v>686.99141840539744</v>
      </c>
      <c r="X50" s="16" cm="1">
        <f t="array" ref="X50">STOWA2024_JAARROND_T(X$38*60,$C50,2050,"M","")</f>
        <v>545.28817290976281</v>
      </c>
      <c r="Y50" s="16" cm="1">
        <f t="array" ref="Y50">STOWA2024_JAARROND_T(Y$38*60,$C50,2050,"M","")</f>
        <v>452.47671581069869</v>
      </c>
      <c r="Z50" s="16" cm="1">
        <f t="array" ref="Z50">STOWA2024_JAARROND_T(Z$38*60,$C50,2050,"M","")</f>
        <v>413.27143057217012</v>
      </c>
      <c r="AA50" s="16" cm="1">
        <f t="array" ref="AA50">STOWA2024_JAARROND_T(AA$38*60,$C50,2050,"M","")</f>
        <v>227.78959688171437</v>
      </c>
      <c r="AB50" s="16" cm="1">
        <f t="array" ref="AB50">STOWA2024_JAARROND_T(AB$38*60,$C50,2050,"M","")</f>
        <v>129.4399220463072</v>
      </c>
      <c r="AC50" s="16" cm="1">
        <f t="array" ref="AC50">STOWA2024_JAARROND_T(AC$38*60,$C50,2050,"M","")</f>
        <v>80.359965984768564</v>
      </c>
      <c r="AD50" s="16" cm="1">
        <f t="array" ref="AD50">STOWA2024_JAARROND_T(AD$38*60,$C50,2050,"M","")</f>
        <v>51.812599421340863</v>
      </c>
      <c r="AE50" s="16" cm="1">
        <f t="array" ref="AE50">STOWA2024_JAARROND_T(AE$38*60,$C50,2050,"M","")</f>
        <v>10.957732254612061</v>
      </c>
      <c r="AF50" s="16" cm="1">
        <f t="array" ref="AF50">STOWA2024_JAARROND_T(AF$38*60,$C50,2050,"M","")</f>
        <v>5.7554249591332569</v>
      </c>
      <c r="AH50" s="14" t="s">
        <v>95</v>
      </c>
      <c r="AI50">
        <v>120</v>
      </c>
      <c r="AJ50" s="16" cm="1">
        <f t="array" ref="AJ50">STOWA2024_JAARROND_T(AJ$38*60,$C50,2050,"H","")</f>
        <v>43464.151419504167</v>
      </c>
      <c r="AK50" s="16" cm="1">
        <f t="array" ref="AK50">STOWA2024_JAARROND_T(AK$38*60,$C50,2050,"H","")</f>
        <v>2747.1351546790725</v>
      </c>
      <c r="AL50" s="16" cm="1">
        <f t="array" ref="AL50">STOWA2024_JAARROND_T(AL$38*60,$C50,2050,"H","")</f>
        <v>1042.9663439858823</v>
      </c>
      <c r="AM50" s="16" cm="1">
        <f t="array" ref="AM50">STOWA2024_JAARROND_T(AM$38*60,$C50,2050,"H","")</f>
        <v>629.66773720363858</v>
      </c>
      <c r="AN50" s="16" cm="1">
        <f t="array" ref="AN50">STOWA2024_JAARROND_T(AN$38*60,$C50,2050,"H","")</f>
        <v>495.99765854946651</v>
      </c>
      <c r="AO50" s="16" cm="1">
        <f t="array" ref="AO50">STOWA2024_JAARROND_T(AO$38*60,$C50,2050,"H","")</f>
        <v>407.27616264553694</v>
      </c>
      <c r="AP50" s="16" cm="1">
        <f t="array" ref="AP50">STOWA2024_JAARROND_T(AP$38*60,$C50,2050,"H","")</f>
        <v>369.06419349941899</v>
      </c>
      <c r="AQ50" s="16" cm="1">
        <f t="array" ref="AQ50">STOWA2024_JAARROND_T(AQ$38*60,$C50,2050,"H","")</f>
        <v>198.46012891148712</v>
      </c>
      <c r="AR50" s="16" cm="1">
        <f t="array" ref="AR50">STOWA2024_JAARROND_T(AR$38*60,$C50,2050,"H","")</f>
        <v>115.05969943309837</v>
      </c>
      <c r="AS50" s="16" cm="1">
        <f t="array" ref="AS50">STOWA2024_JAARROND_T(AS$38*60,$C50,2050,"H","")</f>
        <v>72.333449420560456</v>
      </c>
      <c r="AT50" s="16" cm="1">
        <f t="array" ref="AT50">STOWA2024_JAARROND_T(AT$38*60,$C50,2050,"H","")</f>
        <v>47.104363995953122</v>
      </c>
      <c r="AU50" s="16" cm="1">
        <f t="array" ref="AU50">STOWA2024_JAARROND_T(AU$38*60,$C50,2050,"H","")</f>
        <v>10.044909022177455</v>
      </c>
      <c r="AV50" s="16" cm="1">
        <f t="array" ref="AV50">STOWA2024_JAARROND_T(AV$38*60,$C50,2050,"H","")</f>
        <v>5.2929689157893272</v>
      </c>
    </row>
    <row r="51" spans="2:48" x14ac:dyDescent="0.3">
      <c r="B51" s="14" t="s">
        <v>96</v>
      </c>
      <c r="C51">
        <v>130</v>
      </c>
      <c r="D51" s="16" cm="1">
        <f t="array" ref="D51">STOWA2024_JAARROND_T(D$2*60,$C51,2050,"L","")</f>
        <v>74404.422039600409</v>
      </c>
      <c r="E51" s="16" cm="1">
        <f t="array" ref="E51">STOWA2024_JAARROND_T(E$2*60,$C51,2050,"L","")</f>
        <v>4297.2649863707302</v>
      </c>
      <c r="F51" s="16" cm="1">
        <f t="array" ref="F51">STOWA2024_JAARROND_T(F$2*60,$C51,2050,"L","")</f>
        <v>1598.2934769318049</v>
      </c>
      <c r="G51" s="16" cm="1">
        <f t="array" ref="G51">STOWA2024_JAARROND_T(G$2*60,$C51,2050,"L","")</f>
        <v>974.39808532423058</v>
      </c>
      <c r="H51" s="16" cm="1">
        <f t="array" ref="H51">STOWA2024_JAARROND_T(H$2*60,$C51,2050,"L","")</f>
        <v>797.29631147393934</v>
      </c>
      <c r="I51" s="16" cm="1">
        <f t="array" ref="I51">STOWA2024_JAARROND_T(I$2*60,$C51,2050,"L","")</f>
        <v>690.05654241376863</v>
      </c>
      <c r="J51" s="16" cm="1">
        <f t="array" ref="J51">STOWA2024_JAARROND_T(J$2*60,$C51,2050,"L","")</f>
        <v>650.62490212881562</v>
      </c>
      <c r="K51" s="16" cm="1">
        <f t="array" ref="K51">STOWA2024_JAARROND_T(K$2*60,$C51,2050,"L","")</f>
        <v>399.74813372610606</v>
      </c>
      <c r="L51" s="16" cm="1">
        <f t="array" ref="L51">STOWA2024_JAARROND_T(L$2*60,$C51,2050,"L","")</f>
        <v>238.18952492909645</v>
      </c>
      <c r="M51" s="16" cm="1">
        <f t="array" ref="M51">STOWA2024_JAARROND_T(M$2*60,$C51,2050,"L","")</f>
        <v>153.06755500650692</v>
      </c>
      <c r="N51" s="16" cm="1">
        <f t="array" ref="N51">STOWA2024_JAARROND_T(N$2*60,$C51,2050,"L","")</f>
        <v>100.982559440096</v>
      </c>
      <c r="O51" s="16" cm="1">
        <f t="array" ref="O51">STOWA2024_JAARROND_T(O$2*60,$C51,2050,"L","")</f>
        <v>21.884350044314974</v>
      </c>
      <c r="P51" s="16" cm="1">
        <f t="array" ref="P51">STOWA2024_JAARROND_T(P$2*60,$C51,2050,"L","")</f>
        <v>11.262510022014043</v>
      </c>
      <c r="R51" s="14" t="s">
        <v>96</v>
      </c>
      <c r="S51">
        <v>130</v>
      </c>
      <c r="T51" s="16" cm="1">
        <f t="array" ref="T51">STOWA2024_JAARROND_T(T$38*60,$C51,2050,"M","")</f>
        <v>68552.437456228872</v>
      </c>
      <c r="U51" s="16" cm="1">
        <f t="array" ref="U51">STOWA2024_JAARROND_T(U$38*60,$C51,2050,"M","")</f>
        <v>4014.234963766246</v>
      </c>
      <c r="V51" s="16" cm="1">
        <f t="array" ref="V51">STOWA2024_JAARROND_T(V$38*60,$C51,2050,"M","")</f>
        <v>1497.7611002106762</v>
      </c>
      <c r="W51" s="16" cm="1">
        <f t="array" ref="W51">STOWA2024_JAARROND_T(W$38*60,$C51,2050,"M","")</f>
        <v>911.78910593283672</v>
      </c>
      <c r="X51" s="16" cm="1">
        <f t="array" ref="X51">STOWA2024_JAARROND_T(X$38*60,$C51,2050,"M","")</f>
        <v>741.78051275098449</v>
      </c>
      <c r="Y51" s="16" cm="1">
        <f t="array" ref="Y51">STOWA2024_JAARROND_T(Y$38*60,$C51,2050,"M","")</f>
        <v>636.88587417593692</v>
      </c>
      <c r="Z51" s="16" cm="1">
        <f t="array" ref="Z51">STOWA2024_JAARROND_T(Z$38*60,$C51,2050,"M","")</f>
        <v>596.86785485198857</v>
      </c>
      <c r="AA51" s="16" cm="1">
        <f t="array" ref="AA51">STOWA2024_JAARROND_T(AA$38*60,$C51,2050,"M","")</f>
        <v>358.81705385751246</v>
      </c>
      <c r="AB51" s="16" cm="1">
        <f t="array" ref="AB51">STOWA2024_JAARROND_T(AB$38*60,$C51,2050,"M","")</f>
        <v>217.06955090742838</v>
      </c>
      <c r="AC51" s="16" cm="1">
        <f t="array" ref="AC51">STOWA2024_JAARROND_T(AC$38*60,$C51,2050,"M","")</f>
        <v>140.78404320989034</v>
      </c>
      <c r="AD51" s="16" cm="1">
        <f t="array" ref="AD51">STOWA2024_JAARROND_T(AD$38*60,$C51,2050,"M","")</f>
        <v>93.553768698816441</v>
      </c>
      <c r="AE51" s="16" cm="1">
        <f t="array" ref="AE51">STOWA2024_JAARROND_T(AE$38*60,$C51,2050,"M","")</f>
        <v>20.356563871472655</v>
      </c>
      <c r="AF51" s="16" cm="1">
        <f t="array" ref="AF51">STOWA2024_JAARROND_T(AF$38*60,$C51,2050,"M","")</f>
        <v>10.494011896329919</v>
      </c>
      <c r="AH51" s="14" t="s">
        <v>96</v>
      </c>
      <c r="AI51">
        <v>130</v>
      </c>
      <c r="AJ51" s="16" cm="1">
        <f t="array" ref="AJ51">STOWA2024_JAARROND_T(AJ$38*60,$C51,2050,"H","")</f>
        <v>61601.110548474702</v>
      </c>
      <c r="AK51" s="16" cm="1">
        <f t="array" ref="AK51">STOWA2024_JAARROND_T(AK$38*60,$C51,2050,"H","")</f>
        <v>3672.5630020451099</v>
      </c>
      <c r="AL51" s="16" cm="1">
        <f t="array" ref="AL51">STOWA2024_JAARROND_T(AL$38*60,$C51,2050,"H","")</f>
        <v>1375.9367797483067</v>
      </c>
      <c r="AM51" s="16" cm="1">
        <f t="array" ref="AM51">STOWA2024_JAARROND_T(AM$38*60,$C51,2050,"H","")</f>
        <v>836.02870002520399</v>
      </c>
      <c r="AN51" s="16" cm="1">
        <f t="array" ref="AN51">STOWA2024_JAARROND_T(AN$38*60,$C51,2050,"H","")</f>
        <v>675.03484675560128</v>
      </c>
      <c r="AO51" s="16" cm="1">
        <f t="array" ref="AO51">STOWA2024_JAARROND_T(AO$38*60,$C51,2050,"H","")</f>
        <v>573.55405015642964</v>
      </c>
      <c r="AP51" s="16" cm="1">
        <f t="array" ref="AP51">STOWA2024_JAARROND_T(AP$38*60,$C51,2050,"H","")</f>
        <v>533.28439461238611</v>
      </c>
      <c r="AQ51" s="16" cm="1">
        <f t="array" ref="AQ51">STOWA2024_JAARROND_T(AQ$38*60,$C51,2050,"H","")</f>
        <v>311.84851109490552</v>
      </c>
      <c r="AR51" s="16" cm="1">
        <f t="array" ref="AR51">STOWA2024_JAARROND_T(AR$38*60,$C51,2050,"H","")</f>
        <v>192.30896591928857</v>
      </c>
      <c r="AS51" s="16" cm="1">
        <f t="array" ref="AS51">STOWA2024_JAARROND_T(AS$38*60,$C51,2050,"H","")</f>
        <v>126.20130065532794</v>
      </c>
      <c r="AT51" s="16" cm="1">
        <f t="array" ref="AT51">STOWA2024_JAARROND_T(AT$38*60,$C51,2050,"H","")</f>
        <v>84.650939461897266</v>
      </c>
      <c r="AU51" s="16" cm="1">
        <f t="array" ref="AU51">STOWA2024_JAARROND_T(AU$38*60,$C51,2050,"H","")</f>
        <v>18.521409003670417</v>
      </c>
      <c r="AV51" s="16" cm="1">
        <f t="array" ref="AV51">STOWA2024_JAARROND_T(AV$38*60,$C51,2050,"H","")</f>
        <v>9.5705342478237192</v>
      </c>
    </row>
    <row r="52" spans="2:48" x14ac:dyDescent="0.3">
      <c r="B52" s="14" t="s">
        <v>97</v>
      </c>
      <c r="C52">
        <v>140</v>
      </c>
      <c r="D52" s="16" cm="1">
        <f t="array" ref="D52">STOWA2024_JAARROND_T(D$2*60,$C52,2050,"L","")</f>
        <v>102687.83376030983</v>
      </c>
      <c r="E52" s="16" cm="1">
        <f t="array" ref="E52">STOWA2024_JAARROND_T(E$2*60,$C52,2050,"L","")</f>
        <v>5616.957634070186</v>
      </c>
      <c r="F52" s="16" cm="1">
        <f t="array" ref="F52">STOWA2024_JAARROND_T(F$2*60,$C52,2050,"L","")</f>
        <v>2063.0278119698341</v>
      </c>
      <c r="G52" s="16" cm="1">
        <f t="array" ref="G52">STOWA2024_JAARROND_T(G$2*60,$C52,2050,"L","")</f>
        <v>1264.7263934183936</v>
      </c>
      <c r="H52" s="16" cm="1">
        <f t="array" ref="H52">STOWA2024_JAARROND_T(H$2*60,$C52,2050,"L","")</f>
        <v>1058.4629821626031</v>
      </c>
      <c r="I52" s="16" cm="1">
        <f t="array" ref="I52">STOWA2024_JAARROND_T(I$2*60,$C52,2050,"L","")</f>
        <v>945.34210494851015</v>
      </c>
      <c r="J52" s="16" cm="1">
        <f t="array" ref="J52">STOWA2024_JAARROND_T(J$2*60,$C52,2050,"L","")</f>
        <v>912.84949434310079</v>
      </c>
      <c r="K52" s="16" cm="1">
        <f t="array" ref="K52">STOWA2024_JAARROND_T(K$2*60,$C52,2050,"L","")</f>
        <v>614.08598748060058</v>
      </c>
      <c r="L52" s="16" cm="1">
        <f t="array" ref="L52">STOWA2024_JAARROND_T(L$2*60,$C52,2050,"L","")</f>
        <v>390.22253955485485</v>
      </c>
      <c r="M52" s="16" cm="1">
        <f t="array" ref="M52">STOWA2024_JAARROND_T(M$2*60,$C52,2050,"L","")</f>
        <v>262.95375739750051</v>
      </c>
      <c r="N52" s="16" cm="1">
        <f t="array" ref="N52">STOWA2024_JAARROND_T(N$2*60,$C52,2050,"L","")</f>
        <v>179.66322965449845</v>
      </c>
      <c r="O52" s="16" cm="1">
        <f t="array" ref="O52">STOWA2024_JAARROND_T(O$2*60,$C52,2050,"L","")</f>
        <v>40.958230102304434</v>
      </c>
      <c r="P52" s="16" cm="1">
        <f t="array" ref="P52">STOWA2024_JAARROND_T(P$2*60,$C52,2050,"L","")</f>
        <v>20.863226213642065</v>
      </c>
      <c r="R52" s="14" t="s">
        <v>97</v>
      </c>
      <c r="S52">
        <v>140</v>
      </c>
      <c r="T52" s="16" cm="1">
        <f t="array" ref="T52">STOWA2024_JAARROND_T(T$38*60,$C52,2050,"M","")</f>
        <v>94621.330505246369</v>
      </c>
      <c r="U52" s="16" cm="1">
        <f t="array" ref="U52">STOWA2024_JAARROND_T(U$38*60,$C52,2050,"M","")</f>
        <v>5247.7814951144992</v>
      </c>
      <c r="V52" s="16" cm="1">
        <f t="array" ref="V52">STOWA2024_JAARROND_T(V$38*60,$C52,2050,"M","")</f>
        <v>1933.6320394085403</v>
      </c>
      <c r="W52" s="16" cm="1">
        <f t="array" ref="W52">STOWA2024_JAARROND_T(W$38*60,$C52,2050,"M","")</f>
        <v>1183.7542827727091</v>
      </c>
      <c r="X52" s="16" cm="1">
        <f t="array" ref="X52">STOWA2024_JAARROND_T(X$38*60,$C52,2050,"M","")</f>
        <v>985.05375716708238</v>
      </c>
      <c r="Y52" s="16" cm="1">
        <f t="array" ref="Y52">STOWA2024_JAARROND_T(Y$38*60,$C52,2050,"M","")</f>
        <v>872.79257503916608</v>
      </c>
      <c r="Z52" s="16" cm="1">
        <f t="array" ref="Z52">STOWA2024_JAARROND_T(Z$38*60,$C52,2050,"M","")</f>
        <v>837.69738844446431</v>
      </c>
      <c r="AA52" s="16" cm="1">
        <f t="array" ref="AA52">STOWA2024_JAARROND_T(AA$38*60,$C52,2050,"M","")</f>
        <v>550.29932150288118</v>
      </c>
      <c r="AB52" s="16" cm="1">
        <f t="array" ref="AB52">STOWA2024_JAARROND_T(AB$38*60,$C52,2050,"M","")</f>
        <v>354.80927505102812</v>
      </c>
      <c r="AC52" s="16" cm="1">
        <f t="array" ref="AC52">STOWA2024_JAARROND_T(AC$38*60,$C52,2050,"M","")</f>
        <v>241.15415491416857</v>
      </c>
      <c r="AD52" s="16" cm="1">
        <f t="array" ref="AD52">STOWA2024_JAARROND_T(AD$38*60,$C52,2050,"M","")</f>
        <v>165.88444671510067</v>
      </c>
      <c r="AE52" s="16" cm="1">
        <f t="array" ref="AE52">STOWA2024_JAARROND_T(AE$38*60,$C52,2050,"M","")</f>
        <v>37.879480037953947</v>
      </c>
      <c r="AF52" s="16" cm="1">
        <f t="array" ref="AF52">STOWA2024_JAARROND_T(AF$38*60,$C52,2050,"M","")</f>
        <v>19.311347117885049</v>
      </c>
      <c r="AH52" s="14" t="s">
        <v>97</v>
      </c>
      <c r="AI52">
        <v>140</v>
      </c>
      <c r="AJ52" s="16" cm="1">
        <f t="array" ref="AJ52">STOWA2024_JAARROND_T(AJ$38*60,$C52,2050,"H","")</f>
        <v>85038.079394622633</v>
      </c>
      <c r="AK52" s="16" cm="1">
        <f t="array" ref="AK52">STOWA2024_JAARROND_T(AK$38*60,$C52,2050,"H","")</f>
        <v>4802.0874294335135</v>
      </c>
      <c r="AL52" s="16" cm="1">
        <f t="array" ref="AL52">STOWA2024_JAARROND_T(AL$38*60,$C52,2050,"H","")</f>
        <v>1776.8064377720075</v>
      </c>
      <c r="AM52" s="16" cm="1">
        <f t="array" ref="AM52">STOWA2024_JAARROND_T(AM$38*60,$C52,2050,"H","")</f>
        <v>1085.7531032551049</v>
      </c>
      <c r="AN52" s="16" cm="1">
        <f t="array" ref="AN52">STOWA2024_JAARROND_T(AN$38*60,$C52,2050,"H","")</f>
        <v>896.77767581836395</v>
      </c>
      <c r="AO52" s="16" cm="1">
        <f t="array" ref="AO52">STOWA2024_JAARROND_T(AO$38*60,$C52,2050,"H","")</f>
        <v>786.34500131117818</v>
      </c>
      <c r="AP52" s="16" cm="1">
        <f t="array" ref="AP52">STOWA2024_JAARROND_T(AP$38*60,$C52,2050,"H","")</f>
        <v>748.77930106190252</v>
      </c>
      <c r="AQ52" s="16" cm="1">
        <f t="array" ref="AQ52">STOWA2024_JAARROND_T(AQ$38*60,$C52,2050,"H","")</f>
        <v>477.22443518130518</v>
      </c>
      <c r="AR52" s="16" cm="1">
        <f t="array" ref="AR52">STOWA2024_JAARROND_T(AR$38*60,$C52,2050,"H","")</f>
        <v>313.38741172411488</v>
      </c>
      <c r="AS52" s="16" cm="1">
        <f t="array" ref="AS52">STOWA2024_JAARROND_T(AS$38*60,$C52,2050,"H","")</f>
        <v>215.35562649647943</v>
      </c>
      <c r="AT52" s="16" cm="1">
        <f t="array" ref="AT52">STOWA2024_JAARROND_T(AT$38*60,$C52,2050,"H","")</f>
        <v>149.43239575201503</v>
      </c>
      <c r="AU52" s="16" cm="1">
        <f t="array" ref="AU52">STOWA2024_JAARROND_T(AU$38*60,$C52,2050,"H","")</f>
        <v>34.205862024903112</v>
      </c>
      <c r="AV52" s="16" cm="1">
        <f t="array" ref="AV52">STOWA2024_JAARROND_T(AV$38*60,$C52,2050,"H","")</f>
        <v>17.460969494353002</v>
      </c>
    </row>
    <row r="53" spans="2:48" x14ac:dyDescent="0.3">
      <c r="B53" s="14" t="s">
        <v>98</v>
      </c>
      <c r="C53">
        <v>150</v>
      </c>
      <c r="D53" s="16" cm="1">
        <f t="array" ref="D53">STOWA2024_JAARROND_T(D$2*60,$C53,2050,"L","")</f>
        <v>138555.62565559623</v>
      </c>
      <c r="E53" s="16" cm="1">
        <f t="array" ref="E53">STOWA2024_JAARROND_T(E$2*60,$C53,2050,"L","")</f>
        <v>7203.8743908298202</v>
      </c>
      <c r="F53" s="16" cm="1">
        <f t="array" ref="F53">STOWA2024_JAARROND_T(F$2*60,$C53,2050,"L","")</f>
        <v>2614.7197437054019</v>
      </c>
      <c r="G53" s="16" cm="1">
        <f t="array" ref="G53">STOWA2024_JAARROND_T(G$2*60,$C53,2050,"L","")</f>
        <v>1610.9332655375915</v>
      </c>
      <c r="H53" s="16" cm="1">
        <f t="array" ref="H53">STOWA2024_JAARROND_T(H$2*60,$C53,2050,"L","")</f>
        <v>1376.5856655299785</v>
      </c>
      <c r="I53" s="16" cm="1">
        <f t="array" ref="I53">STOWA2024_JAARROND_T(I$2*60,$C53,2050,"L","")</f>
        <v>1265.8273923521911</v>
      </c>
      <c r="J53" s="16" cm="1">
        <f t="array" ref="J53">STOWA2024_JAARROND_T(J$2*60,$C53,2050,"L","")</f>
        <v>1249.8103521577443</v>
      </c>
      <c r="K53" s="16" cm="1">
        <f t="array" ref="K53">STOWA2024_JAARROND_T(K$2*60,$C53,2050,"L","")</f>
        <v>921.02654278054752</v>
      </c>
      <c r="L53" s="16" cm="1">
        <f t="array" ref="L53">STOWA2024_JAARROND_T(L$2*60,$C53,2050,"L","")</f>
        <v>624.49705029321365</v>
      </c>
      <c r="M53" s="16" cm="1">
        <f t="array" ref="M53">STOWA2024_JAARROND_T(M$2*60,$C53,2050,"L","")</f>
        <v>442.34594467085782</v>
      </c>
      <c r="N53" s="16" cm="1">
        <f t="array" ref="N53">STOWA2024_JAARROND_T(N$2*60,$C53,2050,"L","")</f>
        <v>314.17464969615395</v>
      </c>
      <c r="O53" s="16" cm="1">
        <f t="array" ref="O53">STOWA2024_JAARROND_T(O$2*60,$C53,2050,"L","")</f>
        <v>76.785923917674197</v>
      </c>
      <c r="P53" s="16" cm="1">
        <f t="array" ref="P53">STOWA2024_JAARROND_T(P$2*60,$C53,2050,"L","")</f>
        <v>39.025665330029817</v>
      </c>
      <c r="R53" s="14" t="s">
        <v>98</v>
      </c>
      <c r="S53">
        <v>150</v>
      </c>
      <c r="T53" s="16" cm="1">
        <f t="array" ref="T53">STOWA2024_JAARROND_T(T$38*60,$C53,2050,"M","")</f>
        <v>127683.24982395867</v>
      </c>
      <c r="U53" s="16" cm="1">
        <f t="array" ref="U53">STOWA2024_JAARROND_T(U$38*60,$C53,2050,"M","")</f>
        <v>6731.2549724310738</v>
      </c>
      <c r="V53" s="16" cm="1">
        <f t="array" ref="V53">STOWA2024_JAARROND_T(V$38*60,$C53,2050,"M","")</f>
        <v>2451.1251598951881</v>
      </c>
      <c r="W53" s="16" cm="1">
        <f t="array" ref="W53">STOWA2024_JAARROND_T(W$38*60,$C53,2050,"M","")</f>
        <v>1508.1172743302241</v>
      </c>
      <c r="X53" s="16" cm="1">
        <f t="array" ref="X53">STOWA2024_JAARROND_T(X$38*60,$C53,2050,"M","")</f>
        <v>1281.4417459150993</v>
      </c>
      <c r="Y53" s="16" cm="1">
        <f t="array" ref="Y53">STOWA2024_JAARROND_T(Y$38*60,$C53,2050,"M","")</f>
        <v>1169.0155693988797</v>
      </c>
      <c r="Z53" s="16" cm="1">
        <f t="array" ref="Z53">STOWA2024_JAARROND_T(Z$38*60,$C53,2050,"M","")</f>
        <v>1147.2333689429613</v>
      </c>
      <c r="AA53" s="16" cm="1">
        <f t="array" ref="AA53">STOWA2024_JAARROND_T(AA$38*60,$C53,2050,"M","")</f>
        <v>824.13877535083611</v>
      </c>
      <c r="AB53" s="16" cm="1">
        <f t="array" ref="AB53">STOWA2024_JAARROND_T(AB$38*60,$C53,2050,"M","")</f>
        <v>566.6386427795801</v>
      </c>
      <c r="AC53" s="16" cm="1">
        <f t="array" ref="AC53">STOWA2024_JAARROND_T(AC$38*60,$C53,2050,"M","")</f>
        <v>404.59724391001998</v>
      </c>
      <c r="AD53" s="16" cm="1">
        <f t="array" ref="AD53">STOWA2024_JAARROND_T(AD$38*60,$C53,2050,"M","")</f>
        <v>289.15819356465477</v>
      </c>
      <c r="AE53" s="16" cm="1">
        <f t="array" ref="AE53">STOWA2024_JAARROND_T(AE$38*60,$C53,2050,"M","")</f>
        <v>70.602971352493228</v>
      </c>
      <c r="AF53" s="16" cm="1">
        <f t="array" ref="AF53">STOWA2024_JAARROND_T(AF$38*60,$C53,2050,"M","")</f>
        <v>35.876928840519781</v>
      </c>
      <c r="AH53" s="14" t="s">
        <v>98</v>
      </c>
      <c r="AI53">
        <v>150</v>
      </c>
      <c r="AJ53" s="16" cm="1">
        <f t="array" ref="AJ53">STOWA2024_JAARROND_T(AJ$38*60,$C53,2050,"H","")</f>
        <v>114766.14371265311</v>
      </c>
      <c r="AK53" s="16" cm="1">
        <f t="array" ref="AK53">STOWA2024_JAARROND_T(AK$38*60,$C53,2050,"H","")</f>
        <v>6160.6162167985658</v>
      </c>
      <c r="AL53" s="16" cm="1">
        <f t="array" ref="AL53">STOWA2024_JAARROND_T(AL$38*60,$C53,2050,"H","")</f>
        <v>2252.8240662046423</v>
      </c>
      <c r="AM53" s="16" cm="1">
        <f t="array" ref="AM53">STOWA2024_JAARROND_T(AM$38*60,$C53,2050,"H","")</f>
        <v>1383.6560415025285</v>
      </c>
      <c r="AN53" s="16" cm="1">
        <f t="array" ref="AN53">STOWA2024_JAARROND_T(AN$38*60,$C53,2050,"H","")</f>
        <v>1167.003775155446</v>
      </c>
      <c r="AO53" s="16" cm="1">
        <f t="array" ref="AO53">STOWA2024_JAARROND_T(AO$38*60,$C53,2050,"H","")</f>
        <v>1053.628934346126</v>
      </c>
      <c r="AP53" s="16" cm="1">
        <f t="array" ref="AP53">STOWA2024_JAARROND_T(AP$38*60,$C53,2050,"H","")</f>
        <v>1025.8476364219034</v>
      </c>
      <c r="AQ53" s="16" cm="1">
        <f t="array" ref="AQ53">STOWA2024_JAARROND_T(AQ$38*60,$C53,2050,"H","")</f>
        <v>713.31548650347179</v>
      </c>
      <c r="AR53" s="16" cm="1">
        <f t="array" ref="AR53">STOWA2024_JAARROND_T(AR$38*60,$C53,2050,"H","")</f>
        <v>499.1137050394903</v>
      </c>
      <c r="AS53" s="16" cm="1">
        <f t="array" ref="AS53">STOWA2024_JAARROND_T(AS$38*60,$C53,2050,"H","")</f>
        <v>360.04765454588545</v>
      </c>
      <c r="AT53" s="16" cm="1">
        <f t="array" ref="AT53">STOWA2024_JAARROND_T(AT$38*60,$C53,2050,"H","")</f>
        <v>259.39171262157964</v>
      </c>
      <c r="AU53" s="16" cm="1">
        <f t="array" ref="AU53">STOWA2024_JAARROND_T(AU$38*60,$C53,2050,"H","")</f>
        <v>63.274555286723178</v>
      </c>
      <c r="AV53" s="16" cm="1">
        <f t="array" ref="AV53">STOWA2024_JAARROND_T(AV$38*60,$C53,2050,"H","")</f>
        <v>32.152550855857271</v>
      </c>
    </row>
    <row r="55" spans="2:48" x14ac:dyDescent="0.3">
      <c r="B55" s="15" t="s">
        <v>76</v>
      </c>
      <c r="D55" s="14" t="s">
        <v>47</v>
      </c>
      <c r="E55" s="14" t="s">
        <v>48</v>
      </c>
      <c r="F55" s="14" t="s">
        <v>49</v>
      </c>
      <c r="G55" s="14" t="s">
        <v>50</v>
      </c>
      <c r="H55" s="14" t="s">
        <v>51</v>
      </c>
      <c r="I55" s="14" t="s">
        <v>52</v>
      </c>
      <c r="J55" s="14" t="s">
        <v>53</v>
      </c>
      <c r="K55" s="14" t="s">
        <v>54</v>
      </c>
      <c r="L55" s="14" t="s">
        <v>55</v>
      </c>
      <c r="M55" s="14" t="s">
        <v>56</v>
      </c>
      <c r="N55" s="14" t="s">
        <v>57</v>
      </c>
      <c r="O55" s="14" t="s">
        <v>58</v>
      </c>
      <c r="P55" s="14" t="s">
        <v>59</v>
      </c>
      <c r="R55" s="15" t="s">
        <v>79</v>
      </c>
      <c r="T55" s="14" t="s">
        <v>47</v>
      </c>
      <c r="U55" s="14" t="s">
        <v>48</v>
      </c>
      <c r="V55" s="14" t="s">
        <v>49</v>
      </c>
      <c r="W55" s="14" t="s">
        <v>50</v>
      </c>
      <c r="X55" s="14" t="s">
        <v>51</v>
      </c>
      <c r="Y55" s="14" t="s">
        <v>52</v>
      </c>
      <c r="Z55" s="14" t="s">
        <v>53</v>
      </c>
      <c r="AA55" s="14" t="s">
        <v>54</v>
      </c>
      <c r="AB55" s="14" t="s">
        <v>55</v>
      </c>
      <c r="AC55" s="14" t="s">
        <v>56</v>
      </c>
      <c r="AD55" s="14" t="s">
        <v>57</v>
      </c>
      <c r="AE55" s="14" t="s">
        <v>58</v>
      </c>
      <c r="AF55" s="14" t="s">
        <v>59</v>
      </c>
      <c r="AH55" s="15" t="s">
        <v>82</v>
      </c>
      <c r="AJ55" s="14" t="s">
        <v>47</v>
      </c>
      <c r="AK55" s="14" t="s">
        <v>48</v>
      </c>
      <c r="AL55" s="14" t="s">
        <v>49</v>
      </c>
      <c r="AM55" s="14" t="s">
        <v>50</v>
      </c>
      <c r="AN55" s="14" t="s">
        <v>51</v>
      </c>
      <c r="AO55" s="14" t="s">
        <v>52</v>
      </c>
      <c r="AP55" s="14" t="s">
        <v>53</v>
      </c>
      <c r="AQ55" s="14" t="s">
        <v>54</v>
      </c>
      <c r="AR55" s="14" t="s">
        <v>55</v>
      </c>
      <c r="AS55" s="14" t="s">
        <v>56</v>
      </c>
      <c r="AT55" s="14" t="s">
        <v>57</v>
      </c>
      <c r="AU55" s="14" t="s">
        <v>58</v>
      </c>
      <c r="AV55" s="14" t="s">
        <v>59</v>
      </c>
    </row>
    <row r="56" spans="2:48" x14ac:dyDescent="0.3">
      <c r="D56" s="15">
        <f>10/60</f>
        <v>0.16666666666666666</v>
      </c>
      <c r="E56" s="15">
        <f>1/2</f>
        <v>0.5</v>
      </c>
      <c r="F56" s="15">
        <v>1</v>
      </c>
      <c r="G56" s="15">
        <v>2</v>
      </c>
      <c r="H56" s="15">
        <v>4</v>
      </c>
      <c r="I56" s="15">
        <v>8</v>
      </c>
      <c r="J56" s="15">
        <v>12</v>
      </c>
      <c r="K56" s="15">
        <v>24</v>
      </c>
      <c r="L56" s="15">
        <v>48</v>
      </c>
      <c r="M56" s="15">
        <f>3*24</f>
        <v>72</v>
      </c>
      <c r="N56" s="15">
        <f>4*24</f>
        <v>96</v>
      </c>
      <c r="O56" s="15">
        <f>8*24</f>
        <v>192</v>
      </c>
      <c r="P56" s="15">
        <f>10*24</f>
        <v>240</v>
      </c>
      <c r="T56" s="15">
        <f>10/60</f>
        <v>0.16666666666666666</v>
      </c>
      <c r="U56" s="15">
        <f>1/2</f>
        <v>0.5</v>
      </c>
      <c r="V56" s="15">
        <v>1</v>
      </c>
      <c r="W56" s="15">
        <v>2</v>
      </c>
      <c r="X56" s="15">
        <v>4</v>
      </c>
      <c r="Y56" s="15">
        <v>8</v>
      </c>
      <c r="Z56" s="15">
        <v>12</v>
      </c>
      <c r="AA56" s="15">
        <v>24</v>
      </c>
      <c r="AB56" s="15">
        <v>48</v>
      </c>
      <c r="AC56" s="15">
        <f>3*24</f>
        <v>72</v>
      </c>
      <c r="AD56" s="15">
        <f>4*24</f>
        <v>96</v>
      </c>
      <c r="AE56" s="15">
        <f>8*24</f>
        <v>192</v>
      </c>
      <c r="AF56" s="15">
        <f>10*24</f>
        <v>240</v>
      </c>
      <c r="AJ56" s="15">
        <f>10/60</f>
        <v>0.16666666666666666</v>
      </c>
      <c r="AK56" s="15">
        <f>1/2</f>
        <v>0.5</v>
      </c>
      <c r="AL56" s="15">
        <v>1</v>
      </c>
      <c r="AM56" s="15">
        <v>2</v>
      </c>
      <c r="AN56" s="15">
        <v>4</v>
      </c>
      <c r="AO56" s="15">
        <v>8</v>
      </c>
      <c r="AP56" s="15">
        <v>12</v>
      </c>
      <c r="AQ56" s="15">
        <v>24</v>
      </c>
      <c r="AR56" s="15">
        <v>48</v>
      </c>
      <c r="AS56" s="15">
        <f>3*24</f>
        <v>72</v>
      </c>
      <c r="AT56" s="15">
        <f>4*24</f>
        <v>96</v>
      </c>
      <c r="AU56" s="15">
        <f>8*24</f>
        <v>192</v>
      </c>
      <c r="AV56" s="15">
        <f>10*24</f>
        <v>240</v>
      </c>
    </row>
    <row r="57" spans="2:48" x14ac:dyDescent="0.3">
      <c r="B57" s="14" t="s">
        <v>84</v>
      </c>
      <c r="C57">
        <v>10</v>
      </c>
      <c r="D57" s="16" cm="1">
        <f t="array" ref="D57">STOWA2024_JAARROND_T(D$2*60,$C57,2100,"L","")</f>
        <v>0.86408678357400293</v>
      </c>
      <c r="E57" s="16" cm="1">
        <f t="array" ref="E57">STOWA2024_JAARROND_T(E$2*60,$C57,2100,"L","")</f>
        <v>0.42792270366190172</v>
      </c>
      <c r="F57" s="16" cm="1">
        <f t="array" ref="F57">STOWA2024_JAARROND_T(F$2*60,$C57,2100,"L","")</f>
        <v>0.28943208075908372</v>
      </c>
      <c r="G57" s="16" cm="1">
        <f t="array" ref="G57">STOWA2024_JAARROND_T(G$2*60,$C57,2100,"L","")</f>
        <v>0.18669262950962526</v>
      </c>
      <c r="H57" s="16" cm="1">
        <f t="array" ref="H57">STOWA2024_JAARROND_T(H$2*60,$C57,2100,"L","")</f>
        <v>0.10820234305870398</v>
      </c>
      <c r="I57" s="16" t="e" cm="1">
        <f t="array" ref="I57">STOWA2024_JAARROND_T(I$2*60,$C57,2100,"L","")</f>
        <v>#VALUE!</v>
      </c>
      <c r="J57" s="16" t="e" cm="1">
        <f t="array" ref="J57">STOWA2024_JAARROND_T(J$2*60,$C57,2100,"L","")</f>
        <v>#VALUE!</v>
      </c>
      <c r="K57" s="16" cm="1">
        <f t="array" ref="K57">STOWA2024_JAARROND_T(K$2*60,$C57,2100,"L","")</f>
        <v>2.9356296898817181E-2</v>
      </c>
      <c r="L57" s="16" cm="1">
        <f t="array" ref="L57">STOWA2024_JAARROND_T(L$2*60,$C57,2100,"L","")</f>
        <v>1.9598495815609858E-2</v>
      </c>
      <c r="M57" s="16" cm="1">
        <f t="array" ref="M57">STOWA2024_JAARROND_T(M$2*60,$C57,2100,"L","")</f>
        <v>1.6489292975436685E-2</v>
      </c>
      <c r="N57" s="16" cm="1">
        <f t="array" ref="N57">STOWA2024_JAARROND_T(N$2*60,$C57,2100,"L","")</f>
        <v>1.5067639500337234E-2</v>
      </c>
      <c r="O57" s="16" cm="1">
        <f t="array" ref="O57">STOWA2024_JAARROND_T(O$2*60,$C57,2100,"L","")</f>
        <v>1.3471235583601457E-2</v>
      </c>
      <c r="P57" s="16" cm="1">
        <f t="array" ref="P57">STOWA2024_JAARROND_T(P$2*60,$C57,2100,"L","")</f>
        <v>1.3375477595515028E-2</v>
      </c>
      <c r="R57" s="14" t="s">
        <v>84</v>
      </c>
      <c r="S57">
        <v>10</v>
      </c>
      <c r="T57" s="16" cm="1">
        <f t="array" ref="T57">STOWA2024_JAARROND_T(T$38*60,$C57,2100,"M","")</f>
        <v>0.69899249346704906</v>
      </c>
      <c r="U57" s="16" cm="1">
        <f t="array" ref="U57">STOWA2024_JAARROND_T(U$38*60,$C57,2100,"M","")</f>
        <v>0.37073639592910501</v>
      </c>
      <c r="V57" s="16" cm="1">
        <f t="array" ref="V57">STOWA2024_JAARROND_T(V$38*60,$C57,2100,"M","")</f>
        <v>0.25461543125006042</v>
      </c>
      <c r="W57" s="16" cm="1">
        <f t="array" ref="W57">STOWA2024_JAARROND_T(W$38*60,$C57,2100,"M","")</f>
        <v>0.16228314479371328</v>
      </c>
      <c r="X57" s="16" cm="1">
        <f t="array" ref="X57">STOWA2024_JAARROND_T(X$38*60,$C57,2100,"M","")</f>
        <v>8.1638091591179948E-2</v>
      </c>
      <c r="Y57" s="16" t="e" cm="1">
        <f t="array" ref="Y57">STOWA2024_JAARROND_T(Y$38*60,$C57,2100,"M","")</f>
        <v>#VALUE!</v>
      </c>
      <c r="Z57" s="16" t="e" cm="1">
        <f t="array" ref="Z57">STOWA2024_JAARROND_T(Z$38*60,$C57,2100,"M","")</f>
        <v>#VALUE!</v>
      </c>
      <c r="AA57" s="16" cm="1">
        <f t="array" ref="AA57">STOWA2024_JAARROND_T(AA$38*60,$C57,2100,"M","")</f>
        <v>2.6363620801402317E-2</v>
      </c>
      <c r="AB57" s="16" cm="1">
        <f t="array" ref="AB57">STOWA2024_JAARROND_T(AB$38*60,$C57,2100,"M","")</f>
        <v>1.8363027024050717E-2</v>
      </c>
      <c r="AC57" s="16" cm="1">
        <f t="array" ref="AC57">STOWA2024_JAARROND_T(AC$38*60,$C57,2100,"M","")</f>
        <v>1.5761204440650649E-2</v>
      </c>
      <c r="AD57" s="16" cm="1">
        <f t="array" ref="AD57">STOWA2024_JAARROND_T(AD$38*60,$C57,2100,"M","")</f>
        <v>1.4569339410003011E-2</v>
      </c>
      <c r="AE57" s="16" cm="1">
        <f t="array" ref="AE57">STOWA2024_JAARROND_T(AE$38*60,$C57,2100,"M","")</f>
        <v>1.321430720202973E-2</v>
      </c>
      <c r="AF57" s="16" cm="1">
        <f t="array" ref="AF57">STOWA2024_JAARROND_T(AF$38*60,$C57,2100,"M","")</f>
        <v>1.3616380467694695E-2</v>
      </c>
      <c r="AH57" s="14" t="s">
        <v>84</v>
      </c>
      <c r="AI57">
        <v>10</v>
      </c>
      <c r="AJ57" s="16" cm="1">
        <f t="array" ref="AJ57">STOWA2024_JAARROND_T(AJ$38*60,$C57,2100,"H","")</f>
        <v>0.50437212325570979</v>
      </c>
      <c r="AK57" s="16" cm="1">
        <f t="array" ref="AK57">STOWA2024_JAARROND_T(AK$38*60,$C57,2100,"H","")</f>
        <v>0.29486321012612682</v>
      </c>
      <c r="AL57" s="16" cm="1">
        <f t="array" ref="AL57">STOWA2024_JAARROND_T(AL$38*60,$C57,2100,"H","")</f>
        <v>0.20540796974574627</v>
      </c>
      <c r="AM57" s="16" cm="1">
        <f t="array" ref="AM57">STOWA2024_JAARROND_T(AM$38*60,$C57,2100,"H","")</f>
        <v>0.12359512722681455</v>
      </c>
      <c r="AN57" s="16" t="e" cm="1">
        <f t="array" ref="AN57">STOWA2024_JAARROND_T(AN$38*60,$C57,2100,"H","")</f>
        <v>#VALUE!</v>
      </c>
      <c r="AO57" s="16" t="e" cm="1">
        <f t="array" ref="AO57">STOWA2024_JAARROND_T(AO$38*60,$C57,2100,"H","")</f>
        <v>#VALUE!</v>
      </c>
      <c r="AP57" s="16" t="e" cm="1">
        <f t="array" ref="AP57">STOWA2024_JAARROND_T(AP$38*60,$C57,2100,"H","")</f>
        <v>#VALUE!</v>
      </c>
      <c r="AQ57" s="16" cm="1">
        <f t="array" ref="AQ57">STOWA2024_JAARROND_T(AQ$38*60,$C57,2100,"H","")</f>
        <v>2.2153545907134517E-2</v>
      </c>
      <c r="AR57" s="16" cm="1">
        <f t="array" ref="AR57">STOWA2024_JAARROND_T(AR$38*60,$C57,2100,"H","")</f>
        <v>1.6468715014575988E-2</v>
      </c>
      <c r="AS57" s="16" cm="1">
        <f t="array" ref="AS57">STOWA2024_JAARROND_T(AS$38*60,$C57,2100,"H","")</f>
        <v>1.4593892844454032E-2</v>
      </c>
      <c r="AT57" s="16" cm="1">
        <f t="array" ref="AT57">STOWA2024_JAARROND_T(AT$38*60,$C57,2100,"H","")</f>
        <v>1.3747185151901823E-2</v>
      </c>
      <c r="AU57" s="16" cm="1">
        <f t="array" ref="AU57">STOWA2024_JAARROND_T(AU$38*60,$C57,2100,"H","")</f>
        <v>1.2776031899229762E-2</v>
      </c>
      <c r="AV57" s="16" cm="1">
        <f t="array" ref="AV57">STOWA2024_JAARROND_T(AV$38*60,$C57,2100,"H","")</f>
        <v>1.8778837126150669E-2</v>
      </c>
    </row>
    <row r="58" spans="2:48" x14ac:dyDescent="0.3">
      <c r="B58" s="14" t="s">
        <v>85</v>
      </c>
      <c r="C58">
        <v>20</v>
      </c>
      <c r="D58" s="16" cm="1">
        <f t="array" ref="D58">STOWA2024_JAARROND_T(D$2*60,$C58,2100,"L","")</f>
        <v>16.516010352001988</v>
      </c>
      <c r="E58" s="16" cm="1">
        <f t="array" ref="E58">STOWA2024_JAARROND_T(E$2*60,$C58,2100,"L","")</f>
        <v>3.6356633386363941</v>
      </c>
      <c r="F58" s="16" cm="1">
        <f t="array" ref="F58">STOWA2024_JAARROND_T(F$2*60,$C58,2100,"L","")</f>
        <v>1.8209965013079727</v>
      </c>
      <c r="G58" s="16" cm="1">
        <f t="array" ref="G58">STOWA2024_JAARROND_T(G$2*60,$C58,2100,"L","")</f>
        <v>0.99416178278676293</v>
      </c>
      <c r="H58" s="16" cm="1">
        <f t="array" ref="H58">STOWA2024_JAARROND_T(H$2*60,$C58,2100,"L","")</f>
        <v>0.57176203497209799</v>
      </c>
      <c r="I58" s="16" cm="1">
        <f t="array" ref="I58">STOWA2024_JAARROND_T(I$2*60,$C58,2100,"L","")</f>
        <v>0.35549920728408241</v>
      </c>
      <c r="J58" s="16" cm="1">
        <f t="array" ref="J58">STOWA2024_JAARROND_T(J$2*60,$C58,2100,"L","")</f>
        <v>0.28226038280024235</v>
      </c>
      <c r="K58" s="16" cm="1">
        <f t="array" ref="K58">STOWA2024_JAARROND_T(K$2*60,$C58,2100,"L","")</f>
        <v>0.12863490561054208</v>
      </c>
      <c r="L58" s="16" cm="1">
        <f t="array" ref="L58">STOWA2024_JAARROND_T(L$2*60,$C58,2100,"L","")</f>
        <v>6.6935507169706268E-2</v>
      </c>
      <c r="M58" s="16" cm="1">
        <f t="array" ref="M58">STOWA2024_JAARROND_T(M$2*60,$C58,2100,"L","")</f>
        <v>4.7068398820418633E-2</v>
      </c>
      <c r="N58" s="16" cm="1">
        <f t="array" ref="N58">STOWA2024_JAARROND_T(N$2*60,$C58,2100,"L","")</f>
        <v>3.7645152493492748E-2</v>
      </c>
      <c r="O58" s="16" cm="1">
        <f t="array" ref="O58">STOWA2024_JAARROND_T(O$2*60,$C58,2100,"L","")</f>
        <v>2.472497570603371E-2</v>
      </c>
      <c r="P58" s="16" cm="1">
        <f t="array" ref="P58">STOWA2024_JAARROND_T(P$2*60,$C58,2100,"L","")</f>
        <v>2.2489672243465247E-2</v>
      </c>
      <c r="R58" s="14" t="s">
        <v>85</v>
      </c>
      <c r="S58">
        <v>20</v>
      </c>
      <c r="T58" s="16" cm="1">
        <f t="array" ref="T58">STOWA2024_JAARROND_T(T$38*60,$C58,2100,"M","")</f>
        <v>12.049929707430818</v>
      </c>
      <c r="U58" s="16" cm="1">
        <f t="array" ref="U58">STOWA2024_JAARROND_T(U$38*60,$C58,2100,"M","")</f>
        <v>2.8217753396100163</v>
      </c>
      <c r="V58" s="16" cm="1">
        <f t="array" ref="V58">STOWA2024_JAARROND_T(V$38*60,$C58,2100,"M","")</f>
        <v>1.4497680115074585</v>
      </c>
      <c r="W58" s="16" cm="1">
        <f t="array" ref="W58">STOWA2024_JAARROND_T(W$38*60,$C58,2100,"M","")</f>
        <v>0.80797477343220481</v>
      </c>
      <c r="X58" s="16" cm="1">
        <f t="array" ref="X58">STOWA2024_JAARROND_T(X$38*60,$C58,2100,"M","")</f>
        <v>0.47564470632769645</v>
      </c>
      <c r="Y58" s="16" cm="1">
        <f t="array" ref="Y58">STOWA2024_JAARROND_T(Y$38*60,$C58,2100,"M","")</f>
        <v>0.30318358958236974</v>
      </c>
      <c r="Z58" s="16" cm="1">
        <f t="array" ref="Z58">STOWA2024_JAARROND_T(Z$38*60,$C58,2100,"M","")</f>
        <v>0.24415715509561406</v>
      </c>
      <c r="AA58" s="16" cm="1">
        <f t="array" ref="AA58">STOWA2024_JAARROND_T(AA$38*60,$C58,2100,"M","")</f>
        <v>0.10784088837660738</v>
      </c>
      <c r="AB58" s="16" cm="1">
        <f t="array" ref="AB58">STOWA2024_JAARROND_T(AB$38*60,$C58,2100,"M","")</f>
        <v>5.9641947394097887E-2</v>
      </c>
      <c r="AC58" s="16" cm="1">
        <f t="array" ref="AC58">STOWA2024_JAARROND_T(AC$38*60,$C58,2100,"M","")</f>
        <v>4.3292236987731866E-2</v>
      </c>
      <c r="AD58" s="16" cm="1">
        <f t="array" ref="AD58">STOWA2024_JAARROND_T(AD$38*60,$C58,2100,"M","")</f>
        <v>3.530870127833096E-2</v>
      </c>
      <c r="AE58" s="16" cm="1">
        <f t="array" ref="AE58">STOWA2024_JAARROND_T(AE$38*60,$C58,2100,"M","")</f>
        <v>2.3785382894758948E-2</v>
      </c>
      <c r="AF58" s="16" cm="1">
        <f t="array" ref="AF58">STOWA2024_JAARROND_T(AF$38*60,$C58,2100,"M","")</f>
        <v>2.1752740287923806E-2</v>
      </c>
      <c r="AH58" s="14" t="s">
        <v>85</v>
      </c>
      <c r="AI58">
        <v>20</v>
      </c>
      <c r="AJ58" s="16" cm="1">
        <f t="array" ref="AJ58">STOWA2024_JAARROND_T(AJ$38*60,$C58,2100,"H","")</f>
        <v>6.9853975636439483</v>
      </c>
      <c r="AK58" s="16" cm="1">
        <f t="array" ref="AK58">STOWA2024_JAARROND_T(AK$38*60,$C58,2100,"H","")</f>
        <v>1.8441794315830762</v>
      </c>
      <c r="AL58" s="16" cm="1">
        <f t="array" ref="AL58">STOWA2024_JAARROND_T(AL$38*60,$C58,2100,"H","")</f>
        <v>0.99803378973091483</v>
      </c>
      <c r="AM58" s="16" cm="1">
        <f t="array" ref="AM58">STOWA2024_JAARROND_T(AM$38*60,$C58,2100,"H","")</f>
        <v>0.57934416514293452</v>
      </c>
      <c r="AN58" s="16" cm="1">
        <f t="array" ref="AN58">STOWA2024_JAARROND_T(AN$38*60,$C58,2100,"H","")</f>
        <v>0.35457240463762735</v>
      </c>
      <c r="AO58" s="16" cm="1">
        <f t="array" ref="AO58">STOWA2024_JAARROND_T(AO$38*60,$C58,2100,"H","")</f>
        <v>0.23392976251102496</v>
      </c>
      <c r="AP58" s="16" cm="1">
        <f t="array" ref="AP58">STOWA2024_JAARROND_T(AP$38*60,$C58,2100,"H","")</f>
        <v>0.19203627830627643</v>
      </c>
      <c r="AQ58" s="16" cm="1">
        <f t="array" ref="AQ58">STOWA2024_JAARROND_T(AQ$38*60,$C58,2100,"H","")</f>
        <v>8.0777696076116581E-2</v>
      </c>
      <c r="AR58" s="16" cm="1">
        <f t="array" ref="AR58">STOWA2024_JAARROND_T(AR$38*60,$C58,2100,"H","")</f>
        <v>4.9116981577979384E-2</v>
      </c>
      <c r="AS58" s="16" cm="1">
        <f t="array" ref="AS58">STOWA2024_JAARROND_T(AS$38*60,$C58,2100,"H","")</f>
        <v>3.7520274503542193E-2</v>
      </c>
      <c r="AT58" s="16" cm="1">
        <f t="array" ref="AT58">STOWA2024_JAARROND_T(AT$38*60,$C58,2100,"H","")</f>
        <v>3.160103844127686E-2</v>
      </c>
      <c r="AU58" s="16" cm="1">
        <f t="array" ref="AU58">STOWA2024_JAARROND_T(AU$38*60,$C58,2100,"H","")</f>
        <v>2.2233349423491925E-2</v>
      </c>
      <c r="AV58" s="16" cm="1">
        <f t="array" ref="AV58">STOWA2024_JAARROND_T(AV$38*60,$C58,2100,"H","")</f>
        <v>2.0527370693391018E-2</v>
      </c>
    </row>
    <row r="59" spans="2:48" x14ac:dyDescent="0.3">
      <c r="B59" s="14" t="s">
        <v>86</v>
      </c>
      <c r="C59">
        <v>30</v>
      </c>
      <c r="D59" s="16" cm="1">
        <f t="array" ref="D59">STOWA2024_JAARROND_T(D$2*60,$C59,2100,"L","")</f>
        <v>109.05009148009471</v>
      </c>
      <c r="E59" s="16" cm="1">
        <f t="array" ref="E59">STOWA2024_JAARROND_T(E$2*60,$C59,2100,"L","")</f>
        <v>17.634069206582073</v>
      </c>
      <c r="F59" s="16" cm="1">
        <f t="array" ref="F59">STOWA2024_JAARROND_T(F$2*60,$C59,2100,"L","")</f>
        <v>8.0523807527287659</v>
      </c>
      <c r="G59" s="16" cm="1">
        <f t="array" ref="G59">STOWA2024_JAARROND_T(G$2*60,$C59,2100,"L","")</f>
        <v>4.1811180629814624</v>
      </c>
      <c r="H59" s="16" cm="1">
        <f t="array" ref="H59">STOWA2024_JAARROND_T(H$2*60,$C59,2100,"L","")</f>
        <v>2.2353602763593106</v>
      </c>
      <c r="I59" s="16" cm="1">
        <f t="array" ref="I59">STOWA2024_JAARROND_T(I$2*60,$C59,2100,"L","")</f>
        <v>1.209437855448197</v>
      </c>
      <c r="J59" s="16" cm="1">
        <f t="array" ref="J59">STOWA2024_JAARROND_T(J$2*60,$C59,2100,"L","")</f>
        <v>0.86178735224400449</v>
      </c>
      <c r="K59" s="16" cm="1">
        <f t="array" ref="K59">STOWA2024_JAARROND_T(K$2*60,$C59,2100,"L","")</f>
        <v>0.43889537590511762</v>
      </c>
      <c r="L59" s="16" cm="1">
        <f t="array" ref="L59">STOWA2024_JAARROND_T(L$2*60,$C59,2100,"L","")</f>
        <v>0.19961140415775308</v>
      </c>
      <c r="M59" s="16" cm="1">
        <f t="array" ref="M59">STOWA2024_JAARROND_T(M$2*60,$C59,2100,"L","")</f>
        <v>0.12451059555530282</v>
      </c>
      <c r="N59" s="16" cm="1">
        <f t="array" ref="N59">STOWA2024_JAARROND_T(N$2*60,$C59,2100,"L","")</f>
        <v>9.0106195701587899E-2</v>
      </c>
      <c r="O59" s="16" cm="1">
        <f t="array" ref="O59">STOWA2024_JAARROND_T(O$2*60,$C59,2100,"L","")</f>
        <v>4.5450626231316564E-2</v>
      </c>
      <c r="P59" s="16" cm="1">
        <f t="array" ref="P59">STOWA2024_JAARROND_T(P$2*60,$C59,2100,"L","")</f>
        <v>3.8077992244884465E-2</v>
      </c>
      <c r="R59" s="14" t="s">
        <v>86</v>
      </c>
      <c r="S59">
        <v>30</v>
      </c>
      <c r="T59" s="16" cm="1">
        <f t="array" ref="T59">STOWA2024_JAARROND_T(T$38*60,$C59,2100,"M","")</f>
        <v>79.906972682580346</v>
      </c>
      <c r="U59" s="16" cm="1">
        <f t="array" ref="U59">STOWA2024_JAARROND_T(U$38*60,$C59,2100,"M","")</f>
        <v>13.543028511965581</v>
      </c>
      <c r="V59" s="16" cm="1">
        <f t="array" ref="V59">STOWA2024_JAARROND_T(V$38*60,$C59,2100,"M","")</f>
        <v>6.2481647880542397</v>
      </c>
      <c r="W59" s="16" cm="1">
        <f t="array" ref="W59">STOWA2024_JAARROND_T(W$38*60,$C59,2100,"M","")</f>
        <v>3.2456589363464845</v>
      </c>
      <c r="X59" s="16" cm="1">
        <f t="array" ref="X59">STOWA2024_JAARROND_T(X$38*60,$C59,2100,"M","")</f>
        <v>1.7363428324061583</v>
      </c>
      <c r="Y59" s="16" cm="1">
        <f t="array" ref="Y59">STOWA2024_JAARROND_T(Y$38*60,$C59,2100,"M","")</f>
        <v>0.95215283253262872</v>
      </c>
      <c r="Z59" s="16" cm="1">
        <f t="array" ref="Z59">STOWA2024_JAARROND_T(Z$38*60,$C59,2100,"M","")</f>
        <v>0.68952819134758836</v>
      </c>
      <c r="AA59" s="16" cm="1">
        <f t="array" ref="AA59">STOWA2024_JAARROND_T(AA$38*60,$C59,2100,"M","")</f>
        <v>0.35076763926761734</v>
      </c>
      <c r="AB59" s="16" cm="1">
        <f t="array" ref="AB59">STOWA2024_JAARROND_T(AB$38*60,$C59,2100,"M","")</f>
        <v>0.17090518920928821</v>
      </c>
      <c r="AC59" s="16" cm="1">
        <f t="array" ref="AC59">STOWA2024_JAARROND_T(AC$38*60,$C59,2100,"M","")</f>
        <v>0.11078282910060647</v>
      </c>
      <c r="AD59" s="16" cm="1">
        <f t="array" ref="AD59">STOWA2024_JAARROND_T(AD$38*60,$C59,2100,"M","")</f>
        <v>8.220154075627055E-2</v>
      </c>
      <c r="AE59" s="16" cm="1">
        <f t="array" ref="AE59">STOWA2024_JAARROND_T(AE$38*60,$C59,2100,"M","")</f>
        <v>4.2878773273126239E-2</v>
      </c>
      <c r="AF59" s="16" cm="1">
        <f t="array" ref="AF59">STOWA2024_JAARROND_T(AF$38*60,$C59,2100,"M","")</f>
        <v>3.6198203110100573E-2</v>
      </c>
      <c r="AH59" s="14" t="s">
        <v>86</v>
      </c>
      <c r="AI59">
        <v>30</v>
      </c>
      <c r="AJ59" s="16" cm="1">
        <f t="array" ref="AJ59">STOWA2024_JAARROND_T(AJ$38*60,$C59,2100,"H","")</f>
        <v>46.379249522025603</v>
      </c>
      <c r="AK59" s="16" cm="1">
        <f t="array" ref="AK59">STOWA2024_JAARROND_T(AK$38*60,$C59,2100,"H","")</f>
        <v>8.5523674990800487</v>
      </c>
      <c r="AL59" s="16" cm="1">
        <f t="array" ref="AL59">STOWA2024_JAARROND_T(AL$38*60,$C59,2100,"H","")</f>
        <v>4.0313425243992702</v>
      </c>
      <c r="AM59" s="16" cm="1">
        <f t="array" ref="AM59">STOWA2024_JAARROND_T(AM$38*60,$C59,2100,"H","")</f>
        <v>2.1089270599924745</v>
      </c>
      <c r="AN59" s="16" cm="1">
        <f t="array" ref="AN59">STOWA2024_JAARROND_T(AN$38*60,$C59,2100,"H","")</f>
        <v>1.1423607808749494</v>
      </c>
      <c r="AO59" s="16" cm="1">
        <f t="array" ref="AO59">STOWA2024_JAARROND_T(AO$38*60,$C59,2100,"H","")</f>
        <v>0.64980957722398225</v>
      </c>
      <c r="AP59" s="16" cm="1">
        <f t="array" ref="AP59">STOWA2024_JAARROND_T(AP$38*60,$C59,2100,"H","")</f>
        <v>0.48637679439271603</v>
      </c>
      <c r="AQ59" s="16" cm="1">
        <f t="array" ref="AQ59">STOWA2024_JAARROND_T(AQ$38*60,$C59,2100,"H","")</f>
        <v>0.2421442279357883</v>
      </c>
      <c r="AR59" s="16" cm="1">
        <f t="array" ref="AR59">STOWA2024_JAARROND_T(AR$38*60,$C59,2100,"H","")</f>
        <v>0.13140625169279049</v>
      </c>
      <c r="AS59" s="16" cm="1">
        <f t="array" ref="AS59">STOWA2024_JAARROND_T(AS$38*60,$C59,2100,"H","")</f>
        <v>9.0651714598826996E-2</v>
      </c>
      <c r="AT59" s="16" cm="1">
        <f t="array" ref="AT59">STOWA2024_JAARROND_T(AT$38*60,$C59,2100,"H","")</f>
        <v>7.0101895303004563E-2</v>
      </c>
      <c r="AU59" s="16" cm="1">
        <f t="array" ref="AU59">STOWA2024_JAARROND_T(AU$38*60,$C59,2100,"H","")</f>
        <v>3.8741429645848258E-2</v>
      </c>
      <c r="AV59" s="16" cm="1">
        <f t="array" ref="AV59">STOWA2024_JAARROND_T(AV$38*60,$C59,2100,"H","")</f>
        <v>3.3146849553644407E-2</v>
      </c>
    </row>
    <row r="60" spans="2:48" x14ac:dyDescent="0.3">
      <c r="B60" s="14" t="s">
        <v>87</v>
      </c>
      <c r="C60">
        <v>40</v>
      </c>
      <c r="D60" s="16" cm="1">
        <f t="array" ref="D60">STOWA2024_JAARROND_T(D$2*60,$C60,2100,"L","")</f>
        <v>405.58763421306162</v>
      </c>
      <c r="E60" s="16" cm="1">
        <f t="array" ref="E60">STOWA2024_JAARROND_T(E$2*60,$C60,2100,"L","")</f>
        <v>53.907810976578354</v>
      </c>
      <c r="F60" s="16" cm="1">
        <f t="array" ref="F60">STOWA2024_JAARROND_T(F$2*60,$C60,2100,"L","")</f>
        <v>23.734029031996901</v>
      </c>
      <c r="G60" s="16" cm="1">
        <f t="array" ref="G60">STOWA2024_JAARROND_T(G$2*60,$C60,2100,"L","")</f>
        <v>12.484238916194736</v>
      </c>
      <c r="H60" s="16" cm="1">
        <f t="array" ref="H60">STOWA2024_JAARROND_T(H$2*60,$C60,2100,"L","")</f>
        <v>6.9043395139394255</v>
      </c>
      <c r="I60" s="16" cm="1">
        <f t="array" ref="I60">STOWA2024_JAARROND_T(I$2*60,$C60,2100,"L","")</f>
        <v>3.7820409637008505</v>
      </c>
      <c r="J60" s="16" cm="1">
        <f t="array" ref="J60">STOWA2024_JAARROND_T(J$2*60,$C60,2100,"L","")</f>
        <v>2.6344635573434889</v>
      </c>
      <c r="K60" s="16" cm="1">
        <f t="array" ref="K60">STOWA2024_JAARROND_T(K$2*60,$C60,2100,"L","")</f>
        <v>1.2536507563732553</v>
      </c>
      <c r="L60" s="16" cm="1">
        <f t="array" ref="L60">STOWA2024_JAARROND_T(L$2*60,$C60,2100,"L","")</f>
        <v>0.53401647187581736</v>
      </c>
      <c r="M60" s="16" cm="1">
        <f t="array" ref="M60">STOWA2024_JAARROND_T(M$2*60,$C60,2100,"L","")</f>
        <v>0.3083940331624061</v>
      </c>
      <c r="N60" s="16" cm="1">
        <f t="array" ref="N60">STOWA2024_JAARROND_T(N$2*60,$C60,2100,"L","")</f>
        <v>0.2074165364256588</v>
      </c>
      <c r="O60" s="16" cm="1">
        <f t="array" ref="O60">STOWA2024_JAARROND_T(O$2*60,$C60,2100,"L","")</f>
        <v>8.3682567635924382E-2</v>
      </c>
      <c r="P60" s="16" cm="1">
        <f t="array" ref="P60">STOWA2024_JAARROND_T(P$2*60,$C60,2100,"L","")</f>
        <v>6.492973381314239E-2</v>
      </c>
      <c r="R60" s="14" t="s">
        <v>87</v>
      </c>
      <c r="S60">
        <v>40</v>
      </c>
      <c r="T60" s="16" cm="1">
        <f t="array" ref="T60">STOWA2024_JAARROND_T(T$38*60,$C60,2100,"M","")</f>
        <v>298.79210076776383</v>
      </c>
      <c r="U60" s="16" cm="1">
        <f t="array" ref="U60">STOWA2024_JAARROND_T(U$38*60,$C60,2100,"M","")</f>
        <v>41.571945646368306</v>
      </c>
      <c r="V60" s="16" cm="1">
        <f t="array" ref="V60">STOWA2024_JAARROND_T(V$38*60,$C60,2100,"M","")</f>
        <v>18.450369998677182</v>
      </c>
      <c r="W60" s="16" cm="1">
        <f t="array" ref="W60">STOWA2024_JAARROND_T(W$38*60,$C60,2100,"M","")</f>
        <v>9.6650343038525133</v>
      </c>
      <c r="X60" s="16" cm="1">
        <f t="array" ref="X60">STOWA2024_JAARROND_T(X$38*60,$C60,2100,"M","")</f>
        <v>5.2844606209256524</v>
      </c>
      <c r="Y60" s="16" cm="1">
        <f t="array" ref="Y60">STOWA2024_JAARROND_T(Y$38*60,$C60,2100,"M","")</f>
        <v>2.8616776436213356</v>
      </c>
      <c r="Z60" s="16" cm="1">
        <f t="array" ref="Z60">STOWA2024_JAARROND_T(Z$38*60,$C60,2100,"M","")</f>
        <v>1.9886163178424909</v>
      </c>
      <c r="AA60" s="16" cm="1">
        <f t="array" ref="AA60">STOWA2024_JAARROND_T(AA$38*60,$C60,2100,"M","")</f>
        <v>0.96745513694061014</v>
      </c>
      <c r="AB60" s="16" cm="1">
        <f t="array" ref="AB60">STOWA2024_JAARROND_T(AB$38*60,$C60,2100,"M","")</f>
        <v>0.44259796262571599</v>
      </c>
      <c r="AC60" s="16" cm="1">
        <f t="array" ref="AC60">STOWA2024_JAARROND_T(AC$38*60,$C60,2100,"M","")</f>
        <v>0.26656722652030701</v>
      </c>
      <c r="AD60" s="16" cm="1">
        <f t="array" ref="AD60">STOWA2024_JAARROND_T(AD$38*60,$C60,2100,"M","")</f>
        <v>0.18449210532600968</v>
      </c>
      <c r="AE60" s="16" cm="1">
        <f t="array" ref="AE60">STOWA2024_JAARROND_T(AE$38*60,$C60,2100,"M","")</f>
        <v>7.7413398268037115E-2</v>
      </c>
      <c r="AF60" s="16" cm="1">
        <f t="array" ref="AF60">STOWA2024_JAARROND_T(AF$38*60,$C60,2100,"M","")</f>
        <v>6.0636005339843334E-2</v>
      </c>
      <c r="AH60" s="14" t="s">
        <v>87</v>
      </c>
      <c r="AI60">
        <v>40</v>
      </c>
      <c r="AJ60" s="16" cm="1">
        <f t="array" ref="AJ60">STOWA2024_JAARROND_T(AJ$38*60,$C60,2100,"H","")</f>
        <v>175.05580554054902</v>
      </c>
      <c r="AK60" s="16" cm="1">
        <f t="array" ref="AK60">STOWA2024_JAARROND_T(AK$38*60,$C60,2100,"H","")</f>
        <v>26.375917795320678</v>
      </c>
      <c r="AL60" s="16" cm="1">
        <f t="array" ref="AL60">STOWA2024_JAARROND_T(AL$38*60,$C60,2100,"H","")</f>
        <v>11.876992563456831</v>
      </c>
      <c r="AM60" s="16" cm="1">
        <f t="array" ref="AM60">STOWA2024_JAARROND_T(AM$38*60,$C60,2100,"H","")</f>
        <v>6.1839326077546568</v>
      </c>
      <c r="AN60" s="16" cm="1">
        <f t="array" ref="AN60">STOWA2024_JAARROND_T(AN$38*60,$C60,2100,"H","")</f>
        <v>3.3284437065644914</v>
      </c>
      <c r="AO60" s="16" cm="1">
        <f t="array" ref="AO60">STOWA2024_JAARROND_T(AO$38*60,$C60,2100,"H","")</f>
        <v>1.7871545125001966</v>
      </c>
      <c r="AP60" s="16" cm="1">
        <f t="array" ref="AP60">STOWA2024_JAARROND_T(AP$38*60,$C60,2100,"H","")</f>
        <v>1.2506860715868677</v>
      </c>
      <c r="AQ60" s="16" cm="1">
        <f t="array" ref="AQ60">STOWA2024_JAARROND_T(AQ$38*60,$C60,2100,"H","")</f>
        <v>0.62837083598287202</v>
      </c>
      <c r="AR60" s="16" cm="1">
        <f t="array" ref="AR60">STOWA2024_JAARROND_T(AR$38*60,$C60,2100,"H","")</f>
        <v>0.32164148009186383</v>
      </c>
      <c r="AS60" s="16" cm="1">
        <f t="array" ref="AS60">STOWA2024_JAARROND_T(AS$38*60,$C60,2100,"H","")</f>
        <v>0.20741637333384749</v>
      </c>
      <c r="AT60" s="16" cm="1">
        <f t="array" ref="AT60">STOWA2024_JAARROND_T(AT$38*60,$C60,2100,"H","")</f>
        <v>0.15051277787092182</v>
      </c>
      <c r="AU60" s="16" cm="1">
        <f t="array" ref="AU60">STOWA2024_JAARROND_T(AU$38*60,$C60,2100,"H","")</f>
        <v>6.7595048253606113E-2</v>
      </c>
      <c r="AV60" s="16" cm="1">
        <f t="array" ref="AV60">STOWA2024_JAARROND_T(AV$38*60,$C60,2100,"H","")</f>
        <v>5.38388572197286E-2</v>
      </c>
    </row>
    <row r="61" spans="2:48" x14ac:dyDescent="0.3">
      <c r="B61" s="14" t="s">
        <v>88</v>
      </c>
      <c r="C61">
        <v>50</v>
      </c>
      <c r="D61" s="16" cm="1">
        <f t="array" ref="D61">STOWA2024_JAARROND_T(D$2*60,$C61,2100,"L","")</f>
        <v>1107.4388505007764</v>
      </c>
      <c r="E61" s="16" cm="1">
        <f t="array" ref="E61">STOWA2024_JAARROND_T(E$2*60,$C61,2100,"L","")</f>
        <v>126.37298239252932</v>
      </c>
      <c r="F61" s="16" cm="1">
        <f t="array" ref="F61">STOWA2024_JAARROND_T(F$2*60,$C61,2100,"L","")</f>
        <v>54.156638334106802</v>
      </c>
      <c r="G61" s="16" cm="1">
        <f t="array" ref="G61">STOWA2024_JAARROND_T(G$2*60,$C61,2100,"L","")</f>
        <v>28.877547774598877</v>
      </c>
      <c r="H61" s="16" cm="1">
        <f t="array" ref="H61">STOWA2024_JAARROND_T(H$2*60,$C61,2100,"L","")</f>
        <v>16.667800934428733</v>
      </c>
      <c r="I61" s="16" cm="1">
        <f t="array" ref="I61">STOWA2024_JAARROND_T(I$2*60,$C61,2100,"L","")</f>
        <v>9.6742735681709018</v>
      </c>
      <c r="J61" s="16" cm="1">
        <f t="array" ref="J61">STOWA2024_JAARROND_T(J$2*60,$C61,2100,"L","")</f>
        <v>6.9608544069284699</v>
      </c>
      <c r="K61" s="16" cm="1">
        <f t="array" ref="K61">STOWA2024_JAARROND_T(K$2*60,$C61,2100,"L","")</f>
        <v>3.1364960748284951</v>
      </c>
      <c r="L61" s="16" cm="1">
        <f t="array" ref="L61">STOWA2024_JAARROND_T(L$2*60,$C61,2100,"L","")</f>
        <v>1.306901460436436</v>
      </c>
      <c r="M61" s="16" cm="1">
        <f t="array" ref="M61">STOWA2024_JAARROND_T(M$2*60,$C61,2100,"L","")</f>
        <v>0.72119531815347526</v>
      </c>
      <c r="N61" s="16" cm="1">
        <f t="array" ref="N61">STOWA2024_JAARROND_T(N$2*60,$C61,2100,"L","")</f>
        <v>0.46071590789174177</v>
      </c>
      <c r="O61" s="16" cm="1">
        <f t="array" ref="O61">STOWA2024_JAARROND_T(O$2*60,$C61,2100,"L","")</f>
        <v>0.15431953088285399</v>
      </c>
      <c r="P61" s="16" cm="1">
        <f t="array" ref="P61">STOWA2024_JAARROND_T(P$2*60,$C61,2100,"L","")</f>
        <v>0.11152229487696888</v>
      </c>
      <c r="R61" s="14" t="s">
        <v>88</v>
      </c>
      <c r="S61">
        <v>50</v>
      </c>
      <c r="T61" s="16" cm="1">
        <f t="array" ref="T61">STOWA2024_JAARROND_T(T$38*60,$C61,2100,"M","")</f>
        <v>818.72017431096106</v>
      </c>
      <c r="U61" s="16" cm="1">
        <f t="array" ref="U61">STOWA2024_JAARROND_T(U$38*60,$C61,2100,"M","")</f>
        <v>97.84913361126668</v>
      </c>
      <c r="V61" s="16" cm="1">
        <f t="array" ref="V61">STOWA2024_JAARROND_T(V$38*60,$C61,2100,"M","")</f>
        <v>42.28321288094164</v>
      </c>
      <c r="W61" s="16" cm="1">
        <f t="array" ref="W61">STOWA2024_JAARROND_T(W$38*60,$C61,2100,"M","")</f>
        <v>22.458025885136884</v>
      </c>
      <c r="X61" s="16" cm="1">
        <f t="array" ref="X61">STOWA2024_JAARROND_T(X$38*60,$C61,2100,"M","")</f>
        <v>12.792792708353133</v>
      </c>
      <c r="Y61" s="16" cm="1">
        <f t="array" ref="Y61">STOWA2024_JAARROND_T(Y$38*60,$C61,2100,"M","")</f>
        <v>7.2810134623508018</v>
      </c>
      <c r="Z61" s="16" cm="1">
        <f t="array" ref="Z61">STOWA2024_JAARROND_T(Z$38*60,$C61,2100,"M","")</f>
        <v>5.1723327242779922</v>
      </c>
      <c r="AA61" s="16" cm="1">
        <f t="array" ref="AA61">STOWA2024_JAARROND_T(AA$38*60,$C61,2100,"M","")</f>
        <v>2.3558534406295339</v>
      </c>
      <c r="AB61" s="16" cm="1">
        <f t="array" ref="AB61">STOWA2024_JAARROND_T(AB$38*60,$C61,2100,"M","")</f>
        <v>1.0543612716664483</v>
      </c>
      <c r="AC61" s="16" cm="1">
        <f t="array" ref="AC61">STOWA2024_JAARROND_T(AC$38*60,$C61,2100,"M","")</f>
        <v>0.60773798794697087</v>
      </c>
      <c r="AD61" s="16" cm="1">
        <f t="array" ref="AD61">STOWA2024_JAARROND_T(AD$38*60,$C61,2100,"M","")</f>
        <v>0.40038533109551805</v>
      </c>
      <c r="AE61" s="16" cm="1">
        <f t="array" ref="AE61">STOWA2024_JAARROND_T(AE$38*60,$C61,2100,"M","")</f>
        <v>0.13997058728010361</v>
      </c>
      <c r="AF61" s="16" cm="1">
        <f t="array" ref="AF61">STOWA2024_JAARROND_T(AF$38*60,$C61,2100,"M","")</f>
        <v>0.10226481337472562</v>
      </c>
      <c r="AH61" s="14" t="s">
        <v>88</v>
      </c>
      <c r="AI61">
        <v>50</v>
      </c>
      <c r="AJ61" s="16" cm="1">
        <f t="array" ref="AJ61">STOWA2024_JAARROND_T(AJ$38*60,$C61,2100,"H","")</f>
        <v>482.844388716933</v>
      </c>
      <c r="AK61" s="16" cm="1">
        <f t="array" ref="AK61">STOWA2024_JAARROND_T(AK$38*60,$C61,2100,"H","")</f>
        <v>62.515898451033401</v>
      </c>
      <c r="AL61" s="16" cm="1">
        <f t="array" ref="AL61">STOWA2024_JAARROND_T(AL$38*60,$C61,2100,"H","")</f>
        <v>27.397932567095701</v>
      </c>
      <c r="AM61" s="16" cm="1">
        <f t="array" ref="AM61">STOWA2024_JAARROND_T(AM$38*60,$C61,2100,"H","")</f>
        <v>14.446575755602638</v>
      </c>
      <c r="AN61" s="16" cm="1">
        <f t="array" ref="AN61">STOWA2024_JAARROND_T(AN$38*60,$C61,2100,"H","")</f>
        <v>8.0460486737094694</v>
      </c>
      <c r="AO61" s="16" cm="1">
        <f t="array" ref="AO61">STOWA2024_JAARROND_T(AO$38*60,$C61,2100,"H","")</f>
        <v>4.4436215350445254</v>
      </c>
      <c r="AP61" s="16" cm="1">
        <f t="array" ref="AP61">STOWA2024_JAARROND_T(AP$38*60,$C61,2100,"H","")</f>
        <v>3.1053143414276208</v>
      </c>
      <c r="AQ61" s="16" cm="1">
        <f t="array" ref="AQ61">STOWA2024_JAARROND_T(AQ$38*60,$C61,2100,"H","")</f>
        <v>1.4595289144595562</v>
      </c>
      <c r="AR61" s="16" cm="1">
        <f t="array" ref="AR61">STOWA2024_JAARROND_T(AR$38*60,$C61,2100,"H","")</f>
        <v>0.73097596064656034</v>
      </c>
      <c r="AS61" s="16" cm="1">
        <f t="array" ref="AS61">STOWA2024_JAARROND_T(AS$38*60,$C61,2100,"H","")</f>
        <v>0.45227901039554358</v>
      </c>
      <c r="AT61" s="16" cm="1">
        <f t="array" ref="AT61">STOWA2024_JAARROND_T(AT$38*60,$C61,2100,"H","")</f>
        <v>0.31358678264332129</v>
      </c>
      <c r="AU61" s="16" cm="1">
        <f t="array" ref="AU61">STOWA2024_JAARROND_T(AU$38*60,$C61,2100,"H","")</f>
        <v>0.11809589327845507</v>
      </c>
      <c r="AV61" s="16" cm="1">
        <f t="array" ref="AV61">STOWA2024_JAARROND_T(AV$38*60,$C61,2100,"H","")</f>
        <v>8.7972178013673963E-2</v>
      </c>
    </row>
    <row r="62" spans="2:48" x14ac:dyDescent="0.3">
      <c r="B62" s="14" t="s">
        <v>89</v>
      </c>
      <c r="C62">
        <v>60</v>
      </c>
      <c r="D62" s="16" cm="1">
        <f t="array" ref="D62">STOWA2024_JAARROND_T(D$2*60,$C62,2100,"L","")</f>
        <v>2496.8749361124674</v>
      </c>
      <c r="E62" s="16" cm="1">
        <f t="array" ref="E62">STOWA2024_JAARROND_T(E$2*60,$C62,2100,"L","")</f>
        <v>251.0822040313013</v>
      </c>
      <c r="F62" s="16" cm="1">
        <f t="array" ref="F62">STOWA2024_JAARROND_T(F$2*60,$C62,2100,"L","")</f>
        <v>105.095838676379</v>
      </c>
      <c r="G62" s="16" cm="1">
        <f t="array" ref="G62">STOWA2024_JAARROND_T(G$2*60,$C62,2100,"L","")</f>
        <v>56.54117325636625</v>
      </c>
      <c r="H62" s="16" cm="1">
        <f t="array" ref="H62">STOWA2024_JAARROND_T(H$2*60,$C62,2100,"L","")</f>
        <v>33.79273065981598</v>
      </c>
      <c r="I62" s="16" cm="1">
        <f t="array" ref="I62">STOWA2024_JAARROND_T(I$2*60,$C62,2100,"L","")</f>
        <v>20.751809871663607</v>
      </c>
      <c r="J62" s="16" cm="1">
        <f t="array" ref="J62">STOWA2024_JAARROND_T(J$2*60,$C62,2100,"L","")</f>
        <v>15.560876545055411</v>
      </c>
      <c r="K62" s="16" cm="1">
        <f t="array" ref="K62">STOWA2024_JAARROND_T(K$2*60,$C62,2100,"L","")</f>
        <v>7.0803549547771647</v>
      </c>
      <c r="L62" s="16" cm="1">
        <f t="array" ref="L62">STOWA2024_JAARROND_T(L$2*60,$C62,2100,"L","")</f>
        <v>2.9699926289007199</v>
      </c>
      <c r="M62" s="16" cm="1">
        <f t="array" ref="M62">STOWA2024_JAARROND_T(M$2*60,$C62,2100,"L","")</f>
        <v>1.6031334556010233</v>
      </c>
      <c r="N62" s="16" cm="1">
        <f t="array" ref="N62">STOWA2024_JAARROND_T(N$2*60,$C62,2100,"L","")</f>
        <v>0.99037137646235995</v>
      </c>
      <c r="O62" s="16" cm="1">
        <f t="array" ref="O62">STOWA2024_JAARROND_T(O$2*60,$C62,2100,"L","")</f>
        <v>0.28504046957938856</v>
      </c>
      <c r="P62" s="16" cm="1">
        <f t="array" ref="P62">STOWA2024_JAARROND_T(P$2*60,$C62,2100,"L","")</f>
        <v>0.19298687746298931</v>
      </c>
      <c r="R62" s="14" t="s">
        <v>89</v>
      </c>
      <c r="S62">
        <v>60</v>
      </c>
      <c r="T62" s="16" cm="1">
        <f t="array" ref="T62">STOWA2024_JAARROND_T(T$38*60,$C62,2100,"M","")</f>
        <v>1850.3485908973207</v>
      </c>
      <c r="U62" s="16" cm="1">
        <f t="array" ref="U62">STOWA2024_JAARROND_T(U$38*60,$C62,2100,"M","")</f>
        <v>195.00873917742211</v>
      </c>
      <c r="V62" s="16" cm="1">
        <f t="array" ref="V62">STOWA2024_JAARROND_T(V$38*60,$C62,2100,"M","")</f>
        <v>82.354812481208228</v>
      </c>
      <c r="W62" s="16" cm="1">
        <f t="array" ref="W62">STOWA2024_JAARROND_T(W$38*60,$C62,2100,"M","")</f>
        <v>44.174812471398184</v>
      </c>
      <c r="X62" s="16" cm="1">
        <f t="array" ref="X62">STOWA2024_JAARROND_T(X$38*60,$C62,2100,"M","")</f>
        <v>26.070061348801822</v>
      </c>
      <c r="Y62" s="16" cm="1">
        <f t="array" ref="Y62">STOWA2024_JAARROND_T(Y$38*60,$C62,2100,"M","")</f>
        <v>15.675116762350557</v>
      </c>
      <c r="Z62" s="16" cm="1">
        <f t="array" ref="Z62">STOWA2024_JAARROND_T(Z$38*60,$C62,2100,"M","")</f>
        <v>11.567216060755483</v>
      </c>
      <c r="AA62" s="16" cm="1">
        <f t="array" ref="AA62">STOWA2024_JAARROND_T(AA$38*60,$C62,2100,"M","")</f>
        <v>5.2060551833116415</v>
      </c>
      <c r="AB62" s="16" cm="1">
        <f t="array" ref="AB62">STOWA2024_JAARROND_T(AB$38*60,$C62,2100,"M","")</f>
        <v>2.3422418600762742</v>
      </c>
      <c r="AC62" s="16" cm="1">
        <f t="array" ref="AC62">STOWA2024_JAARROND_T(AC$38*60,$C62,2100,"M","")</f>
        <v>1.3208626960196925</v>
      </c>
      <c r="AD62" s="16" cm="1">
        <f t="array" ref="AD62">STOWA2024_JAARROND_T(AD$38*60,$C62,2100,"M","")</f>
        <v>0.8424638352995345</v>
      </c>
      <c r="AE62" s="16" cm="1">
        <f t="array" ref="AE62">STOWA2024_JAARROND_T(AE$38*60,$C62,2100,"M","")</f>
        <v>0.25346251925739016</v>
      </c>
      <c r="AF62" s="16" cm="1">
        <f t="array" ref="AF62">STOWA2024_JAARROND_T(AF$38*60,$C62,2100,"M","")</f>
        <v>0.17367902390724668</v>
      </c>
      <c r="AH62" s="14" t="s">
        <v>89</v>
      </c>
      <c r="AI62">
        <v>60</v>
      </c>
      <c r="AJ62" s="16" cm="1">
        <f t="array" ref="AJ62">STOWA2024_JAARROND_T(AJ$38*60,$C62,2100,"H","")</f>
        <v>1096.233264093079</v>
      </c>
      <c r="AK62" s="16" cm="1">
        <f t="array" ref="AK62">STOWA2024_JAARROND_T(AK$38*60,$C62,2100,"H","")</f>
        <v>125.29006969383634</v>
      </c>
      <c r="AL62" s="16" cm="1">
        <f t="array" ref="AL62">STOWA2024_JAARROND_T(AL$38*60,$C62,2100,"H","")</f>
        <v>53.707765396670865</v>
      </c>
      <c r="AM62" s="16" cm="1">
        <f t="array" ref="AM62">STOWA2024_JAARROND_T(AM$38*60,$C62,2100,"H","")</f>
        <v>28.634556827148415</v>
      </c>
      <c r="AN62" s="16" cm="1">
        <f t="array" ref="AN62">STOWA2024_JAARROND_T(AN$38*60,$C62,2100,"H","")</f>
        <v>16.520205123839279</v>
      </c>
      <c r="AO62" s="16" cm="1">
        <f t="array" ref="AO62">STOWA2024_JAARROND_T(AO$38*60,$C62,2100,"H","")</f>
        <v>9.5821063971196452</v>
      </c>
      <c r="AP62" s="16" cm="1">
        <f t="array" ref="AP62">STOWA2024_JAARROND_T(AP$38*60,$C62,2100,"H","")</f>
        <v>6.8913637026328525</v>
      </c>
      <c r="AQ62" s="16" cm="1">
        <f t="array" ref="AQ62">STOWA2024_JAARROND_T(AQ$38*60,$C62,2100,"H","")</f>
        <v>3.1059705049249149</v>
      </c>
      <c r="AR62" s="16" cm="1">
        <f t="array" ref="AR62">STOWA2024_JAARROND_T(AR$38*60,$C62,2100,"H","")</f>
        <v>1.5598606047447139</v>
      </c>
      <c r="AS62" s="16" cm="1">
        <f t="array" ref="AS62">STOWA2024_JAARROND_T(AS$38*60,$C62,2100,"H","")</f>
        <v>0.94489006427410016</v>
      </c>
      <c r="AT62" s="16" cm="1">
        <f t="array" ref="AT62">STOWA2024_JAARROND_T(AT$38*60,$C62,2100,"H","")</f>
        <v>0.63542335993590349</v>
      </c>
      <c r="AU62" s="16" cm="1">
        <f t="array" ref="AU62">STOWA2024_JAARROND_T(AU$38*60,$C62,2100,"H","")</f>
        <v>0.20660041648267966</v>
      </c>
      <c r="AV62" s="16" cm="1">
        <f t="array" ref="AV62">STOWA2024_JAARROND_T(AV$38*60,$C62,2100,"H","")</f>
        <v>0.14463540957251925</v>
      </c>
    </row>
    <row r="63" spans="2:48" x14ac:dyDescent="0.3">
      <c r="B63" s="14" t="s">
        <v>90</v>
      </c>
      <c r="C63">
        <v>70</v>
      </c>
      <c r="D63" s="16" cm="1">
        <f t="array" ref="D63">STOWA2024_JAARROND_T(D$2*60,$C63,2100,"L","")</f>
        <v>4942.5909456556983</v>
      </c>
      <c r="E63" s="16" cm="1">
        <f t="array" ref="E63">STOWA2024_JAARROND_T(E$2*60,$C63,2100,"L","")</f>
        <v>445.99423149178511</v>
      </c>
      <c r="F63" s="16" cm="1">
        <f t="array" ref="F63">STOWA2024_JAARROND_T(F$2*60,$C63,2100,"L","")</f>
        <v>182.74961818874519</v>
      </c>
      <c r="G63" s="16" cm="1">
        <f t="array" ref="G63">STOWA2024_JAARROND_T(G$2*60,$C63,2100,"L","")</f>
        <v>98.845579319771559</v>
      </c>
      <c r="H63" s="16" cm="1">
        <f t="array" ref="H63">STOWA2024_JAARROND_T(H$2*60,$C63,2100,"L","")</f>
        <v>60.717857113650176</v>
      </c>
      <c r="I63" s="16" cm="1">
        <f t="array" ref="I63">STOWA2024_JAARROND_T(I$2*60,$C63,2100,"L","")</f>
        <v>39.123577981288797</v>
      </c>
      <c r="J63" s="16" cm="1">
        <f t="array" ref="J63">STOWA2024_JAARROND_T(J$2*60,$C63,2100,"L","")</f>
        <v>30.478092185712285</v>
      </c>
      <c r="K63" s="16" cm="1">
        <f t="array" ref="K63">STOWA2024_JAARROND_T(K$2*60,$C63,2100,"L","")</f>
        <v>14.723514762228882</v>
      </c>
      <c r="L63" s="16" cm="1">
        <f t="array" ref="L63">STOWA2024_JAARROND_T(L$2*60,$C63,2100,"L","")</f>
        <v>6.338465128510947</v>
      </c>
      <c r="M63" s="16" cm="1">
        <f t="array" ref="M63">STOWA2024_JAARROND_T(M$2*60,$C63,2100,"L","")</f>
        <v>3.4074946836016116</v>
      </c>
      <c r="N63" s="16" cm="1">
        <f t="array" ref="N63">STOWA2024_JAARROND_T(N$2*60,$C63,2100,"L","")</f>
        <v>2.0654555014291947</v>
      </c>
      <c r="O63" s="16" cm="1">
        <f t="array" ref="O63">STOWA2024_JAARROND_T(O$2*60,$C63,2100,"L","")</f>
        <v>0.52734658164977721</v>
      </c>
      <c r="P63" s="16" cm="1">
        <f t="array" ref="P63">STOWA2024_JAARROND_T(P$2*60,$C63,2100,"L","")</f>
        <v>0.33653154864763551</v>
      </c>
      <c r="R63" s="14" t="s">
        <v>90</v>
      </c>
      <c r="S63">
        <v>70</v>
      </c>
      <c r="T63" s="16" cm="1">
        <f t="array" ref="T63">STOWA2024_JAARROND_T(T$38*60,$C63,2100,"M","")</f>
        <v>3669.0342109311568</v>
      </c>
      <c r="U63" s="16" cm="1">
        <f t="array" ref="U63">STOWA2024_JAARROND_T(U$38*60,$C63,2100,"M","")</f>
        <v>347.17990107003283</v>
      </c>
      <c r="V63" s="16" cm="1">
        <f t="array" ref="V63">STOWA2024_JAARROND_T(V$38*60,$C63,2100,"M","")</f>
        <v>143.61306639570807</v>
      </c>
      <c r="W63" s="16" cm="1">
        <f t="array" ref="W63">STOWA2024_JAARROND_T(W$38*60,$C63,2100,"M","")</f>
        <v>77.51482759182619</v>
      </c>
      <c r="X63" s="16" cm="1">
        <f t="array" ref="X63">STOWA2024_JAARROND_T(X$38*60,$C63,2100,"M","")</f>
        <v>47.061259370615012</v>
      </c>
      <c r="Y63" s="16" cm="1">
        <f t="array" ref="Y63">STOWA2024_JAARROND_T(Y$38*60,$C63,2100,"M","")</f>
        <v>29.696691060162628</v>
      </c>
      <c r="Z63" s="16" cm="1">
        <f t="array" ref="Z63">STOWA2024_JAARROND_T(Z$38*60,$C63,2100,"M","")</f>
        <v>22.748407682704691</v>
      </c>
      <c r="AA63" s="16" cm="1">
        <f t="array" ref="AA63">STOWA2024_JAARROND_T(AA$38*60,$C63,2100,"M","")</f>
        <v>10.640672643266445</v>
      </c>
      <c r="AB63" s="16" cm="1">
        <f t="array" ref="AB63">STOWA2024_JAARROND_T(AB$38*60,$C63,2100,"M","")</f>
        <v>4.9025597517354846</v>
      </c>
      <c r="AC63" s="16" cm="1">
        <f t="array" ref="AC63">STOWA2024_JAARROND_T(AC$38*60,$C63,2100,"M","")</f>
        <v>2.7516776617950902</v>
      </c>
      <c r="AD63" s="16" cm="1">
        <f t="array" ref="AD63">STOWA2024_JAARROND_T(AD$38*60,$C63,2100,"M","")</f>
        <v>1.7225874924221294</v>
      </c>
      <c r="AE63" s="16" cm="1">
        <f t="array" ref="AE63">STOWA2024_JAARROND_T(AE$38*60,$C63,2100,"M","")</f>
        <v>0.45967606966743307</v>
      </c>
      <c r="AF63" s="16" cm="1">
        <f t="array" ref="AF63">STOWA2024_JAARROND_T(AF$38*60,$C63,2100,"M","")</f>
        <v>0.29708125698814947</v>
      </c>
      <c r="AH63" s="14" t="s">
        <v>90</v>
      </c>
      <c r="AI63">
        <v>70</v>
      </c>
      <c r="AJ63" s="16" cm="1">
        <f t="array" ref="AJ63">STOWA2024_JAARROND_T(AJ$38*60,$C63,2100,"H","")</f>
        <v>2180.8706366819097</v>
      </c>
      <c r="AK63" s="16" cm="1">
        <f t="array" ref="AK63">STOWA2024_JAARROND_T(AK$38*60,$C63,2100,"H","")</f>
        <v>224.01275829202478</v>
      </c>
      <c r="AL63" s="16" cm="1">
        <f t="array" ref="AL63">STOWA2024_JAARROND_T(AL$38*60,$C63,2100,"H","")</f>
        <v>94.146029746542766</v>
      </c>
      <c r="AM63" s="16" cm="1">
        <f t="array" ref="AM63">STOWA2024_JAARROND_T(AM$38*60,$C63,2100,"H","")</f>
        <v>50.584505901584478</v>
      </c>
      <c r="AN63" s="16" cm="1">
        <f t="array" ref="AN63">STOWA2024_JAARROND_T(AN$38*60,$C63,2100,"H","")</f>
        <v>30.061892736523223</v>
      </c>
      <c r="AO63" s="16" cm="1">
        <f t="array" ref="AO63">STOWA2024_JAARROND_T(AO$38*60,$C63,2100,"H","")</f>
        <v>18.285194836274119</v>
      </c>
      <c r="AP63" s="16" cm="1">
        <f t="array" ref="AP63">STOWA2024_JAARROND_T(AP$38*60,$C63,2100,"H","")</f>
        <v>13.611279638949643</v>
      </c>
      <c r="AQ63" s="16" cm="1">
        <f t="array" ref="AQ63">STOWA2024_JAARROND_T(AQ$38*60,$C63,2100,"H","")</f>
        <v>6.1559052637954403</v>
      </c>
      <c r="AR63" s="16" cm="1">
        <f t="array" ref="AR63">STOWA2024_JAARROND_T(AR$38*60,$C63,2100,"H","")</f>
        <v>3.1544466564191391</v>
      </c>
      <c r="AS63" s="16" cm="1">
        <f t="array" ref="AS63">STOWA2024_JAARROND_T(AS$38*60,$C63,2100,"H","")</f>
        <v>1.8995211758753974</v>
      </c>
      <c r="AT63" s="16" cm="1">
        <f t="array" ref="AT63">STOWA2024_JAARROND_T(AT$38*60,$C63,2100,"H","")</f>
        <v>1.2546783061137488</v>
      </c>
      <c r="AU63" s="16" cm="1">
        <f t="array" ref="AU63">STOWA2024_JAARROND_T(AU$38*60,$C63,2100,"H","")</f>
        <v>0.3619192915342902</v>
      </c>
      <c r="AV63" s="16" cm="1">
        <f t="array" ref="AV63">STOWA2024_JAARROND_T(AV$38*60,$C63,2100,"H","")</f>
        <v>0.23929502761271393</v>
      </c>
    </row>
    <row r="64" spans="2:48" x14ac:dyDescent="0.3">
      <c r="B64" s="14" t="s">
        <v>91</v>
      </c>
      <c r="C64">
        <v>80</v>
      </c>
      <c r="D64" s="16" cm="1">
        <f t="array" ref="D64">STOWA2024_JAARROND_T(D$2*60,$C64,2100,"L","")</f>
        <v>8904.2844564019852</v>
      </c>
      <c r="E64" s="16" cm="1">
        <f t="array" ref="E64">STOWA2024_JAARROND_T(E$2*60,$C64,2100,"L","")</f>
        <v>730.77774046323111</v>
      </c>
      <c r="F64" s="16" cm="1">
        <f t="array" ref="F64">STOWA2024_JAARROND_T(F$2*60,$C64,2100,"L","")</f>
        <v>293.67621656800839</v>
      </c>
      <c r="G64" s="16" cm="1">
        <f t="array" ref="G64">STOWA2024_JAARROND_T(G$2*60,$C64,2100,"L","")</f>
        <v>171.53789412242091</v>
      </c>
      <c r="H64" s="16" cm="1">
        <f t="array" ref="H64">STOWA2024_JAARROND_T(H$2*60,$C64,2100,"L","")</f>
        <v>100.03681121701587</v>
      </c>
      <c r="I64" s="16" cm="1">
        <f t="array" ref="I64">STOWA2024_JAARROND_T(I$2*60,$C64,2100,"L","")</f>
        <v>67.126736245468123</v>
      </c>
      <c r="J64" s="16" cm="1">
        <f t="array" ref="J64">STOWA2024_JAARROND_T(J$2*60,$C64,2100,"L","")</f>
        <v>54.073262862495028</v>
      </c>
      <c r="K64" s="16" cm="1">
        <f t="array" ref="K64">STOWA2024_JAARROND_T(K$2*60,$C64,2100,"L","")</f>
        <v>28.632016780149726</v>
      </c>
      <c r="L64" s="16" cm="1">
        <f t="array" ref="L64">STOWA2024_JAARROND_T(L$2*60,$C64,2100,"L","")</f>
        <v>12.817785749616828</v>
      </c>
      <c r="M64" s="16" cm="1">
        <f t="array" ref="M64">STOWA2024_JAARROND_T(M$2*60,$C64,2100,"L","")</f>
        <v>6.9577212535896829</v>
      </c>
      <c r="N64" s="16" cm="1">
        <f t="array" ref="N64">STOWA2024_JAARROND_T(N$2*60,$C64,2100,"L","")</f>
        <v>4.1895550795194936</v>
      </c>
      <c r="O64" s="16" cm="1">
        <f t="array" ref="O64">STOWA2024_JAARROND_T(O$2*60,$C64,2100,"L","")</f>
        <v>0.97721236870105743</v>
      </c>
      <c r="P64" s="16" cm="1">
        <f t="array" ref="P64">STOWA2024_JAARROND_T(P$2*60,$C64,2100,"L","")</f>
        <v>0.5915011485189966</v>
      </c>
      <c r="R64" s="14" t="s">
        <v>91</v>
      </c>
      <c r="S64">
        <v>80</v>
      </c>
      <c r="T64" s="16" cm="1">
        <f t="array" ref="T64">STOWA2024_JAARROND_T(T$38*60,$C64,2100,"M","")</f>
        <v>6618.4893672922608</v>
      </c>
      <c r="U64" s="16" cm="1">
        <f t="array" ref="U64">STOWA2024_JAARROND_T(U$38*60,$C64,2100,"M","")</f>
        <v>569.866758225034</v>
      </c>
      <c r="V64" s="16" cm="1">
        <f t="array" ref="V64">STOWA2024_JAARROND_T(V$38*60,$C64,2100,"M","")</f>
        <v>231.29484368198365</v>
      </c>
      <c r="W64" s="16" cm="1">
        <f t="array" ref="W64">STOWA2024_JAARROND_T(W$38*60,$C64,2100,"M","")</f>
        <v>134.15911022121838</v>
      </c>
      <c r="X64" s="16" cm="1">
        <f t="array" ref="X64">STOWA2024_JAARROND_T(X$38*60,$C64,2100,"M","")</f>
        <v>77.833006852034686</v>
      </c>
      <c r="Y64" s="16" cm="1">
        <f t="array" ref="Y64">STOWA2024_JAARROND_T(Y$38*60,$C64,2100,"M","")</f>
        <v>51.178076559457601</v>
      </c>
      <c r="Z64" s="16" cm="1">
        <f t="array" ref="Z64">STOWA2024_JAARROND_T(Z$38*60,$C64,2100,"M","")</f>
        <v>40.535846965466916</v>
      </c>
      <c r="AA64" s="16" cm="1">
        <f t="array" ref="AA64">STOWA2024_JAARROND_T(AA$38*60,$C64,2100,"M","")</f>
        <v>20.399323352596365</v>
      </c>
      <c r="AB64" s="16" cm="1">
        <f t="array" ref="AB64">STOWA2024_JAARROND_T(AB$38*60,$C64,2100,"M","")</f>
        <v>9.7489905687608172</v>
      </c>
      <c r="AC64" s="16" cm="1">
        <f t="array" ref="AC64">STOWA2024_JAARROND_T(AC$38*60,$C64,2100,"M","")</f>
        <v>5.5181913644499296</v>
      </c>
      <c r="AD64" s="16" cm="1">
        <f t="array" ref="AD64">STOWA2024_JAARROND_T(AD$38*60,$C64,2100,"M","")</f>
        <v>3.4307197822682021</v>
      </c>
      <c r="AE64" s="16" cm="1">
        <f t="array" ref="AE64">STOWA2024_JAARROND_T(AE$38*60,$C64,2100,"M","")</f>
        <v>0.83491730548666543</v>
      </c>
      <c r="AF64" s="16" cm="1">
        <f t="array" ref="AF64">STOWA2024_JAARROND_T(AF$38*60,$C64,2100,"M","")</f>
        <v>0.51191948983387325</v>
      </c>
      <c r="AH64" s="14" t="s">
        <v>91</v>
      </c>
      <c r="AI64">
        <v>80</v>
      </c>
      <c r="AJ64" s="16" cm="1">
        <f t="array" ref="AJ64">STOWA2024_JAARROND_T(AJ$38*60,$C64,2100,"H","")</f>
        <v>3943.6521552050799</v>
      </c>
      <c r="AK64" s="16" cm="1">
        <f t="array" ref="AK64">STOWA2024_JAARROND_T(AK$38*60,$C64,2100,"H","")</f>
        <v>368.9124026457585</v>
      </c>
      <c r="AL64" s="16" cm="1">
        <f t="array" ref="AL64">STOWA2024_JAARROND_T(AL$38*60,$C64,2100,"H","")</f>
        <v>152.25557591706914</v>
      </c>
      <c r="AM64" s="16" cm="1">
        <f t="array" ref="AM64">STOWA2024_JAARROND_T(AM$38*60,$C64,2100,"H","")</f>
        <v>82.224923329029281</v>
      </c>
      <c r="AN64" s="16" cm="1">
        <f t="array" ref="AN64">STOWA2024_JAARROND_T(AN$38*60,$C64,2100,"H","")</f>
        <v>50.063976115117974</v>
      </c>
      <c r="AO64" s="16" cm="1">
        <f t="array" ref="AO64">STOWA2024_JAARROND_T(AO$38*60,$C64,2100,"H","")</f>
        <v>31.75238008674128</v>
      </c>
      <c r="AP64" s="16" cm="1">
        <f t="array" ref="AP64">STOWA2024_JAARROND_T(AP$38*60,$C64,2100,"H","")</f>
        <v>24.422037989788038</v>
      </c>
      <c r="AQ64" s="16" cm="1">
        <f t="array" ref="AQ64">STOWA2024_JAARROND_T(AQ$38*60,$C64,2100,"H","")</f>
        <v>11.502964957049729</v>
      </c>
      <c r="AR64" s="16" cm="1">
        <f t="array" ref="AR64">STOWA2024_JAARROND_T(AR$38*60,$C64,2100,"H","")</f>
        <v>6.0877449838508628</v>
      </c>
      <c r="AS64" s="16" cm="1">
        <f t="array" ref="AS64">STOWA2024_JAARROND_T(AS$38*60,$C64,2100,"H","")</f>
        <v>3.6892862711478305</v>
      </c>
      <c r="AT64" s="16" cm="1">
        <f t="array" ref="AT64">STOWA2024_JAARROND_T(AT$38*60,$C64,2100,"H","")</f>
        <v>2.4190335426969769</v>
      </c>
      <c r="AU64" s="16" cm="1">
        <f t="array" ref="AU64">STOWA2024_JAARROND_T(AU$38*60,$C64,2100,"H","")</f>
        <v>0.6348605576913342</v>
      </c>
      <c r="AV64" s="16" cm="1">
        <f t="array" ref="AV64">STOWA2024_JAARROND_T(AV$38*60,$C64,2100,"H","")</f>
        <v>0.39847646978923484</v>
      </c>
    </row>
    <row r="65" spans="2:48" x14ac:dyDescent="0.3">
      <c r="B65" s="14" t="s">
        <v>92</v>
      </c>
      <c r="C65">
        <v>90</v>
      </c>
      <c r="D65" s="16" cm="1">
        <f t="array" ref="D65">STOWA2024_JAARROND_T(D$2*60,$C65,2100,"L","")</f>
        <v>14937.049101360555</v>
      </c>
      <c r="E65" s="16" cm="1">
        <f t="array" ref="E65">STOWA2024_JAARROND_T(E$2*60,$C65,2100,"L","")</f>
        <v>1126.7001935885892</v>
      </c>
      <c r="F65" s="16" cm="1">
        <f t="array" ref="F65">STOWA2024_JAARROND_T(F$2*60,$C65,2100,"L","")</f>
        <v>444.76357719014925</v>
      </c>
      <c r="G65" s="16" cm="1">
        <f t="array" ref="G65">STOWA2024_JAARROND_T(G$2*60,$C65,2100,"L","")</f>
        <v>262.80712954252624</v>
      </c>
      <c r="H65" s="16" cm="1">
        <f t="array" ref="H65">STOWA2024_JAARROND_T(H$2*60,$C65,2100,"L","")</f>
        <v>191.65410818506894</v>
      </c>
      <c r="I65" s="16" cm="1">
        <f t="array" ref="I65">STOWA2024_JAARROND_T(I$2*60,$C65,2100,"L","")</f>
        <v>107.3113806787786</v>
      </c>
      <c r="J65" s="16" cm="1">
        <f t="array" ref="J65">STOWA2024_JAARROND_T(J$2*60,$C65,2100,"L","")</f>
        <v>89.01160810457678</v>
      </c>
      <c r="K65" s="16" cm="1">
        <f t="array" ref="K65">STOWA2024_JAARROND_T(K$2*60,$C65,2100,"L","")</f>
        <v>52.6583943851847</v>
      </c>
      <c r="L65" s="16" cm="1">
        <f t="array" ref="L65">STOWA2024_JAARROND_T(L$2*60,$C65,2100,"L","")</f>
        <v>24.736525978192191</v>
      </c>
      <c r="M65" s="16" cm="1">
        <f t="array" ref="M65">STOWA2024_JAARROND_T(M$2*60,$C65,2100,"L","")</f>
        <v>13.70364427356785</v>
      </c>
      <c r="N65" s="16" cm="1">
        <f t="array" ref="N65">STOWA2024_JAARROND_T(N$2*60,$C65,2100,"L","")</f>
        <v>8.2812694666561821</v>
      </c>
      <c r="O65" s="16" cm="1">
        <f t="array" ref="O65">STOWA2024_JAARROND_T(O$2*60,$C65,2100,"L","")</f>
        <v>1.8136402429627083</v>
      </c>
      <c r="P65" s="16" cm="1">
        <f t="array" ref="P65">STOWA2024_JAARROND_T(P$2*60,$C65,2100,"L","")</f>
        <v>1.0480477846045788</v>
      </c>
      <c r="R65" s="14" t="s">
        <v>92</v>
      </c>
      <c r="S65">
        <v>90</v>
      </c>
      <c r="T65" s="16" cm="1">
        <f t="array" ref="T65">STOWA2024_JAARROND_T(T$38*60,$C65,2100,"M","")</f>
        <v>11113.553908499607</v>
      </c>
      <c r="U65" s="16" cm="1">
        <f t="array" ref="U65">STOWA2024_JAARROND_T(U$38*60,$C65,2100,"M","")</f>
        <v>879.81243110409002</v>
      </c>
      <c r="V65" s="16" cm="1">
        <f t="array" ref="V65">STOWA2024_JAARROND_T(V$38*60,$C65,2100,"M","")</f>
        <v>350.90169863622441</v>
      </c>
      <c r="W65" s="16" cm="1">
        <f t="array" ref="W65">STOWA2024_JAARROND_T(W$38*60,$C65,2100,"M","")</f>
        <v>206.00067530629536</v>
      </c>
      <c r="X65" s="16" cm="1">
        <f t="array" ref="X65">STOWA2024_JAARROND_T(X$38*60,$C65,2100,"M","")</f>
        <v>146.99699880387533</v>
      </c>
      <c r="Y65" s="16" cm="1">
        <f t="array" ref="Y65">STOWA2024_JAARROND_T(Y$38*60,$C65,2100,"M","")</f>
        <v>82.119856588519724</v>
      </c>
      <c r="Z65" s="16" cm="1">
        <f t="array" ref="Z65">STOWA2024_JAARROND_T(Z$38*60,$C65,2100,"M","")</f>
        <v>66.987878835902151</v>
      </c>
      <c r="AA65" s="16" cm="1">
        <f t="array" ref="AA65">STOWA2024_JAARROND_T(AA$38*60,$C65,2100,"M","")</f>
        <v>37.069787906775453</v>
      </c>
      <c r="AB65" s="16" cm="1">
        <f t="array" ref="AB65">STOWA2024_JAARROND_T(AB$38*60,$C65,2100,"M","")</f>
        <v>18.540402352344458</v>
      </c>
      <c r="AC65" s="16" cm="1">
        <f t="array" ref="AC65">STOWA2024_JAARROND_T(AC$38*60,$C65,2100,"M","")</f>
        <v>10.692924622110883</v>
      </c>
      <c r="AD65" s="16" cm="1">
        <f t="array" ref="AD65">STOWA2024_JAARROND_T(AD$38*60,$C65,2100,"M","")</f>
        <v>6.6669355507818047</v>
      </c>
      <c r="AE65" s="16" cm="1">
        <f t="array" ref="AE65">STOWA2024_JAARROND_T(AE$38*60,$C65,2100,"M","")</f>
        <v>1.518672229257199</v>
      </c>
      <c r="AF65" s="16" cm="1">
        <f t="array" ref="AF65">STOWA2024_JAARROND_T(AF$38*60,$C65,2100,"M","")</f>
        <v>0.88880932278541991</v>
      </c>
      <c r="AH65" s="14" t="s">
        <v>92</v>
      </c>
      <c r="AI65">
        <v>90</v>
      </c>
      <c r="AJ65" s="16" cm="1">
        <f t="array" ref="AJ65">STOWA2024_JAARROND_T(AJ$38*60,$C65,2100,"H","")</f>
        <v>6634.75950694322</v>
      </c>
      <c r="AK65" s="16" cm="1">
        <f t="array" ref="AK65">STOWA2024_JAARROND_T(AK$38*60,$C65,2100,"H","")</f>
        <v>571.04170915541806</v>
      </c>
      <c r="AL65" s="16" cm="1">
        <f t="array" ref="AL65">STOWA2024_JAARROND_T(AL$38*60,$C65,2100,"H","")</f>
        <v>231.75293142437027</v>
      </c>
      <c r="AM65" s="16" cm="1">
        <f t="array" ref="AM65">STOWA2024_JAARROND_T(AM$38*60,$C65,2100,"H","")</f>
        <v>134.43274317714386</v>
      </c>
      <c r="AN65" s="16" cm="1">
        <f t="array" ref="AN65">STOWA2024_JAARROND_T(AN$38*60,$C65,2100,"H","")</f>
        <v>77.995271198255224</v>
      </c>
      <c r="AO65" s="16" cm="1">
        <f t="array" ref="AO65">STOWA2024_JAARROND_T(AO$38*60,$C65,2100,"H","")</f>
        <v>51.293451141600933</v>
      </c>
      <c r="AP65" s="16" cm="1">
        <f t="array" ref="AP65">STOWA2024_JAARROND_T(AP$38*60,$C65,2100,"H","")</f>
        <v>40.632905533548254</v>
      </c>
      <c r="AQ65" s="16" cm="1">
        <f t="array" ref="AQ65">STOWA2024_JAARROND_T(AQ$38*60,$C65,2100,"H","")</f>
        <v>20.455988880472862</v>
      </c>
      <c r="AR65" s="16" cm="1">
        <f t="array" ref="AR65">STOWA2024_JAARROND_T(AR$38*60,$C65,2100,"H","")</f>
        <v>11.277769984541274</v>
      </c>
      <c r="AS65" s="16" cm="1">
        <f t="array" ref="AS65">STOWA2024_JAARROND_T(AS$38*60,$C65,2100,"H","")</f>
        <v>6.9445278839973357</v>
      </c>
      <c r="AT65" s="16" cm="1">
        <f t="array" ref="AT65">STOWA2024_JAARROND_T(AT$38*60,$C65,2100,"H","")</f>
        <v>4.5609571555617752</v>
      </c>
      <c r="AU65" s="16" cm="1">
        <f t="array" ref="AU65">STOWA2024_JAARROND_T(AU$38*60,$C65,2100,"H","")</f>
        <v>1.1150430878636797</v>
      </c>
      <c r="AV65" s="16" cm="1">
        <f t="array" ref="AV65">STOWA2024_JAARROND_T(AV$38*60,$C65,2100,"H","")</f>
        <v>0.66796413095949136</v>
      </c>
    </row>
    <row r="66" spans="2:48" x14ac:dyDescent="0.3">
      <c r="B66" s="14" t="s">
        <v>93</v>
      </c>
      <c r="C66">
        <v>100</v>
      </c>
      <c r="D66" s="16" cm="1">
        <f t="array" ref="D66">STOWA2024_JAARROND_T(D$2*60,$C66,2100,"L","")</f>
        <v>23694.464847268526</v>
      </c>
      <c r="E66" s="16" cm="1">
        <f t="array" ref="E66">STOWA2024_JAARROND_T(E$2*60,$C66,2100,"L","")</f>
        <v>1656.5217567267339</v>
      </c>
      <c r="F66" s="16" cm="1">
        <f t="array" ref="F66">STOWA2024_JAARROND_T(F$2*60,$C66,2100,"L","")</f>
        <v>643.19789788667788</v>
      </c>
      <c r="G66" s="16" cm="1">
        <f t="array" ref="G66">STOWA2024_JAARROND_T(G$2*60,$C66,2100,"L","")</f>
        <v>383.7436971602026</v>
      </c>
      <c r="H66" s="16" cm="1">
        <f t="array" ref="H66">STOWA2024_JAARROND_T(H$2*60,$C66,2100,"L","")</f>
        <v>289.4046417407497</v>
      </c>
      <c r="I66" s="16" cm="1">
        <f t="array" ref="I66">STOWA2024_JAARROND_T(I$2*60,$C66,2100,"L","")</f>
        <v>223.87543939290791</v>
      </c>
      <c r="J66" s="16" cm="1">
        <f t="array" ref="J66">STOWA2024_JAARROND_T(J$2*60,$C66,2100,"L","")</f>
        <v>194.03977829254171</v>
      </c>
      <c r="K66" s="16" cm="1">
        <f t="array" ref="K66">STOWA2024_JAARROND_T(K$2*60,$C66,2100,"L","")</f>
        <v>92.386594089418153</v>
      </c>
      <c r="L66" s="16" cm="1">
        <f t="array" ref="L66">STOWA2024_JAARROND_T(L$2*60,$C66,2100,"L","")</f>
        <v>45.824392536671759</v>
      </c>
      <c r="M66" s="16" cm="1">
        <f t="array" ref="M66">STOWA2024_JAARROND_T(M$2*60,$C66,2100,"L","")</f>
        <v>26.124245060496893</v>
      </c>
      <c r="N66" s="16" cm="1">
        <f t="array" ref="N66">STOWA2024_JAARROND_T(N$2*60,$C66,2100,"L","")</f>
        <v>15.980556182612768</v>
      </c>
      <c r="O66" s="16" cm="1">
        <f t="array" ref="O66">STOWA2024_JAARROND_T(O$2*60,$C66,2100,"L","")</f>
        <v>3.3718500247026717</v>
      </c>
      <c r="P66" s="16" cm="1">
        <f t="array" ref="P66">STOWA2024_JAARROND_T(P$2*60,$C66,2100,"L","")</f>
        <v>1.8727117475600266</v>
      </c>
      <c r="R66" s="14" t="s">
        <v>93</v>
      </c>
      <c r="S66">
        <v>100</v>
      </c>
      <c r="T66" s="16" cm="1">
        <f t="array" ref="T66">STOWA2024_JAARROND_T(T$38*60,$C66,2100,"M","")</f>
        <v>17643.454731688656</v>
      </c>
      <c r="U66" s="16" cm="1">
        <f t="array" ref="U66">STOWA2024_JAARROND_T(U$38*60,$C66,2100,"M","")</f>
        <v>1294.9561858904467</v>
      </c>
      <c r="V66" s="16" cm="1">
        <f t="array" ref="V66">STOWA2024_JAARROND_T(V$38*60,$C66,2100,"M","")</f>
        <v>508.17071557255332</v>
      </c>
      <c r="W66" s="16" cm="1">
        <f t="array" ref="W66">STOWA2024_JAARROND_T(W$38*60,$C66,2100,"M","")</f>
        <v>301.34241780537923</v>
      </c>
      <c r="X66" s="16" cm="1">
        <f t="array" ref="X66">STOWA2024_JAARROND_T(X$38*60,$C66,2100,"M","")</f>
        <v>222.44687890430302</v>
      </c>
      <c r="Y66" s="16" cm="1">
        <f t="array" ref="Y66">STOWA2024_JAARROND_T(Y$38*60,$C66,2100,"M","")</f>
        <v>167.14561602925426</v>
      </c>
      <c r="Z66" s="16" cm="1">
        <f t="array" ref="Z66">STOWA2024_JAARROND_T(Z$38*60,$C66,2100,"M","")</f>
        <v>104.38972102924789</v>
      </c>
      <c r="AA66" s="16" cm="1">
        <f t="array" ref="AA66">STOWA2024_JAARROND_T(AA$38*60,$C66,2100,"M","")</f>
        <v>64.374691691698487</v>
      </c>
      <c r="AB66" s="16" cm="1">
        <f t="array" ref="AB66">STOWA2024_JAARROND_T(AB$38*60,$C66,2100,"M","")</f>
        <v>33.905592425787887</v>
      </c>
      <c r="AC66" s="16" cm="1">
        <f t="array" ref="AC66">STOWA2024_JAARROND_T(AC$38*60,$C66,2100,"M","")</f>
        <v>20.085903351179031</v>
      </c>
      <c r="AD66" s="16" cm="1">
        <f t="array" ref="AD66">STOWA2024_JAARROND_T(AD$38*60,$C66,2100,"M","")</f>
        <v>12.663074711066093</v>
      </c>
      <c r="AE66" s="16" cm="1">
        <f t="array" ref="AE66">STOWA2024_JAARROND_T(AE$38*60,$C66,2100,"M","")</f>
        <v>2.7668772108543624</v>
      </c>
      <c r="AF66" s="16" cm="1">
        <f t="array" ref="AF66">STOWA2024_JAARROND_T(AF$38*60,$C66,2100,"M","")</f>
        <v>1.5550942353654296</v>
      </c>
      <c r="AH66" s="14" t="s">
        <v>93</v>
      </c>
      <c r="AI66">
        <v>100</v>
      </c>
      <c r="AJ66" s="16" cm="1">
        <f t="array" ref="AJ66">STOWA2024_JAARROND_T(AJ$38*60,$C66,2100,"H","")</f>
        <v>10549.009659482286</v>
      </c>
      <c r="AK66" s="16" cm="1">
        <f t="array" ref="AK66">STOWA2024_JAARROND_T(AK$38*60,$C66,2100,"H","")</f>
        <v>842.24130800082207</v>
      </c>
      <c r="AL66" s="16" cm="1">
        <f t="array" ref="AL66">STOWA2024_JAARROND_T(AL$38*60,$C66,2100,"H","")</f>
        <v>336.51972947014974</v>
      </c>
      <c r="AM66" s="16" cm="1">
        <f t="array" ref="AM66">STOWA2024_JAARROND_T(AM$38*60,$C66,2100,"H","")</f>
        <v>197.32589465836421</v>
      </c>
      <c r="AN66" s="16" cm="1">
        <f t="array" ref="AN66">STOWA2024_JAARROND_T(AN$38*60,$C66,2100,"H","")</f>
        <v>115.39264227145469</v>
      </c>
      <c r="AO66" s="16" cm="1">
        <f t="array" ref="AO66">STOWA2024_JAARROND_T(AO$38*60,$C66,2100,"H","")</f>
        <v>78.322917788272662</v>
      </c>
      <c r="AP66" s="16" cm="1">
        <f t="array" ref="AP66">STOWA2024_JAARROND_T(AP$38*60,$C66,2100,"H","")</f>
        <v>63.70212413025687</v>
      </c>
      <c r="AQ66" s="16" cm="1">
        <f t="array" ref="AQ66">STOWA2024_JAARROND_T(AQ$38*60,$C66,2100,"H","")</f>
        <v>34.871347891081378</v>
      </c>
      <c r="AR66" s="16" cm="1">
        <f t="array" ref="AR66">STOWA2024_JAARROND_T(AR$38*60,$C66,2100,"H","")</f>
        <v>20.15115878178797</v>
      </c>
      <c r="AS66" s="16" cm="1">
        <f t="array" ref="AS66">STOWA2024_JAARROND_T(AS$38*60,$C66,2100,"H","")</f>
        <v>12.705042548304069</v>
      </c>
      <c r="AT66" s="16" cm="1">
        <f t="array" ref="AT66">STOWA2024_JAARROND_T(AT$38*60,$C66,2100,"H","")</f>
        <v>8.42192387047605</v>
      </c>
      <c r="AU66" s="16" cm="1">
        <f t="array" ref="AU66">STOWA2024_JAARROND_T(AU$38*60,$C66,2100,"H","")</f>
        <v>1.9612806270405503</v>
      </c>
      <c r="AV66" s="16" cm="1">
        <f t="array" ref="AV66">STOWA2024_JAARROND_T(AV$38*60,$C66,2100,"H","")</f>
        <v>1.1272690214161867</v>
      </c>
    </row>
    <row r="67" spans="2:48" x14ac:dyDescent="0.3">
      <c r="B67" s="14" t="s">
        <v>94</v>
      </c>
      <c r="C67">
        <v>110</v>
      </c>
      <c r="D67" s="16" cm="1">
        <f t="array" ref="D67">STOWA2024_JAARROND_T(D$2*60,$C67,2100,"L","")</f>
        <v>35932.837338806567</v>
      </c>
      <c r="E67" s="16" cm="1">
        <f t="array" ref="E67">STOWA2024_JAARROND_T(E$2*60,$C67,2100,"L","")</f>
        <v>2344.3623958679927</v>
      </c>
      <c r="F67" s="16" cm="1">
        <f t="array" ref="F67">STOWA2024_JAARROND_T(F$2*60,$C67,2100,"L","")</f>
        <v>896.42275158451446</v>
      </c>
      <c r="G67" s="16" cm="1">
        <f t="array" ref="G67">STOWA2024_JAARROND_T(G$2*60,$C67,2100,"L","")</f>
        <v>539.24281261911528</v>
      </c>
      <c r="H67" s="16" cm="1">
        <f t="array" ref="H67">STOWA2024_JAARROND_T(H$2*60,$C67,2100,"L","")</f>
        <v>419.03919940407411</v>
      </c>
      <c r="I67" s="16" cm="1">
        <f t="array" ref="I67">STOWA2024_JAARROND_T(I$2*60,$C67,2100,"L","")</f>
        <v>337.7140543804104</v>
      </c>
      <c r="J67" s="16" cm="1">
        <f t="array" ref="J67">STOWA2024_JAARROND_T(J$2*60,$C67,2100,"L","")</f>
        <v>301.77530792121377</v>
      </c>
      <c r="K67" s="16" cm="1">
        <f t="array" ref="K67">STOWA2024_JAARROND_T(K$2*60,$C67,2100,"L","")</f>
        <v>155.67335583853929</v>
      </c>
      <c r="L67" s="16" cm="1">
        <f t="array" ref="L67">STOWA2024_JAARROND_T(L$2*60,$C67,2100,"L","")</f>
        <v>81.877693584293226</v>
      </c>
      <c r="M67" s="16" cm="1">
        <f t="array" ref="M67">STOWA2024_JAARROND_T(M$2*60,$C67,2100,"L","")</f>
        <v>48.349658856819183</v>
      </c>
      <c r="N67" s="16" cm="1">
        <f t="array" ref="N67">STOWA2024_JAARROND_T(N$2*60,$C67,2100,"L","")</f>
        <v>30.155253122554242</v>
      </c>
      <c r="O67" s="16" cm="1">
        <f t="array" ref="O67">STOWA2024_JAARROND_T(O$2*60,$C67,2100,"L","")</f>
        <v>6.2791707525828544</v>
      </c>
      <c r="P67" s="16" cm="1">
        <f t="array" ref="P67">STOWA2024_JAARROND_T(P$2*60,$C67,2100,"L","")</f>
        <v>3.3751845118081674</v>
      </c>
      <c r="R67" s="14" t="s">
        <v>94</v>
      </c>
      <c r="S67">
        <v>110</v>
      </c>
      <c r="T67" s="16" cm="1">
        <f t="array" ref="T67">STOWA2024_JAARROND_T(T$38*60,$C67,2100,"M","")</f>
        <v>26773.557478881168</v>
      </c>
      <c r="U67" s="16" cm="1">
        <f t="array" ref="U67">STOWA2024_JAARROND_T(U$38*60,$C67,2100,"M","")</f>
        <v>1834.3085356709098</v>
      </c>
      <c r="V67" s="16" cm="1">
        <f t="array" ref="V67">STOWA2024_JAARROND_T(V$38*60,$C67,2100,"M","")</f>
        <v>709.06097955558823</v>
      </c>
      <c r="W67" s="16" cm="1">
        <f t="array" ref="W67">STOWA2024_JAARROND_T(W$38*60,$C67,2100,"M","")</f>
        <v>424.08347992418948</v>
      </c>
      <c r="X67" s="16" cm="1">
        <f t="array" ref="X67">STOWA2024_JAARROND_T(X$38*60,$C67,2100,"M","")</f>
        <v>322.6591743277055</v>
      </c>
      <c r="Y67" s="16" cm="1">
        <f t="array" ref="Y67">STOWA2024_JAARROND_T(Y$38*60,$C67,2100,"M","")</f>
        <v>252.62081671234176</v>
      </c>
      <c r="Z67" s="16" cm="1">
        <f t="array" ref="Z67">STOWA2024_JAARROND_T(Z$38*60,$C67,2100,"M","")</f>
        <v>220.91970726730472</v>
      </c>
      <c r="AA67" s="16" cm="1">
        <f t="array" ref="AA67">STOWA2024_JAARROND_T(AA$38*60,$C67,2100,"M","")</f>
        <v>107.52078328245439</v>
      </c>
      <c r="AB67" s="16" cm="1">
        <f t="array" ref="AB67">STOWA2024_JAARROND_T(AB$38*60,$C67,2100,"M","")</f>
        <v>59.89209664881993</v>
      </c>
      <c r="AC67" s="16" cm="1">
        <f t="array" ref="AC67">STOWA2024_JAARROND_T(AC$38*60,$C67,2100,"M","")</f>
        <v>36.677298981456779</v>
      </c>
      <c r="AD67" s="16" cm="1">
        <f t="array" ref="AD67">STOWA2024_JAARROND_T(AD$38*60,$C67,2100,"M","")</f>
        <v>23.544189055720899</v>
      </c>
      <c r="AE67" s="16" cm="1">
        <f t="array" ref="AE67">STOWA2024_JAARROND_T(AE$38*60,$C67,2100,"M","")</f>
        <v>5.0488059812341177</v>
      </c>
      <c r="AF67" s="16" cm="1">
        <f t="array" ref="AF67">STOWA2024_JAARROND_T(AF$38*60,$C67,2100,"M","")</f>
        <v>2.7429113202359345</v>
      </c>
      <c r="AH67" s="14" t="s">
        <v>94</v>
      </c>
      <c r="AI67">
        <v>110</v>
      </c>
      <c r="AJ67" s="16" cm="1">
        <f t="array" ref="AJ67">STOWA2024_JAARROND_T(AJ$38*60,$C67,2100,"H","")</f>
        <v>16027.885684954121</v>
      </c>
      <c r="AK67" s="16" cm="1">
        <f t="array" ref="AK67">STOWA2024_JAARROND_T(AK$38*60,$C67,2100,"H","")</f>
        <v>1195.0917299009088</v>
      </c>
      <c r="AL67" s="16" cm="1">
        <f t="array" ref="AL67">STOWA2024_JAARROND_T(AL$38*60,$C67,2100,"H","")</f>
        <v>470.58431197568228</v>
      </c>
      <c r="AM67" s="16" cm="1">
        <f t="array" ref="AM67">STOWA2024_JAARROND_T(AM$38*60,$C67,2100,"H","")</f>
        <v>278.48538007140405</v>
      </c>
      <c r="AN67" s="16" cm="1">
        <f t="array" ref="AN67">STOWA2024_JAARROND_T(AN$38*60,$C67,2100,"H","")</f>
        <v>204.137557948498</v>
      </c>
      <c r="AO67" s="16" cm="1">
        <f t="array" ref="AO67">STOWA2024_JAARROND_T(AO$38*60,$C67,2100,"H","")</f>
        <v>114.35284287327137</v>
      </c>
      <c r="AP67" s="16" cm="1">
        <f t="array" ref="AP67">STOWA2024_JAARROND_T(AP$38*60,$C67,2100,"H","")</f>
        <v>95.229195748623241</v>
      </c>
      <c r="AQ67" s="16" cm="1">
        <f t="array" ref="AQ67">STOWA2024_JAARROND_T(AQ$38*60,$C67,2100,"H","")</f>
        <v>57.316522750747694</v>
      </c>
      <c r="AR67" s="16" cm="1">
        <f t="array" ref="AR67">STOWA2024_JAARROND_T(AR$38*60,$C67,2100,"H","")</f>
        <v>34.867738115581979</v>
      </c>
      <c r="AS67" s="16" cm="1">
        <f t="array" ref="AS67">STOWA2024_JAARROND_T(AS$38*60,$C67,2100,"H","")</f>
        <v>22.646823549529906</v>
      </c>
      <c r="AT67" s="16" cm="1">
        <f t="array" ref="AT67">STOWA2024_JAARROND_T(AT$38*60,$C67,2100,"H","")</f>
        <v>15.25047585436387</v>
      </c>
      <c r="AU67" s="16" cm="1">
        <f t="array" ref="AU67">STOWA2024_JAARROND_T(AU$38*60,$C67,2100,"H","")</f>
        <v>3.454440757141231</v>
      </c>
      <c r="AV67" s="16" cm="1">
        <f t="array" ref="AV67">STOWA2024_JAARROND_T(AV$38*60,$C67,2100,"H","")</f>
        <v>1.9158850404048</v>
      </c>
    </row>
    <row r="68" spans="2:48" x14ac:dyDescent="0.3">
      <c r="B68" s="14" t="s">
        <v>95</v>
      </c>
      <c r="C68">
        <v>120</v>
      </c>
      <c r="D68" s="16" cm="1">
        <f t="array" ref="D68">STOWA2024_JAARROND_T(D$2*60,$C68,2100,"L","")</f>
        <v>52512.988465652023</v>
      </c>
      <c r="E68" s="16" cm="1">
        <f t="array" ref="E68">STOWA2024_JAARROND_T(E$2*60,$C68,2100,"L","")</f>
        <v>3215.6944213117849</v>
      </c>
      <c r="F68" s="16" cm="1">
        <f t="array" ref="F68">STOWA2024_JAARROND_T(F$2*60,$C68,2100,"L","")</f>
        <v>1212.1430339246419</v>
      </c>
      <c r="G68" s="16" cm="1">
        <f t="array" ref="G68">STOWA2024_JAARROND_T(G$2*60,$C68,2100,"L","")</f>
        <v>734.37572116808894</v>
      </c>
      <c r="H68" s="16" cm="1">
        <f t="array" ref="H68">STOWA2024_JAARROND_T(H$2*60,$C68,2100,"L","")</f>
        <v>586.3012407721269</v>
      </c>
      <c r="I68" s="16" cm="1">
        <f t="array" ref="I68">STOWA2024_JAARROND_T(I$2*60,$C68,2100,"L","")</f>
        <v>490.43559696347779</v>
      </c>
      <c r="J68" s="16" cm="1">
        <f t="array" ref="J68">STOWA2024_JAARROND_T(J$2*60,$C68,2100,"L","")</f>
        <v>450.66039332103702</v>
      </c>
      <c r="K68" s="16" cm="1">
        <f t="array" ref="K68">STOWA2024_JAARROND_T(K$2*60,$C68,2100,"L","")</f>
        <v>253.30149732146344</v>
      </c>
      <c r="L68" s="16" cm="1">
        <f t="array" ref="L68">STOWA2024_JAARROND_T(L$2*60,$C68,2100,"L","")</f>
        <v>141.67354566668385</v>
      </c>
      <c r="M68" s="16" cm="1">
        <f t="array" ref="M68">STOWA2024_JAARROND_T(M$2*60,$C68,2100,"L","")</f>
        <v>87.098370254043118</v>
      </c>
      <c r="N68" s="16" cm="1">
        <f t="array" ref="N68">STOWA2024_JAARROND_T(N$2*60,$C68,2100,"L","")</f>
        <v>55.725907365540486</v>
      </c>
      <c r="O68" s="16" cm="1">
        <f t="array" ref="O68">STOWA2024_JAARROND_T(O$2*60,$C68,2100,"L","")</f>
        <v>11.712651706109902</v>
      </c>
      <c r="P68" s="16" cm="1">
        <f t="array" ref="P68">STOWA2024_JAARROND_T(P$2*60,$C68,2100,"L","")</f>
        <v>6.1373735671457847</v>
      </c>
      <c r="R68" s="14" t="s">
        <v>95</v>
      </c>
      <c r="S68">
        <v>120</v>
      </c>
      <c r="T68" s="16" cm="1">
        <f t="array" ref="T68">STOWA2024_JAARROND_T(T$38*60,$C68,2100,"M","")</f>
        <v>39148.749803102481</v>
      </c>
      <c r="U68" s="16" cm="1">
        <f t="array" ref="U68">STOWA2024_JAARROND_T(U$38*60,$C68,2100,"M","")</f>
        <v>2517.9487237633971</v>
      </c>
      <c r="V68" s="16" cm="1">
        <f t="array" ref="V68">STOWA2024_JAARROND_T(V$38*60,$C68,2100,"M","")</f>
        <v>959.71798168541955</v>
      </c>
      <c r="W68" s="16" cm="1">
        <f t="array" ref="W68">STOWA2024_JAARROND_T(W$38*60,$C68,2100,"M","")</f>
        <v>578.26497705153258</v>
      </c>
      <c r="X68" s="16" cm="1">
        <f t="array" ref="X68">STOWA2024_JAARROND_T(X$38*60,$C68,2100,"M","")</f>
        <v>452.12397142215099</v>
      </c>
      <c r="Y68" s="16" cm="1">
        <f t="array" ref="Y68">STOWA2024_JAARROND_T(Y$38*60,$C68,2100,"M","")</f>
        <v>367.45951859525331</v>
      </c>
      <c r="Z68" s="16" cm="1">
        <f t="array" ref="Z68">STOWA2024_JAARROND_T(Z$38*60,$C68,2100,"M","")</f>
        <v>330.43000520277286</v>
      </c>
      <c r="AA68" s="16" cm="1">
        <f t="array" ref="AA68">STOWA2024_JAARROND_T(AA$38*60,$C68,2100,"M","")</f>
        <v>173.61076697665789</v>
      </c>
      <c r="AB68" s="16" cm="1">
        <f t="array" ref="AB68">STOWA2024_JAARROND_T(AB$38*60,$C68,2100,"M","")</f>
        <v>102.57600169191963</v>
      </c>
      <c r="AC68" s="16" cm="1">
        <f t="array" ref="AC68">STOWA2024_JAARROND_T(AC$38*60,$C68,2100,"M","")</f>
        <v>65.262954972022754</v>
      </c>
      <c r="AD68" s="16" cm="1">
        <f t="array" ref="AD68">STOWA2024_JAARROND_T(AD$38*60,$C68,2100,"M","")</f>
        <v>42.91045459366444</v>
      </c>
      <c r="AE68" s="16" cm="1">
        <f t="array" ref="AE68">STOWA2024_JAARROND_T(AE$38*60,$C68,2100,"M","")</f>
        <v>9.2269907955665147</v>
      </c>
      <c r="AF68" s="16" cm="1">
        <f t="array" ref="AF68">STOWA2024_JAARROND_T(AF$38*60,$C68,2100,"M","")</f>
        <v>4.8779926413999029</v>
      </c>
      <c r="AH68" s="14" t="s">
        <v>95</v>
      </c>
      <c r="AI68">
        <v>120</v>
      </c>
      <c r="AJ68" s="16" cm="1">
        <f t="array" ref="AJ68">STOWA2024_JAARROND_T(AJ$38*60,$C68,2100,"H","")</f>
        <v>23460.213847677154</v>
      </c>
      <c r="AK68" s="16" cm="1">
        <f t="array" ref="AK68">STOWA2024_JAARROND_T(AK$38*60,$C68,2100,"H","")</f>
        <v>1642.8416685635361</v>
      </c>
      <c r="AL68" s="16" cm="1">
        <f t="array" ref="AL68">STOWA2024_JAARROND_T(AL$38*60,$C68,2100,"H","")</f>
        <v>638.11651583202763</v>
      </c>
      <c r="AM68" s="16" cm="1">
        <f t="array" ref="AM68">STOWA2024_JAARROND_T(AM$38*60,$C68,2100,"H","")</f>
        <v>380.63526488917768</v>
      </c>
      <c r="AN68" s="16" cm="1">
        <f t="array" ref="AN68">STOWA2024_JAARROND_T(AN$38*60,$C68,2100,"H","")</f>
        <v>286.85413432379539</v>
      </c>
      <c r="AO68" s="16" cm="1">
        <f t="array" ref="AO68">STOWA2024_JAARROND_T(AO$38*60,$C68,2100,"H","")</f>
        <v>221.68530207738539</v>
      </c>
      <c r="AP68" s="16" cm="1">
        <f t="array" ref="AP68">STOWA2024_JAARROND_T(AP$38*60,$C68,2100,"H","")</f>
        <v>192.00220555552937</v>
      </c>
      <c r="AQ68" s="16" cm="1">
        <f t="array" ref="AQ68">STOWA2024_JAARROND_T(AQ$38*60,$C68,2100,"H","")</f>
        <v>91.258602074249495</v>
      </c>
      <c r="AR68" s="16" cm="1">
        <f t="array" ref="AR68">STOWA2024_JAARROND_T(AR$38*60,$C68,2100,"H","")</f>
        <v>58.622138427703227</v>
      </c>
      <c r="AS68" s="16" cm="1">
        <f t="array" ref="AS68">STOWA2024_JAARROND_T(AS$38*60,$C68,2100,"H","")</f>
        <v>39.415392784450745</v>
      </c>
      <c r="AT68" s="16" cm="1">
        <f t="array" ref="AT68">STOWA2024_JAARROND_T(AT$38*60,$C68,2100,"H","")</f>
        <v>27.11456409231911</v>
      </c>
      <c r="AU68" s="16" cm="1">
        <f t="array" ref="AU68">STOWA2024_JAARROND_T(AU$38*60,$C68,2100,"H","")</f>
        <v>6.0927916251605403</v>
      </c>
      <c r="AV68" s="16" cm="1">
        <f t="array" ref="AV68">STOWA2024_JAARROND_T(AV$38*60,$C68,2100,"H","")</f>
        <v>3.279678006283496</v>
      </c>
    </row>
    <row r="69" spans="2:48" x14ac:dyDescent="0.3">
      <c r="B69" s="14" t="s">
        <v>96</v>
      </c>
      <c r="C69">
        <v>130</v>
      </c>
      <c r="D69" s="16" cm="1">
        <f t="array" ref="D69">STOWA2024_JAARROND_T(D$2*60,$C69,2100,"L","")</f>
        <v>74404.422039600409</v>
      </c>
      <c r="E69" s="16" cm="1">
        <f t="array" ref="E69">STOWA2024_JAARROND_T(E$2*60,$C69,2100,"L","")</f>
        <v>4297.2649863707302</v>
      </c>
      <c r="F69" s="16" cm="1">
        <f t="array" ref="F69">STOWA2024_JAARROND_T(F$2*60,$C69,2100,"L","")</f>
        <v>1598.2934769318049</v>
      </c>
      <c r="G69" s="16" cm="1">
        <f t="array" ref="G69">STOWA2024_JAARROND_T(G$2*60,$C69,2100,"L","")</f>
        <v>974.39808532423058</v>
      </c>
      <c r="H69" s="16" cm="1">
        <f t="array" ref="H69">STOWA2024_JAARROND_T(H$2*60,$C69,2100,"L","")</f>
        <v>797.29631147393934</v>
      </c>
      <c r="I69" s="16" cm="1">
        <f t="array" ref="I69">STOWA2024_JAARROND_T(I$2*60,$C69,2100,"L","")</f>
        <v>690.05654241376863</v>
      </c>
      <c r="J69" s="16" cm="1">
        <f t="array" ref="J69">STOWA2024_JAARROND_T(J$2*60,$C69,2100,"L","")</f>
        <v>650.62490212881562</v>
      </c>
      <c r="K69" s="16" cm="1">
        <f t="array" ref="K69">STOWA2024_JAARROND_T(K$2*60,$C69,2100,"L","")</f>
        <v>399.74813372610606</v>
      </c>
      <c r="L69" s="16" cm="1">
        <f t="array" ref="L69">STOWA2024_JAARROND_T(L$2*60,$C69,2100,"L","")</f>
        <v>238.18952492909645</v>
      </c>
      <c r="M69" s="16" cm="1">
        <f t="array" ref="M69">STOWA2024_JAARROND_T(M$2*60,$C69,2100,"L","")</f>
        <v>153.06755500650692</v>
      </c>
      <c r="N69" s="16" cm="1">
        <f t="array" ref="N69">STOWA2024_JAARROND_T(N$2*60,$C69,2100,"L","")</f>
        <v>100.982559440096</v>
      </c>
      <c r="O69" s="16" cm="1">
        <f t="array" ref="O69">STOWA2024_JAARROND_T(O$2*60,$C69,2100,"L","")</f>
        <v>21.884350044314974</v>
      </c>
      <c r="P69" s="16" cm="1">
        <f t="array" ref="P69">STOWA2024_JAARROND_T(P$2*60,$C69,2100,"L","")</f>
        <v>11.262510022014043</v>
      </c>
      <c r="R69" s="14" t="s">
        <v>96</v>
      </c>
      <c r="S69">
        <v>130</v>
      </c>
      <c r="T69" s="16" cm="1">
        <f t="array" ref="T69">STOWA2024_JAARROND_T(T$38*60,$C69,2100,"M","")</f>
        <v>55494.114245189478</v>
      </c>
      <c r="U69" s="16" cm="1">
        <f t="array" ref="U69">STOWA2024_JAARROND_T(U$38*60,$C69,2100,"M","")</f>
        <v>3366.9436246525515</v>
      </c>
      <c r="V69" s="16" cm="1">
        <f t="array" ref="V69">STOWA2024_JAARROND_T(V$38*60,$C69,2100,"M","")</f>
        <v>1266.4869910307023</v>
      </c>
      <c r="W69" s="16" cm="1">
        <f t="array" ref="W69">STOWA2024_JAARROND_T(W$38*60,$C69,2100,"M","")</f>
        <v>768.07424427123408</v>
      </c>
      <c r="X69" s="16" cm="1">
        <f t="array" ref="X69">STOWA2024_JAARROND_T(X$38*60,$C69,2100,"M","")</f>
        <v>615.60735809862354</v>
      </c>
      <c r="Y69" s="16" cm="1">
        <f t="array" ref="Y69">STOWA2024_JAARROND_T(Y$38*60,$C69,2100,"M","")</f>
        <v>517.74300175492488</v>
      </c>
      <c r="Z69" s="16" cm="1">
        <f t="array" ref="Z69">STOWA2024_JAARROND_T(Z$38*60,$C69,2100,"M","")</f>
        <v>477.69478328094101</v>
      </c>
      <c r="AA69" s="16" cm="1">
        <f t="array" ref="AA69">STOWA2024_JAARROND_T(AA$38*60,$C69,2100,"M","")</f>
        <v>272.13818960950186</v>
      </c>
      <c r="AB69" s="16" cm="1">
        <f t="array" ref="AB69">STOWA2024_JAARROND_T(AB$38*60,$C69,2100,"M","")</f>
        <v>170.87799707882462</v>
      </c>
      <c r="AC69" s="16" cm="1">
        <f t="array" ref="AC69">STOWA2024_JAARROND_T(AC$38*60,$C69,2100,"M","")</f>
        <v>113.40402377558961</v>
      </c>
      <c r="AD69" s="16" cm="1">
        <f t="array" ref="AD69">STOWA2024_JAARROND_T(AD$38*60,$C69,2100,"M","")</f>
        <v>76.755212271061666</v>
      </c>
      <c r="AE69" s="16" cm="1">
        <f t="array" ref="AE69">STOWA2024_JAARROND_T(AE$38*60,$C69,2100,"M","")</f>
        <v>16.889243632144542</v>
      </c>
      <c r="AF69" s="16" cm="1">
        <f t="array" ref="AF69">STOWA2024_JAARROND_T(AF$38*60,$C69,2100,"M","")</f>
        <v>8.7488293031053566</v>
      </c>
      <c r="AH69" s="14" t="s">
        <v>96</v>
      </c>
      <c r="AI69">
        <v>130</v>
      </c>
      <c r="AJ69" s="16" cm="1">
        <f t="array" ref="AJ69">STOWA2024_JAARROND_T(AJ$38*60,$C69,2100,"H","")</f>
        <v>33284.206802444634</v>
      </c>
      <c r="AK69" s="16" cm="1">
        <f t="array" ref="AK69">STOWA2024_JAARROND_T(AK$38*60,$C69,2100,"H","")</f>
        <v>2199.4235366583198</v>
      </c>
      <c r="AL69" s="16" cm="1">
        <f t="array" ref="AL69">STOWA2024_JAARROND_T(AL$38*60,$C69,2100,"H","")</f>
        <v>843.40069552617388</v>
      </c>
      <c r="AM69" s="16" cm="1">
        <f t="array" ref="AM69">STOWA2024_JAARROND_T(AM$38*60,$C69,2100,"H","")</f>
        <v>506.59756293124985</v>
      </c>
      <c r="AN69" s="16" cm="1">
        <f t="array" ref="AN69">STOWA2024_JAARROND_T(AN$38*60,$C69,2100,"H","")</f>
        <v>391.51841791066647</v>
      </c>
      <c r="AO69" s="16" cm="1">
        <f t="array" ref="AO69">STOWA2024_JAARROND_T(AO$38*60,$C69,2100,"H","")</f>
        <v>313.16896051128464</v>
      </c>
      <c r="AP69" s="16" cm="1">
        <f t="array" ref="AP69">STOWA2024_JAARROND_T(AP$38*60,$C69,2100,"H","")</f>
        <v>278.27339050194189</v>
      </c>
      <c r="AQ69" s="16" cm="1">
        <f t="array" ref="AQ69">STOWA2024_JAARROND_T(AQ$38*60,$C69,2100,"H","")</f>
        <v>141.2918716720302</v>
      </c>
      <c r="AR69" s="16" cm="1">
        <f t="array" ref="AR69">STOWA2024_JAARROND_T(AR$38*60,$C69,2100,"H","")</f>
        <v>96.041286375891559</v>
      </c>
      <c r="AS69" s="16" cm="1">
        <f t="array" ref="AS69">STOWA2024_JAARROND_T(AS$38*60,$C69,2100,"H","")</f>
        <v>67.108636049882932</v>
      </c>
      <c r="AT69" s="16" cm="1">
        <f t="array" ref="AT69">STOWA2024_JAARROND_T(AT$38*60,$C69,2100,"H","")</f>
        <v>47.384311838815499</v>
      </c>
      <c r="AU69" s="16" cm="1">
        <f t="array" ref="AU69">STOWA2024_JAARROND_T(AU$38*60,$C69,2100,"H","")</f>
        <v>10.761087236231383</v>
      </c>
      <c r="AV69" s="16" cm="1">
        <f t="array" ref="AV69">STOWA2024_JAARROND_T(AV$38*60,$C69,2100,"H","")</f>
        <v>5.6558250898065934</v>
      </c>
    </row>
    <row r="70" spans="2:48" x14ac:dyDescent="0.3">
      <c r="B70" s="14" t="s">
        <v>97</v>
      </c>
      <c r="C70">
        <v>140</v>
      </c>
      <c r="D70" s="16" cm="1">
        <f t="array" ref="D70">STOWA2024_JAARROND_T(D$2*60,$C70,2100,"L","")</f>
        <v>102687.83376030983</v>
      </c>
      <c r="E70" s="16" cm="1">
        <f t="array" ref="E70">STOWA2024_JAARROND_T(E$2*60,$C70,2100,"L","")</f>
        <v>5616.957634070186</v>
      </c>
      <c r="F70" s="16" cm="1">
        <f t="array" ref="F70">STOWA2024_JAARROND_T(F$2*60,$C70,2100,"L","")</f>
        <v>2063.0278119698341</v>
      </c>
      <c r="G70" s="16" cm="1">
        <f t="array" ref="G70">STOWA2024_JAARROND_T(G$2*60,$C70,2100,"L","")</f>
        <v>1264.7263934183936</v>
      </c>
      <c r="H70" s="16" cm="1">
        <f t="array" ref="H70">STOWA2024_JAARROND_T(H$2*60,$C70,2100,"L","")</f>
        <v>1058.4629821626031</v>
      </c>
      <c r="I70" s="16" cm="1">
        <f t="array" ref="I70">STOWA2024_JAARROND_T(I$2*60,$C70,2100,"L","")</f>
        <v>945.34210494851015</v>
      </c>
      <c r="J70" s="16" cm="1">
        <f t="array" ref="J70">STOWA2024_JAARROND_T(J$2*60,$C70,2100,"L","")</f>
        <v>912.84949434310079</v>
      </c>
      <c r="K70" s="16" cm="1">
        <f t="array" ref="K70">STOWA2024_JAARROND_T(K$2*60,$C70,2100,"L","")</f>
        <v>614.08598748060058</v>
      </c>
      <c r="L70" s="16" cm="1">
        <f t="array" ref="L70">STOWA2024_JAARROND_T(L$2*60,$C70,2100,"L","")</f>
        <v>390.22253955485485</v>
      </c>
      <c r="M70" s="16" cm="1">
        <f t="array" ref="M70">STOWA2024_JAARROND_T(M$2*60,$C70,2100,"L","")</f>
        <v>262.95375739750051</v>
      </c>
      <c r="N70" s="16" cm="1">
        <f t="array" ref="N70">STOWA2024_JAARROND_T(N$2*60,$C70,2100,"L","")</f>
        <v>179.66322965449845</v>
      </c>
      <c r="O70" s="16" cm="1">
        <f t="array" ref="O70">STOWA2024_JAARROND_T(O$2*60,$C70,2100,"L","")</f>
        <v>40.958230102304434</v>
      </c>
      <c r="P70" s="16" cm="1">
        <f t="array" ref="P70">STOWA2024_JAARROND_T(P$2*60,$C70,2100,"L","")</f>
        <v>20.863226213642065</v>
      </c>
      <c r="R70" s="14" t="s">
        <v>97</v>
      </c>
      <c r="S70">
        <v>140</v>
      </c>
      <c r="T70" s="16" cm="1">
        <f t="array" ref="T70">STOWA2024_JAARROND_T(T$38*60,$C70,2100,"M","")</f>
        <v>76618.408195947748</v>
      </c>
      <c r="U70" s="16" cm="1">
        <f t="array" ref="U70">STOWA2024_JAARROND_T(U$38*60,$C70,2100,"M","")</f>
        <v>4403.3377791548783</v>
      </c>
      <c r="V70" s="16" cm="1">
        <f t="array" ref="V70">STOWA2024_JAARROND_T(V$38*60,$C70,2100,"M","")</f>
        <v>1635.885001009985</v>
      </c>
      <c r="W70" s="16" cm="1">
        <f t="array" ref="W70">STOWA2024_JAARROND_T(W$38*60,$C70,2100,"M","")</f>
        <v>997.82866801648754</v>
      </c>
      <c r="X70" s="16" cm="1">
        <f t="array" ref="X70">STOWA2024_JAARROND_T(X$38*60,$C70,2100,"M","")</f>
        <v>818.15171819724856</v>
      </c>
      <c r="Y70" s="16" cm="1">
        <f t="array" ref="Y70">STOWA2024_JAARROND_T(Y$38*60,$C70,2100,"M","")</f>
        <v>710.13750613351272</v>
      </c>
      <c r="Z70" s="16" cm="1">
        <f t="array" ref="Z70">STOWA2024_JAARROND_T(Z$38*60,$C70,2100,"M","")</f>
        <v>671.01277979589543</v>
      </c>
      <c r="AA70" s="16" cm="1">
        <f t="array" ref="AA70">STOWA2024_JAARROND_T(AA$38*60,$C70,2100,"M","")</f>
        <v>415.557233869176</v>
      </c>
      <c r="AB70" s="16" cm="1">
        <f t="array" ref="AB70">STOWA2024_JAARROND_T(AB$38*60,$C70,2100,"M","")</f>
        <v>277.6304523882676</v>
      </c>
      <c r="AC70" s="16" cm="1">
        <f t="array" ref="AC70">STOWA2024_JAARROND_T(AC$38*60,$C70,2100,"M","")</f>
        <v>192.79596755828874</v>
      </c>
      <c r="AD70" s="16" cm="1">
        <f t="array" ref="AD70">STOWA2024_JAARROND_T(AD$38*60,$C70,2100,"M","")</f>
        <v>134.90226088958806</v>
      </c>
      <c r="AE70" s="16" cm="1">
        <f t="array" ref="AE70">STOWA2024_JAARROND_T(AE$38*60,$C70,2100,"M","")</f>
        <v>30.962939510589131</v>
      </c>
      <c r="AF70" s="16" cm="1">
        <f t="array" ref="AF70">STOWA2024_JAARROND_T(AF$38*60,$C70,2100,"M","")</f>
        <v>15.828771021841627</v>
      </c>
      <c r="AH70" s="14" t="s">
        <v>97</v>
      </c>
      <c r="AI70">
        <v>140</v>
      </c>
      <c r="AJ70" s="16" cm="1">
        <f t="array" ref="AJ70">STOWA2024_JAARROND_T(AJ$38*60,$C70,2100,"H","")</f>
        <v>45988.591980980847</v>
      </c>
      <c r="AK70" s="16" cm="1">
        <f t="array" ref="AK70">STOWA2024_JAARROND_T(AK$38*60,$C70,2100,"H","")</f>
        <v>2879.3948090426607</v>
      </c>
      <c r="AL70" s="16" cm="1">
        <f t="array" ref="AL70">STOWA2024_JAARROND_T(AL$38*60,$C70,2100,"H","")</f>
        <v>1090.8525493875804</v>
      </c>
      <c r="AM70" s="16" cm="1">
        <f t="array" ref="AM70">STOWA2024_JAARROND_T(AM$38*60,$C70,2100,"H","")</f>
        <v>659.27362663498263</v>
      </c>
      <c r="AN70" s="16" cm="1">
        <f t="array" ref="AN70">STOWA2024_JAARROND_T(AN$38*60,$C70,2100,"H","")</f>
        <v>521.40872301057993</v>
      </c>
      <c r="AO70" s="16" cm="1">
        <f t="array" ref="AO70">STOWA2024_JAARROND_T(AO$38*60,$C70,2100,"H","")</f>
        <v>430.51936639864107</v>
      </c>
      <c r="AP70" s="16" cm="1">
        <f t="array" ref="AP70">STOWA2024_JAARROND_T(AP$38*60,$C70,2100,"H","")</f>
        <v>391.75226106579407</v>
      </c>
      <c r="AQ70" s="16" cm="1">
        <f t="array" ref="AQ70">STOWA2024_JAARROND_T(AQ$38*60,$C70,2100,"H","")</f>
        <v>213.39736297820428</v>
      </c>
      <c r="AR70" s="16" cm="1">
        <f t="array" ref="AR70">STOWA2024_JAARROND_T(AR$38*60,$C70,2100,"H","")</f>
        <v>153.70206808344091</v>
      </c>
      <c r="AS70" s="16" cm="1">
        <f t="array" ref="AS70">STOWA2024_JAARROND_T(AS$38*60,$C70,2100,"H","")</f>
        <v>111.96266671815214</v>
      </c>
      <c r="AT70" s="16" cm="1">
        <f t="array" ref="AT70">STOWA2024_JAARROND_T(AT$38*60,$C70,2100,"H","")</f>
        <v>81.474968541058161</v>
      </c>
      <c r="AU70" s="16" cm="1">
        <f t="array" ref="AU70">STOWA2024_JAARROND_T(AU$38*60,$C70,2100,"H","")</f>
        <v>19.03253352523932</v>
      </c>
      <c r="AV70" s="16" cm="1">
        <f t="array" ref="AV70">STOWA2024_JAARROND_T(AV$38*60,$C70,2100,"H","")</f>
        <v>9.8278301000860164</v>
      </c>
    </row>
    <row r="71" spans="2:48" x14ac:dyDescent="0.3">
      <c r="B71" s="14" t="s">
        <v>98</v>
      </c>
      <c r="C71">
        <v>150</v>
      </c>
      <c r="D71" s="16" cm="1">
        <f t="array" ref="D71">STOWA2024_JAARROND_T(D$2*60,$C71,2100,"L","")</f>
        <v>138555.62565559623</v>
      </c>
      <c r="E71" s="16" cm="1">
        <f t="array" ref="E71">STOWA2024_JAARROND_T(E$2*60,$C71,2100,"L","")</f>
        <v>7203.8743908298202</v>
      </c>
      <c r="F71" s="16" cm="1">
        <f t="array" ref="F71">STOWA2024_JAARROND_T(F$2*60,$C71,2100,"L","")</f>
        <v>2614.7197437054019</v>
      </c>
      <c r="G71" s="16" cm="1">
        <f t="array" ref="G71">STOWA2024_JAARROND_T(G$2*60,$C71,2100,"L","")</f>
        <v>1610.9332655375915</v>
      </c>
      <c r="H71" s="16" cm="1">
        <f t="array" ref="H71">STOWA2024_JAARROND_T(H$2*60,$C71,2100,"L","")</f>
        <v>1376.5856655299785</v>
      </c>
      <c r="I71" s="16" cm="1">
        <f t="array" ref="I71">STOWA2024_JAARROND_T(I$2*60,$C71,2100,"L","")</f>
        <v>1265.8273923521911</v>
      </c>
      <c r="J71" s="16" cm="1">
        <f t="array" ref="J71">STOWA2024_JAARROND_T(J$2*60,$C71,2100,"L","")</f>
        <v>1249.8103521577443</v>
      </c>
      <c r="K71" s="16" cm="1">
        <f t="array" ref="K71">STOWA2024_JAARROND_T(K$2*60,$C71,2100,"L","")</f>
        <v>921.02654278054752</v>
      </c>
      <c r="L71" s="16" cm="1">
        <f t="array" ref="L71">STOWA2024_JAARROND_T(L$2*60,$C71,2100,"L","")</f>
        <v>624.49705029321365</v>
      </c>
      <c r="M71" s="16" cm="1">
        <f t="array" ref="M71">STOWA2024_JAARROND_T(M$2*60,$C71,2100,"L","")</f>
        <v>442.34594467085782</v>
      </c>
      <c r="N71" s="16" cm="1">
        <f t="array" ref="N71">STOWA2024_JAARROND_T(N$2*60,$C71,2100,"L","")</f>
        <v>314.17464969615395</v>
      </c>
      <c r="O71" s="16" cm="1">
        <f t="array" ref="O71">STOWA2024_JAARROND_T(O$2*60,$C71,2100,"L","")</f>
        <v>76.785923917674197</v>
      </c>
      <c r="P71" s="16" cm="1">
        <f t="array" ref="P71">STOWA2024_JAARROND_T(P$2*60,$C71,2100,"L","")</f>
        <v>39.025665330029817</v>
      </c>
      <c r="R71" s="14" t="s">
        <v>98</v>
      </c>
      <c r="S71">
        <v>150</v>
      </c>
      <c r="T71" s="16" cm="1">
        <f t="array" ref="T71">STOWA2024_JAARROND_T(T$38*60,$C71,2100,"M","")</f>
        <v>103415.69977852478</v>
      </c>
      <c r="U71" s="16" cm="1">
        <f t="array" ref="U71">STOWA2024_JAARROND_T(U$38*60,$C71,2100,"M","")</f>
        <v>5650.0193287399197</v>
      </c>
      <c r="V71" s="16" cm="1">
        <f t="array" ref="V71">STOWA2024_JAARROND_T(V$38*60,$C71,2100,"M","")</f>
        <v>2074.5947192760768</v>
      </c>
      <c r="W71" s="16" cm="1">
        <f t="array" ref="W71">STOWA2024_JAARROND_T(W$38*60,$C71,2100,"M","")</f>
        <v>1271.9692878409194</v>
      </c>
      <c r="X71" s="16" cm="1">
        <f t="array" ref="X71">STOWA2024_JAARROND_T(X$38*60,$C71,2100,"M","")</f>
        <v>1065.0492231391461</v>
      </c>
      <c r="Y71" s="16" cm="1">
        <f t="array" ref="Y71">STOWA2024_JAARROND_T(Y$38*60,$C71,2100,"M","")</f>
        <v>951.87913612698742</v>
      </c>
      <c r="Z71" s="16" cm="1">
        <f t="array" ref="Z71">STOWA2024_JAARROND_T(Z$38*60,$C71,2100,"M","")</f>
        <v>919.64340725034924</v>
      </c>
      <c r="AA71" s="16" cm="1">
        <f t="array" ref="AA71">STOWA2024_JAARROND_T(AA$38*60,$C71,2100,"M","")</f>
        <v>619.94103533882276</v>
      </c>
      <c r="AB71" s="16" cm="1">
        <f t="array" ref="AB71">STOWA2024_JAARROND_T(AB$38*60,$C71,2100,"M","")</f>
        <v>440.9694403147426</v>
      </c>
      <c r="AC71" s="16" cm="1">
        <f t="array" ref="AC71">STOWA2024_JAARROND_T(AC$38*60,$C71,2100,"M","")</f>
        <v>321.21435910587303</v>
      </c>
      <c r="AD71" s="16" cm="1">
        <f t="array" ref="AD71">STOWA2024_JAARROND_T(AD$38*60,$C71,2100,"M","")</f>
        <v>233.2072174360006</v>
      </c>
      <c r="AE71" s="16" cm="1">
        <f t="array" ref="AE71">STOWA2024_JAARROND_T(AE$38*60,$C71,2100,"M","")</f>
        <v>56.853442252864184</v>
      </c>
      <c r="AF71" s="16" cm="1">
        <f t="array" ref="AF71">STOWA2024_JAARROND_T(AF$38*60,$C71,2100,"M","")</f>
        <v>28.896652518677271</v>
      </c>
      <c r="AH71" s="14" t="s">
        <v>98</v>
      </c>
      <c r="AI71">
        <v>150</v>
      </c>
      <c r="AJ71" s="16" cm="1">
        <f t="array" ref="AJ71">STOWA2024_JAARROND_T(AJ$38*60,$C71,2100,"H","")</f>
        <v>62112.62319984514</v>
      </c>
      <c r="AK71" s="16" cm="1">
        <f t="array" ref="AK71">STOWA2024_JAARROND_T(AK$38*60,$C71,2100,"H","")</f>
        <v>3697.9197124214347</v>
      </c>
      <c r="AL71" s="16" cm="1">
        <f t="array" ref="AL71">STOWA2024_JAARROND_T(AL$38*60,$C71,2100,"H","")</f>
        <v>1384.9970122838972</v>
      </c>
      <c r="AM71" s="16" cm="1">
        <f t="array" ref="AM71">STOWA2024_JAARROND_T(AM$38*60,$C71,2100,"H","")</f>
        <v>841.65877632222646</v>
      </c>
      <c r="AN71" s="16" cm="1">
        <f t="array" ref="AN71">STOWA2024_JAARROND_T(AN$38*60,$C71,2100,"H","")</f>
        <v>679.97748513304987</v>
      </c>
      <c r="AO71" s="16" cm="1">
        <f t="array" ref="AO71">STOWA2024_JAARROND_T(AO$38*60,$C71,2100,"H","")</f>
        <v>578.22121254516185</v>
      </c>
      <c r="AP71" s="16" cm="1">
        <f t="array" ref="AP71">STOWA2024_JAARROND_T(AP$38*60,$C71,2100,"H","")</f>
        <v>537.95243450748239</v>
      </c>
      <c r="AQ71" s="16" cm="1">
        <f t="array" ref="AQ71">STOWA2024_JAARROND_T(AQ$38*60,$C71,2100,"H","")</f>
        <v>315.24150299688819</v>
      </c>
      <c r="AR71" s="16" cm="1">
        <f t="array" ref="AR71">STOWA2024_JAARROND_T(AR$38*60,$C71,2100,"H","")</f>
        <v>240.7957402234176</v>
      </c>
      <c r="AS71" s="16" cm="1">
        <f t="array" ref="AS71">STOWA2024_JAARROND_T(AS$38*60,$C71,2100,"H","")</f>
        <v>183.31394817854454</v>
      </c>
      <c r="AT71" s="16" cm="1">
        <f t="array" ref="AT71">STOWA2024_JAARROND_T(AT$38*60,$C71,2100,"H","")</f>
        <v>137.96311306702898</v>
      </c>
      <c r="AU71" s="16" cm="1">
        <f t="array" ref="AU71">STOWA2024_JAARROND_T(AU$38*60,$C71,2100,"H","")</f>
        <v>33.70905414846488</v>
      </c>
      <c r="AV71" s="16" cm="1">
        <f t="array" ref="AV71">STOWA2024_JAARROND_T(AV$38*60,$C71,2100,"H","")</f>
        <v>17.210858389234939</v>
      </c>
    </row>
    <row r="73" spans="2:48" x14ac:dyDescent="0.3">
      <c r="B73" s="15" t="s">
        <v>77</v>
      </c>
      <c r="D73" s="14" t="s">
        <v>47</v>
      </c>
      <c r="E73" s="14" t="s">
        <v>48</v>
      </c>
      <c r="F73" s="14" t="s">
        <v>49</v>
      </c>
      <c r="G73" s="14" t="s">
        <v>50</v>
      </c>
      <c r="H73" s="14" t="s">
        <v>51</v>
      </c>
      <c r="I73" s="14" t="s">
        <v>52</v>
      </c>
      <c r="J73" s="14" t="s">
        <v>53</v>
      </c>
      <c r="K73" s="14" t="s">
        <v>54</v>
      </c>
      <c r="L73" s="14" t="s">
        <v>55</v>
      </c>
      <c r="M73" s="14" t="s">
        <v>56</v>
      </c>
      <c r="N73" s="14" t="s">
        <v>57</v>
      </c>
      <c r="O73" s="14" t="s">
        <v>58</v>
      </c>
      <c r="P73" s="14" t="s">
        <v>59</v>
      </c>
      <c r="R73" s="15" t="s">
        <v>80</v>
      </c>
      <c r="T73" s="14" t="s">
        <v>47</v>
      </c>
      <c r="U73" s="14" t="s">
        <v>48</v>
      </c>
      <c r="V73" s="14" t="s">
        <v>49</v>
      </c>
      <c r="W73" s="14" t="s">
        <v>50</v>
      </c>
      <c r="X73" s="14" t="s">
        <v>51</v>
      </c>
      <c r="Y73" s="14" t="s">
        <v>52</v>
      </c>
      <c r="Z73" s="14" t="s">
        <v>53</v>
      </c>
      <c r="AA73" s="14" t="s">
        <v>54</v>
      </c>
      <c r="AB73" s="14" t="s">
        <v>55</v>
      </c>
      <c r="AC73" s="14" t="s">
        <v>56</v>
      </c>
      <c r="AD73" s="14" t="s">
        <v>57</v>
      </c>
      <c r="AE73" s="14" t="s">
        <v>58</v>
      </c>
      <c r="AF73" s="14" t="s">
        <v>59</v>
      </c>
      <c r="AH73" s="15" t="s">
        <v>83</v>
      </c>
      <c r="AJ73" s="14" t="s">
        <v>47</v>
      </c>
      <c r="AK73" s="14" t="s">
        <v>48</v>
      </c>
      <c r="AL73" s="14" t="s">
        <v>49</v>
      </c>
      <c r="AM73" s="14" t="s">
        <v>50</v>
      </c>
      <c r="AN73" s="14" t="s">
        <v>51</v>
      </c>
      <c r="AO73" s="14" t="s">
        <v>52</v>
      </c>
      <c r="AP73" s="14" t="s">
        <v>53</v>
      </c>
      <c r="AQ73" s="14" t="s">
        <v>54</v>
      </c>
      <c r="AR73" s="14" t="s">
        <v>55</v>
      </c>
      <c r="AS73" s="14" t="s">
        <v>56</v>
      </c>
      <c r="AT73" s="14" t="s">
        <v>57</v>
      </c>
      <c r="AU73" s="14" t="s">
        <v>58</v>
      </c>
      <c r="AV73" s="14" t="s">
        <v>59</v>
      </c>
    </row>
    <row r="74" spans="2:48" x14ac:dyDescent="0.3">
      <c r="D74" s="15">
        <f>10/60</f>
        <v>0.16666666666666666</v>
      </c>
      <c r="E74" s="15">
        <f>1/2</f>
        <v>0.5</v>
      </c>
      <c r="F74" s="15">
        <v>1</v>
      </c>
      <c r="G74" s="15">
        <v>2</v>
      </c>
      <c r="H74" s="15">
        <v>4</v>
      </c>
      <c r="I74" s="15">
        <v>8</v>
      </c>
      <c r="J74" s="15">
        <v>12</v>
      </c>
      <c r="K74" s="15">
        <v>24</v>
      </c>
      <c r="L74" s="15">
        <v>48</v>
      </c>
      <c r="M74" s="15">
        <f>3*24</f>
        <v>72</v>
      </c>
      <c r="N74" s="15">
        <f>4*24</f>
        <v>96</v>
      </c>
      <c r="O74" s="15">
        <f>8*24</f>
        <v>192</v>
      </c>
      <c r="P74" s="15">
        <f>10*24</f>
        <v>240</v>
      </c>
      <c r="T74" s="15">
        <f>10/60</f>
        <v>0.16666666666666666</v>
      </c>
      <c r="U74" s="15">
        <f>1/2</f>
        <v>0.5</v>
      </c>
      <c r="V74" s="15">
        <v>1</v>
      </c>
      <c r="W74" s="15">
        <v>2</v>
      </c>
      <c r="X74" s="15">
        <v>4</v>
      </c>
      <c r="Y74" s="15">
        <v>8</v>
      </c>
      <c r="Z74" s="15">
        <v>12</v>
      </c>
      <c r="AA74" s="15">
        <v>24</v>
      </c>
      <c r="AB74" s="15">
        <v>48</v>
      </c>
      <c r="AC74" s="15">
        <f>3*24</f>
        <v>72</v>
      </c>
      <c r="AD74" s="15">
        <f>4*24</f>
        <v>96</v>
      </c>
      <c r="AE74" s="15">
        <f>8*24</f>
        <v>192</v>
      </c>
      <c r="AF74" s="15">
        <f>10*24</f>
        <v>240</v>
      </c>
      <c r="AJ74" s="15">
        <f>10/60</f>
        <v>0.16666666666666666</v>
      </c>
      <c r="AK74" s="15">
        <f>1/2</f>
        <v>0.5</v>
      </c>
      <c r="AL74" s="15">
        <v>1</v>
      </c>
      <c r="AM74" s="15">
        <v>2</v>
      </c>
      <c r="AN74" s="15">
        <v>4</v>
      </c>
      <c r="AO74" s="15">
        <v>8</v>
      </c>
      <c r="AP74" s="15">
        <v>12</v>
      </c>
      <c r="AQ74" s="15">
        <v>24</v>
      </c>
      <c r="AR74" s="15">
        <v>48</v>
      </c>
      <c r="AS74" s="15">
        <f>3*24</f>
        <v>72</v>
      </c>
      <c r="AT74" s="15">
        <f>4*24</f>
        <v>96</v>
      </c>
      <c r="AU74" s="15">
        <f>8*24</f>
        <v>192</v>
      </c>
      <c r="AV74" s="15">
        <f>10*24</f>
        <v>240</v>
      </c>
    </row>
    <row r="75" spans="2:48" x14ac:dyDescent="0.3">
      <c r="B75" s="14" t="s">
        <v>84</v>
      </c>
      <c r="C75">
        <v>10</v>
      </c>
      <c r="D75" s="16" cm="1">
        <f t="array" ref="D75">STOWA2024_JAARROND_T(D$2*60,$C75,2150,"L","")</f>
        <v>0.86408678357400293</v>
      </c>
      <c r="E75" s="16" cm="1">
        <f t="array" ref="E75">STOWA2024_JAARROND_T(E$2*60,$C75,2150,"L","")</f>
        <v>0.42792270366190172</v>
      </c>
      <c r="F75" s="16" cm="1">
        <f t="array" ref="F75">STOWA2024_JAARROND_T(F$2*60,$C75,2150,"L","")</f>
        <v>0.28943208075908372</v>
      </c>
      <c r="G75" s="16" cm="1">
        <f t="array" ref="G75">STOWA2024_JAARROND_T(G$2*60,$C75,2150,"L","")</f>
        <v>0.18669262950962526</v>
      </c>
      <c r="H75" s="16" cm="1">
        <f t="array" ref="H75">STOWA2024_JAARROND_T(H$2*60,$C75,2150,"L","")</f>
        <v>0.10820234305870398</v>
      </c>
      <c r="I75" s="16" t="e" cm="1">
        <f t="array" ref="I75">STOWA2024_JAARROND_T(I$2*60,$C75,2150,"L","")</f>
        <v>#VALUE!</v>
      </c>
      <c r="J75" s="16" t="e" cm="1">
        <f t="array" ref="J75">STOWA2024_JAARROND_T(J$2*60,$C75,2150,"L","")</f>
        <v>#VALUE!</v>
      </c>
      <c r="K75" s="16" cm="1">
        <f t="array" ref="K75">STOWA2024_JAARROND_T(K$2*60,$C75,2150,"L","")</f>
        <v>2.9356296898817181E-2</v>
      </c>
      <c r="L75" s="16" cm="1">
        <f t="array" ref="L75">STOWA2024_JAARROND_T(L$2*60,$C75,2150,"L","")</f>
        <v>1.9598495815609858E-2</v>
      </c>
      <c r="M75" s="16" cm="1">
        <f t="array" ref="M75">STOWA2024_JAARROND_T(M$2*60,$C75,2150,"L","")</f>
        <v>1.6489292975436685E-2</v>
      </c>
      <c r="N75" s="16" cm="1">
        <f t="array" ref="N75">STOWA2024_JAARROND_T(N$2*60,$C75,2150,"L","")</f>
        <v>1.5067639500337234E-2</v>
      </c>
      <c r="O75" s="16" cm="1">
        <f t="array" ref="O75">STOWA2024_JAARROND_T(O$2*60,$C75,2150,"L","")</f>
        <v>1.3471235583601457E-2</v>
      </c>
      <c r="P75" s="16" cm="1">
        <f t="array" ref="P75">STOWA2024_JAARROND_T(P$2*60,$C75,2150,"L","")</f>
        <v>1.3375477595515028E-2</v>
      </c>
      <c r="R75" s="14" t="s">
        <v>84</v>
      </c>
      <c r="S75">
        <v>10</v>
      </c>
      <c r="T75" s="16" cm="1">
        <f t="array" ref="T75">STOWA2024_JAARROND_T(T$38*60,$C75,2150,"M","")</f>
        <v>0.67482946211786987</v>
      </c>
      <c r="U75" s="16" cm="1">
        <f t="array" ref="U75">STOWA2024_JAARROND_T(U$38*60,$C75,2150,"M","")</f>
        <v>0.36190046968162115</v>
      </c>
      <c r="V75" s="16" cm="1">
        <f t="array" ref="V75">STOWA2024_JAARROND_T(V$38*60,$C75,2150,"M","")</f>
        <v>0.24908688004428561</v>
      </c>
      <c r="W75" s="16" cm="1">
        <f t="array" ref="W75">STOWA2024_JAARROND_T(W$38*60,$C75,2150,"M","")</f>
        <v>0.1582377396359331</v>
      </c>
      <c r="X75" s="16" cm="1">
        <f t="array" ref="X75">STOWA2024_JAARROND_T(X$38*60,$C75,2150,"M","")</f>
        <v>7.5792112453956631E-2</v>
      </c>
      <c r="Y75" s="16" t="e" cm="1">
        <f t="array" ref="Y75">STOWA2024_JAARROND_T(Y$38*60,$C75,2150,"M","")</f>
        <v>#VALUE!</v>
      </c>
      <c r="Z75" s="16" t="e" cm="1">
        <f t="array" ref="Z75">STOWA2024_JAARROND_T(Z$38*60,$C75,2150,"M","")</f>
        <v>#VALUE!</v>
      </c>
      <c r="AA75" s="16" cm="1">
        <f t="array" ref="AA75">STOWA2024_JAARROND_T(AA$38*60,$C75,2150,"M","")</f>
        <v>2.5887520964251894E-2</v>
      </c>
      <c r="AB75" s="16" cm="1">
        <f t="array" ref="AB75">STOWA2024_JAARROND_T(AB$38*60,$C75,2150,"M","")</f>
        <v>1.8158562038969733E-2</v>
      </c>
      <c r="AC75" s="16" cm="1">
        <f t="array" ref="AC75">STOWA2024_JAARROND_T(AC$38*60,$C75,2150,"M","")</f>
        <v>1.5638314114409305E-2</v>
      </c>
      <c r="AD75" s="16" cm="1">
        <f t="array" ref="AD75">STOWA2024_JAARROND_T(AD$38*60,$C75,2150,"M","")</f>
        <v>1.4484180850173506E-2</v>
      </c>
      <c r="AE75" s="16" cm="1">
        <f t="array" ref="AE75">STOWA2024_JAARROND_T(AE$38*60,$C75,2150,"M","")</f>
        <v>1.3168870973031351E-2</v>
      </c>
      <c r="AF75" s="16" cm="1">
        <f t="array" ref="AF75">STOWA2024_JAARROND_T(AF$38*60,$C75,2150,"M","")</f>
        <v>1.4602002756051996E-2</v>
      </c>
      <c r="AH75" s="14" t="s">
        <v>84</v>
      </c>
      <c r="AI75">
        <v>10</v>
      </c>
      <c r="AJ75" s="16" cm="1">
        <f t="array" ref="AJ75">STOWA2024_JAARROND_T(AJ$38*60,$C75,2150,"H","")</f>
        <v>0.41906032670482385</v>
      </c>
      <c r="AK75" s="16" cm="1">
        <f t="array" ref="AK75">STOWA2024_JAARROND_T(AK$38*60,$C75,2150,"H","")</f>
        <v>0.25698921437492045</v>
      </c>
      <c r="AL75" s="16" cm="1">
        <f t="array" ref="AL75">STOWA2024_JAARROND_T(AL$38*60,$C75,2150,"H","")</f>
        <v>0.17894645258101108</v>
      </c>
      <c r="AM75" s="16" cm="1">
        <f t="array" ref="AM75">STOWA2024_JAARROND_T(AM$38*60,$C75,2150,"H","")</f>
        <v>9.8021044017994746E-2</v>
      </c>
      <c r="AN75" s="16" t="e" cm="1">
        <f t="array" ref="AN75">STOWA2024_JAARROND_T(AN$38*60,$C75,2150,"H","")</f>
        <v>#VALUE!</v>
      </c>
      <c r="AO75" s="16" t="e" cm="1">
        <f t="array" ref="AO75">STOWA2024_JAARROND_T(AO$38*60,$C75,2150,"H","")</f>
        <v>#VALUE!</v>
      </c>
      <c r="AP75" s="16" t="e" cm="1">
        <f t="array" ref="AP75">STOWA2024_JAARROND_T(AP$38*60,$C75,2150,"H","")</f>
        <v>#VALUE!</v>
      </c>
      <c r="AQ75" s="16" cm="1">
        <f t="array" ref="AQ75">STOWA2024_JAARROND_T(AQ$38*60,$C75,2150,"H","")</f>
        <v>1.9956011946774814E-2</v>
      </c>
      <c r="AR75" s="16" cm="1">
        <f t="array" ref="AR75">STOWA2024_JAARROND_T(AR$38*60,$C75,2150,"H","")</f>
        <v>1.5393845694935248E-2</v>
      </c>
      <c r="AS75" s="16" cm="1">
        <f t="array" ref="AS75">STOWA2024_JAARROND_T(AS$38*60,$C75,2150,"H","")</f>
        <v>1.3900923615088242E-2</v>
      </c>
      <c r="AT75" s="16" cm="1">
        <f t="array" ref="AT75">STOWA2024_JAARROND_T(AT$38*60,$C75,2150,"H","")</f>
        <v>1.324508768723137E-2</v>
      </c>
      <c r="AU75" s="16" cm="1">
        <f t="array" ref="AU75">STOWA2024_JAARROND_T(AU$38*60,$C75,2150,"H","")</f>
        <v>1.2500849499733509E-2</v>
      </c>
      <c r="AV75" s="16" cm="1">
        <f t="array" ref="AV75">STOWA2024_JAARROND_T(AV$38*60,$C75,2150,"H","")</f>
        <v>2.1319280092404875E-2</v>
      </c>
    </row>
    <row r="76" spans="2:48" x14ac:dyDescent="0.3">
      <c r="B76" s="14" t="s">
        <v>85</v>
      </c>
      <c r="C76">
        <v>20</v>
      </c>
      <c r="D76" s="16" cm="1">
        <f t="array" ref="D76">STOWA2024_JAARROND_T(D$2*60,$C76,2150,"L","")</f>
        <v>16.516010352001988</v>
      </c>
      <c r="E76" s="16" cm="1">
        <f t="array" ref="E76">STOWA2024_JAARROND_T(E$2*60,$C76,2150,"L","")</f>
        <v>3.6356633386363941</v>
      </c>
      <c r="F76" s="16" cm="1">
        <f t="array" ref="F76">STOWA2024_JAARROND_T(F$2*60,$C76,2150,"L","")</f>
        <v>1.8209965013079727</v>
      </c>
      <c r="G76" s="16" cm="1">
        <f t="array" ref="G76">STOWA2024_JAARROND_T(G$2*60,$C76,2150,"L","")</f>
        <v>0.99416178278676293</v>
      </c>
      <c r="H76" s="16" cm="1">
        <f t="array" ref="H76">STOWA2024_JAARROND_T(H$2*60,$C76,2150,"L","")</f>
        <v>0.57176203497209799</v>
      </c>
      <c r="I76" s="16" cm="1">
        <f t="array" ref="I76">STOWA2024_JAARROND_T(I$2*60,$C76,2150,"L","")</f>
        <v>0.35549920728408241</v>
      </c>
      <c r="J76" s="16" cm="1">
        <f t="array" ref="J76">STOWA2024_JAARROND_T(J$2*60,$C76,2150,"L","")</f>
        <v>0.28226038280024235</v>
      </c>
      <c r="K76" s="16" cm="1">
        <f t="array" ref="K76">STOWA2024_JAARROND_T(K$2*60,$C76,2150,"L","")</f>
        <v>0.12863490561054208</v>
      </c>
      <c r="L76" s="16" cm="1">
        <f t="array" ref="L76">STOWA2024_JAARROND_T(L$2*60,$C76,2150,"L","")</f>
        <v>6.6935507169706268E-2</v>
      </c>
      <c r="M76" s="16" cm="1">
        <f t="array" ref="M76">STOWA2024_JAARROND_T(M$2*60,$C76,2150,"L","")</f>
        <v>4.7068398820418633E-2</v>
      </c>
      <c r="N76" s="16" cm="1">
        <f t="array" ref="N76">STOWA2024_JAARROND_T(N$2*60,$C76,2150,"L","")</f>
        <v>3.7645152493492748E-2</v>
      </c>
      <c r="O76" s="16" cm="1">
        <f t="array" ref="O76">STOWA2024_JAARROND_T(O$2*60,$C76,2150,"L","")</f>
        <v>2.472497570603371E-2</v>
      </c>
      <c r="P76" s="16" cm="1">
        <f t="array" ref="P76">STOWA2024_JAARROND_T(P$2*60,$C76,2150,"L","")</f>
        <v>2.2489672243465247E-2</v>
      </c>
      <c r="R76" s="14" t="s">
        <v>85</v>
      </c>
      <c r="S76">
        <v>20</v>
      </c>
      <c r="T76" s="16" cm="1">
        <f t="array" ref="T76">STOWA2024_JAARROND_T(T$38*60,$C76,2150,"M","")</f>
        <v>11.404927655296193</v>
      </c>
      <c r="U76" s="16" cm="1">
        <f t="array" ref="U76">STOWA2024_JAARROND_T(U$38*60,$C76,2150,"M","")</f>
        <v>2.7011189104958322</v>
      </c>
      <c r="V76" s="16" cm="1">
        <f t="array" ref="V76">STOWA2024_JAARROND_T(V$38*60,$C76,2150,"M","")</f>
        <v>1.3943957163022358</v>
      </c>
      <c r="W76" s="16" cm="1">
        <f t="array" ref="W76">STOWA2024_JAARROND_T(W$38*60,$C76,2150,"M","")</f>
        <v>0.78015686021723796</v>
      </c>
      <c r="X76" s="16" cm="1">
        <f t="array" ref="X76">STOWA2024_JAARROND_T(X$38*60,$C76,2150,"M","")</f>
        <v>0.46114363653755086</v>
      </c>
      <c r="Y76" s="16" cm="1">
        <f t="array" ref="Y76">STOWA2024_JAARROND_T(Y$38*60,$C76,2150,"M","")</f>
        <v>0.29512438809287261</v>
      </c>
      <c r="Z76" s="16" cm="1">
        <f t="array" ref="Z76">STOWA2024_JAARROND_T(Z$38*60,$C76,2150,"M","")</f>
        <v>0.23820198433244338</v>
      </c>
      <c r="AA76" s="16" cm="1">
        <f t="array" ref="AA76">STOWA2024_JAARROND_T(AA$38*60,$C76,2150,"M","")</f>
        <v>0.10464863873218475</v>
      </c>
      <c r="AB76" s="16" cm="1">
        <f t="array" ref="AB76">STOWA2024_JAARROND_T(AB$38*60,$C76,2150,"M","")</f>
        <v>5.8468964003449996E-2</v>
      </c>
      <c r="AC76" s="16" cm="1">
        <f t="array" ref="AC76">STOWA2024_JAARROND_T(AC$38*60,$C76,2150,"M","")</f>
        <v>4.2667894084458917E-2</v>
      </c>
      <c r="AD76" s="16" cm="1">
        <f t="array" ref="AD76">STOWA2024_JAARROND_T(AD$38*60,$C76,2150,"M","")</f>
        <v>3.4915875700200653E-2</v>
      </c>
      <c r="AE76" s="16" cm="1">
        <f t="array" ref="AE76">STOWA2024_JAARROND_T(AE$38*60,$C76,2150,"M","")</f>
        <v>2.3624678445624381E-2</v>
      </c>
      <c r="AF76" s="16" cm="1">
        <f t="array" ref="AF76">STOWA2024_JAARROND_T(AF$38*60,$C76,2150,"M","")</f>
        <v>2.1626329223066083E-2</v>
      </c>
      <c r="AH76" s="14" t="s">
        <v>85</v>
      </c>
      <c r="AI76">
        <v>20</v>
      </c>
      <c r="AJ76" s="16" cm="1">
        <f t="array" ref="AJ76">STOWA2024_JAARROND_T(AJ$38*60,$C76,2150,"H","")</f>
        <v>4.9296221186489921</v>
      </c>
      <c r="AK76" s="16" cm="1">
        <f t="array" ref="AK76">STOWA2024_JAARROND_T(AK$38*60,$C76,2150,"H","")</f>
        <v>1.4194386548276663</v>
      </c>
      <c r="AL76" s="16" cm="1">
        <f t="array" ref="AL76">STOWA2024_JAARROND_T(AL$38*60,$C76,2150,"H","")</f>
        <v>0.79746749571373343</v>
      </c>
      <c r="AM76" s="16" cm="1">
        <f t="array" ref="AM76">STOWA2024_JAARROND_T(AM$38*60,$C76,2150,"H","")</f>
        <v>0.47574218299143306</v>
      </c>
      <c r="AN76" s="16" cm="1">
        <f t="array" ref="AN76">STOWA2024_JAARROND_T(AN$38*60,$C76,2150,"H","")</f>
        <v>0.2973495894420557</v>
      </c>
      <c r="AO76" s="16" cm="1">
        <f t="array" ref="AO76">STOWA2024_JAARROND_T(AO$38*60,$C76,2150,"H","")</f>
        <v>0.19903315470353741</v>
      </c>
      <c r="AP76" s="16" cm="1">
        <f t="array" ref="AP76">STOWA2024_JAARROND_T(AP$38*60,$C76,2150,"H","")</f>
        <v>0.16477166868618082</v>
      </c>
      <c r="AQ76" s="16" cm="1">
        <f t="array" ref="AQ76">STOWA2024_JAARROND_T(AQ$38*60,$C76,2150,"H","")</f>
        <v>6.7764161471053325E-2</v>
      </c>
      <c r="AR76" s="16" cm="1">
        <f t="array" ref="AR76">STOWA2024_JAARROND_T(AR$38*60,$C76,2150,"H","")</f>
        <v>4.3509596653935452E-2</v>
      </c>
      <c r="AS76" s="16" cm="1">
        <f t="array" ref="AS76">STOWA2024_JAARROND_T(AS$38*60,$C76,2150,"H","")</f>
        <v>3.4263137776800394E-2</v>
      </c>
      <c r="AT76" s="16" cm="1">
        <f t="array" ref="AT76">STOWA2024_JAARROND_T(AT$38*60,$C76,2150,"H","")</f>
        <v>2.942650370609743E-2</v>
      </c>
      <c r="AU76" s="16" cm="1">
        <f t="array" ref="AU76">STOWA2024_JAARROND_T(AU$38*60,$C76,2150,"H","")</f>
        <v>2.1284037979627548E-2</v>
      </c>
      <c r="AV76" s="16" cm="1">
        <f t="array" ref="AV76">STOWA2024_JAARROND_T(AV$38*60,$C76,2150,"H","")</f>
        <v>1.9772678355708159E-2</v>
      </c>
    </row>
    <row r="77" spans="2:48" x14ac:dyDescent="0.3">
      <c r="B77" s="14" t="s">
        <v>86</v>
      </c>
      <c r="C77">
        <v>30</v>
      </c>
      <c r="D77" s="16" cm="1">
        <f t="array" ref="D77">STOWA2024_JAARROND_T(D$2*60,$C77,2150,"L","")</f>
        <v>109.05009148009471</v>
      </c>
      <c r="E77" s="16" cm="1">
        <f t="array" ref="E77">STOWA2024_JAARROND_T(E$2*60,$C77,2150,"L","")</f>
        <v>17.634069206582073</v>
      </c>
      <c r="F77" s="16" cm="1">
        <f t="array" ref="F77">STOWA2024_JAARROND_T(F$2*60,$C77,2150,"L","")</f>
        <v>8.0523807527287659</v>
      </c>
      <c r="G77" s="16" cm="1">
        <f t="array" ref="G77">STOWA2024_JAARROND_T(G$2*60,$C77,2150,"L","")</f>
        <v>4.1811180629814624</v>
      </c>
      <c r="H77" s="16" cm="1">
        <f t="array" ref="H77">STOWA2024_JAARROND_T(H$2*60,$C77,2150,"L","")</f>
        <v>2.2353602763593106</v>
      </c>
      <c r="I77" s="16" cm="1">
        <f t="array" ref="I77">STOWA2024_JAARROND_T(I$2*60,$C77,2150,"L","")</f>
        <v>1.209437855448197</v>
      </c>
      <c r="J77" s="16" cm="1">
        <f t="array" ref="J77">STOWA2024_JAARROND_T(J$2*60,$C77,2150,"L","")</f>
        <v>0.86178735224400449</v>
      </c>
      <c r="K77" s="16" cm="1">
        <f t="array" ref="K77">STOWA2024_JAARROND_T(K$2*60,$C77,2150,"L","")</f>
        <v>0.43889537590511762</v>
      </c>
      <c r="L77" s="16" cm="1">
        <f t="array" ref="L77">STOWA2024_JAARROND_T(L$2*60,$C77,2150,"L","")</f>
        <v>0.19961140415775308</v>
      </c>
      <c r="M77" s="16" cm="1">
        <f t="array" ref="M77">STOWA2024_JAARROND_T(M$2*60,$C77,2150,"L","")</f>
        <v>0.12451059555530282</v>
      </c>
      <c r="N77" s="16" cm="1">
        <f t="array" ref="N77">STOWA2024_JAARROND_T(N$2*60,$C77,2150,"L","")</f>
        <v>9.0106195701587899E-2</v>
      </c>
      <c r="O77" s="16" cm="1">
        <f t="array" ref="O77">STOWA2024_JAARROND_T(O$2*60,$C77,2150,"L","")</f>
        <v>4.5450626231316564E-2</v>
      </c>
      <c r="P77" s="16" cm="1">
        <f t="array" ref="P77">STOWA2024_JAARROND_T(P$2*60,$C77,2150,"L","")</f>
        <v>3.8077992244884465E-2</v>
      </c>
      <c r="R77" s="14" t="s">
        <v>86</v>
      </c>
      <c r="S77">
        <v>30</v>
      </c>
      <c r="T77" s="16" cm="1">
        <f t="array" ref="T77">STOWA2024_JAARROND_T(T$38*60,$C77,2150,"M","")</f>
        <v>75.670296482984782</v>
      </c>
      <c r="U77" s="16" cm="1">
        <f t="array" ref="U77">STOWA2024_JAARROND_T(U$38*60,$C77,2150,"M","")</f>
        <v>12.931844868064882</v>
      </c>
      <c r="V77" s="16" cm="1">
        <f t="array" ref="V77">STOWA2024_JAARROND_T(V$38*60,$C77,2150,"M","")</f>
        <v>5.9777251810868393</v>
      </c>
      <c r="W77" s="16" cm="1">
        <f t="array" ref="W77">STOWA2024_JAARROND_T(W$38*60,$C77,2150,"M","")</f>
        <v>3.1061563153059115</v>
      </c>
      <c r="X77" s="16" cm="1">
        <f t="array" ref="X77">STOWA2024_JAARROND_T(X$38*60,$C77,2150,"M","")</f>
        <v>1.6626385365026208</v>
      </c>
      <c r="Y77" s="16" cm="1">
        <f t="array" ref="Y77">STOWA2024_JAARROND_T(Y$38*60,$C77,2150,"M","")</f>
        <v>0.91446616573006301</v>
      </c>
      <c r="Z77" s="16" cm="1">
        <f t="array" ref="Z77">STOWA2024_JAARROND_T(Z$38*60,$C77,2150,"M","")</f>
        <v>0.66430057992532565</v>
      </c>
      <c r="AA77" s="16" cm="1">
        <f t="array" ref="AA77">STOWA2024_JAARROND_T(AA$38*60,$C77,2150,"M","")</f>
        <v>0.33757404001339558</v>
      </c>
      <c r="AB77" s="16" cm="1">
        <f t="array" ref="AB77">STOWA2024_JAARROND_T(AB$38*60,$C77,2150,"M","")</f>
        <v>0.16637935534940579</v>
      </c>
      <c r="AC77" s="16" cm="1">
        <f t="array" ref="AC77">STOWA2024_JAARROND_T(AC$38*60,$C77,2150,"M","")</f>
        <v>0.10855459744455298</v>
      </c>
      <c r="AD77" s="16" cm="1">
        <f t="array" ref="AD77">STOWA2024_JAARROND_T(AD$38*60,$C77,2150,"M","")</f>
        <v>8.0895397857114887E-2</v>
      </c>
      <c r="AE77" s="16" cm="1">
        <f t="array" ref="AE77">STOWA2024_JAARROND_T(AE$38*60,$C77,2150,"M","")</f>
        <v>4.2443793929704578E-2</v>
      </c>
      <c r="AF77" s="16" cm="1">
        <f t="array" ref="AF77">STOWA2024_JAARROND_T(AF$38*60,$C77,2150,"M","")</f>
        <v>3.5879056733206183E-2</v>
      </c>
      <c r="AH77" s="14" t="s">
        <v>86</v>
      </c>
      <c r="AI77">
        <v>30</v>
      </c>
      <c r="AJ77" s="16" cm="1">
        <f t="array" ref="AJ77">STOWA2024_JAARROND_T(AJ$38*60,$C77,2150,"H","")</f>
        <v>32.531047783882769</v>
      </c>
      <c r="AK77" s="16" cm="1">
        <f t="array" ref="AK77">STOWA2024_JAARROND_T(AK$38*60,$C77,2150,"H","")</f>
        <v>6.3538391020335023</v>
      </c>
      <c r="AL77" s="16" cm="1">
        <f t="array" ref="AL77">STOWA2024_JAARROND_T(AL$38*60,$C77,2150,"H","")</f>
        <v>3.0475206875721659</v>
      </c>
      <c r="AM77" s="16" cm="1">
        <f t="array" ref="AM77">STOWA2024_JAARROND_T(AM$38*60,$C77,2150,"H","")</f>
        <v>1.6102213280068358</v>
      </c>
      <c r="AN77" s="16" cm="1">
        <f t="array" ref="AN77">STOWA2024_JAARROND_T(AN$38*60,$C77,2150,"H","")</f>
        <v>0.88650488858458987</v>
      </c>
      <c r="AO77" s="16" cm="1">
        <f t="array" ref="AO77">STOWA2024_JAARROND_T(AO$38*60,$C77,2150,"H","")</f>
        <v>0.51945868914110505</v>
      </c>
      <c r="AP77" s="16" cm="1">
        <f t="array" ref="AP77">STOWA2024_JAARROND_T(AP$38*60,$C77,2150,"H","")</f>
        <v>0.39742215302912753</v>
      </c>
      <c r="AQ77" s="16" cm="1">
        <f t="array" ref="AQ77">STOWA2024_JAARROND_T(AQ$38*60,$C77,2150,"H","")</f>
        <v>0.19290030891235399</v>
      </c>
      <c r="AR77" s="16" cm="1">
        <f t="array" ref="AR77">STOWA2024_JAARROND_T(AR$38*60,$C77,2150,"H","")</f>
        <v>0.11141727577978323</v>
      </c>
      <c r="AS77" s="16" cm="1">
        <f t="array" ref="AS77">STOWA2024_JAARROND_T(AS$38*60,$C77,2150,"H","")</f>
        <v>7.9781739568115129E-2</v>
      </c>
      <c r="AT77" s="16" cm="1">
        <f t="array" ref="AT77">STOWA2024_JAARROND_T(AT$38*60,$C77,2150,"H","")</f>
        <v>6.3270759422494771E-2</v>
      </c>
      <c r="AU77" s="16" cm="1">
        <f t="array" ref="AU77">STOWA2024_JAARROND_T(AU$38*60,$C77,2150,"H","")</f>
        <v>3.628087141536656E-2</v>
      </c>
      <c r="AV77" s="16" cm="1">
        <f t="array" ref="AV77">STOWA2024_JAARROND_T(AV$38*60,$C77,2150,"H","")</f>
        <v>3.131490303434848E-2</v>
      </c>
    </row>
    <row r="78" spans="2:48" x14ac:dyDescent="0.3">
      <c r="B78" s="14" t="s">
        <v>87</v>
      </c>
      <c r="C78">
        <v>40</v>
      </c>
      <c r="D78" s="16" cm="1">
        <f t="array" ref="D78">STOWA2024_JAARROND_T(D$2*60,$C78,2150,"L","")</f>
        <v>405.58763421306162</v>
      </c>
      <c r="E78" s="16" cm="1">
        <f t="array" ref="E78">STOWA2024_JAARROND_T(E$2*60,$C78,2150,"L","")</f>
        <v>53.907810976578354</v>
      </c>
      <c r="F78" s="16" cm="1">
        <f t="array" ref="F78">STOWA2024_JAARROND_T(F$2*60,$C78,2150,"L","")</f>
        <v>23.734029031996901</v>
      </c>
      <c r="G78" s="16" cm="1">
        <f t="array" ref="G78">STOWA2024_JAARROND_T(G$2*60,$C78,2150,"L","")</f>
        <v>12.484238916194736</v>
      </c>
      <c r="H78" s="16" cm="1">
        <f t="array" ref="H78">STOWA2024_JAARROND_T(H$2*60,$C78,2150,"L","")</f>
        <v>6.9043395139394255</v>
      </c>
      <c r="I78" s="16" cm="1">
        <f t="array" ref="I78">STOWA2024_JAARROND_T(I$2*60,$C78,2150,"L","")</f>
        <v>3.7820409637008505</v>
      </c>
      <c r="J78" s="16" cm="1">
        <f t="array" ref="J78">STOWA2024_JAARROND_T(J$2*60,$C78,2150,"L","")</f>
        <v>2.6344635573434889</v>
      </c>
      <c r="K78" s="16" cm="1">
        <f t="array" ref="K78">STOWA2024_JAARROND_T(K$2*60,$C78,2150,"L","")</f>
        <v>1.2536507563732553</v>
      </c>
      <c r="L78" s="16" cm="1">
        <f t="array" ref="L78">STOWA2024_JAARROND_T(L$2*60,$C78,2150,"L","")</f>
        <v>0.53401647187581736</v>
      </c>
      <c r="M78" s="16" cm="1">
        <f t="array" ref="M78">STOWA2024_JAARROND_T(M$2*60,$C78,2150,"L","")</f>
        <v>0.3083940331624061</v>
      </c>
      <c r="N78" s="16" cm="1">
        <f t="array" ref="N78">STOWA2024_JAARROND_T(N$2*60,$C78,2150,"L","")</f>
        <v>0.2074165364256588</v>
      </c>
      <c r="O78" s="16" cm="1">
        <f t="array" ref="O78">STOWA2024_JAARROND_T(O$2*60,$C78,2150,"L","")</f>
        <v>8.3682567635924382E-2</v>
      </c>
      <c r="P78" s="16" cm="1">
        <f t="array" ref="P78">STOWA2024_JAARROND_T(P$2*60,$C78,2150,"L","")</f>
        <v>6.492973381314239E-2</v>
      </c>
      <c r="R78" s="14" t="s">
        <v>87</v>
      </c>
      <c r="S78">
        <v>40</v>
      </c>
      <c r="T78" s="16" cm="1">
        <f t="array" ref="T78">STOWA2024_JAARROND_T(T$38*60,$C78,2150,"M","")</f>
        <v>283.216523101581</v>
      </c>
      <c r="U78" s="16" cm="1">
        <f t="array" ref="U78">STOWA2024_JAARROND_T(U$38*60,$C78,2150,"M","")</f>
        <v>39.720233454384378</v>
      </c>
      <c r="V78" s="16" cm="1">
        <f t="array" ref="V78">STOWA2024_JAARROND_T(V$38*60,$C78,2150,"M","")</f>
        <v>17.653914128606853</v>
      </c>
      <c r="W78" s="16" cm="1">
        <f t="array" ref="W78">STOWA2024_JAARROND_T(W$38*60,$C78,2150,"M","")</f>
        <v>9.241436777113007</v>
      </c>
      <c r="X78" s="16" cm="1">
        <f t="array" ref="X78">STOWA2024_JAARROND_T(X$38*60,$C78,2150,"M","")</f>
        <v>5.0435032454706246</v>
      </c>
      <c r="Y78" s="16" cm="1">
        <f t="array" ref="Y78">STOWA2024_JAARROND_T(Y$38*60,$C78,2150,"M","")</f>
        <v>2.7269194153263885</v>
      </c>
      <c r="Z78" s="16" cm="1">
        <f t="array" ref="Z78">STOWA2024_JAARROND_T(Z$38*60,$C78,2150,"M","")</f>
        <v>1.8950658539772864</v>
      </c>
      <c r="AA78" s="16" cm="1">
        <f t="array" ref="AA78">STOWA2024_JAARROND_T(AA$38*60,$C78,2150,"M","")</f>
        <v>0.92536255144682455</v>
      </c>
      <c r="AB78" s="16" cm="1">
        <f t="array" ref="AB78">STOWA2024_JAARROND_T(AB$38*60,$C78,2150,"M","")</f>
        <v>0.42843849034128006</v>
      </c>
      <c r="AC78" s="16" cm="1">
        <f t="array" ref="AC78">STOWA2024_JAARROND_T(AC$38*60,$C78,2150,"M","")</f>
        <v>0.25989244083094692</v>
      </c>
      <c r="AD78" s="16" cm="1">
        <f t="array" ref="AD78">STOWA2024_JAARROND_T(AD$38*60,$C78,2150,"M","")</f>
        <v>0.18075233864939613</v>
      </c>
      <c r="AE78" s="16" cm="1">
        <f t="array" ref="AE78">STOWA2024_JAARROND_T(AE$38*60,$C78,2150,"M","")</f>
        <v>7.63655137988829E-2</v>
      </c>
      <c r="AF78" s="16" cm="1">
        <f t="array" ref="AF78">STOWA2024_JAARROND_T(AF$38*60,$C78,2150,"M","")</f>
        <v>5.9915045793373575E-2</v>
      </c>
      <c r="AH78" s="14" t="s">
        <v>87</v>
      </c>
      <c r="AI78">
        <v>40</v>
      </c>
      <c r="AJ78" s="16" cm="1">
        <f t="array" ref="AJ78">STOWA2024_JAARROND_T(AJ$38*60,$C78,2150,"H","")</f>
        <v>123.50234806262121</v>
      </c>
      <c r="AK78" s="16" cm="1">
        <f t="array" ref="AK78">STOWA2024_JAARROND_T(AK$38*60,$C78,2150,"H","")</f>
        <v>19.60202988029711</v>
      </c>
      <c r="AL78" s="16" cm="1">
        <f t="array" ref="AL78">STOWA2024_JAARROND_T(AL$38*60,$C78,2150,"H","")</f>
        <v>8.9167176262172543</v>
      </c>
      <c r="AM78" s="16" cm="1">
        <f t="array" ref="AM78">STOWA2024_JAARROND_T(AM$38*60,$C78,2150,"H","")</f>
        <v>4.6316738843556129</v>
      </c>
      <c r="AN78" s="16" cm="1">
        <f t="array" ref="AN78">STOWA2024_JAARROND_T(AN$38*60,$C78,2150,"H","")</f>
        <v>2.478631230160055</v>
      </c>
      <c r="AO78" s="16" cm="1">
        <f t="array" ref="AO78">STOWA2024_JAARROND_T(AO$38*60,$C78,2150,"H","")</f>
        <v>1.3363727615449785</v>
      </c>
      <c r="AP78" s="16" cm="1">
        <f t="array" ref="AP78">STOWA2024_JAARROND_T(AP$38*60,$C78,2150,"H","")</f>
        <v>0.94687395069582425</v>
      </c>
      <c r="AQ78" s="16" cm="1">
        <f t="array" ref="AQ78">STOWA2024_JAARROND_T(AQ$38*60,$C78,2150,"H","")</f>
        <v>0.48132512132661026</v>
      </c>
      <c r="AR78" s="16" cm="1">
        <f t="array" ref="AR78">STOWA2024_JAARROND_T(AR$38*60,$C78,2150,"H","")</f>
        <v>0.26297586042715632</v>
      </c>
      <c r="AS78" s="16" cm="1">
        <f t="array" ref="AS78">STOWA2024_JAARROND_T(AS$38*60,$C78,2150,"H","")</f>
        <v>0.17669362092238469</v>
      </c>
      <c r="AT78" s="16" cm="1">
        <f t="array" ref="AT78">STOWA2024_JAARROND_T(AT$38*60,$C78,2150,"H","")</f>
        <v>0.13199042397609076</v>
      </c>
      <c r="AU78" s="16" cm="1">
        <f t="array" ref="AU78">STOWA2024_JAARROND_T(AU$38*60,$C78,2150,"H","")</f>
        <v>6.1920664143531839E-2</v>
      </c>
      <c r="AV78" s="16" cm="1">
        <f t="array" ref="AV78">STOWA2024_JAARROND_T(AV$38*60,$C78,2150,"H","")</f>
        <v>4.9862084177102958E-2</v>
      </c>
    </row>
    <row r="79" spans="2:48" x14ac:dyDescent="0.3">
      <c r="B79" s="14" t="s">
        <v>88</v>
      </c>
      <c r="C79">
        <v>50</v>
      </c>
      <c r="D79" s="16" cm="1">
        <f t="array" ref="D79">STOWA2024_JAARROND_T(D$2*60,$C79,2150,"L","")</f>
        <v>1107.4388505007764</v>
      </c>
      <c r="E79" s="16" cm="1">
        <f t="array" ref="E79">STOWA2024_JAARROND_T(E$2*60,$C79,2150,"L","")</f>
        <v>126.37298239252932</v>
      </c>
      <c r="F79" s="16" cm="1">
        <f t="array" ref="F79">STOWA2024_JAARROND_T(F$2*60,$C79,2150,"L","")</f>
        <v>54.156638334106802</v>
      </c>
      <c r="G79" s="16" cm="1">
        <f t="array" ref="G79">STOWA2024_JAARROND_T(G$2*60,$C79,2150,"L","")</f>
        <v>28.877547774598877</v>
      </c>
      <c r="H79" s="16" cm="1">
        <f t="array" ref="H79">STOWA2024_JAARROND_T(H$2*60,$C79,2150,"L","")</f>
        <v>16.667800934428733</v>
      </c>
      <c r="I79" s="16" cm="1">
        <f t="array" ref="I79">STOWA2024_JAARROND_T(I$2*60,$C79,2150,"L","")</f>
        <v>9.6742735681709018</v>
      </c>
      <c r="J79" s="16" cm="1">
        <f t="array" ref="J79">STOWA2024_JAARROND_T(J$2*60,$C79,2150,"L","")</f>
        <v>6.9608544069284699</v>
      </c>
      <c r="K79" s="16" cm="1">
        <f t="array" ref="K79">STOWA2024_JAARROND_T(K$2*60,$C79,2150,"L","")</f>
        <v>3.1364960748284951</v>
      </c>
      <c r="L79" s="16" cm="1">
        <f t="array" ref="L79">STOWA2024_JAARROND_T(L$2*60,$C79,2150,"L","")</f>
        <v>1.306901460436436</v>
      </c>
      <c r="M79" s="16" cm="1">
        <f t="array" ref="M79">STOWA2024_JAARROND_T(M$2*60,$C79,2150,"L","")</f>
        <v>0.72119531815347526</v>
      </c>
      <c r="N79" s="16" cm="1">
        <f t="array" ref="N79">STOWA2024_JAARROND_T(N$2*60,$C79,2150,"L","")</f>
        <v>0.46071590789174177</v>
      </c>
      <c r="O79" s="16" cm="1">
        <f t="array" ref="O79">STOWA2024_JAARROND_T(O$2*60,$C79,2150,"L","")</f>
        <v>0.15431953088285399</v>
      </c>
      <c r="P79" s="16" cm="1">
        <f t="array" ref="P79">STOWA2024_JAARROND_T(P$2*60,$C79,2150,"L","")</f>
        <v>0.11152229487696888</v>
      </c>
      <c r="R79" s="14" t="s">
        <v>88</v>
      </c>
      <c r="S79">
        <v>50</v>
      </c>
      <c r="T79" s="16" cm="1">
        <f t="array" ref="T79">STOWA2024_JAARROND_T(T$38*60,$C79,2150,"M","")</f>
        <v>776.53564493554256</v>
      </c>
      <c r="U79" s="16" cm="1">
        <f t="array" ref="U79">STOWA2024_JAARROND_T(U$38*60,$C79,2150,"M","")</f>
        <v>93.558948729990874</v>
      </c>
      <c r="V79" s="16" cm="1">
        <f t="array" ref="V79">STOWA2024_JAARROND_T(V$38*60,$C79,2150,"M","")</f>
        <v>40.486663282806632</v>
      </c>
      <c r="W79" s="16" cm="1">
        <f t="array" ref="W79">STOWA2024_JAARROND_T(W$38*60,$C79,2150,"M","")</f>
        <v>21.488904735207608</v>
      </c>
      <c r="X79" s="16" cm="1">
        <f t="array" ref="X79">STOWA2024_JAARROND_T(X$38*60,$C79,2150,"M","")</f>
        <v>12.212610937108462</v>
      </c>
      <c r="Y79" s="16" cm="1">
        <f t="array" ref="Y79">STOWA2024_JAARROND_T(Y$38*60,$C79,2150,"M","")</f>
        <v>6.9279783766675402</v>
      </c>
      <c r="Z79" s="16" cm="1">
        <f t="array" ref="Z79">STOWA2024_JAARROND_T(Z$38*60,$C79,2150,"M","")</f>
        <v>4.9116041419345082</v>
      </c>
      <c r="AA79" s="16" cm="1">
        <f t="array" ref="AA79">STOWA2024_JAARROND_T(AA$38*60,$C79,2150,"M","")</f>
        <v>2.2427208662875118</v>
      </c>
      <c r="AB79" s="16" cm="1">
        <f t="array" ref="AB79">STOWA2024_JAARROND_T(AB$38*60,$C79,2150,"M","")</f>
        <v>1.015809289981173</v>
      </c>
      <c r="AC79" s="16" cm="1">
        <f t="array" ref="AC79">STOWA2024_JAARROND_T(AC$38*60,$C79,2150,"M","")</f>
        <v>0.58987461189191381</v>
      </c>
      <c r="AD79" s="16" cm="1">
        <f t="array" ref="AD79">STOWA2024_JAARROND_T(AD$38*60,$C79,2150,"M","")</f>
        <v>0.3906724962098066</v>
      </c>
      <c r="AE79" s="16" cm="1">
        <f t="array" ref="AE79">STOWA2024_JAARROND_T(AE$38*60,$C79,2150,"M","")</f>
        <v>0.13760047290590458</v>
      </c>
      <c r="AF79" s="16" cm="1">
        <f t="array" ref="AF79">STOWA2024_JAARROND_T(AF$38*60,$C79,2150,"M","")</f>
        <v>0.10072725698132615</v>
      </c>
      <c r="AH79" s="14" t="s">
        <v>88</v>
      </c>
      <c r="AI79">
        <v>50</v>
      </c>
      <c r="AJ79" s="16" cm="1">
        <f t="array" ref="AJ79">STOWA2024_JAARROND_T(AJ$38*60,$C79,2150,"H","")</f>
        <v>342.20072362794303</v>
      </c>
      <c r="AK79" s="16" cm="1">
        <f t="array" ref="AK79">STOWA2024_JAARROND_T(AK$38*60,$C79,2150,"H","")</f>
        <v>46.65590962302732</v>
      </c>
      <c r="AL79" s="16" cm="1">
        <f t="array" ref="AL79">STOWA2024_JAARROND_T(AL$38*60,$C79,2150,"H","")</f>
        <v>20.633199223361753</v>
      </c>
      <c r="AM79" s="16" cm="1">
        <f t="array" ref="AM79">STOWA2024_JAARROND_T(AM$38*60,$C79,2150,"H","")</f>
        <v>10.827737209528381</v>
      </c>
      <c r="AN79" s="16" cm="1">
        <f t="array" ref="AN79">STOWA2024_JAARROND_T(AN$38*60,$C79,2150,"H","")</f>
        <v>5.9494362117539259</v>
      </c>
      <c r="AO79" s="16" cm="1">
        <f t="array" ref="AO79">STOWA2024_JAARROND_T(AO$38*60,$C79,2150,"H","")</f>
        <v>3.2365738241021931</v>
      </c>
      <c r="AP79" s="16" cm="1">
        <f t="array" ref="AP79">STOWA2024_JAARROND_T(AP$38*60,$C79,2150,"H","")</f>
        <v>2.2503243085993567</v>
      </c>
      <c r="AQ79" s="16" cm="1">
        <f t="array" ref="AQ79">STOWA2024_JAARROND_T(AQ$38*60,$C79,2150,"H","")</f>
        <v>1.0840875960036995</v>
      </c>
      <c r="AR79" s="16" cm="1">
        <f t="array" ref="AR79">STOWA2024_JAARROND_T(AR$38*60,$C79,2150,"H","")</f>
        <v>0.57958047694166281</v>
      </c>
      <c r="AS79" s="16" cm="1">
        <f t="array" ref="AS79">STOWA2024_JAARROND_T(AS$38*60,$C79,2150,"H","")</f>
        <v>0.37428751263421189</v>
      </c>
      <c r="AT79" s="16" cm="1">
        <f t="array" ref="AT79">STOWA2024_JAARROND_T(AT$38*60,$C79,2150,"H","")</f>
        <v>0.26777201419657226</v>
      </c>
      <c r="AU79" s="16" cm="1">
        <f t="array" ref="AU79">STOWA2024_JAARROND_T(AU$38*60,$C79,2150,"H","")</f>
        <v>0.10580912241208225</v>
      </c>
      <c r="AV79" s="16" cm="1">
        <f t="array" ref="AV79">STOWA2024_JAARROND_T(AV$38*60,$C79,2150,"H","")</f>
        <v>7.9833942554815907E-2</v>
      </c>
    </row>
    <row r="80" spans="2:48" x14ac:dyDescent="0.3">
      <c r="B80" s="14" t="s">
        <v>89</v>
      </c>
      <c r="C80">
        <v>60</v>
      </c>
      <c r="D80" s="16" cm="1">
        <f t="array" ref="D80">STOWA2024_JAARROND_T(D$2*60,$C80,2150,"L","")</f>
        <v>2496.8749361124674</v>
      </c>
      <c r="E80" s="16" cm="1">
        <f t="array" ref="E80">STOWA2024_JAARROND_T(E$2*60,$C80,2150,"L","")</f>
        <v>251.0822040313013</v>
      </c>
      <c r="F80" s="16" cm="1">
        <f t="array" ref="F80">STOWA2024_JAARROND_T(F$2*60,$C80,2150,"L","")</f>
        <v>105.095838676379</v>
      </c>
      <c r="G80" s="16" cm="1">
        <f t="array" ref="G80">STOWA2024_JAARROND_T(G$2*60,$C80,2150,"L","")</f>
        <v>56.54117325636625</v>
      </c>
      <c r="H80" s="16" cm="1">
        <f t="array" ref="H80">STOWA2024_JAARROND_T(H$2*60,$C80,2150,"L","")</f>
        <v>33.79273065981598</v>
      </c>
      <c r="I80" s="16" cm="1">
        <f t="array" ref="I80">STOWA2024_JAARROND_T(I$2*60,$C80,2150,"L","")</f>
        <v>20.751809871663607</v>
      </c>
      <c r="J80" s="16" cm="1">
        <f t="array" ref="J80">STOWA2024_JAARROND_T(J$2*60,$C80,2150,"L","")</f>
        <v>15.560876545055411</v>
      </c>
      <c r="K80" s="16" cm="1">
        <f t="array" ref="K80">STOWA2024_JAARROND_T(K$2*60,$C80,2150,"L","")</f>
        <v>7.0803549547771647</v>
      </c>
      <c r="L80" s="16" cm="1">
        <f t="array" ref="L80">STOWA2024_JAARROND_T(L$2*60,$C80,2150,"L","")</f>
        <v>2.9699926289007199</v>
      </c>
      <c r="M80" s="16" cm="1">
        <f t="array" ref="M80">STOWA2024_JAARROND_T(M$2*60,$C80,2150,"L","")</f>
        <v>1.6031334556010233</v>
      </c>
      <c r="N80" s="16" cm="1">
        <f t="array" ref="N80">STOWA2024_JAARROND_T(N$2*60,$C80,2150,"L","")</f>
        <v>0.99037137646235995</v>
      </c>
      <c r="O80" s="16" cm="1">
        <f t="array" ref="O80">STOWA2024_JAARROND_T(O$2*60,$C80,2150,"L","")</f>
        <v>0.28504046957938856</v>
      </c>
      <c r="P80" s="16" cm="1">
        <f t="array" ref="P80">STOWA2024_JAARROND_T(P$2*60,$C80,2150,"L","")</f>
        <v>0.19298687746298931</v>
      </c>
      <c r="R80" s="14" t="s">
        <v>89</v>
      </c>
      <c r="S80">
        <v>60</v>
      </c>
      <c r="T80" s="16" cm="1">
        <f t="array" ref="T80">STOWA2024_JAARROND_T(T$38*60,$C80,2150,"M","")</f>
        <v>1755.7731595527416</v>
      </c>
      <c r="U80" s="16" cm="1">
        <f t="array" ref="U80">STOWA2024_JAARROND_T(U$38*60,$C80,2150,"M","")</f>
        <v>186.56074208407813</v>
      </c>
      <c r="V80" s="16" cm="1">
        <f t="array" ref="V80">STOWA2024_JAARROND_T(V$38*60,$C80,2150,"M","")</f>
        <v>78.907837908878776</v>
      </c>
      <c r="W80" s="16" cm="1">
        <f t="array" ref="W80">STOWA2024_JAARROND_T(W$38*60,$C80,2150,"M","")</f>
        <v>42.302178320117768</v>
      </c>
      <c r="X80" s="16" cm="1">
        <f t="array" ref="X80">STOWA2024_JAARROND_T(X$38*60,$C80,2150,"M","")</f>
        <v>24.908996403910493</v>
      </c>
      <c r="Y80" s="16" cm="1">
        <f t="array" ref="Y80">STOWA2024_JAARROND_T(Y$38*60,$C80,2150,"M","")</f>
        <v>14.922084535913953</v>
      </c>
      <c r="Z80" s="16" cm="1">
        <f t="array" ref="Z80">STOWA2024_JAARROND_T(Z$38*60,$C80,2150,"M","")</f>
        <v>10.981362111807892</v>
      </c>
      <c r="AA80" s="16" cm="1">
        <f t="array" ref="AA80">STOWA2024_JAARROND_T(AA$38*60,$C80,2150,"M","")</f>
        <v>4.9374923001180226</v>
      </c>
      <c r="AB80" s="16" cm="1">
        <f t="array" ref="AB80">STOWA2024_JAARROND_T(AB$38*60,$C80,2150,"M","")</f>
        <v>2.2476241136588349</v>
      </c>
      <c r="AC80" s="16" cm="1">
        <f t="array" ref="AC80">STOWA2024_JAARROND_T(AC$38*60,$C80,2150,"M","")</f>
        <v>1.2769669630083618</v>
      </c>
      <c r="AD80" s="16" cm="1">
        <f t="array" ref="AD80">STOWA2024_JAARROND_T(AD$38*60,$C80,2150,"M","")</f>
        <v>0.81893520440985623</v>
      </c>
      <c r="AE80" s="16" cm="1">
        <f t="array" ref="AE80">STOWA2024_JAARROND_T(AE$38*60,$C80,2150,"M","")</f>
        <v>0.24830826688722854</v>
      </c>
      <c r="AF80" s="16" cm="1">
        <f t="array" ref="AF80">STOWA2024_JAARROND_T(AF$38*60,$C80,2150,"M","")</f>
        <v>0.17050879022586818</v>
      </c>
      <c r="AH80" s="14" t="s">
        <v>89</v>
      </c>
      <c r="AI80">
        <v>60</v>
      </c>
      <c r="AJ80" s="16" cm="1">
        <f t="array" ref="AJ80">STOWA2024_JAARROND_T(AJ$38*60,$C80,2150,"H","")</f>
        <v>779.42254161928554</v>
      </c>
      <c r="AK80" s="16" cm="1">
        <f t="array" ref="AK80">STOWA2024_JAARROND_T(AK$38*60,$C80,2150,"H","")</f>
        <v>93.853693935160095</v>
      </c>
      <c r="AL80" s="16" cm="1">
        <f t="array" ref="AL80">STOWA2024_JAARROND_T(AL$38*60,$C80,2150,"H","")</f>
        <v>40.610134598888443</v>
      </c>
      <c r="AM80" s="16" cm="1">
        <f t="array" ref="AM80">STOWA2024_JAARROND_T(AM$38*60,$C80,2150,"H","")</f>
        <v>21.555516681127628</v>
      </c>
      <c r="AN80" s="16" cm="1">
        <f t="array" ref="AN80">STOWA2024_JAARROND_T(AN$38*60,$C80,2150,"H","")</f>
        <v>12.252443603923581</v>
      </c>
      <c r="AO80" s="16" cm="1">
        <f t="array" ref="AO80">STOWA2024_JAARROND_T(AO$38*60,$C80,2150,"H","")</f>
        <v>6.9521673377704509</v>
      </c>
      <c r="AP80" s="16" cm="1">
        <f t="array" ref="AP80">STOWA2024_JAARROND_T(AP$38*60,$C80,2150,"H","")</f>
        <v>4.9294401488376405</v>
      </c>
      <c r="AQ80" s="16" cm="1">
        <f t="array" ref="AQ80">STOWA2024_JAARROND_T(AQ$38*60,$C80,2150,"H","")</f>
        <v>2.2504535104932382</v>
      </c>
      <c r="AR80" s="16" cm="1">
        <f t="array" ref="AR80">STOWA2024_JAARROND_T(AR$38*60,$C80,2150,"H","")</f>
        <v>1.2047697653702354</v>
      </c>
      <c r="AS80" s="16" cm="1">
        <f t="array" ref="AS80">STOWA2024_JAARROND_T(AS$38*60,$C80,2150,"H","")</f>
        <v>0.76193144588520356</v>
      </c>
      <c r="AT80" s="16" cm="1">
        <f t="array" ref="AT80">STOWA2024_JAARROND_T(AT$38*60,$C80,2150,"H","")</f>
        <v>0.52937736373571254</v>
      </c>
      <c r="AU80" s="16" cm="1">
        <f t="array" ref="AU80">STOWA2024_JAARROND_T(AU$38*60,$C80,2150,"H","")</f>
        <v>0.18102655905127174</v>
      </c>
      <c r="AV80" s="16" cm="1">
        <f t="array" ref="AV80">STOWA2024_JAARROND_T(AV$38*60,$C80,2150,"H","")</f>
        <v>0.12854662158464808</v>
      </c>
    </row>
    <row r="81" spans="2:48" x14ac:dyDescent="0.3">
      <c r="B81" s="14" t="s">
        <v>90</v>
      </c>
      <c r="C81">
        <v>70</v>
      </c>
      <c r="D81" s="16" cm="1">
        <f t="array" ref="D81">STOWA2024_JAARROND_T(D$2*60,$C81,2150,"L","")</f>
        <v>4942.5909456556983</v>
      </c>
      <c r="E81" s="16" cm="1">
        <f t="array" ref="E81">STOWA2024_JAARROND_T(E$2*60,$C81,2150,"L","")</f>
        <v>445.99423149178511</v>
      </c>
      <c r="F81" s="16" cm="1">
        <f t="array" ref="F81">STOWA2024_JAARROND_T(F$2*60,$C81,2150,"L","")</f>
        <v>182.74961818874519</v>
      </c>
      <c r="G81" s="16" cm="1">
        <f t="array" ref="G81">STOWA2024_JAARROND_T(G$2*60,$C81,2150,"L","")</f>
        <v>98.845579319771559</v>
      </c>
      <c r="H81" s="16" cm="1">
        <f t="array" ref="H81">STOWA2024_JAARROND_T(H$2*60,$C81,2150,"L","")</f>
        <v>60.717857113650176</v>
      </c>
      <c r="I81" s="16" cm="1">
        <f t="array" ref="I81">STOWA2024_JAARROND_T(I$2*60,$C81,2150,"L","")</f>
        <v>39.123577981288797</v>
      </c>
      <c r="J81" s="16" cm="1">
        <f t="array" ref="J81">STOWA2024_JAARROND_T(J$2*60,$C81,2150,"L","")</f>
        <v>30.478092185712285</v>
      </c>
      <c r="K81" s="16" cm="1">
        <f t="array" ref="K81">STOWA2024_JAARROND_T(K$2*60,$C81,2150,"L","")</f>
        <v>14.723514762228882</v>
      </c>
      <c r="L81" s="16" cm="1">
        <f t="array" ref="L81">STOWA2024_JAARROND_T(L$2*60,$C81,2150,"L","")</f>
        <v>6.338465128510947</v>
      </c>
      <c r="M81" s="16" cm="1">
        <f t="array" ref="M81">STOWA2024_JAARROND_T(M$2*60,$C81,2150,"L","")</f>
        <v>3.4074946836016116</v>
      </c>
      <c r="N81" s="16" cm="1">
        <f t="array" ref="N81">STOWA2024_JAARROND_T(N$2*60,$C81,2150,"L","")</f>
        <v>2.0654555014291947</v>
      </c>
      <c r="O81" s="16" cm="1">
        <f t="array" ref="O81">STOWA2024_JAARROND_T(O$2*60,$C81,2150,"L","")</f>
        <v>0.52734658164977721</v>
      </c>
      <c r="P81" s="16" cm="1">
        <f t="array" ref="P81">STOWA2024_JAARROND_T(P$2*60,$C81,2150,"L","")</f>
        <v>0.33653154864763551</v>
      </c>
      <c r="R81" s="14" t="s">
        <v>90</v>
      </c>
      <c r="S81">
        <v>70</v>
      </c>
      <c r="T81" s="16" cm="1">
        <f t="array" ref="T81">STOWA2024_JAARROND_T(T$38*60,$C81,2150,"M","")</f>
        <v>3482.5884382932718</v>
      </c>
      <c r="U81" s="16" cm="1">
        <f t="array" ref="U81">STOWA2024_JAARROND_T(U$38*60,$C81,2150,"M","")</f>
        <v>332.27666319561996</v>
      </c>
      <c r="V81" s="16" cm="1">
        <f t="array" ref="V81">STOWA2024_JAARROND_T(V$38*60,$C81,2150,"M","")</f>
        <v>137.67066147223301</v>
      </c>
      <c r="W81" s="16" cm="1">
        <f t="array" ref="W81">STOWA2024_JAARROND_T(W$38*60,$C81,2150,"M","")</f>
        <v>74.278232848951404</v>
      </c>
      <c r="X81" s="16" cm="1">
        <f t="array" ref="X81">STOWA2024_JAARROND_T(X$38*60,$C81,2150,"M","")</f>
        <v>45.002052917813337</v>
      </c>
      <c r="Y81" s="16" cm="1">
        <f t="array" ref="Y81">STOWA2024_JAARROND_T(Y$38*60,$C81,2150,"M","")</f>
        <v>28.293084790040368</v>
      </c>
      <c r="Z81" s="16" cm="1">
        <f t="array" ref="Z81">STOWA2024_JAARROND_T(Z$38*60,$C81,2150,"M","")</f>
        <v>21.609935522283759</v>
      </c>
      <c r="AA81" s="16" cm="1">
        <f t="array" ref="AA81">STOWA2024_JAARROND_T(AA$38*60,$C81,2150,"M","")</f>
        <v>10.06114555218068</v>
      </c>
      <c r="AB81" s="16" cm="1">
        <f t="array" ref="AB81">STOWA2024_JAARROND_T(AB$38*60,$C81,2150,"M","")</f>
        <v>4.6884241123229655</v>
      </c>
      <c r="AC81" s="16" cm="1">
        <f t="array" ref="AC81">STOWA2024_JAARROND_T(AC$38*60,$C81,2150,"M","")</f>
        <v>2.6508281999028021</v>
      </c>
      <c r="AD81" s="16" cm="1">
        <f t="array" ref="AD81">STOWA2024_JAARROND_T(AD$38*60,$C81,2150,"M","")</f>
        <v>1.6686853481472803</v>
      </c>
      <c r="AE81" s="16" cm="1">
        <f t="array" ref="AE81">STOWA2024_JAARROND_T(AE$38*60,$C81,2150,"M","")</f>
        <v>0.44876196502888904</v>
      </c>
      <c r="AF81" s="16" cm="1">
        <f t="array" ref="AF81">STOWA2024_JAARROND_T(AF$38*60,$C81,2150,"M","")</f>
        <v>0.29067986072975471</v>
      </c>
      <c r="AH81" s="14" t="s">
        <v>90</v>
      </c>
      <c r="AI81">
        <v>70</v>
      </c>
      <c r="AJ81" s="16" cm="1">
        <f t="array" ref="AJ81">STOWA2024_JAARROND_T(AJ$38*60,$C81,2150,"H","")</f>
        <v>1554.1996331731302</v>
      </c>
      <c r="AK81" s="16" cm="1">
        <f t="array" ref="AK81">STOWA2024_JAARROND_T(AK$38*60,$C81,2150,"H","")</f>
        <v>168.30579306713699</v>
      </c>
      <c r="AL81" s="16" cm="1">
        <f t="array" ref="AL81">STOWA2024_JAARROND_T(AL$38*60,$C81,2150,"H","")</f>
        <v>71.438312807908275</v>
      </c>
      <c r="AM81" s="16" cm="1">
        <f t="array" ref="AM81">STOWA2024_JAARROND_T(AM$38*60,$C81,2150,"H","")</f>
        <v>38.246363703585459</v>
      </c>
      <c r="AN81" s="16" cm="1">
        <f t="array" ref="AN81">STOWA2024_JAARROND_T(AN$38*60,$C81,2150,"H","")</f>
        <v>22.403050735376926</v>
      </c>
      <c r="AO81" s="16" cm="1">
        <f t="array" ref="AO81">STOWA2024_JAARROND_T(AO$38*60,$C81,2150,"H","")</f>
        <v>13.307344746367596</v>
      </c>
      <c r="AP81" s="16" cm="1">
        <f t="array" ref="AP81">STOWA2024_JAARROND_T(AP$38*60,$C81,2150,"H","")</f>
        <v>9.7322193449361407</v>
      </c>
      <c r="AQ81" s="16" cm="1">
        <f t="array" ref="AQ81">STOWA2024_JAARROND_T(AQ$38*60,$C81,2150,"H","")</f>
        <v>4.3701631344555576</v>
      </c>
      <c r="AR81" s="16" cm="1">
        <f t="array" ref="AR81">STOWA2024_JAARROND_T(AR$38*60,$C81,2150,"H","")</f>
        <v>2.381644774104025</v>
      </c>
      <c r="AS81" s="16" cm="1">
        <f t="array" ref="AS81">STOWA2024_JAARROND_T(AS$38*60,$C81,2150,"H","")</f>
        <v>1.4963748466836377</v>
      </c>
      <c r="AT81" s="16" cm="1">
        <f t="array" ref="AT81">STOWA2024_JAARROND_T(AT$38*60,$C81,2150,"H","")</f>
        <v>1.021590195236056</v>
      </c>
      <c r="AU81" s="16" cm="1">
        <f t="array" ref="AU81">STOWA2024_JAARROND_T(AU$38*60,$C81,2150,"H","")</f>
        <v>0.31009944413344265</v>
      </c>
      <c r="AV81" s="16" cm="1">
        <f t="array" ref="AV81">STOWA2024_JAARROND_T(AV$38*60,$C81,2150,"H","")</f>
        <v>0.20817949309755601</v>
      </c>
    </row>
    <row r="82" spans="2:48" x14ac:dyDescent="0.3">
      <c r="B82" s="14" t="s">
        <v>91</v>
      </c>
      <c r="C82">
        <v>80</v>
      </c>
      <c r="D82" s="16" cm="1">
        <f t="array" ref="D82">STOWA2024_JAARROND_T(D$2*60,$C82,2150,"L","")</f>
        <v>8904.2844564019852</v>
      </c>
      <c r="E82" s="16" cm="1">
        <f t="array" ref="E82">STOWA2024_JAARROND_T(E$2*60,$C82,2150,"L","")</f>
        <v>730.77774046323111</v>
      </c>
      <c r="F82" s="16" cm="1">
        <f t="array" ref="F82">STOWA2024_JAARROND_T(F$2*60,$C82,2150,"L","")</f>
        <v>293.67621656800839</v>
      </c>
      <c r="G82" s="16" cm="1">
        <f t="array" ref="G82">STOWA2024_JAARROND_T(G$2*60,$C82,2150,"L","")</f>
        <v>171.53789412242091</v>
      </c>
      <c r="H82" s="16" cm="1">
        <f t="array" ref="H82">STOWA2024_JAARROND_T(H$2*60,$C82,2150,"L","")</f>
        <v>100.03681121701587</v>
      </c>
      <c r="I82" s="16" cm="1">
        <f t="array" ref="I82">STOWA2024_JAARROND_T(I$2*60,$C82,2150,"L","")</f>
        <v>67.126736245468123</v>
      </c>
      <c r="J82" s="16" cm="1">
        <f t="array" ref="J82">STOWA2024_JAARROND_T(J$2*60,$C82,2150,"L","")</f>
        <v>54.073262862495028</v>
      </c>
      <c r="K82" s="16" cm="1">
        <f t="array" ref="K82">STOWA2024_JAARROND_T(K$2*60,$C82,2150,"L","")</f>
        <v>28.632016780149726</v>
      </c>
      <c r="L82" s="16" cm="1">
        <f t="array" ref="L82">STOWA2024_JAARROND_T(L$2*60,$C82,2150,"L","")</f>
        <v>12.817785749616828</v>
      </c>
      <c r="M82" s="16" cm="1">
        <f t="array" ref="M82">STOWA2024_JAARROND_T(M$2*60,$C82,2150,"L","")</f>
        <v>6.9577212535896829</v>
      </c>
      <c r="N82" s="16" cm="1">
        <f t="array" ref="N82">STOWA2024_JAARROND_T(N$2*60,$C82,2150,"L","")</f>
        <v>4.1895550795194936</v>
      </c>
      <c r="O82" s="16" cm="1">
        <f t="array" ref="O82">STOWA2024_JAARROND_T(O$2*60,$C82,2150,"L","")</f>
        <v>0.97721236870105743</v>
      </c>
      <c r="P82" s="16" cm="1">
        <f t="array" ref="P82">STOWA2024_JAARROND_T(P$2*60,$C82,2150,"L","")</f>
        <v>0.5915011485189966</v>
      </c>
      <c r="R82" s="14" t="s">
        <v>91</v>
      </c>
      <c r="S82">
        <v>80</v>
      </c>
      <c r="T82" s="16" cm="1">
        <f t="array" ref="T82">STOWA2024_JAARROND_T(T$38*60,$C82,2150,"M","")</f>
        <v>6283.6322632885522</v>
      </c>
      <c r="U82" s="16" cm="1">
        <f t="array" ref="U82">STOWA2024_JAARROND_T(U$38*60,$C82,2150,"M","")</f>
        <v>545.57676849341647</v>
      </c>
      <c r="V82" s="16" cm="1">
        <f t="array" ref="V82">STOWA2024_JAARROND_T(V$38*60,$C82,2150,"M","")</f>
        <v>221.81531356999628</v>
      </c>
      <c r="W82" s="16" cm="1">
        <f t="array" ref="W82">STOWA2024_JAARROND_T(W$38*60,$C82,2150,"M","")</f>
        <v>128.50026147207404</v>
      </c>
      <c r="X82" s="16" cm="1">
        <f t="array" ref="X82">STOWA2024_JAARROND_T(X$38*60,$C82,2150,"M","")</f>
        <v>74.478106664928859</v>
      </c>
      <c r="Y82" s="16" cm="1">
        <f t="array" ref="Y82">STOWA2024_JAARROND_T(Y$38*60,$C82,2150,"M","")</f>
        <v>48.796944235328269</v>
      </c>
      <c r="Z82" s="16" cm="1">
        <f t="array" ref="Z82">STOWA2024_JAARROND_T(Z$38*60,$C82,2150,"M","")</f>
        <v>38.53587151637894</v>
      </c>
      <c r="AA82" s="16" cm="1">
        <f t="array" ref="AA82">STOWA2024_JAARROND_T(AA$38*60,$C82,2150,"M","")</f>
        <v>19.239363927829981</v>
      </c>
      <c r="AB82" s="16" cm="1">
        <f t="array" ref="AB82">STOWA2024_JAARROND_T(AB$38*60,$C82,2150,"M","")</f>
        <v>9.295440170413686</v>
      </c>
      <c r="AC82" s="16" cm="1">
        <f t="array" ref="AC82">STOWA2024_JAARROND_T(AC$38*60,$C82,2150,"M","")</f>
        <v>5.2991241804567606</v>
      </c>
      <c r="AD82" s="16" cm="1">
        <f t="array" ref="AD82">STOWA2024_JAARROND_T(AD$38*60,$C82,2150,"M","")</f>
        <v>3.3126172372693286</v>
      </c>
      <c r="AE82" s="16" cm="1">
        <f t="array" ref="AE82">STOWA2024_JAARROND_T(AE$38*60,$C82,2150,"M","")</f>
        <v>0.81224800779674378</v>
      </c>
      <c r="AF82" s="16" cm="1">
        <f t="array" ref="AF82">STOWA2024_JAARROND_T(AF$38*60,$C82,2150,"M","")</f>
        <v>0.49916204461205893</v>
      </c>
      <c r="AH82" s="14" t="s">
        <v>91</v>
      </c>
      <c r="AI82">
        <v>80</v>
      </c>
      <c r="AJ82" s="16" cm="1">
        <f t="array" ref="AJ82">STOWA2024_JAARROND_T(AJ$38*60,$C82,2150,"H","")</f>
        <v>2815.426900228581</v>
      </c>
      <c r="AK82" s="16" cm="1">
        <f t="array" ref="AK82">STOWA2024_JAARROND_T(AK$38*60,$C82,2150,"H","")</f>
        <v>277.8118496892813</v>
      </c>
      <c r="AL82" s="16" cm="1">
        <f t="array" ref="AL82">STOWA2024_JAARROND_T(AL$38*60,$C82,2150,"H","")</f>
        <v>115.8614688256116</v>
      </c>
      <c r="AM82" s="16" cm="1">
        <f t="array" ref="AM82">STOWA2024_JAARROND_T(AM$38*60,$C82,2150,"H","")</f>
        <v>62.400792277154757</v>
      </c>
      <c r="AN82" s="16" cm="1">
        <f t="array" ref="AN82">STOWA2024_JAARROND_T(AN$38*60,$C82,2150,"H","")</f>
        <v>37.480489175503777</v>
      </c>
      <c r="AO82" s="16" cm="1">
        <f t="array" ref="AO82">STOWA2024_JAARROND_T(AO$38*60,$C82,2150,"H","")</f>
        <v>23.212635236833528</v>
      </c>
      <c r="AP82" s="16" cm="1">
        <f t="array" ref="AP82">STOWA2024_JAARROND_T(AP$38*60,$C82,2150,"H","")</f>
        <v>17.521151136932154</v>
      </c>
      <c r="AQ82" s="16" cm="1">
        <f t="array" ref="AQ82">STOWA2024_JAARROND_T(AQ$38*60,$C82,2150,"H","")</f>
        <v>8.0278194275726644</v>
      </c>
      <c r="AR82" s="16" cm="1">
        <f t="array" ref="AR82">STOWA2024_JAARROND_T(AR$38*60,$C82,2150,"H","")</f>
        <v>4.5061210957925759</v>
      </c>
      <c r="AS82" s="16" cm="1">
        <f t="array" ref="AS82">STOWA2024_JAARROND_T(AS$38*60,$C82,2150,"H","")</f>
        <v>2.8455608013686446</v>
      </c>
      <c r="AT82" s="16" cm="1">
        <f t="array" ref="AT82">STOWA2024_JAARROND_T(AT$38*60,$C82,2150,"H","")</f>
        <v>1.9280080118329828</v>
      </c>
      <c r="AU82" s="16" cm="1">
        <f t="array" ref="AU82">STOWA2024_JAARROND_T(AU$38*60,$C82,2150,"H","")</f>
        <v>0.53186074535722694</v>
      </c>
      <c r="AV82" s="16" cm="1">
        <f t="array" ref="AV82">STOWA2024_JAARROND_T(AV$38*60,$C82,2150,"H","")</f>
        <v>0.33914950687683487</v>
      </c>
    </row>
    <row r="83" spans="2:48" x14ac:dyDescent="0.3">
      <c r="B83" s="14" t="s">
        <v>92</v>
      </c>
      <c r="C83">
        <v>90</v>
      </c>
      <c r="D83" s="16" cm="1">
        <f t="array" ref="D83">STOWA2024_JAARROND_T(D$2*60,$C83,2150,"L","")</f>
        <v>14937.049101360555</v>
      </c>
      <c r="E83" s="16" cm="1">
        <f t="array" ref="E83">STOWA2024_JAARROND_T(E$2*60,$C83,2150,"L","")</f>
        <v>1126.7001935885892</v>
      </c>
      <c r="F83" s="16" cm="1">
        <f t="array" ref="F83">STOWA2024_JAARROND_T(F$2*60,$C83,2150,"L","")</f>
        <v>444.76357719014925</v>
      </c>
      <c r="G83" s="16" cm="1">
        <f t="array" ref="G83">STOWA2024_JAARROND_T(G$2*60,$C83,2150,"L","")</f>
        <v>262.80712954252624</v>
      </c>
      <c r="H83" s="16" cm="1">
        <f t="array" ref="H83">STOWA2024_JAARROND_T(H$2*60,$C83,2150,"L","")</f>
        <v>191.65410818506894</v>
      </c>
      <c r="I83" s="16" cm="1">
        <f t="array" ref="I83">STOWA2024_JAARROND_T(I$2*60,$C83,2150,"L","")</f>
        <v>107.3113806787786</v>
      </c>
      <c r="J83" s="16" cm="1">
        <f t="array" ref="J83">STOWA2024_JAARROND_T(J$2*60,$C83,2150,"L","")</f>
        <v>89.01160810457678</v>
      </c>
      <c r="K83" s="16" cm="1">
        <f t="array" ref="K83">STOWA2024_JAARROND_T(K$2*60,$C83,2150,"L","")</f>
        <v>52.6583943851847</v>
      </c>
      <c r="L83" s="16" cm="1">
        <f t="array" ref="L83">STOWA2024_JAARROND_T(L$2*60,$C83,2150,"L","")</f>
        <v>24.736525978192191</v>
      </c>
      <c r="M83" s="16" cm="1">
        <f t="array" ref="M83">STOWA2024_JAARROND_T(M$2*60,$C83,2150,"L","")</f>
        <v>13.70364427356785</v>
      </c>
      <c r="N83" s="16" cm="1">
        <f t="array" ref="N83">STOWA2024_JAARROND_T(N$2*60,$C83,2150,"L","")</f>
        <v>8.2812694666561821</v>
      </c>
      <c r="O83" s="16" cm="1">
        <f t="array" ref="O83">STOWA2024_JAARROND_T(O$2*60,$C83,2150,"L","")</f>
        <v>1.8136402429627083</v>
      </c>
      <c r="P83" s="16" cm="1">
        <f t="array" ref="P83">STOWA2024_JAARROND_T(P$2*60,$C83,2150,"L","")</f>
        <v>1.0480477846045788</v>
      </c>
      <c r="R83" s="14" t="s">
        <v>92</v>
      </c>
      <c r="S83">
        <v>90</v>
      </c>
      <c r="T83" s="16" cm="1">
        <f t="array" ref="T83">STOWA2024_JAARROND_T(T$38*60,$C83,2150,"M","")</f>
        <v>10553.184693200365</v>
      </c>
      <c r="U83" s="16" cm="1">
        <f t="array" ref="U83">STOWA2024_JAARROND_T(U$38*60,$C83,2150,"M","")</f>
        <v>842.52037393308512</v>
      </c>
      <c r="V83" s="16" cm="1">
        <f t="array" ref="V83">STOWA2024_JAARROND_T(V$38*60,$C83,2150,"M","")</f>
        <v>336.62665946531666</v>
      </c>
      <c r="W83" s="16" cm="1">
        <f t="array" ref="W83">STOWA2024_JAARROND_T(W$38*60,$C83,2150,"M","")</f>
        <v>197.39035959101395</v>
      </c>
      <c r="X83" s="16" cm="1">
        <f t="array" ref="X83">STOWA2024_JAARROND_T(X$38*60,$C83,2150,"M","")</f>
        <v>115.43106058228504</v>
      </c>
      <c r="Y83" s="16" cm="1">
        <f t="array" ref="Y83">STOWA2024_JAARROND_T(Y$38*60,$C83,2150,"M","")</f>
        <v>78.351079762741051</v>
      </c>
      <c r="Z83" s="16" cm="1">
        <f t="array" ref="Z83">STOWA2024_JAARROND_T(Z$38*60,$C83,2150,"M","")</f>
        <v>63.726458500115129</v>
      </c>
      <c r="AA83" s="16" cm="1">
        <f t="array" ref="AA83">STOWA2024_JAARROND_T(AA$38*60,$C83,2150,"M","")</f>
        <v>34.887499938489306</v>
      </c>
      <c r="AB83" s="16" cm="1">
        <f t="array" ref="AB83">STOWA2024_JAARROND_T(AB$38*60,$C83,2150,"M","")</f>
        <v>17.632215337780821</v>
      </c>
      <c r="AC83" s="16" cm="1">
        <f t="array" ref="AC83">STOWA2024_JAARROND_T(AC$38*60,$C83,2150,"M","")</f>
        <v>10.238929984864521</v>
      </c>
      <c r="AD83" s="16" cm="1">
        <f t="array" ref="AD83">STOWA2024_JAARROND_T(AD$38*60,$C83,2150,"M","")</f>
        <v>6.4181347379297495</v>
      </c>
      <c r="AE83" s="16" cm="1">
        <f t="array" ref="AE83">STOWA2024_JAARROND_T(AE$38*60,$C83,2150,"M","")</f>
        <v>1.472248946356099</v>
      </c>
      <c r="AF83" s="16" cm="1">
        <f t="array" ref="AF83">STOWA2024_JAARROND_T(AF$38*60,$C83,2150,"M","")</f>
        <v>0.86359498356819309</v>
      </c>
      <c r="AH83" s="14" t="s">
        <v>92</v>
      </c>
      <c r="AI83">
        <v>90</v>
      </c>
      <c r="AJ83" s="16" cm="1">
        <f t="array" ref="AJ83">STOWA2024_JAARROND_T(AJ$38*60,$C83,2150,"H","")</f>
        <v>4743.1094084822325</v>
      </c>
      <c r="AK83" s="16" cm="1">
        <f t="array" ref="AK83">STOWA2024_JAARROND_T(AK$38*60,$C83,2150,"H","")</f>
        <v>430.82310873485051</v>
      </c>
      <c r="AL83" s="16" cm="1">
        <f t="array" ref="AL83">STOWA2024_JAARROND_T(AL$38*60,$C83,2150,"H","")</f>
        <v>176.76688702514042</v>
      </c>
      <c r="AM83" s="16" cm="1">
        <f t="array" ref="AM83">STOWA2024_JAARROND_T(AM$38*60,$C83,2150,"H","")</f>
        <v>95.584274343681329</v>
      </c>
      <c r="AN83" s="16" cm="1">
        <f t="array" ref="AN83">STOWA2024_JAARROND_T(AN$38*60,$C83,2150,"H","")</f>
        <v>58.62097067945534</v>
      </c>
      <c r="AO83" s="16" cm="1">
        <f t="array" ref="AO83">STOWA2024_JAARROND_T(AO$38*60,$C83,2150,"H","")</f>
        <v>37.663898100513663</v>
      </c>
      <c r="AP83" s="16" cm="1">
        <f t="array" ref="AP83">STOWA2024_JAARROND_T(AP$38*60,$C83,2150,"H","")</f>
        <v>29.27253111249486</v>
      </c>
      <c r="AQ83" s="16" cm="1">
        <f t="array" ref="AQ83">STOWA2024_JAARROND_T(AQ$38*60,$C83,2150,"H","")</f>
        <v>14.070241414875827</v>
      </c>
      <c r="AR83" s="16" cm="1">
        <f t="array" ref="AR83">STOWA2024_JAARROND_T(AR$38*60,$C83,2150,"H","")</f>
        <v>8.2030892529259187</v>
      </c>
      <c r="AS83" s="16" cm="1">
        <f t="array" ref="AS83">STOWA2024_JAARROND_T(AS$38*60,$C83,2150,"H","")</f>
        <v>5.2545097181645479</v>
      </c>
      <c r="AT83" s="16" cm="1">
        <f t="array" ref="AT83">STOWA2024_JAARROND_T(AT$38*60,$C83,2150,"H","")</f>
        <v>3.5633137629830247</v>
      </c>
      <c r="AU83" s="16" cm="1">
        <f t="array" ref="AU83">STOWA2024_JAARROND_T(AU$38*60,$C83,2150,"H","")</f>
        <v>0.91335603914928221</v>
      </c>
      <c r="AV83" s="16" cm="1">
        <f t="array" ref="AV83">STOWA2024_JAARROND_T(AV$38*60,$C83,2150,"H","")</f>
        <v>0.5558852858583494</v>
      </c>
    </row>
    <row r="84" spans="2:48" x14ac:dyDescent="0.3">
      <c r="B84" s="14" t="s">
        <v>93</v>
      </c>
      <c r="C84">
        <v>100</v>
      </c>
      <c r="D84" s="16" cm="1">
        <f t="array" ref="D84">STOWA2024_JAARROND_T(D$2*60,$C84,2150,"L","")</f>
        <v>23694.464847268526</v>
      </c>
      <c r="E84" s="16" cm="1">
        <f t="array" ref="E84">STOWA2024_JAARROND_T(E$2*60,$C84,2150,"L","")</f>
        <v>1656.5217567267339</v>
      </c>
      <c r="F84" s="16" cm="1">
        <f t="array" ref="F84">STOWA2024_JAARROND_T(F$2*60,$C84,2150,"L","")</f>
        <v>643.19789788667788</v>
      </c>
      <c r="G84" s="16" cm="1">
        <f t="array" ref="G84">STOWA2024_JAARROND_T(G$2*60,$C84,2150,"L","")</f>
        <v>383.7436971602026</v>
      </c>
      <c r="H84" s="16" cm="1">
        <f t="array" ref="H84">STOWA2024_JAARROND_T(H$2*60,$C84,2150,"L","")</f>
        <v>289.4046417407497</v>
      </c>
      <c r="I84" s="16" cm="1">
        <f t="array" ref="I84">STOWA2024_JAARROND_T(I$2*60,$C84,2150,"L","")</f>
        <v>223.87543939290791</v>
      </c>
      <c r="J84" s="16" cm="1">
        <f t="array" ref="J84">STOWA2024_JAARROND_T(J$2*60,$C84,2150,"L","")</f>
        <v>194.03977829254171</v>
      </c>
      <c r="K84" s="16" cm="1">
        <f t="array" ref="K84">STOWA2024_JAARROND_T(K$2*60,$C84,2150,"L","")</f>
        <v>92.386594089418153</v>
      </c>
      <c r="L84" s="16" cm="1">
        <f t="array" ref="L84">STOWA2024_JAARROND_T(L$2*60,$C84,2150,"L","")</f>
        <v>45.824392536671759</v>
      </c>
      <c r="M84" s="16" cm="1">
        <f t="array" ref="M84">STOWA2024_JAARROND_T(M$2*60,$C84,2150,"L","")</f>
        <v>26.124245060496893</v>
      </c>
      <c r="N84" s="16" cm="1">
        <f t="array" ref="N84">STOWA2024_JAARROND_T(N$2*60,$C84,2150,"L","")</f>
        <v>15.980556182612768</v>
      </c>
      <c r="O84" s="16" cm="1">
        <f t="array" ref="O84">STOWA2024_JAARROND_T(O$2*60,$C84,2150,"L","")</f>
        <v>3.3718500247026717</v>
      </c>
      <c r="P84" s="16" cm="1">
        <f t="array" ref="P84">STOWA2024_JAARROND_T(P$2*60,$C84,2150,"L","")</f>
        <v>1.8727117475600266</v>
      </c>
      <c r="R84" s="14" t="s">
        <v>93</v>
      </c>
      <c r="S84">
        <v>100</v>
      </c>
      <c r="T84" s="16" cm="1">
        <f t="array" ref="T84">STOWA2024_JAARROND_T(T$38*60,$C84,2150,"M","")</f>
        <v>16756.254062334894</v>
      </c>
      <c r="U84" s="16" cm="1">
        <f t="array" ref="U84">STOWA2024_JAARROND_T(U$38*60,$C84,2150,"M","")</f>
        <v>1240.3148104863642</v>
      </c>
      <c r="V84" s="16" cm="1">
        <f t="array" ref="V84">STOWA2024_JAARROND_T(V$38*60,$C84,2150,"M","")</f>
        <v>487.62247961109546</v>
      </c>
      <c r="W84" s="16" cm="1">
        <f t="array" ref="W84">STOWA2024_JAARROND_T(W$38*60,$C84,2150,"M","")</f>
        <v>288.84162648828129</v>
      </c>
      <c r="X84" s="16" cm="1">
        <f t="array" ref="X84">STOWA2024_JAARROND_T(X$38*60,$C84,2150,"M","")</f>
        <v>212.41809191967917</v>
      </c>
      <c r="Y84" s="16" cm="1">
        <f t="array" ref="Y84">STOWA2024_JAARROND_T(Y$38*60,$C84,2150,"M","")</f>
        <v>119.02285628775016</v>
      </c>
      <c r="Z84" s="16" cm="1">
        <f t="array" ref="Z84">STOWA2024_JAARROND_T(Z$38*60,$C84,2150,"M","")</f>
        <v>99.366037158523312</v>
      </c>
      <c r="AA84" s="16" cm="1">
        <f t="array" ref="AA84">STOWA2024_JAARROND_T(AA$38*60,$C84,2150,"M","")</f>
        <v>60.47541011010378</v>
      </c>
      <c r="AB84" s="16" cm="1">
        <f t="array" ref="AB84">STOWA2024_JAARROND_T(AB$38*60,$C84,2150,"M","")</f>
        <v>32.171017994413958</v>
      </c>
      <c r="AC84" s="16" cm="1">
        <f t="array" ref="AC84">STOWA2024_JAARROND_T(AC$38*60,$C84,2150,"M","")</f>
        <v>19.182922448676589</v>
      </c>
      <c r="AD84" s="16" cm="1">
        <f t="array" ref="AD84">STOWA2024_JAARROND_T(AD$38*60,$C84,2150,"M","")</f>
        <v>12.156432441587077</v>
      </c>
      <c r="AE84" s="16" cm="1">
        <f t="array" ref="AE84">STOWA2024_JAARROND_T(AE$38*60,$C84,2150,"M","")</f>
        <v>2.6728194403591603</v>
      </c>
      <c r="AF84" s="16" cm="1">
        <f t="array" ref="AF84">STOWA2024_JAARROND_T(AF$38*60,$C84,2150,"M","")</f>
        <v>1.5054578135416312</v>
      </c>
      <c r="AH84" s="14" t="s">
        <v>93</v>
      </c>
      <c r="AI84">
        <v>100</v>
      </c>
      <c r="AJ84" s="16" cm="1">
        <f t="array" ref="AJ84">STOWA2024_JAARROND_T(AJ$38*60,$C84,2150,"H","")</f>
        <v>7549.5715975825797</v>
      </c>
      <c r="AK84" s="16" cm="1">
        <f t="array" ref="AK84">STOWA2024_JAARROND_T(AK$38*60,$C84,2150,"H","")</f>
        <v>636.3747564639624</v>
      </c>
      <c r="AL84" s="16" cm="1">
        <f t="array" ref="AL84">STOWA2024_JAARROND_T(AL$38*60,$C84,2150,"H","")</f>
        <v>257.16208059103036</v>
      </c>
      <c r="AM84" s="16" cm="1">
        <f t="array" ref="AM84">STOWA2024_JAARROND_T(AM$38*60,$C84,2150,"H","")</f>
        <v>149.63263058607174</v>
      </c>
      <c r="AN84" s="16" cm="1">
        <f t="array" ref="AN84">STOWA2024_JAARROND_T(AN$38*60,$C84,2150,"H","")</f>
        <v>87.015044183843216</v>
      </c>
      <c r="AO84" s="16" cm="1">
        <f t="array" ref="AO84">STOWA2024_JAARROND_T(AO$38*60,$C84,2150,"H","")</f>
        <v>57.735399836048231</v>
      </c>
      <c r="AP84" s="16" cm="1">
        <f t="array" ref="AP84">STOWA2024_JAARROND_T(AP$38*60,$C84,2150,"H","")</f>
        <v>46.073338980964252</v>
      </c>
      <c r="AQ84" s="16" cm="1">
        <f t="array" ref="AQ84">STOWA2024_JAARROND_T(AQ$38*60,$C84,2150,"H","")</f>
        <v>23.687823680704629</v>
      </c>
      <c r="AR84" s="16" cm="1">
        <f t="array" ref="AR84">STOWA2024_JAARROND_T(AR$38*60,$C84,2150,"H","")</f>
        <v>14.431766176654268</v>
      </c>
      <c r="AS84" s="16" cm="1">
        <f t="array" ref="AS84">STOWA2024_JAARROND_T(AS$38*60,$C84,2150,"H","")</f>
        <v>9.446023801525083</v>
      </c>
      <c r="AT84" s="16" cm="1">
        <f t="array" ref="AT84">STOWA2024_JAARROND_T(AT$38*60,$C84,2150,"H","")</f>
        <v>6.4579426221190017</v>
      </c>
      <c r="AU84" s="16" cm="1">
        <f t="array" ref="AU84">STOWA2024_JAARROND_T(AU$38*60,$C84,2150,"H","")</f>
        <v>1.5703092828667702</v>
      </c>
      <c r="AV84" s="16" cm="1">
        <f t="array" ref="AV84">STOWA2024_JAARROND_T(AV$38*60,$C84,2150,"H","")</f>
        <v>0.91680481007609393</v>
      </c>
    </row>
    <row r="85" spans="2:48" x14ac:dyDescent="0.3">
      <c r="B85" s="14" t="s">
        <v>94</v>
      </c>
      <c r="C85">
        <v>110</v>
      </c>
      <c r="D85" s="16" cm="1">
        <f t="array" ref="D85">STOWA2024_JAARROND_T(D$2*60,$C85,2150,"L","")</f>
        <v>35932.837338806567</v>
      </c>
      <c r="E85" s="16" cm="1">
        <f t="array" ref="E85">STOWA2024_JAARROND_T(E$2*60,$C85,2150,"L","")</f>
        <v>2344.3623958679927</v>
      </c>
      <c r="F85" s="16" cm="1">
        <f t="array" ref="F85">STOWA2024_JAARROND_T(F$2*60,$C85,2150,"L","")</f>
        <v>896.42275158451446</v>
      </c>
      <c r="G85" s="16" cm="1">
        <f t="array" ref="G85">STOWA2024_JAARROND_T(G$2*60,$C85,2150,"L","")</f>
        <v>539.24281261911528</v>
      </c>
      <c r="H85" s="16" cm="1">
        <f t="array" ref="H85">STOWA2024_JAARROND_T(H$2*60,$C85,2150,"L","")</f>
        <v>419.03919940407411</v>
      </c>
      <c r="I85" s="16" cm="1">
        <f t="array" ref="I85">STOWA2024_JAARROND_T(I$2*60,$C85,2150,"L","")</f>
        <v>337.7140543804104</v>
      </c>
      <c r="J85" s="16" cm="1">
        <f t="array" ref="J85">STOWA2024_JAARROND_T(J$2*60,$C85,2150,"L","")</f>
        <v>301.77530792121377</v>
      </c>
      <c r="K85" s="16" cm="1">
        <f t="array" ref="K85">STOWA2024_JAARROND_T(K$2*60,$C85,2150,"L","")</f>
        <v>155.67335583853929</v>
      </c>
      <c r="L85" s="16" cm="1">
        <f t="array" ref="L85">STOWA2024_JAARROND_T(L$2*60,$C85,2150,"L","")</f>
        <v>81.877693584293226</v>
      </c>
      <c r="M85" s="16" cm="1">
        <f t="array" ref="M85">STOWA2024_JAARROND_T(M$2*60,$C85,2150,"L","")</f>
        <v>48.349658856819183</v>
      </c>
      <c r="N85" s="16" cm="1">
        <f t="array" ref="N85">STOWA2024_JAARROND_T(N$2*60,$C85,2150,"L","")</f>
        <v>30.155253122554242</v>
      </c>
      <c r="O85" s="16" cm="1">
        <f t="array" ref="O85">STOWA2024_JAARROND_T(O$2*60,$C85,2150,"L","")</f>
        <v>6.2791707525828544</v>
      </c>
      <c r="P85" s="16" cm="1">
        <f t="array" ref="P85">STOWA2024_JAARROND_T(P$2*60,$C85,2150,"L","")</f>
        <v>3.3751845118081674</v>
      </c>
      <c r="R85" s="14" t="s">
        <v>94</v>
      </c>
      <c r="S85">
        <v>110</v>
      </c>
      <c r="T85" s="16" cm="1">
        <f t="array" ref="T85">STOWA2024_JAARROND_T(T$38*60,$C85,2150,"M","")</f>
        <v>25430.24525519384</v>
      </c>
      <c r="U85" s="16" cm="1">
        <f t="array" ref="U85">STOWA2024_JAARROND_T(U$38*60,$C85,2150,"M","")</f>
        <v>1757.1955976339261</v>
      </c>
      <c r="V85" s="16" cm="1">
        <f t="array" ref="V85">STOWA2024_JAARROND_T(V$38*60,$C85,2150,"M","")</f>
        <v>680.5326101567963</v>
      </c>
      <c r="W85" s="16" cm="1">
        <f t="array" ref="W85">STOWA2024_JAARROND_T(W$38*60,$C85,2150,"M","")</f>
        <v>406.60135926819146</v>
      </c>
      <c r="X85" s="16" cm="1">
        <f t="array" ref="X85">STOWA2024_JAARROND_T(X$38*60,$C85,2150,"M","")</f>
        <v>308.21134820290462</v>
      </c>
      <c r="Y85" s="16" cm="1">
        <f t="array" ref="Y85">STOWA2024_JAARROND_T(Y$38*60,$C85,2150,"M","")</f>
        <v>240.09010141068228</v>
      </c>
      <c r="Z85" s="16" cm="1">
        <f t="array" ref="Z85">STOWA2024_JAARROND_T(Z$38*60,$C85,2150,"M","")</f>
        <v>209.17161168606506</v>
      </c>
      <c r="AA85" s="16" cm="1">
        <f t="array" ref="AA85">STOWA2024_JAARROND_T(AA$38*60,$C85,2150,"M","")</f>
        <v>100.84851727576742</v>
      </c>
      <c r="AB85" s="16" cm="1">
        <f t="array" ref="AB85">STOWA2024_JAARROND_T(AB$38*60,$C85,2150,"M","")</f>
        <v>56.71213969829499</v>
      </c>
      <c r="AC85" s="16" cm="1">
        <f t="array" ref="AC85">STOWA2024_JAARROND_T(AC$38*60,$C85,2150,"M","")</f>
        <v>34.944748201100005</v>
      </c>
      <c r="AD85" s="16" cm="1">
        <f t="array" ref="AD85">STOWA2024_JAARROND_T(AD$38*60,$C85,2150,"M","")</f>
        <v>22.543328252274794</v>
      </c>
      <c r="AE85" s="16" cm="1">
        <f t="array" ref="AE85">STOWA2024_JAARROND_T(AE$38*60,$C85,2150,"M","")</f>
        <v>4.8598195492163194</v>
      </c>
      <c r="AF85" s="16" cm="1">
        <f t="array" ref="AF85">STOWA2024_JAARROND_T(AF$38*60,$C85,2150,"M","")</f>
        <v>2.6454056783329802</v>
      </c>
      <c r="AH85" s="14" t="s">
        <v>94</v>
      </c>
      <c r="AI85">
        <v>110</v>
      </c>
      <c r="AJ85" s="16" cm="1">
        <f t="array" ref="AJ85">STOWA2024_JAARROND_T(AJ$38*60,$C85,2150,"H","")</f>
        <v>11480.701537673209</v>
      </c>
      <c r="AK85" s="16" cm="1">
        <f t="array" ref="AK85">STOWA2024_JAARROND_T(AK$38*60,$C85,2150,"H","")</f>
        <v>904.07498540642268</v>
      </c>
      <c r="AL85" s="16" cm="1">
        <f t="array" ref="AL85">STOWA2024_JAARROND_T(AL$38*60,$C85,2150,"H","")</f>
        <v>360.174380235966</v>
      </c>
      <c r="AM85" s="16" cm="1">
        <f t="array" ref="AM85">STOWA2024_JAARROND_T(AM$38*60,$C85,2150,"H","")</f>
        <v>211.59817836185056</v>
      </c>
      <c r="AN85" s="16" cm="1">
        <f t="array" ref="AN85">STOWA2024_JAARROND_T(AN$38*60,$C85,2150,"H","")</f>
        <v>151.35317843074773</v>
      </c>
      <c r="AO85" s="16" cm="1">
        <f t="array" ref="AO85">STOWA2024_JAARROND_T(AO$38*60,$C85,2150,"H","")</f>
        <v>84.577492872356416</v>
      </c>
      <c r="AP85" s="16" cm="1">
        <f t="array" ref="AP85">STOWA2024_JAARROND_T(AP$38*60,$C85,2150,"H","")</f>
        <v>69.119748791152588</v>
      </c>
      <c r="AQ85" s="16" cm="1">
        <f t="array" ref="AQ85">STOWA2024_JAARROND_T(AQ$38*60,$C85,2150,"H","")</f>
        <v>38.514247272075409</v>
      </c>
      <c r="AR85" s="16" cm="1">
        <f t="array" ref="AR85">STOWA2024_JAARROND_T(AR$38*60,$C85,2150,"H","")</f>
        <v>24.627968329662039</v>
      </c>
      <c r="AS85" s="16" cm="1">
        <f t="array" ref="AS85">STOWA2024_JAARROND_T(AS$38*60,$C85,2150,"H","")</f>
        <v>16.569039329193149</v>
      </c>
      <c r="AT85" s="16" cm="1">
        <f t="array" ref="AT85">STOWA2024_JAARROND_T(AT$38*60,$C85,2150,"H","")</f>
        <v>11.490962132628706</v>
      </c>
      <c r="AU85" s="16" cm="1">
        <f t="array" ref="AU85">STOWA2024_JAARROND_T(AU$38*60,$C85,2150,"H","")</f>
        <v>2.7034434776839413</v>
      </c>
      <c r="AV85" s="16" cm="1">
        <f t="array" ref="AV85">STOWA2024_JAARROND_T(AV$38*60,$C85,2150,"H","")</f>
        <v>1.5216222925002338</v>
      </c>
    </row>
    <row r="86" spans="2:48" x14ac:dyDescent="0.3">
      <c r="B86" s="14" t="s">
        <v>95</v>
      </c>
      <c r="C86">
        <v>120</v>
      </c>
      <c r="D86" s="16" cm="1">
        <f t="array" ref="D86">STOWA2024_JAARROND_T(D$2*60,$C86,2150,"L","")</f>
        <v>52512.988465652023</v>
      </c>
      <c r="E86" s="16" cm="1">
        <f t="array" ref="E86">STOWA2024_JAARROND_T(E$2*60,$C86,2150,"L","")</f>
        <v>3215.6944213117849</v>
      </c>
      <c r="F86" s="16" cm="1">
        <f t="array" ref="F86">STOWA2024_JAARROND_T(F$2*60,$C86,2150,"L","")</f>
        <v>1212.1430339246419</v>
      </c>
      <c r="G86" s="16" cm="1">
        <f t="array" ref="G86">STOWA2024_JAARROND_T(G$2*60,$C86,2150,"L","")</f>
        <v>734.37572116808894</v>
      </c>
      <c r="H86" s="16" cm="1">
        <f t="array" ref="H86">STOWA2024_JAARROND_T(H$2*60,$C86,2150,"L","")</f>
        <v>586.3012407721269</v>
      </c>
      <c r="I86" s="16" cm="1">
        <f t="array" ref="I86">STOWA2024_JAARROND_T(I$2*60,$C86,2150,"L","")</f>
        <v>490.43559696347779</v>
      </c>
      <c r="J86" s="16" cm="1">
        <f t="array" ref="J86">STOWA2024_JAARROND_T(J$2*60,$C86,2150,"L","")</f>
        <v>450.66039332103702</v>
      </c>
      <c r="K86" s="16" cm="1">
        <f t="array" ref="K86">STOWA2024_JAARROND_T(K$2*60,$C86,2150,"L","")</f>
        <v>253.30149732146344</v>
      </c>
      <c r="L86" s="16" cm="1">
        <f t="array" ref="L86">STOWA2024_JAARROND_T(L$2*60,$C86,2150,"L","")</f>
        <v>141.67354566668385</v>
      </c>
      <c r="M86" s="16" cm="1">
        <f t="array" ref="M86">STOWA2024_JAARROND_T(M$2*60,$C86,2150,"L","")</f>
        <v>87.098370254043118</v>
      </c>
      <c r="N86" s="16" cm="1">
        <f t="array" ref="N86">STOWA2024_JAARROND_T(N$2*60,$C86,2150,"L","")</f>
        <v>55.725907365540486</v>
      </c>
      <c r="O86" s="16" cm="1">
        <f t="array" ref="O86">STOWA2024_JAARROND_T(O$2*60,$C86,2150,"L","")</f>
        <v>11.712651706109902</v>
      </c>
      <c r="P86" s="16" cm="1">
        <f t="array" ref="P86">STOWA2024_JAARROND_T(P$2*60,$C86,2150,"L","")</f>
        <v>6.1373735671457847</v>
      </c>
      <c r="R86" s="14" t="s">
        <v>95</v>
      </c>
      <c r="S86">
        <v>120</v>
      </c>
      <c r="T86" s="16" cm="1">
        <f t="array" ref="T86">STOWA2024_JAARROND_T(T$38*60,$C86,2150,"M","")</f>
        <v>37188.174771084501</v>
      </c>
      <c r="U86" s="16" cm="1">
        <f t="array" ref="U86">STOWA2024_JAARROND_T(U$38*60,$C86,2150,"M","")</f>
        <v>2412.4239182710621</v>
      </c>
      <c r="V86" s="16" cm="1">
        <f t="array" ref="V86">STOWA2024_JAARROND_T(V$38*60,$C86,2150,"M","")</f>
        <v>921.2662574884414</v>
      </c>
      <c r="W86" s="16" cm="1">
        <f t="array" ref="W86">STOWA2024_JAARROND_T(W$38*60,$C86,2150,"M","")</f>
        <v>554.55258381199292</v>
      </c>
      <c r="X86" s="16" cm="1">
        <f t="array" ref="X86">STOWA2024_JAARROND_T(X$38*60,$C86,2150,"M","")</f>
        <v>431.99577185677782</v>
      </c>
      <c r="Y86" s="16" cm="1">
        <f t="array" ref="Y86">STOWA2024_JAARROND_T(Y$38*60,$C86,2150,"M","")</f>
        <v>349.33260249969953</v>
      </c>
      <c r="Z86" s="16" cm="1">
        <f t="array" ref="Z86">STOWA2024_JAARROND_T(Z$38*60,$C86,2150,"M","")</f>
        <v>312.94611443119072</v>
      </c>
      <c r="AA86" s="16" cm="1">
        <f t="array" ref="AA86">STOWA2024_JAARROND_T(AA$38*60,$C86,2150,"M","")</f>
        <v>162.61531758745096</v>
      </c>
      <c r="AB86" s="16" cm="1">
        <f t="array" ref="AB86">STOWA2024_JAARROND_T(AB$38*60,$C86,2150,"M","")</f>
        <v>96.953215696555901</v>
      </c>
      <c r="AC86" s="16" cm="1">
        <f t="array" ref="AC86">STOWA2024_JAARROND_T(AC$38*60,$C86,2150,"M","")</f>
        <v>62.044957502755537</v>
      </c>
      <c r="AD86" s="16" cm="1">
        <f t="array" ref="AD86">STOWA2024_JAARROND_T(AD$38*60,$C86,2150,"M","")</f>
        <v>40.985431977543591</v>
      </c>
      <c r="AE86" s="16" cm="1">
        <f t="array" ref="AE86">STOWA2024_JAARROND_T(AE$38*60,$C86,2150,"M","")</f>
        <v>8.8499140483633951</v>
      </c>
      <c r="AF86" s="16" cm="1">
        <f t="array" ref="AF86">STOWA2024_JAARROND_T(AF$38*60,$C86,2150,"M","")</f>
        <v>4.686442931441861</v>
      </c>
      <c r="AH86" s="14" t="s">
        <v>95</v>
      </c>
      <c r="AI86">
        <v>120</v>
      </c>
      <c r="AJ86" s="16" cm="1">
        <f t="array" ref="AJ86">STOWA2024_JAARROND_T(AJ$38*60,$C86,2150,"H","")</f>
        <v>16816.998869786341</v>
      </c>
      <c r="AK86" s="16" cm="1">
        <f t="array" ref="AK86">STOWA2024_JAARROND_T(AK$38*60,$C86,2150,"H","")</f>
        <v>1244.0712401703468</v>
      </c>
      <c r="AL86" s="16" cm="1">
        <f t="array" ref="AL86">STOWA2024_JAARROND_T(AL$38*60,$C86,2150,"H","")</f>
        <v>489.03643494447044</v>
      </c>
      <c r="AM86" s="16" cm="1">
        <f t="array" ref="AM86">STOWA2024_JAARROND_T(AM$38*60,$C86,2150,"H","")</f>
        <v>289.70143594092298</v>
      </c>
      <c r="AN86" s="16" cm="1">
        <f t="array" ref="AN86">STOWA2024_JAARROND_T(AN$38*60,$C86,2150,"H","")</f>
        <v>213.10669550383793</v>
      </c>
      <c r="AO86" s="16" cm="1">
        <f t="array" ref="AO86">STOWA2024_JAARROND_T(AO$38*60,$C86,2150,"H","")</f>
        <v>119.41122579624339</v>
      </c>
      <c r="AP86" s="16" cm="1">
        <f t="array" ref="AP86">STOWA2024_JAARROND_T(AP$38*60,$C86,2150,"H","")</f>
        <v>99.710526374526353</v>
      </c>
      <c r="AQ86" s="16" cm="1">
        <f t="array" ref="AQ86">STOWA2024_JAARROND_T(AQ$38*60,$C86,2150,"H","")</f>
        <v>60.740593644518547</v>
      </c>
      <c r="AR86" s="16" cm="1">
        <f t="array" ref="AR86">STOWA2024_JAARROND_T(AR$38*60,$C86,2150,"H","")</f>
        <v>40.893586775425767</v>
      </c>
      <c r="AS86" s="16" cm="1">
        <f t="array" ref="AS86">STOWA2024_JAARROND_T(AS$38*60,$C86,2150,"H","")</f>
        <v>28.413899673931653</v>
      </c>
      <c r="AT86" s="16" cm="1">
        <f t="array" ref="AT86">STOWA2024_JAARROND_T(AT$38*60,$C86,2150,"H","")</f>
        <v>20.096221018003462</v>
      </c>
      <c r="AU86" s="16" cm="1">
        <f t="array" ref="AU86">STOWA2024_JAARROND_T(AU$38*60,$C86,2150,"H","")</f>
        <v>4.6601573948137434</v>
      </c>
      <c r="AV86" s="16" cm="1">
        <f t="array" ref="AV86">STOWA2024_JAARROND_T(AV$38*60,$C86,2150,"H","")</f>
        <v>2.5422622097821832</v>
      </c>
    </row>
    <row r="87" spans="2:48" x14ac:dyDescent="0.3">
      <c r="B87" s="14" t="s">
        <v>96</v>
      </c>
      <c r="C87">
        <v>130</v>
      </c>
      <c r="D87" s="16" cm="1">
        <f t="array" ref="D87">STOWA2024_JAARROND_T(D$2*60,$C87,2150,"L","")</f>
        <v>74404.422039600409</v>
      </c>
      <c r="E87" s="16" cm="1">
        <f t="array" ref="E87">STOWA2024_JAARROND_T(E$2*60,$C87,2150,"L","")</f>
        <v>4297.2649863707302</v>
      </c>
      <c r="F87" s="16" cm="1">
        <f t="array" ref="F87">STOWA2024_JAARROND_T(F$2*60,$C87,2150,"L","")</f>
        <v>1598.2934769318049</v>
      </c>
      <c r="G87" s="16" cm="1">
        <f t="array" ref="G87">STOWA2024_JAARROND_T(G$2*60,$C87,2150,"L","")</f>
        <v>974.39808532423058</v>
      </c>
      <c r="H87" s="16" cm="1">
        <f t="array" ref="H87">STOWA2024_JAARROND_T(H$2*60,$C87,2150,"L","")</f>
        <v>797.29631147393934</v>
      </c>
      <c r="I87" s="16" cm="1">
        <f t="array" ref="I87">STOWA2024_JAARROND_T(I$2*60,$C87,2150,"L","")</f>
        <v>690.05654241376863</v>
      </c>
      <c r="J87" s="16" cm="1">
        <f t="array" ref="J87">STOWA2024_JAARROND_T(J$2*60,$C87,2150,"L","")</f>
        <v>650.62490212881562</v>
      </c>
      <c r="K87" s="16" cm="1">
        <f t="array" ref="K87">STOWA2024_JAARROND_T(K$2*60,$C87,2150,"L","")</f>
        <v>399.74813372610606</v>
      </c>
      <c r="L87" s="16" cm="1">
        <f t="array" ref="L87">STOWA2024_JAARROND_T(L$2*60,$C87,2150,"L","")</f>
        <v>238.18952492909645</v>
      </c>
      <c r="M87" s="16" cm="1">
        <f t="array" ref="M87">STOWA2024_JAARROND_T(M$2*60,$C87,2150,"L","")</f>
        <v>153.06755500650692</v>
      </c>
      <c r="N87" s="16" cm="1">
        <f t="array" ref="N87">STOWA2024_JAARROND_T(N$2*60,$C87,2150,"L","")</f>
        <v>100.982559440096</v>
      </c>
      <c r="O87" s="16" cm="1">
        <f t="array" ref="O87">STOWA2024_JAARROND_T(O$2*60,$C87,2150,"L","")</f>
        <v>21.884350044314974</v>
      </c>
      <c r="P87" s="16" cm="1">
        <f t="array" ref="P87">STOWA2024_JAARROND_T(P$2*60,$C87,2150,"L","")</f>
        <v>11.262510022014043</v>
      </c>
      <c r="R87" s="14" t="s">
        <v>96</v>
      </c>
      <c r="S87">
        <v>130</v>
      </c>
      <c r="T87" s="16" cm="1">
        <f t="array" ref="T87">STOWA2024_JAARROND_T(T$38*60,$C87,2150,"M","")</f>
        <v>52719.314538782884</v>
      </c>
      <c r="U87" s="16" cm="1">
        <f t="array" ref="U87">STOWA2024_JAARROND_T(U$38*60,$C87,2150,"M","")</f>
        <v>3226.2088064017375</v>
      </c>
      <c r="V87" s="16" cm="1">
        <f t="array" ref="V87">STOWA2024_JAARROND_T(V$38*60,$C87,2150,"M","")</f>
        <v>1215.924841855847</v>
      </c>
      <c r="W87" s="16" cm="1">
        <f t="array" ref="W87">STOWA2024_JAARROND_T(W$38*60,$C87,2150,"M","")</f>
        <v>736.71986155094703</v>
      </c>
      <c r="X87" s="16" cm="1">
        <f t="array" ref="X87">STOWA2024_JAARROND_T(X$38*60,$C87,2150,"M","")</f>
        <v>588.33617461276947</v>
      </c>
      <c r="Y87" s="16" cm="1">
        <f t="array" ref="Y87">STOWA2024_JAARROND_T(Y$38*60,$C87,2150,"M","")</f>
        <v>492.32688174598292</v>
      </c>
      <c r="Z87" s="16" cm="1">
        <f t="array" ref="Z87">STOWA2024_JAARROND_T(Z$38*60,$C87,2150,"M","")</f>
        <v>452.52918710517969</v>
      </c>
      <c r="AA87" s="16" cm="1">
        <f t="array" ref="AA87">STOWA2024_JAARROND_T(AA$38*60,$C87,2150,"M","")</f>
        <v>254.59494335343007</v>
      </c>
      <c r="AB87" s="16" cm="1">
        <f t="array" ref="AB87">STOWA2024_JAARROND_T(AB$38*60,$C87,2150,"M","")</f>
        <v>161.24706776009339</v>
      </c>
      <c r="AC87" s="16" cm="1">
        <f t="array" ref="AC87">STOWA2024_JAARROND_T(AC$38*60,$C87,2150,"M","")</f>
        <v>107.59603059712451</v>
      </c>
      <c r="AD87" s="16" cm="1">
        <f t="array" ref="AD87">STOWA2024_JAARROND_T(AD$38*60,$C87,2150,"M","")</f>
        <v>73.143904286273013</v>
      </c>
      <c r="AE87" s="16" cm="1">
        <f t="array" ref="AE87">STOWA2024_JAARROND_T(AE$38*60,$C87,2150,"M","")</f>
        <v>16.140934403759221</v>
      </c>
      <c r="AF87" s="16" cm="1">
        <f t="array" ref="AF87">STOWA2024_JAARROND_T(AF$38*60,$C87,2150,"M","")</f>
        <v>8.3719055831164741</v>
      </c>
      <c r="AH87" s="14" t="s">
        <v>96</v>
      </c>
      <c r="AI87">
        <v>130</v>
      </c>
      <c r="AJ87" s="16" cm="1">
        <f t="array" ref="AJ87">STOWA2024_JAARROND_T(AJ$38*60,$C87,2150,"H","")</f>
        <v>23873.993077079787</v>
      </c>
      <c r="AK87" s="16" cm="1">
        <f t="array" ref="AK87">STOWA2024_JAARROND_T(AK$38*60,$C87,2150,"H","")</f>
        <v>1666.9906117466642</v>
      </c>
      <c r="AL87" s="16" cm="1">
        <f t="array" ref="AL87">STOWA2024_JAARROND_T(AL$38*60,$C87,2150,"H","")</f>
        <v>647.08514792437143</v>
      </c>
      <c r="AM87" s="16" cm="1">
        <f t="array" ref="AM87">STOWA2024_JAARROND_T(AM$38*60,$C87,2150,"H","")</f>
        <v>386.12200106922489</v>
      </c>
      <c r="AN87" s="16" cm="1">
        <f t="array" ref="AN87">STOWA2024_JAARROND_T(AN$38*60,$C87,2150,"H","")</f>
        <v>291.35728011530585</v>
      </c>
      <c r="AO87" s="16" cm="1">
        <f t="array" ref="AO87">STOWA2024_JAARROND_T(AO$38*60,$C87,2150,"H","")</f>
        <v>225.55363486837683</v>
      </c>
      <c r="AP87" s="16" cm="1">
        <f t="array" ref="AP87">STOWA2024_JAARROND_T(AP$38*60,$C87,2150,"H","")</f>
        <v>195.60316313468985</v>
      </c>
      <c r="AQ87" s="16" cm="1">
        <f t="array" ref="AQ87">STOWA2024_JAARROND_T(AQ$38*60,$C87,2150,"H","")</f>
        <v>93.253352248159274</v>
      </c>
      <c r="AR87" s="16" cm="1">
        <f t="array" ref="AR87">STOWA2024_JAARROND_T(AR$38*60,$C87,2150,"H","")</f>
        <v>66.246104540091025</v>
      </c>
      <c r="AS87" s="16" cm="1">
        <f t="array" ref="AS87">STOWA2024_JAARROND_T(AS$38*60,$C87,2150,"H","")</f>
        <v>47.721244328719429</v>
      </c>
      <c r="AT87" s="16" cm="1">
        <f t="array" ref="AT87">STOWA2024_JAARROND_T(AT$38*60,$C87,2150,"H","")</f>
        <v>34.578679278987607</v>
      </c>
      <c r="AU87" s="16" cm="1">
        <f t="array" ref="AU87">STOWA2024_JAARROND_T(AU$38*60,$C87,2150,"H","")</f>
        <v>8.0433094351918299</v>
      </c>
      <c r="AV87" s="16" cm="1">
        <f t="array" ref="AV87">STOWA2024_JAARROND_T(AV$38*60,$C87,2150,"H","")</f>
        <v>4.2761230671169903</v>
      </c>
    </row>
    <row r="88" spans="2:48" x14ac:dyDescent="0.3">
      <c r="B88" s="14" t="s">
        <v>97</v>
      </c>
      <c r="C88">
        <v>140</v>
      </c>
      <c r="D88" s="16" cm="1">
        <f t="array" ref="D88">STOWA2024_JAARROND_T(D$2*60,$C88,2150,"L","")</f>
        <v>102687.83376030983</v>
      </c>
      <c r="E88" s="16" cm="1">
        <f t="array" ref="E88">STOWA2024_JAARROND_T(E$2*60,$C88,2150,"L","")</f>
        <v>5616.957634070186</v>
      </c>
      <c r="F88" s="16" cm="1">
        <f t="array" ref="F88">STOWA2024_JAARROND_T(F$2*60,$C88,2150,"L","")</f>
        <v>2063.0278119698341</v>
      </c>
      <c r="G88" s="16" cm="1">
        <f t="array" ref="G88">STOWA2024_JAARROND_T(G$2*60,$C88,2150,"L","")</f>
        <v>1264.7263934183936</v>
      </c>
      <c r="H88" s="16" cm="1">
        <f t="array" ref="H88">STOWA2024_JAARROND_T(H$2*60,$C88,2150,"L","")</f>
        <v>1058.4629821626031</v>
      </c>
      <c r="I88" s="16" cm="1">
        <f t="array" ref="I88">STOWA2024_JAARROND_T(I$2*60,$C88,2150,"L","")</f>
        <v>945.34210494851015</v>
      </c>
      <c r="J88" s="16" cm="1">
        <f t="array" ref="J88">STOWA2024_JAARROND_T(J$2*60,$C88,2150,"L","")</f>
        <v>912.84949434310079</v>
      </c>
      <c r="K88" s="16" cm="1">
        <f t="array" ref="K88">STOWA2024_JAARROND_T(K$2*60,$C88,2150,"L","")</f>
        <v>614.08598748060058</v>
      </c>
      <c r="L88" s="16" cm="1">
        <f t="array" ref="L88">STOWA2024_JAARROND_T(L$2*60,$C88,2150,"L","")</f>
        <v>390.22253955485485</v>
      </c>
      <c r="M88" s="16" cm="1">
        <f t="array" ref="M88">STOWA2024_JAARROND_T(M$2*60,$C88,2150,"L","")</f>
        <v>262.95375739750051</v>
      </c>
      <c r="N88" s="16" cm="1">
        <f t="array" ref="N88">STOWA2024_JAARROND_T(N$2*60,$C88,2150,"L","")</f>
        <v>179.66322965449845</v>
      </c>
      <c r="O88" s="16" cm="1">
        <f t="array" ref="O88">STOWA2024_JAARROND_T(O$2*60,$C88,2150,"L","")</f>
        <v>40.958230102304434</v>
      </c>
      <c r="P88" s="16" cm="1">
        <f t="array" ref="P88">STOWA2024_JAARROND_T(P$2*60,$C88,2150,"L","")</f>
        <v>20.863226213642065</v>
      </c>
      <c r="R88" s="14" t="s">
        <v>97</v>
      </c>
      <c r="S88">
        <v>140</v>
      </c>
      <c r="T88" s="16" cm="1">
        <f t="array" ref="T88">STOWA2024_JAARROND_T(T$38*60,$C88,2150,"M","")</f>
        <v>72792.497914361709</v>
      </c>
      <c r="U88" s="16" cm="1">
        <f t="array" ref="U88">STOWA2024_JAARROND_T(U$38*60,$C88,2150,"M","")</f>
        <v>4219.6975194462484</v>
      </c>
      <c r="V88" s="16" cm="1">
        <f t="array" ref="V88">STOWA2024_JAARROND_T(V$38*60,$C88,2150,"M","")</f>
        <v>1570.7750072194046</v>
      </c>
      <c r="W88" s="16" cm="1">
        <f t="array" ref="W88">STOWA2024_JAARROND_T(W$38*60,$C88,2150,"M","")</f>
        <v>957.25260996287625</v>
      </c>
      <c r="X88" s="16" cm="1">
        <f t="array" ref="X88">STOWA2024_JAARROND_T(X$38*60,$C88,2150,"M","")</f>
        <v>782.06221863199846</v>
      </c>
      <c r="Y88" s="16" cm="1">
        <f t="array" ref="Y88">STOWA2024_JAARROND_T(Y$38*60,$C88,2150,"M","")</f>
        <v>675.42486206523256</v>
      </c>
      <c r="Z88" s="16" cm="1">
        <f t="array" ref="Z88">STOWA2024_JAARROND_T(Z$38*60,$C88,2150,"M","")</f>
        <v>635.79819481537709</v>
      </c>
      <c r="AA88" s="16" cm="1">
        <f t="array" ref="AA88">STOWA2024_JAARROND_T(AA$38*60,$C88,2150,"M","")</f>
        <v>388.34987759897973</v>
      </c>
      <c r="AB88" s="16" cm="1">
        <f t="array" ref="AB88">STOWA2024_JAARROND_T(AB$38*60,$C88,2150,"M","")</f>
        <v>261.5969574089828</v>
      </c>
      <c r="AC88" s="16" cm="1">
        <f t="array" ref="AC88">STOWA2024_JAARROND_T(AC$38*60,$C88,2150,"M","")</f>
        <v>182.5822157528599</v>
      </c>
      <c r="AD88" s="16" cm="1">
        <f t="array" ref="AD88">STOWA2024_JAARROND_T(AD$38*60,$C88,2150,"M","")</f>
        <v>128.27719581029115</v>
      </c>
      <c r="AE88" s="16" cm="1">
        <f t="array" ref="AE88">STOWA2024_JAARROND_T(AE$38*60,$C88,2150,"M","")</f>
        <v>29.484383993333964</v>
      </c>
      <c r="AF88" s="16" cm="1">
        <f t="array" ref="AF88">STOWA2024_JAARROND_T(AF$38*60,$C88,2150,"M","")</f>
        <v>15.084882261304672</v>
      </c>
      <c r="AH88" s="14" t="s">
        <v>97</v>
      </c>
      <c r="AI88">
        <v>140</v>
      </c>
      <c r="AJ88" s="16" cm="1">
        <f t="array" ref="AJ88">STOWA2024_JAARROND_T(AJ$38*60,$C88,2150,"H","")</f>
        <v>33003.87225659559</v>
      </c>
      <c r="AK88" s="16" cm="1">
        <f t="array" ref="AK88">STOWA2024_JAARROND_T(AK$38*60,$C88,2150,"H","")</f>
        <v>2183.9692818882145</v>
      </c>
      <c r="AL88" s="16" cm="1">
        <f t="array" ref="AL88">STOWA2024_JAARROND_T(AL$38*60,$C88,2150,"H","")</f>
        <v>837.73744233828654</v>
      </c>
      <c r="AM88" s="16" cm="1">
        <f t="array" ref="AM88">STOWA2024_JAARROND_T(AM$38*60,$C88,2150,"H","")</f>
        <v>503.11320540463873</v>
      </c>
      <c r="AN88" s="16" cm="1">
        <f t="array" ref="AN88">STOWA2024_JAARROND_T(AN$38*60,$C88,2150,"H","")</f>
        <v>388.58986101471612</v>
      </c>
      <c r="AO88" s="16" cm="1">
        <f t="array" ref="AO88">STOWA2024_JAARROND_T(AO$38*60,$C88,2150,"H","")</f>
        <v>310.568093437615</v>
      </c>
      <c r="AP88" s="16" cm="1">
        <f t="array" ref="AP88">STOWA2024_JAARROND_T(AP$38*60,$C88,2150,"H","")</f>
        <v>275.79019739979367</v>
      </c>
      <c r="AQ88" s="16" cm="1">
        <f t="array" ref="AQ88">STOWA2024_JAARROND_T(AQ$38*60,$C88,2150,"H","")</f>
        <v>139.79071762394756</v>
      </c>
      <c r="AR88" s="16" cm="1">
        <f t="array" ref="AR88">STOWA2024_JAARROND_T(AR$38*60,$C88,2150,"H","")</f>
        <v>104.93961568237684</v>
      </c>
      <c r="AS88" s="16" cm="1">
        <f t="array" ref="AS88">STOWA2024_JAARROND_T(AS$38*60,$C88,2150,"H","")</f>
        <v>78.615917858167251</v>
      </c>
      <c r="AT88" s="16" cm="1">
        <f t="array" ref="AT88">STOWA2024_JAARROND_T(AT$38*60,$C88,2150,"H","")</f>
        <v>58.591498463472774</v>
      </c>
      <c r="AU88" s="16" cm="1">
        <f t="array" ref="AU88">STOWA2024_JAARROND_T(AU$38*60,$C88,2150,"H","")</f>
        <v>13.900329013702033</v>
      </c>
      <c r="AV88" s="16" cm="1">
        <f t="array" ref="AV88">STOWA2024_JAARROND_T(AV$38*60,$C88,2150,"H","")</f>
        <v>7.2423216090885232</v>
      </c>
    </row>
    <row r="89" spans="2:48" x14ac:dyDescent="0.3">
      <c r="B89" s="14" t="s">
        <v>98</v>
      </c>
      <c r="C89">
        <v>150</v>
      </c>
      <c r="D89" s="16" cm="1">
        <f t="array" ref="D89">STOWA2024_JAARROND_T(D$2*60,$C89,2150,"L","")</f>
        <v>138555.62565559623</v>
      </c>
      <c r="E89" s="16" cm="1">
        <f t="array" ref="E89">STOWA2024_JAARROND_T(E$2*60,$C89,2150,"L","")</f>
        <v>7203.8743908298202</v>
      </c>
      <c r="F89" s="16" cm="1">
        <f t="array" ref="F89">STOWA2024_JAARROND_T(F$2*60,$C89,2150,"L","")</f>
        <v>2614.7197437054019</v>
      </c>
      <c r="G89" s="16" cm="1">
        <f t="array" ref="G89">STOWA2024_JAARROND_T(G$2*60,$C89,2150,"L","")</f>
        <v>1610.9332655375915</v>
      </c>
      <c r="H89" s="16" cm="1">
        <f t="array" ref="H89">STOWA2024_JAARROND_T(H$2*60,$C89,2150,"L","")</f>
        <v>1376.5856655299785</v>
      </c>
      <c r="I89" s="16" cm="1">
        <f t="array" ref="I89">STOWA2024_JAARROND_T(I$2*60,$C89,2150,"L","")</f>
        <v>1265.8273923521911</v>
      </c>
      <c r="J89" s="16" cm="1">
        <f t="array" ref="J89">STOWA2024_JAARROND_T(J$2*60,$C89,2150,"L","")</f>
        <v>1249.8103521577443</v>
      </c>
      <c r="K89" s="16" cm="1">
        <f t="array" ref="K89">STOWA2024_JAARROND_T(K$2*60,$C89,2150,"L","")</f>
        <v>921.02654278054752</v>
      </c>
      <c r="L89" s="16" cm="1">
        <f t="array" ref="L89">STOWA2024_JAARROND_T(L$2*60,$C89,2150,"L","")</f>
        <v>624.49705029321365</v>
      </c>
      <c r="M89" s="16" cm="1">
        <f t="array" ref="M89">STOWA2024_JAARROND_T(M$2*60,$C89,2150,"L","")</f>
        <v>442.34594467085782</v>
      </c>
      <c r="N89" s="16" cm="1">
        <f t="array" ref="N89">STOWA2024_JAARROND_T(N$2*60,$C89,2150,"L","")</f>
        <v>314.17464969615395</v>
      </c>
      <c r="O89" s="16" cm="1">
        <f t="array" ref="O89">STOWA2024_JAARROND_T(O$2*60,$C89,2150,"L","")</f>
        <v>76.785923917674197</v>
      </c>
      <c r="P89" s="16" cm="1">
        <f t="array" ref="P89">STOWA2024_JAARROND_T(P$2*60,$C89,2150,"L","")</f>
        <v>39.025665330029817</v>
      </c>
      <c r="R89" s="14" t="s">
        <v>98</v>
      </c>
      <c r="S89">
        <v>150</v>
      </c>
      <c r="T89" s="16" cm="1">
        <f t="array" ref="T89">STOWA2024_JAARROND_T(T$38*60,$C89,2150,"M","")</f>
        <v>98257.676205893775</v>
      </c>
      <c r="U89" s="16" cm="1">
        <f t="array" ref="U89">STOWA2024_JAARROND_T(U$38*60,$C89,2150,"M","")</f>
        <v>5414.8469940658078</v>
      </c>
      <c r="V89" s="16" cm="1">
        <f t="array" ref="V89">STOWA2024_JAARROND_T(V$38*60,$C89,2150,"M","")</f>
        <v>1992.2428317694644</v>
      </c>
      <c r="W89" s="16" cm="1">
        <f t="array" ref="W89">STOWA2024_JAARROND_T(W$38*60,$C89,2150,"M","")</f>
        <v>1220.4191749933489</v>
      </c>
      <c r="X89" s="16" cm="1">
        <f t="array" ref="X89">STOWA2024_JAARROND_T(X$38*60,$C89,2150,"M","")</f>
        <v>1018.2430052284585</v>
      </c>
      <c r="Y89" s="16" cm="1">
        <f t="array" ref="Y89">STOWA2024_JAARROND_T(Y$38*60,$C89,2150,"M","")</f>
        <v>905.52144552284642</v>
      </c>
      <c r="Z89" s="16" cm="1">
        <f t="array" ref="Z89">STOWA2024_JAARROND_T(Z$38*60,$C89,2150,"M","")</f>
        <v>871.54306147110913</v>
      </c>
      <c r="AA89" s="16" cm="1">
        <f t="array" ref="AA89">STOWA2024_JAARROND_T(AA$38*60,$C89,2150,"M","")</f>
        <v>578.80198392552006</v>
      </c>
      <c r="AB89" s="16" cm="1">
        <f t="array" ref="AB89">STOWA2024_JAARROND_T(AB$38*60,$C89,2150,"M","")</f>
        <v>414.94396208407682</v>
      </c>
      <c r="AC89" s="16" cm="1">
        <f t="array" ref="AC89">STOWA2024_JAARROND_T(AC$38*60,$C89,2150,"M","")</f>
        <v>303.67835437218542</v>
      </c>
      <c r="AD89" s="16" cm="1">
        <f t="array" ref="AD89">STOWA2024_JAARROND_T(AD$38*60,$C89,2150,"M","")</f>
        <v>221.30124845691549</v>
      </c>
      <c r="AE89" s="16" cm="1">
        <f t="array" ref="AE89">STOWA2024_JAARROND_T(AE$38*60,$C89,2150,"M","")</f>
        <v>53.942683018890229</v>
      </c>
      <c r="AF89" s="16" cm="1">
        <f t="array" ref="AF89">STOWA2024_JAARROND_T(AF$38*60,$C89,2150,"M","")</f>
        <v>27.422585572348773</v>
      </c>
      <c r="AH89" s="14" t="s">
        <v>98</v>
      </c>
      <c r="AI89">
        <v>150</v>
      </c>
      <c r="AJ89" s="16" cm="1">
        <f t="array" ref="AJ89">STOWA2024_JAARROND_T(AJ$38*60,$C89,2150,"H","")</f>
        <v>44596.177344280615</v>
      </c>
      <c r="AK89" s="16" cm="1">
        <f t="array" ref="AK89">STOWA2024_JAARROND_T(AK$38*60,$C89,2150,"H","")</f>
        <v>2806.601231576431</v>
      </c>
      <c r="AL89" s="16" cm="1">
        <f t="array" ref="AL89">STOWA2024_JAARROND_T(AL$38*60,$C89,2150,"H","")</f>
        <v>1064.5103042356066</v>
      </c>
      <c r="AM89" s="16" cm="1">
        <f t="array" ref="AM89">STOWA2024_JAARROND_T(AM$38*60,$C89,2150,"H","")</f>
        <v>642.98409840774502</v>
      </c>
      <c r="AN89" s="16" cm="1">
        <f t="array" ref="AN89">STOWA2024_JAARROND_T(AN$38*60,$C89,2150,"H","")</f>
        <v>507.41483926226533</v>
      </c>
      <c r="AO89" s="16" cm="1">
        <f t="array" ref="AO89">STOWA2024_JAARROND_T(AO$38*60,$C89,2150,"H","")</f>
        <v>417.70335968345353</v>
      </c>
      <c r="AP89" s="16" cm="1">
        <f t="array" ref="AP89">STOWA2024_JAARROND_T(AP$38*60,$C89,2150,"H","")</f>
        <v>379.23044733966219</v>
      </c>
      <c r="AQ89" s="16" cm="1">
        <f t="array" ref="AQ89">STOWA2024_JAARROND_T(AQ$38*60,$C89,2150,"H","")</f>
        <v>205.12345702094407</v>
      </c>
      <c r="AR89" s="16" cm="1">
        <f t="array" ref="AR89">STOWA2024_JAARROND_T(AR$38*60,$C89,2150,"H","")</f>
        <v>162.87427182318513</v>
      </c>
      <c r="AS89" s="16" cm="1">
        <f t="array" ref="AS89">STOWA2024_JAARROND_T(AS$38*60,$C89,2150,"H","")</f>
        <v>127.21395942158203</v>
      </c>
      <c r="AT89" s="16" cm="1">
        <f t="array" ref="AT89">STOWA2024_JAARROND_T(AT$38*60,$C89,2150,"H","")</f>
        <v>97.851119039248502</v>
      </c>
      <c r="AU89" s="16" cm="1">
        <f t="array" ref="AU89">STOWA2024_JAARROND_T(AU$38*60,$C89,2150,"H","")</f>
        <v>24.053250662348159</v>
      </c>
      <c r="AV89" s="16" cm="1">
        <f t="array" ref="AV89">STOWA2024_JAARROND_T(AV$38*60,$C89,2150,"H","")</f>
        <v>12.353298125317092</v>
      </c>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ADC99-7077-456B-9C25-B58EBA4028E1}">
  <sheetPr codeName="Blad6">
    <tabColor rgb="FF9999FF"/>
  </sheetPr>
  <dimension ref="B1:AV79"/>
  <sheetViews>
    <sheetView workbookViewId="0">
      <selection activeCell="A3" sqref="A3"/>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5" t="s">
        <v>73</v>
      </c>
      <c r="D1" s="14" t="s">
        <v>47</v>
      </c>
      <c r="E1" s="14" t="s">
        <v>48</v>
      </c>
      <c r="F1" s="14" t="s">
        <v>49</v>
      </c>
      <c r="G1" s="14" t="s">
        <v>50</v>
      </c>
      <c r="H1" s="14" t="s">
        <v>51</v>
      </c>
      <c r="I1" s="14" t="s">
        <v>52</v>
      </c>
      <c r="J1" s="14" t="s">
        <v>53</v>
      </c>
      <c r="K1" s="14" t="s">
        <v>54</v>
      </c>
      <c r="L1" s="14" t="s">
        <v>55</v>
      </c>
      <c r="M1" s="14" t="s">
        <v>56</v>
      </c>
      <c r="N1" s="14" t="s">
        <v>57</v>
      </c>
      <c r="O1" s="14" t="s">
        <v>58</v>
      </c>
      <c r="P1" s="14" t="s">
        <v>59</v>
      </c>
    </row>
    <row r="2" spans="2:16" x14ac:dyDescent="0.3">
      <c r="D2" s="15">
        <f>10/60</f>
        <v>0.16666666666666666</v>
      </c>
      <c r="E2" s="15">
        <f>1/2</f>
        <v>0.5</v>
      </c>
      <c r="F2" s="15">
        <v>1</v>
      </c>
      <c r="G2" s="15">
        <v>2</v>
      </c>
      <c r="H2" s="15">
        <v>4</v>
      </c>
      <c r="I2" s="15">
        <v>8</v>
      </c>
      <c r="J2" s="15">
        <v>12</v>
      </c>
      <c r="K2" s="15">
        <v>24</v>
      </c>
      <c r="L2" s="15">
        <v>48</v>
      </c>
      <c r="M2" s="15">
        <f>3*24</f>
        <v>72</v>
      </c>
      <c r="N2" s="15">
        <f>4*24</f>
        <v>96</v>
      </c>
      <c r="O2" s="15">
        <f>8*24</f>
        <v>192</v>
      </c>
      <c r="P2" s="15">
        <f>10*24</f>
        <v>240</v>
      </c>
    </row>
    <row r="3" spans="2:16" x14ac:dyDescent="0.3">
      <c r="B3" s="14" t="s">
        <v>60</v>
      </c>
      <c r="C3">
        <v>0.5</v>
      </c>
      <c r="D3" s="16" cm="1">
        <f t="array" ref="D3">STOWA2024_NDJF_V(D$2*60,$C3,2014,"","")</f>
        <v>2.3920408074795136</v>
      </c>
      <c r="E3" s="16" cm="1">
        <f t="array" ref="E3">STOWA2024_NDJF_V(E$2*60,$C3,2014,"","")</f>
        <v>3.7612755197294323</v>
      </c>
      <c r="F3" s="16" cm="1">
        <f t="array" ref="F3">STOWA2024_NDJF_V(F$2*60,$C3,2014,"","")</f>
        <v>5.3941170318260907</v>
      </c>
      <c r="G3" s="16" cm="1">
        <f t="array" ref="G3">STOWA2024_NDJF_V(G$2*60,$C3,2014,"","")</f>
        <v>7.6010070842549178</v>
      </c>
      <c r="H3" s="16" cm="1">
        <f t="array" ref="H3">STOWA2024_NDJF_V(H$2*60,$C3,2014,"","")</f>
        <v>10.312003400803491</v>
      </c>
      <c r="I3" s="16" cm="1">
        <f t="array" ref="I3">STOWA2024_NDJF_V(I$2*60,$C3,2014,"","")</f>
        <v>13.587936876461768</v>
      </c>
      <c r="J3" s="16" cm="1">
        <f t="array" ref="J3">STOWA2024_NDJF_V(J$2*60,$C3,2014,"","")</f>
        <v>15.766342306591394</v>
      </c>
      <c r="K3" s="16" cm="1">
        <f t="array" ref="K3">STOWA2024_NDJF_V(K$2*60,$C3,2014,"","")</f>
        <v>21.594471338309265</v>
      </c>
      <c r="L3" s="16" cm="1">
        <f t="array" ref="L3">STOWA2024_NDJF_V(L$2*60,$C3,2014,"","")</f>
        <v>28.954333994526401</v>
      </c>
      <c r="M3" s="16" cm="1">
        <f t="array" ref="M3">STOWA2024_NDJF_V(M$2*60,$C3,2014,"","")</f>
        <v>34.636164782674662</v>
      </c>
      <c r="N3" s="16" cm="1">
        <f t="array" ref="N3">STOWA2024_NDJF_V(N$2*60,$C3,2014,"","")</f>
        <v>39.472686853527591</v>
      </c>
      <c r="O3" s="16" cm="1">
        <f t="array" ref="O3">STOWA2024_NDJF_V(O$2*60,$C3,2014,"","")</f>
        <v>54.770697780399544</v>
      </c>
      <c r="P3" s="16" cm="1">
        <f t="array" ref="P3">STOWA2024_NDJF_V(P$2*60,$C3,2014,"","")</f>
        <v>61.094158648844108</v>
      </c>
    </row>
    <row r="4" spans="2:16" x14ac:dyDescent="0.3">
      <c r="B4" s="14" t="s">
        <v>61</v>
      </c>
      <c r="C4">
        <v>1</v>
      </c>
      <c r="D4" s="16" cm="1">
        <f t="array" ref="D4">STOWA2024_NDJF_V(D$2*60,$C4,2014,"","")</f>
        <v>3.0799308000000005</v>
      </c>
      <c r="E4" s="16" cm="1">
        <f t="array" ref="E4">STOWA2024_NDJF_V(E$2*60,$C4,2014,"","")</f>
        <v>4.7188401459671692</v>
      </c>
      <c r="F4" s="16" cm="1">
        <f t="array" ref="F4">STOWA2024_NDJF_V(F$2*60,$C4,2014,"","")</f>
        <v>6.6543235078296235</v>
      </c>
      <c r="G4" s="16" cm="1">
        <f t="array" ref="G4">STOWA2024_NDJF_V(G$2*60,$C4,2014,"","")</f>
        <v>9.2872612365031575</v>
      </c>
      <c r="H4" s="16" cm="1">
        <f t="array" ref="H4">STOWA2024_NDJF_V(H$2*60,$C4,2014,"","")</f>
        <v>12.617653331987775</v>
      </c>
      <c r="I4" s="16" cm="1">
        <f t="array" ref="I4">STOWA2024_NDJF_V(I$2*60,$C4,2014,"","")</f>
        <v>16.64549979428347</v>
      </c>
      <c r="J4" s="16" cm="1">
        <f t="array" ref="J4">STOWA2024_NDJF_V(J$2*60,$C4,2014,"","")</f>
        <v>19.324959119383575</v>
      </c>
      <c r="K4" s="16" cm="1">
        <f t="array" ref="K4">STOWA2024_NDJF_V(K$2*60,$C4,2014,"","")</f>
        <v>25.6515526385339</v>
      </c>
      <c r="L4" s="16" cm="1">
        <f t="array" ref="L4">STOWA2024_NDJF_V(L$2*60,$C4,2014,"","")</f>
        <v>34.43209666053005</v>
      </c>
      <c r="M4" s="16" cm="1">
        <f t="array" ref="M4">STOWA2024_NDJF_V(M$2*60,$C4,2014,"","")</f>
        <v>41.234695613040714</v>
      </c>
      <c r="N4" s="16" cm="1">
        <f t="array" ref="N4">STOWA2024_NDJF_V(N$2*60,$C4,2014,"","")</f>
        <v>47.045397002483348</v>
      </c>
      <c r="O4" s="16" cm="1">
        <f t="array" ref="O4">STOWA2024_NDJF_V(O$2*60,$C4,2014,"","")</f>
        <v>65.578723327150158</v>
      </c>
      <c r="P4" s="16" cm="1">
        <f t="array" ref="P4">STOWA2024_NDJF_V(P$2*60,$C4,2014,"","")</f>
        <v>73.322765943576144</v>
      </c>
    </row>
    <row r="5" spans="2:16" x14ac:dyDescent="0.3">
      <c r="B5" s="14" t="s">
        <v>62</v>
      </c>
      <c r="C5">
        <v>2</v>
      </c>
      <c r="D5" s="16" cm="1">
        <f t="array" ref="D5">STOWA2024_NDJF_V(D$2*60,$C5,2014,"","")</f>
        <v>3.8515975092944146</v>
      </c>
      <c r="E5" s="16" cm="1">
        <f t="array" ref="E5">STOWA2024_NDJF_V(E$2*60,$C5,2014,"","")</f>
        <v>5.7581359445706051</v>
      </c>
      <c r="F5" s="16" cm="1">
        <f t="array" ref="F5">STOWA2024_NDJF_V(F$2*60,$C5,2014,"","")</f>
        <v>7.9980761711702195</v>
      </c>
      <c r="G5" s="16" cm="1">
        <f t="array" ref="G5">STOWA2024_NDJF_V(G$2*60,$C5,2014,"","")</f>
        <v>11.058000969515508</v>
      </c>
      <c r="H5" s="16" cm="1">
        <f t="array" ref="H5">STOWA2024_NDJF_V(H$2*60,$C5,2014,"","")</f>
        <v>15.007811570133896</v>
      </c>
      <c r="I5" s="16" cm="1">
        <f t="array" ref="I5">STOWA2024_NDJF_V(I$2*60,$C5,2014,"","")</f>
        <v>19.782090047753432</v>
      </c>
      <c r="J5" s="16" cm="1">
        <f t="array" ref="J5">STOWA2024_NDJF_V(J$2*60,$C5,2014,"","")</f>
        <v>22.957304240655212</v>
      </c>
      <c r="K5" s="16" cm="1">
        <f t="array" ref="K5">STOWA2024_NDJF_V(K$2*60,$C5,2014,"","")</f>
        <v>29.919203676614949</v>
      </c>
      <c r="L5" s="16" cm="1">
        <f t="array" ref="L5">STOWA2024_NDJF_V(L$2*60,$C5,2014,"","")</f>
        <v>40.126666078878351</v>
      </c>
      <c r="M5" s="16" cm="1">
        <f t="array" ref="M5">STOWA2024_NDJF_V(M$2*60,$C5,2014,"","")</f>
        <v>48.014035685945295</v>
      </c>
      <c r="N5" s="16" cm="1">
        <f t="array" ref="N5">STOWA2024_NDJF_V(N$2*60,$C5,2014,"","")</f>
        <v>54.73447017944293</v>
      </c>
      <c r="O5" s="16" cm="1">
        <f t="array" ref="O5">STOWA2024_NDJF_V(O$2*60,$C5,2014,"","")</f>
        <v>76.047573461358837</v>
      </c>
      <c r="P5" s="16" cm="1">
        <f t="array" ref="P5">STOWA2024_NDJF_V(P$2*60,$C5,2014,"","")</f>
        <v>84.891733383561771</v>
      </c>
    </row>
    <row r="6" spans="2:16" x14ac:dyDescent="0.3">
      <c r="B6" s="14" t="s">
        <v>63</v>
      </c>
      <c r="C6">
        <v>5</v>
      </c>
      <c r="D6" s="16" cm="1">
        <f t="array" ref="D6">STOWA2024_NDJF_V(D$2*60,$C6,2014,"","")</f>
        <v>5.0177646652729608</v>
      </c>
      <c r="E6" s="16" cm="1">
        <f t="array" ref="E6">STOWA2024_NDJF_V(E$2*60,$C6,2014,"","")</f>
        <v>7.2693795420110892</v>
      </c>
      <c r="F6" s="16" cm="1">
        <f t="array" ref="F6">STOWA2024_NDJF_V(F$2*60,$C6,2014,"","")</f>
        <v>9.9121021463322236</v>
      </c>
      <c r="G6" s="16" cm="1">
        <f t="array" ref="G6">STOWA2024_NDJF_V(G$2*60,$C6,2014,"","")</f>
        <v>13.535674791242288</v>
      </c>
      <c r="H6" s="16" cm="1">
        <f t="array" ref="H6">STOWA2024_NDJF_V(H$2*60,$C6,2014,"","")</f>
        <v>18.302403994945809</v>
      </c>
      <c r="I6" s="16" cm="1">
        <f t="array" ref="I6">STOWA2024_NDJF_V(I$2*60,$C6,2014,"","")</f>
        <v>24.053199303895372</v>
      </c>
      <c r="J6" s="16" cm="1">
        <f t="array" ref="J6">STOWA2024_NDJF_V(J$2*60,$C6,2014,"","")</f>
        <v>27.874755138287231</v>
      </c>
      <c r="K6" s="16" cm="1">
        <f t="array" ref="K6">STOWA2024_NDJF_V(K$2*60,$C6,2014,"","")</f>
        <v>35.902544862717185</v>
      </c>
      <c r="L6" s="16" cm="1">
        <f t="array" ref="L6">STOWA2024_NDJF_V(L$2*60,$C6,2014,"","")</f>
        <v>48.001841993778527</v>
      </c>
      <c r="M6" s="16" cm="1">
        <f t="array" ref="M6">STOWA2024_NDJF_V(M$2*60,$C6,2014,"","")</f>
        <v>57.261763787942002</v>
      </c>
      <c r="N6" s="16" cm="1">
        <f t="array" ref="N6">STOWA2024_NDJF_V(N$2*60,$C6,2014,"","")</f>
        <v>65.080498008972896</v>
      </c>
      <c r="O6" s="16" cm="1">
        <f t="array" ref="O6">STOWA2024_NDJF_V(O$2*60,$C6,2014,"","")</f>
        <v>89.384146767711457</v>
      </c>
      <c r="P6" s="16" cm="1">
        <f t="array" ref="P6">STOWA2024_NDJF_V(P$2*60,$C6,2014,"","")</f>
        <v>99.232924406182335</v>
      </c>
    </row>
    <row r="7" spans="2:16" x14ac:dyDescent="0.3">
      <c r="B7" s="14" t="s">
        <v>64</v>
      </c>
      <c r="C7">
        <v>10</v>
      </c>
      <c r="D7" s="16" cm="1">
        <f t="array" ref="D7">STOWA2024_NDJF_V(D$2*60,$C7,2014,"","")</f>
        <v>6.0254362018669374</v>
      </c>
      <c r="E7" s="16" cm="1">
        <f t="array" ref="E7">STOWA2024_NDJF_V(E$2*60,$C7,2014,"","")</f>
        <v>8.5263719527195558</v>
      </c>
      <c r="F7" s="16" cm="1">
        <f t="array" ref="F7">STOWA2024_NDJF_V(F$2*60,$C7,2014,"","")</f>
        <v>11.471831310046129</v>
      </c>
      <c r="G7" s="16" cm="1">
        <f t="array" ref="G7">STOWA2024_NDJF_V(G$2*60,$C7,2014,"","")</f>
        <v>15.519270745257698</v>
      </c>
      <c r="H7" s="16" cm="1">
        <f t="array" ref="H7">STOWA2024_NDJF_V(H$2*60,$C7,2014,"","")</f>
        <v>20.900923722635142</v>
      </c>
      <c r="I7" s="16" cm="1">
        <f t="array" ref="I7">STOWA2024_NDJF_V(I$2*60,$C7,2014,"","")</f>
        <v>27.381252749215133</v>
      </c>
      <c r="J7" s="16" cm="1">
        <f t="array" ref="J7">STOWA2024_NDJF_V(J$2*60,$C7,2014,"","")</f>
        <v>31.684237060591254</v>
      </c>
      <c r="K7" s="16" cm="1">
        <f t="array" ref="K7">STOWA2024_NDJF_V(K$2*60,$C7,2014,"","")</f>
        <v>40.702240635838407</v>
      </c>
      <c r="L7" s="16" cm="1">
        <f t="array" ref="L7">STOWA2024_NDJF_V(L$2*60,$C7,2014,"","")</f>
        <v>54.233494267889192</v>
      </c>
      <c r="M7" s="16" cm="1">
        <f t="array" ref="M7">STOWA2024_NDJF_V(M$2*60,$C7,2014,"","")</f>
        <v>64.480268597863613</v>
      </c>
      <c r="N7" s="16" cm="1">
        <f t="array" ref="N7">STOWA2024_NDJF_V(N$2*60,$C7,2014,"","")</f>
        <v>73.046700367188478</v>
      </c>
      <c r="O7" s="16" cm="1">
        <f t="array" ref="O7">STOWA2024_NDJF_V(O$2*60,$C7,2014,"","")</f>
        <v>99.105939608128423</v>
      </c>
      <c r="P7" s="16" cm="1">
        <f t="array" ref="P7">STOWA2024_NDJF_V(P$2*60,$C7,2014,"","")</f>
        <v>109.40423692498226</v>
      </c>
    </row>
    <row r="8" spans="2:16" x14ac:dyDescent="0.3">
      <c r="B8" s="14" t="s">
        <v>65</v>
      </c>
      <c r="C8">
        <v>20</v>
      </c>
      <c r="D8" s="16" cm="1">
        <f t="array" ref="D8">STOWA2024_NDJF_V(D$2*60,$C8,2014,"","")</f>
        <v>7.1558299961478786</v>
      </c>
      <c r="E8" s="16" cm="1">
        <f t="array" ref="E8">STOWA2024_NDJF_V(E$2*60,$C8,2014,"","")</f>
        <v>9.8906526451449857</v>
      </c>
      <c r="F8" s="16" cm="1">
        <f t="array" ref="F8">STOWA2024_NDJF_V(F$2*60,$C8,2014,"","")</f>
        <v>13.134963707585628</v>
      </c>
      <c r="G8" s="16" cm="1">
        <f t="array" ref="G8">STOWA2024_NDJF_V(G$2*60,$C8,2014,"","")</f>
        <v>17.602249853320735</v>
      </c>
      <c r="H8" s="16" cm="1">
        <f t="array" ref="H8">STOWA2024_NDJF_V(H$2*60,$C8,2014,"","")</f>
        <v>23.594686227566534</v>
      </c>
      <c r="I8" s="16" cm="1">
        <f t="array" ref="I8">STOWA2024_NDJF_V(I$2*60,$C8,2014,"","")</f>
        <v>30.795324766759748</v>
      </c>
      <c r="J8" s="16" cm="1">
        <f t="array" ref="J8">STOWA2024_NDJF_V(J$2*60,$C8,2014,"","")</f>
        <v>35.572644777126619</v>
      </c>
      <c r="K8" s="16" cm="1">
        <f t="array" ref="K8">STOWA2024_NDJF_V(K$2*60,$C8,2014,"","")</f>
        <v>45.751049159221935</v>
      </c>
      <c r="L8" s="16" cm="1">
        <f t="array" ref="L8">STOWA2024_NDJF_V(L$2*60,$C8,2014,"","")</f>
        <v>60.711791819217879</v>
      </c>
      <c r="M8" s="16" cm="1">
        <f t="array" ref="M8">STOWA2024_NDJF_V(M$2*60,$C8,2014,"","")</f>
        <v>71.896570829741108</v>
      </c>
      <c r="N8" s="16" cm="1">
        <f t="array" ref="N8">STOWA2024_NDJF_V(N$2*60,$C8,2014,"","")</f>
        <v>81.135312194386785</v>
      </c>
      <c r="O8" s="16" cm="1">
        <f t="array" ref="O8">STOWA2024_NDJF_V(O$2*60,$C8,2014,"","")</f>
        <v>108.52264498524956</v>
      </c>
      <c r="P8" s="16" cm="1">
        <f t="array" ref="P8">STOWA2024_NDJF_V(P$2*60,$C8,2014,"","")</f>
        <v>119.02688491062872</v>
      </c>
    </row>
    <row r="9" spans="2:16" x14ac:dyDescent="0.3">
      <c r="B9" s="14" t="s">
        <v>66</v>
      </c>
      <c r="C9">
        <v>25</v>
      </c>
      <c r="D9" s="16" cm="1">
        <f t="array" ref="D9">STOWA2024_NDJF_V(D$2*60,$C9,2014,"","")</f>
        <v>7.548261322915395</v>
      </c>
      <c r="E9" s="16" cm="1">
        <f t="array" ref="E9">STOWA2024_NDJF_V(E$2*60,$C9,2014,"","")</f>
        <v>10.354168943015372</v>
      </c>
      <c r="F9" s="16" cm="1">
        <f t="array" ref="F9">STOWA2024_NDJF_V(F$2*60,$C9,2014,"","")</f>
        <v>13.693491750252781</v>
      </c>
      <c r="G9" s="16" cm="1">
        <f t="array" ref="G9">STOWA2024_NDJF_V(G$2*60,$C9,2014,"","")</f>
        <v>18.294779577256584</v>
      </c>
      <c r="H9" s="16" cm="1">
        <f t="array" ref="H9">STOWA2024_NDJF_V(H$2*60,$C9,2014,"","")</f>
        <v>24.482721477251513</v>
      </c>
      <c r="I9" s="16" cm="1">
        <f t="array" ref="I9">STOWA2024_NDJF_V(I$2*60,$C9,2014,"","")</f>
        <v>31.913078307084835</v>
      </c>
      <c r="J9" s="16" cm="1">
        <f t="array" ref="J9">STOWA2024_NDJF_V(J$2*60,$C9,2014,"","")</f>
        <v>36.841494885197093</v>
      </c>
      <c r="K9" s="16" cm="1">
        <f t="array" ref="K9">STOWA2024_NDJF_V(K$2*60,$C9,2014,"","")</f>
        <v>47.431520313070429</v>
      </c>
      <c r="L9" s="16" cm="1">
        <f t="array" ref="L9">STOWA2024_NDJF_V(L$2*60,$C9,2014,"","")</f>
        <v>62.851416764537468</v>
      </c>
      <c r="M9" s="16" cm="1">
        <f t="array" ref="M9">STOWA2024_NDJF_V(M$2*60,$C9,2014,"","")</f>
        <v>74.327063281008961</v>
      </c>
      <c r="N9" s="16" cm="1">
        <f t="array" ref="N9">STOWA2024_NDJF_V(N$2*60,$C9,2014,"","")</f>
        <v>83.765619201351114</v>
      </c>
      <c r="O9" s="16" cm="1">
        <f t="array" ref="O9">STOWA2024_NDJF_V(O$2*60,$C9,2014,"","")</f>
        <v>111.49081485452487</v>
      </c>
      <c r="P9" s="16" cm="1">
        <f t="array" ref="P9">STOWA2024_NDJF_V(P$2*60,$C9,2014,"","")</f>
        <v>122.01285878683639</v>
      </c>
    </row>
    <row r="10" spans="2:16" x14ac:dyDescent="0.3">
      <c r="B10" s="14" t="s">
        <v>67</v>
      </c>
      <c r="C10">
        <v>50</v>
      </c>
      <c r="D10" s="16" cm="1">
        <f t="array" ref="D10">STOWA2024_NDJF_V(D$2*60,$C10,2014,"","")</f>
        <v>8.8641168774333767</v>
      </c>
      <c r="E10" s="16" cm="1">
        <f t="array" ref="E10">STOWA2024_NDJF_V(E$2*60,$C10,2014,"","")</f>
        <v>11.874457895113379</v>
      </c>
      <c r="F10" s="16" cm="1">
        <f t="array" ref="F10">STOWA2024_NDJF_V(F$2*60,$C10,2014,"","")</f>
        <v>15.503910535278134</v>
      </c>
      <c r="G10" s="16" cm="1">
        <f t="array" ref="G10">STOWA2024_NDJF_V(G$2*60,$C10,2014,"","")</f>
        <v>20.516818669411997</v>
      </c>
      <c r="H10" s="16" cm="1">
        <f t="array" ref="H10">STOWA2024_NDJF_V(H$2*60,$C10,2014,"","")</f>
        <v>27.307766558964541</v>
      </c>
      <c r="I10" s="16" cm="1">
        <f t="array" ref="I10">STOWA2024_NDJF_V(I$2*60,$C10,2014,"","")</f>
        <v>35.444282206813675</v>
      </c>
      <c r="J10" s="16" cm="1">
        <f t="array" ref="J10">STOWA2024_NDJF_V(J$2*60,$C10,2014,"","")</f>
        <v>40.836751952422226</v>
      </c>
      <c r="K10" s="16" cm="1">
        <f t="array" ref="K10">STOWA2024_NDJF_V(K$2*60,$C10,2014,"","")</f>
        <v>52.829590424462737</v>
      </c>
      <c r="L10" s="16" cm="1">
        <f t="array" ref="L10">STOWA2024_NDJF_V(L$2*60,$C10,2014,"","")</f>
        <v>69.670806820667821</v>
      </c>
      <c r="M10" s="16" cm="1">
        <f t="array" ref="M10">STOWA2024_NDJF_V(M$2*60,$C10,2014,"","")</f>
        <v>82.013181860473736</v>
      </c>
      <c r="N10" s="16" cm="1">
        <f t="array" ref="N10">STOWA2024_NDJF_V(N$2*60,$C10,2014,"","")</f>
        <v>92.01893901656625</v>
      </c>
      <c r="O10" s="16" cm="1">
        <f t="array" ref="O10">STOWA2024_NDJF_V(O$2*60,$C10,2014,"","")</f>
        <v>120.51886042021172</v>
      </c>
      <c r="P10" s="16" cm="1">
        <f t="array" ref="P10">STOWA2024_NDJF_V(P$2*60,$C10,2014,"","")</f>
        <v>130.95536803770733</v>
      </c>
    </row>
    <row r="11" spans="2:16" x14ac:dyDescent="0.3">
      <c r="B11" s="14" t="s">
        <v>68</v>
      </c>
      <c r="C11">
        <v>100</v>
      </c>
      <c r="D11" s="16" cm="1">
        <f t="array" ref="D11">STOWA2024_NDJF_V(D$2*60,$C11,2014,"","")</f>
        <v>10.340227791536318</v>
      </c>
      <c r="E11" s="16" cm="1">
        <f t="array" ref="E11">STOWA2024_NDJF_V(E$2*60,$C11,2014,"","")</f>
        <v>13.524508322296164</v>
      </c>
      <c r="F11" s="16" cm="1">
        <f t="array" ref="F11">STOWA2024_NDJF_V(F$2*60,$C11,2014,"","")</f>
        <v>17.434352181519031</v>
      </c>
      <c r="G11" s="16" cm="1">
        <f t="array" ref="G11">STOWA2024_NDJF_V(G$2*60,$C11,2014,"","")</f>
        <v>22.850187517482958</v>
      </c>
      <c r="H11" s="16" cm="1">
        <f t="array" ref="H11">STOWA2024_NDJF_V(H$2*60,$C11,2014,"","")</f>
        <v>30.236357184915466</v>
      </c>
      <c r="I11" s="16" cm="1">
        <f t="array" ref="I11">STOWA2024_NDJF_V(I$2*60,$C11,2014,"","")</f>
        <v>39.066755409358819</v>
      </c>
      <c r="J11" s="16" cm="1">
        <f t="array" ref="J11">STOWA2024_NDJF_V(J$2*60,$C11,2014,"","")</f>
        <v>44.914783749550395</v>
      </c>
      <c r="K11" s="16" cm="1">
        <f t="array" ref="K11">STOWA2024_NDJF_V(K$2*60,$C11,2014,"","")</f>
        <v>58.507829978903629</v>
      </c>
      <c r="L11" s="16" cm="1">
        <f t="array" ref="L11">STOWA2024_NDJF_V(L$2*60,$C11,2014,"","")</f>
        <v>76.760104483459784</v>
      </c>
      <c r="M11" s="16" cm="1">
        <f t="array" ref="M11">STOWA2024_NDJF_V(M$2*60,$C11,2014,"","")</f>
        <v>89.909911152253315</v>
      </c>
      <c r="N11" s="16" cm="1">
        <f t="array" ref="N11">STOWA2024_NDJF_V(N$2*60,$C11,2014,"","")</f>
        <v>100.39908017656992</v>
      </c>
      <c r="O11" s="16" cm="1">
        <f t="array" ref="O11">STOWA2024_NDJF_V(O$2*60,$C11,2014,"","")</f>
        <v>129.2635895683029</v>
      </c>
      <c r="P11" s="16" cm="1">
        <f t="array" ref="P11">STOWA2024_NDJF_V(P$2*60,$C11,2014,"","")</f>
        <v>139.41549729540824</v>
      </c>
    </row>
    <row r="12" spans="2:16" x14ac:dyDescent="0.3">
      <c r="B12" s="14" t="s">
        <v>69</v>
      </c>
      <c r="C12">
        <v>200</v>
      </c>
      <c r="D12" s="16" cm="1">
        <f t="array" ref="D12">STOWA2024_NDJF_V(D$2*60,$C12,2014,"","")</f>
        <v>11.996111238053302</v>
      </c>
      <c r="E12" s="16" cm="1">
        <f t="array" ref="E12">STOWA2024_NDJF_V(E$2*60,$C12,2014,"","")</f>
        <v>15.315395777268925</v>
      </c>
      <c r="F12" s="16" cm="1">
        <f t="array" ref="F12">STOWA2024_NDJF_V(F$2*60,$C12,2014,"","")</f>
        <v>19.492773680657955</v>
      </c>
      <c r="G12" s="16" cm="1">
        <f t="array" ref="G12">STOWA2024_NDJF_V(G$2*60,$C12,2014,"","")</f>
        <v>25.30046402268453</v>
      </c>
      <c r="H12" s="16" cm="1">
        <f t="array" ref="H12">STOWA2024_NDJF_V(H$2*60,$C12,2014,"","")</f>
        <v>33.272288579400225</v>
      </c>
      <c r="I12" s="16" cm="1">
        <f t="array" ref="I12">STOWA2024_NDJF_V(I$2*60,$C12,2014,"","")</f>
        <v>42.782856907820793</v>
      </c>
      <c r="J12" s="16" cm="1">
        <f t="array" ref="J12">STOWA2024_NDJF_V(J$2*60,$C12,2014,"","")</f>
        <v>49.07730522402921</v>
      </c>
      <c r="K12" s="16" cm="1">
        <f t="array" ref="K12">STOWA2024_NDJF_V(K$2*60,$C12,2014,"","")</f>
        <v>64.480780268965731</v>
      </c>
      <c r="L12" s="16" cm="1">
        <f t="array" ref="L12">STOWA2024_NDJF_V(L$2*60,$C12,2014,"","")</f>
        <v>84.129992543534399</v>
      </c>
      <c r="M12" s="16" cm="1">
        <f t="array" ref="M12">STOWA2024_NDJF_V(M$2*60,$C12,2014,"","")</f>
        <v>98.023022193013588</v>
      </c>
      <c r="N12" s="16" cm="1">
        <f t="array" ref="N12">STOWA2024_NDJF_V(N$2*60,$C12,2014,"","")</f>
        <v>108.90799143093803</v>
      </c>
      <c r="O12" s="16" cm="1">
        <f t="array" ref="O12">STOWA2024_NDJF_V(O$2*60,$C12,2014,"","")</f>
        <v>137.73389328100419</v>
      </c>
      <c r="P12" s="16" cm="1">
        <f t="array" ref="P12">STOWA2024_NDJF_V(P$2*60,$C12,2014,"","")</f>
        <v>147.41926727194303</v>
      </c>
    </row>
    <row r="13" spans="2:16" x14ac:dyDescent="0.3">
      <c r="B13" s="14" t="s">
        <v>70</v>
      </c>
      <c r="C13">
        <v>250</v>
      </c>
      <c r="D13" s="16" cm="1">
        <f t="array" ref="D13">STOWA2024_NDJF_V(D$2*60,$C13,2014,"","")</f>
        <v>12.570973326979047</v>
      </c>
      <c r="E13" s="16" cm="1">
        <f t="array" ref="E13">STOWA2024_NDJF_V(E$2*60,$C13,2014,"","")</f>
        <v>15.923852327039301</v>
      </c>
      <c r="F13" s="16" cm="1">
        <f t="array" ref="F13">STOWA2024_NDJF_V(F$2*60,$C13,2014,"","")</f>
        <v>20.184051255792056</v>
      </c>
      <c r="G13" s="16" cm="1">
        <f t="array" ref="G13">STOWA2024_NDJF_V(G$2*60,$C13,2014,"","")</f>
        <v>26.115109404937879</v>
      </c>
      <c r="H13" s="16" cm="1">
        <f t="array" ref="H13">STOWA2024_NDJF_V(H$2*60,$C13,2014,"","")</f>
        <v>34.27312443222403</v>
      </c>
      <c r="I13" s="16" cm="1">
        <f t="array" ref="I13">STOWA2024_NDJF_V(I$2*60,$C13,2014,"","")</f>
        <v>43.999493693678851</v>
      </c>
      <c r="J13" s="16" cm="1">
        <f t="array" ref="J13">STOWA2024_NDJF_V(J$2*60,$C13,2014,"","")</f>
        <v>50.43560306925734</v>
      </c>
      <c r="K13" s="16" cm="1">
        <f t="array" ref="K13">STOWA2024_NDJF_V(K$2*60,$C13,2014,"","")</f>
        <v>66.468847477165923</v>
      </c>
      <c r="L13" s="16" cm="1">
        <f t="array" ref="L13">STOWA2024_NDJF_V(L$2*60,$C13,2014,"","")</f>
        <v>86.564088262758446</v>
      </c>
      <c r="M13" s="16" cm="1">
        <f t="array" ref="M13">STOWA2024_NDJF_V(M$2*60,$C13,2014,"","")</f>
        <v>100.68187488325437</v>
      </c>
      <c r="N13" s="16" cm="1">
        <f t="array" ref="N13">STOWA2024_NDJF_V(N$2*60,$C13,2014,"","")</f>
        <v>111.67497411871456</v>
      </c>
      <c r="O13" s="16" cm="1">
        <f t="array" ref="O13">STOWA2024_NDJF_V(O$2*60,$C13,2014,"","")</f>
        <v>140.40375489998766</v>
      </c>
      <c r="P13" s="16" cm="1">
        <f t="array" ref="P13">STOWA2024_NDJF_V(P$2*60,$C13,2014,"","")</f>
        <v>149.90289216363163</v>
      </c>
    </row>
    <row r="14" spans="2:16" x14ac:dyDescent="0.3">
      <c r="B14" s="14" t="s">
        <v>71</v>
      </c>
      <c r="C14">
        <v>500</v>
      </c>
      <c r="D14" s="16" cm="1">
        <f t="array" ref="D14">STOWA2024_NDJF_V(D$2*60,$C14,2014,"","")</f>
        <v>14.498534714663247</v>
      </c>
      <c r="E14" s="16" cm="1">
        <f t="array" ref="E14">STOWA2024_NDJF_V(E$2*60,$C14,2014,"","")</f>
        <v>17.919531388806028</v>
      </c>
      <c r="F14" s="16" cm="1">
        <f t="array" ref="F14">STOWA2024_NDJF_V(F$2*60,$C14,2014,"","")</f>
        <v>22.424765798455336</v>
      </c>
      <c r="G14" s="16" cm="1">
        <f t="array" ref="G14">STOWA2024_NDJF_V(G$2*60,$C14,2014,"","")</f>
        <v>28.728966721159765</v>
      </c>
      <c r="H14" s="16" cm="1">
        <f t="array" ref="H14">STOWA2024_NDJF_V(H$2*60,$C14,2014,"","")</f>
        <v>37.457014266129761</v>
      </c>
      <c r="I14" s="16" cm="1">
        <f t="array" ref="I14">STOWA2024_NDJF_V(I$2*60,$C14,2014,"","")</f>
        <v>47.843089269789402</v>
      </c>
      <c r="J14" s="16" cm="1">
        <f t="array" ref="J14">STOWA2024_NDJF_V(J$2*60,$C14,2014,"","")</f>
        <v>54.712506251932325</v>
      </c>
      <c r="K14" s="16" cm="1">
        <f t="array" ref="K14">STOWA2024_NDJF_V(K$2*60,$C14,2014,"","")</f>
        <v>72.854988739661053</v>
      </c>
      <c r="L14" s="16" cm="1">
        <f t="array" ref="L14">STOWA2024_NDJF_V(L$2*60,$C14,2014,"","")</f>
        <v>94.322012463285361</v>
      </c>
      <c r="M14" s="16" cm="1">
        <f t="array" ref="M14">STOWA2024_NDJF_V(M$2*60,$C14,2014,"","")</f>
        <v>109.09015323518209</v>
      </c>
      <c r="N14" s="16" cm="1">
        <f t="array" ref="N14">STOWA2024_NDJF_V(N$2*60,$C14,2014,"","")</f>
        <v>120.35715189679082</v>
      </c>
      <c r="O14" s="16" cm="1">
        <f t="array" ref="O14">STOWA2024_NDJF_V(O$2*60,$C14,2014,"","")</f>
        <v>148.52446005226599</v>
      </c>
      <c r="P14" s="16" cm="1">
        <f t="array" ref="P14">STOWA2024_NDJF_V(P$2*60,$C14,2014,"","")</f>
        <v>157.3409473812566</v>
      </c>
    </row>
    <row r="15" spans="2:16" x14ac:dyDescent="0.3">
      <c r="B15" s="14" t="s">
        <v>72</v>
      </c>
      <c r="C15">
        <v>1000</v>
      </c>
      <c r="D15" s="16" cm="1">
        <f t="array" ref="D15">STOWA2024_NDJF_V(D$2*60,$C15,2014,"","")</f>
        <v>16.660849865589061</v>
      </c>
      <c r="E15" s="16" cm="1">
        <f t="array" ref="E15">STOWA2024_NDJF_V(E$2*60,$C15,2014,"","")</f>
        <v>20.085547976536716</v>
      </c>
      <c r="F15" s="16" cm="1">
        <f t="array" ref="F15">STOWA2024_NDJF_V(F$2*60,$C15,2014,"","")</f>
        <v>24.814029932407816</v>
      </c>
      <c r="G15" s="16" cm="1">
        <f t="array" ref="G15">STOWA2024_NDJF_V(G$2*60,$C15,2014,"","")</f>
        <v>31.473784873327549</v>
      </c>
      <c r="H15" s="16" cm="1">
        <f t="array" ref="H15">STOWA2024_NDJF_V(H$2*60,$C15,2014,"","")</f>
        <v>40.757602275147597</v>
      </c>
      <c r="I15" s="16" cm="1">
        <f t="array" ref="I15">STOWA2024_NDJF_V(I$2*60,$C15,2014,"","")</f>
        <v>51.786028383826675</v>
      </c>
      <c r="J15" s="16" cm="1">
        <f t="array" ref="J15">STOWA2024_NDJF_V(J$2*60,$C15,2014,"","")</f>
        <v>59.078019378801372</v>
      </c>
      <c r="K15" s="16" cm="1">
        <f t="array" ref="K15">STOWA2024_NDJF_V(K$2*60,$C15,2014,"","")</f>
        <v>79.572582095927146</v>
      </c>
      <c r="L15" s="16" cm="1">
        <f t="array" ref="L15">STOWA2024_NDJF_V(L$2*60,$C15,2014,"","")</f>
        <v>102.386990921802</v>
      </c>
      <c r="M15" s="16" cm="1">
        <f t="array" ref="M15">STOWA2024_NDJF_V(M$2*60,$C15,2014,"","")</f>
        <v>117.72883051665197</v>
      </c>
      <c r="N15" s="16" cm="1">
        <f t="array" ref="N15">STOWA2024_NDJF_V(N$2*60,$C15,2014,"","")</f>
        <v>129.17274089437149</v>
      </c>
      <c r="O15" s="16" cm="1">
        <f t="array" ref="O15">STOWA2024_NDJF_V(O$2*60,$C15,2014,"","")</f>
        <v>156.39032277210941</v>
      </c>
      <c r="P15" s="16" cm="1">
        <f t="array" ref="P15">STOWA2024_NDJF_V(P$2*60,$C15,2014,"","")</f>
        <v>164.37777639665811</v>
      </c>
    </row>
    <row r="17" spans="2:16" x14ac:dyDescent="0.3">
      <c r="B17" s="15" t="s">
        <v>74</v>
      </c>
      <c r="D17" s="14" t="s">
        <v>47</v>
      </c>
      <c r="E17" s="14" t="s">
        <v>48</v>
      </c>
      <c r="F17" s="14" t="s">
        <v>49</v>
      </c>
      <c r="G17" s="14" t="s">
        <v>50</v>
      </c>
      <c r="H17" s="14" t="s">
        <v>51</v>
      </c>
      <c r="I17" s="14" t="s">
        <v>52</v>
      </c>
      <c r="J17" s="14" t="s">
        <v>53</v>
      </c>
      <c r="K17" s="14" t="s">
        <v>54</v>
      </c>
      <c r="L17" s="14" t="s">
        <v>55</v>
      </c>
      <c r="M17" s="14" t="s">
        <v>56</v>
      </c>
      <c r="N17" s="14" t="s">
        <v>57</v>
      </c>
      <c r="O17" s="14" t="s">
        <v>58</v>
      </c>
      <c r="P17" s="14" t="s">
        <v>59</v>
      </c>
    </row>
    <row r="18" spans="2:16" x14ac:dyDescent="0.3">
      <c r="D18" s="15">
        <f>10/60</f>
        <v>0.16666666666666666</v>
      </c>
      <c r="E18" s="15">
        <f>1/2</f>
        <v>0.5</v>
      </c>
      <c r="F18" s="15">
        <v>1</v>
      </c>
      <c r="G18" s="15">
        <v>2</v>
      </c>
      <c r="H18" s="15">
        <v>4</v>
      </c>
      <c r="I18" s="15">
        <v>8</v>
      </c>
      <c r="J18" s="15">
        <v>12</v>
      </c>
      <c r="K18" s="15">
        <v>24</v>
      </c>
      <c r="L18" s="15">
        <v>48</v>
      </c>
      <c r="M18" s="15">
        <f>3*24</f>
        <v>72</v>
      </c>
      <c r="N18" s="15">
        <f>4*24</f>
        <v>96</v>
      </c>
      <c r="O18" s="15">
        <f>8*24</f>
        <v>192</v>
      </c>
      <c r="P18" s="15">
        <f>10*24</f>
        <v>240</v>
      </c>
    </row>
    <row r="19" spans="2:16" x14ac:dyDescent="0.3">
      <c r="B19" s="14" t="s">
        <v>60</v>
      </c>
      <c r="C19">
        <v>0.5</v>
      </c>
      <c r="D19" s="16" cm="1">
        <f t="array" ref="D19">STOWA2024_NDJF_V(D$2*60,$C19,2033,"L","")</f>
        <v>2.424466249536458</v>
      </c>
      <c r="E19" s="16" cm="1">
        <f t="array" ref="E19">STOWA2024_NDJF_V(E$2*60,$C19,2033,"L","")</f>
        <v>3.8122616989968758</v>
      </c>
      <c r="F19" s="16" cm="1">
        <f t="array" ref="F19">STOWA2024_NDJF_V(F$2*60,$C19,2033,"L","")</f>
        <v>5.4672372849241775</v>
      </c>
      <c r="G19" s="16" cm="1">
        <f t="array" ref="G19">STOWA2024_NDJF_V(G$2*60,$C19,2033,"L","")</f>
        <v>7.7040429580637069</v>
      </c>
      <c r="H19" s="16" cm="1">
        <f t="array" ref="H19">STOWA2024_NDJF_V(H$2*60,$C19,2033,"L","")</f>
        <v>10.451788335792161</v>
      </c>
      <c r="I19" s="16" cm="1">
        <f t="array" ref="I19">STOWA2024_NDJF_V(I$2*60,$C19,2033,"L","")</f>
        <v>13.772128909676027</v>
      </c>
      <c r="J19" s="16" cm="1">
        <f t="array" ref="J19">STOWA2024_NDJF_V(J$2*60,$C19,2033,"L","")</f>
        <v>15.980063835636299</v>
      </c>
      <c r="K19" s="16" cm="1">
        <f t="array" ref="K19">STOWA2024_NDJF_V(K$2*60,$C19,2033,"L","")</f>
        <v>21.887196394228567</v>
      </c>
      <c r="L19" s="16" cm="1">
        <f t="array" ref="L19">STOWA2024_NDJF_V(L$2*60,$C19,2033,"L","")</f>
        <v>29.304992546961792</v>
      </c>
      <c r="M19" s="16" cm="1">
        <f t="array" ref="M19">STOWA2024_NDJF_V(M$2*60,$C19,2033,"L","")</f>
        <v>35.018654197871982</v>
      </c>
      <c r="N19" s="16" cm="1">
        <f t="array" ref="N19">STOWA2024_NDJF_V(N$2*60,$C19,2033,"L","")</f>
        <v>39.881478349147855</v>
      </c>
      <c r="O19" s="16" cm="1">
        <f t="array" ref="O19">STOWA2024_NDJF_V(O$2*60,$C19,2033,"L","")</f>
        <v>55.321447574746891</v>
      </c>
      <c r="P19" s="16" cm="1">
        <f t="array" ref="P19">STOWA2024_NDJF_V(P$2*60,$C19,2033,"L","")</f>
        <v>61.708494355257479</v>
      </c>
    </row>
    <row r="20" spans="2:16" x14ac:dyDescent="0.3">
      <c r="B20" s="14" t="s">
        <v>61</v>
      </c>
      <c r="C20">
        <v>1</v>
      </c>
      <c r="D20" s="16" cm="1">
        <f t="array" ref="D20">STOWA2024_NDJF_V(D$2*60,$C20,2033,"L","")</f>
        <v>3.1216809730666673</v>
      </c>
      <c r="E20" s="16" cm="1">
        <f t="array" ref="E20">STOWA2024_NDJF_V(E$2*60,$C20,2033,"L","")</f>
        <v>4.7828066457236131</v>
      </c>
      <c r="F20" s="16" cm="1">
        <f t="array" ref="F20">STOWA2024_NDJF_V(F$2*60,$C20,2033,"L","")</f>
        <v>6.7445265598246475</v>
      </c>
      <c r="G20" s="16" cm="1">
        <f t="array" ref="G20">STOWA2024_NDJF_V(G$2*60,$C20,2033,"L","")</f>
        <v>9.4131552221535344</v>
      </c>
      <c r="H20" s="16" cm="1">
        <f t="array" ref="H20">STOWA2024_NDJF_V(H$2*60,$C20,2033,"L","")</f>
        <v>12.788692632710276</v>
      </c>
      <c r="I20" s="16" cm="1">
        <f t="array" ref="I20">STOWA2024_NDJF_V(I$2*60,$C20,2033,"L","")</f>
        <v>16.871138791494868</v>
      </c>
      <c r="J20" s="16" cm="1">
        <f t="array" ref="J20">STOWA2024_NDJF_V(J$2*60,$C20,2033,"L","")</f>
        <v>19.586919676335217</v>
      </c>
      <c r="K20" s="16" cm="1">
        <f t="array" ref="K20">STOWA2024_NDJF_V(K$2*60,$C20,2033,"L","")</f>
        <v>25.999273685411804</v>
      </c>
      <c r="L20" s="16" cm="1">
        <f t="array" ref="L20">STOWA2024_NDJF_V(L$2*60,$C20,2033,"L","")</f>
        <v>34.849094999175293</v>
      </c>
      <c r="M20" s="16" cm="1">
        <f t="array" ref="M20">STOWA2024_NDJF_V(M$2*60,$C20,2033,"L","")</f>
        <v>41.6900530323691</v>
      </c>
      <c r="N20" s="16" cm="1">
        <f t="array" ref="N20">STOWA2024_NDJF_V(N$2*60,$C20,2033,"L","")</f>
        <v>47.532613853823058</v>
      </c>
      <c r="O20" s="16" cm="1">
        <f t="array" ref="O20">STOWA2024_NDJF_V(O$2*60,$C20,2033,"L","")</f>
        <v>66.238153822828721</v>
      </c>
      <c r="P20" s="16" cm="1">
        <f t="array" ref="P20">STOWA2024_NDJF_V(P$2*60,$C20,2033,"L","")</f>
        <v>74.060067090008772</v>
      </c>
    </row>
    <row r="21" spans="2:16" x14ac:dyDescent="0.3">
      <c r="B21" s="14" t="s">
        <v>62</v>
      </c>
      <c r="C21">
        <v>2</v>
      </c>
      <c r="D21" s="16" cm="1">
        <f t="array" ref="D21">STOWA2024_NDJF_V(D$2*60,$C21,2033,"L","")</f>
        <v>3.9038080533092945</v>
      </c>
      <c r="E21" s="16" cm="1">
        <f t="array" ref="E21">STOWA2024_NDJF_V(E$2*60,$C21,2033,"L","")</f>
        <v>5.8361906762636728</v>
      </c>
      <c r="F21" s="16" cm="1">
        <f t="array" ref="F21">STOWA2024_NDJF_V(F$2*60,$C21,2033,"L","")</f>
        <v>8.1064945370460819</v>
      </c>
      <c r="G21" s="16" cm="1">
        <f t="array" ref="G21">STOWA2024_NDJF_V(G$2*60,$C21,2033,"L","")</f>
        <v>11.207898315991162</v>
      </c>
      <c r="H21" s="16" cm="1">
        <f t="array" ref="H21">STOWA2024_NDJF_V(H$2*60,$C21,2033,"L","")</f>
        <v>15.211250793640156</v>
      </c>
      <c r="I21" s="16" cm="1">
        <f t="array" ref="I21">STOWA2024_NDJF_V(I$2*60,$C21,2033,"L","")</f>
        <v>20.050247268400756</v>
      </c>
      <c r="J21" s="16" cm="1">
        <f t="array" ref="J21">STOWA2024_NDJF_V(J$2*60,$C21,2033,"L","")</f>
        <v>23.268503253695204</v>
      </c>
      <c r="K21" s="16" cm="1">
        <f t="array" ref="K21">STOWA2024_NDJF_V(K$2*60,$C21,2033,"L","")</f>
        <v>30.324775104231286</v>
      </c>
      <c r="L21" s="16" cm="1">
        <f t="array" ref="L21">STOWA2024_NDJF_V(L$2*60,$C21,2033,"L","")</f>
        <v>40.612629895001277</v>
      </c>
      <c r="M21" s="16" cm="1">
        <f t="array" ref="M21">STOWA2024_NDJF_V(M$2*60,$C21,2033,"L","")</f>
        <v>48.544257797602612</v>
      </c>
      <c r="N21" s="16" cm="1">
        <f t="array" ref="N21">STOWA2024_NDJF_V(N$2*60,$C21,2033,"L","")</f>
        <v>55.301317478428793</v>
      </c>
      <c r="O21" s="16" cm="1">
        <f t="array" ref="O21">STOWA2024_NDJF_V(O$2*60,$C21,2033,"L","")</f>
        <v>76.812274061164715</v>
      </c>
      <c r="P21" s="16" cm="1">
        <f t="array" ref="P21">STOWA2024_NDJF_V(P$2*60,$C21,2033,"L","")</f>
        <v>85.745366924807584</v>
      </c>
    </row>
    <row r="22" spans="2:16" x14ac:dyDescent="0.3">
      <c r="B22" s="14" t="s">
        <v>63</v>
      </c>
      <c r="C22">
        <v>5</v>
      </c>
      <c r="D22" s="16" cm="1">
        <f t="array" ref="D22">STOWA2024_NDJF_V(D$2*60,$C22,2033,"L","")</f>
        <v>5.0857832529577722</v>
      </c>
      <c r="E22" s="16" cm="1">
        <f t="array" ref="E22">STOWA2024_NDJF_V(E$2*60,$C22,2033,"L","")</f>
        <v>7.3679200202472392</v>
      </c>
      <c r="F22" s="16" cm="1">
        <f t="array" ref="F22">STOWA2024_NDJF_V(F$2*60,$C22,2033,"L","")</f>
        <v>10.046466197649172</v>
      </c>
      <c r="G22" s="16" cm="1">
        <f t="array" ref="G22">STOWA2024_NDJF_V(G$2*60,$C22,2033,"L","")</f>
        <v>13.719158382856905</v>
      </c>
      <c r="H22" s="16" cm="1">
        <f t="array" ref="H22">STOWA2024_NDJF_V(H$2*60,$C22,2033,"L","")</f>
        <v>18.550503249099521</v>
      </c>
      <c r="I22" s="16" cm="1">
        <f t="array" ref="I22">STOWA2024_NDJF_V(I$2*60,$C22,2033,"L","")</f>
        <v>24.379253783348176</v>
      </c>
      <c r="J22" s="16" cm="1">
        <f t="array" ref="J22">STOWA2024_NDJF_V(J$2*60,$C22,2033,"L","")</f>
        <v>28.252612930161792</v>
      </c>
      <c r="K22" s="16" cm="1">
        <f t="array" ref="K22">STOWA2024_NDJF_V(K$2*60,$C22,2033,"L","")</f>
        <v>36.389223804189577</v>
      </c>
      <c r="L22" s="16" cm="1">
        <f t="array" ref="L22">STOWA2024_NDJF_V(L$2*60,$C22,2033,"L","")</f>
        <v>48.583180056361932</v>
      </c>
      <c r="M22" s="16" cm="1">
        <f t="array" ref="M22">STOWA2024_NDJF_V(M$2*60,$C22,2033,"L","")</f>
        <v>57.894109161104474</v>
      </c>
      <c r="N22" s="16" cm="1">
        <f t="array" ref="N22">STOWA2024_NDJF_V(N$2*60,$C22,2033,"L","")</f>
        <v>65.754492009318525</v>
      </c>
      <c r="O22" s="16" cm="1">
        <f t="array" ref="O22">STOWA2024_NDJF_V(O$2*60,$C22,2033,"L","")</f>
        <v>90.282954021320108</v>
      </c>
      <c r="P22" s="16" cm="1">
        <f t="array" ref="P22">STOWA2024_NDJF_V(P$2*60,$C22,2033,"L","")</f>
        <v>100.23076659048894</v>
      </c>
    </row>
    <row r="23" spans="2:16" x14ac:dyDescent="0.3">
      <c r="B23" s="14" t="s">
        <v>64</v>
      </c>
      <c r="C23">
        <v>10</v>
      </c>
      <c r="D23" s="16" cm="1">
        <f t="array" ref="D23">STOWA2024_NDJF_V(D$2*60,$C23,2033,"L","")</f>
        <v>6.1071143370478005</v>
      </c>
      <c r="E23" s="16" cm="1">
        <f t="array" ref="E23">STOWA2024_NDJF_V(E$2*60,$C23,2033,"L","")</f>
        <v>8.6419516614119765</v>
      </c>
      <c r="F23" s="16" cm="1">
        <f t="array" ref="F23">STOWA2024_NDJF_V(F$2*60,$C23,2033,"L","")</f>
        <v>11.627338356693421</v>
      </c>
      <c r="G23" s="16" cm="1">
        <f t="array" ref="G23">STOWA2024_NDJF_V(G$2*60,$C23,2033,"L","")</f>
        <v>15.729643082026746</v>
      </c>
      <c r="H23" s="16" cm="1">
        <f t="array" ref="H23">STOWA2024_NDJF_V(H$2*60,$C23,2033,"L","")</f>
        <v>21.184247355319751</v>
      </c>
      <c r="I23" s="16" cm="1">
        <f t="array" ref="I23">STOWA2024_NDJF_V(I$2*60,$C23,2033,"L","")</f>
        <v>27.752420842037825</v>
      </c>
      <c r="J23" s="16" cm="1">
        <f t="array" ref="J23">STOWA2024_NDJF_V(J$2*60,$C23,2033,"L","")</f>
        <v>32.11373449630149</v>
      </c>
      <c r="K23" s="16" cm="1">
        <f t="array" ref="K23">STOWA2024_NDJF_V(K$2*60,$C23,2033,"L","")</f>
        <v>41.253982120013106</v>
      </c>
      <c r="L23" s="16" cm="1">
        <f t="array" ref="L23">STOWA2024_NDJF_V(L$2*60,$C23,2033,"L","")</f>
        <v>54.890302281400615</v>
      </c>
      <c r="M23" s="16" cm="1">
        <f t="array" ref="M23">STOWA2024_NDJF_V(M$2*60,$C23,2033,"L","")</f>
        <v>65.192328388042796</v>
      </c>
      <c r="N23" s="16" cm="1">
        <f t="array" ref="N23">STOWA2024_NDJF_V(N$2*60,$C23,2033,"L","")</f>
        <v>73.803194851691998</v>
      </c>
      <c r="O23" s="16" cm="1">
        <f t="array" ref="O23">STOWA2024_NDJF_V(O$2*60,$C23,2033,"L","")</f>
        <v>100.10250488974349</v>
      </c>
      <c r="P23" s="16" cm="1">
        <f t="array" ref="P23">STOWA2024_NDJF_V(P$2*60,$C23,2033,"L","")</f>
        <v>110.50435730739457</v>
      </c>
    </row>
    <row r="24" spans="2:16" x14ac:dyDescent="0.3">
      <c r="B24" s="14" t="s">
        <v>65</v>
      </c>
      <c r="C24">
        <v>20</v>
      </c>
      <c r="D24" s="16" cm="1">
        <f t="array" ref="D24">STOWA2024_NDJF_V(D$2*60,$C24,2033,"L","")</f>
        <v>7.252831247206772</v>
      </c>
      <c r="E24" s="16" cm="1">
        <f t="array" ref="E24">STOWA2024_NDJF_V(E$2*60,$C24,2033,"L","")</f>
        <v>10.024725936556951</v>
      </c>
      <c r="F24" s="16" cm="1">
        <f t="array" ref="F24">STOWA2024_NDJF_V(F$2*60,$C24,2033,"L","")</f>
        <v>13.313015437844012</v>
      </c>
      <c r="G24" s="16" cm="1">
        <f t="array" ref="G24">STOWA2024_NDJF_V(G$2*60,$C24,2033,"L","")</f>
        <v>17.840858129110195</v>
      </c>
      <c r="H24" s="16" cm="1">
        <f t="array" ref="H24">STOWA2024_NDJF_V(H$2*60,$C24,2033,"L","")</f>
        <v>23.914525307540213</v>
      </c>
      <c r="I24" s="16" cm="1">
        <f t="array" ref="I24">STOWA2024_NDJF_V(I$2*60,$C24,2033,"L","")</f>
        <v>31.212772502486935</v>
      </c>
      <c r="J24" s="16" cm="1">
        <f t="array" ref="J24">STOWA2024_NDJF_V(J$2*60,$C24,2033,"L","")</f>
        <v>36.054851739661004</v>
      </c>
      <c r="K24" s="16" cm="1">
        <f t="array" ref="K24">STOWA2024_NDJF_V(K$2*60,$C24,2033,"L","")</f>
        <v>46.371230047824724</v>
      </c>
      <c r="L24" s="16" cm="1">
        <f t="array" ref="L24">STOWA2024_NDJF_V(L$2*60,$C24,2033,"L","")</f>
        <v>61.447056841687754</v>
      </c>
      <c r="M24" s="16" cm="1">
        <f t="array" ref="M24">STOWA2024_NDJF_V(M$2*60,$C24,2033,"L","")</f>
        <v>72.690529326702531</v>
      </c>
      <c r="N24" s="16" cm="1">
        <f t="array" ref="N24">STOWA2024_NDJF_V(N$2*60,$C24,2033,"L","")</f>
        <v>81.975574873809535</v>
      </c>
      <c r="O24" s="16" cm="1">
        <f t="array" ref="O24">STOWA2024_NDJF_V(O$2*60,$C24,2033,"L","")</f>
        <v>109.61390047093455</v>
      </c>
      <c r="P24" s="16" cm="1">
        <f t="array" ref="P24">STOWA2024_NDJF_V(P$2*60,$C24,2033,"L","")</f>
        <v>120.22376636445226</v>
      </c>
    </row>
    <row r="25" spans="2:16" x14ac:dyDescent="0.3">
      <c r="B25" s="14" t="s">
        <v>66</v>
      </c>
      <c r="C25">
        <v>25</v>
      </c>
      <c r="D25" s="16" cm="1">
        <f t="array" ref="D25">STOWA2024_NDJF_V(D$2*60,$C25,2033,"L","")</f>
        <v>7.6505821986260258</v>
      </c>
      <c r="E25" s="16" cm="1">
        <f t="array" ref="E25">STOWA2024_NDJF_V(E$2*60,$C25,2033,"L","")</f>
        <v>10.494525455354024</v>
      </c>
      <c r="F25" s="16" cm="1">
        <f t="array" ref="F25">STOWA2024_NDJF_V(F$2*60,$C25,2033,"L","")</f>
        <v>13.879114638422873</v>
      </c>
      <c r="G25" s="16" cm="1">
        <f t="array" ref="G25">STOWA2024_NDJF_V(G$2*60,$C25,2033,"L","")</f>
        <v>18.542775478192727</v>
      </c>
      <c r="H25" s="16" cm="1">
        <f t="array" ref="H25">STOWA2024_NDJF_V(H$2*60,$C25,2033,"L","")</f>
        <v>24.814598368387589</v>
      </c>
      <c r="I25" s="16" cm="1">
        <f t="array" ref="I25">STOWA2024_NDJF_V(I$2*60,$C25,2033,"L","")</f>
        <v>32.345677813025318</v>
      </c>
      <c r="J25" s="16" cm="1">
        <f t="array" ref="J25">STOWA2024_NDJF_V(J$2*60,$C25,2033,"L","")</f>
        <v>37.340901815863099</v>
      </c>
      <c r="K25" s="16" cm="1">
        <f t="array" ref="K25">STOWA2024_NDJF_V(K$2*60,$C25,2033,"L","")</f>
        <v>48.074480921758713</v>
      </c>
      <c r="L25" s="16" cm="1">
        <f t="array" ref="L25">STOWA2024_NDJF_V(L$2*60,$C25,2033,"L","")</f>
        <v>63.612594238878017</v>
      </c>
      <c r="M25" s="16" cm="1">
        <f t="array" ref="M25">STOWA2024_NDJF_V(M$2*60,$C25,2033,"L","")</f>
        <v>75.147861863821689</v>
      </c>
      <c r="N25" s="16" cm="1">
        <f t="array" ref="N25">STOWA2024_NDJF_V(N$2*60,$C25,2033,"L","")</f>
        <v>84.633122163131816</v>
      </c>
      <c r="O25" s="16" cm="1">
        <f t="array" ref="O25">STOWA2024_NDJF_V(O$2*60,$C25,2033,"L","")</f>
        <v>112.6119169372287</v>
      </c>
      <c r="P25" s="16" cm="1">
        <f t="array" ref="P25">STOWA2024_NDJF_V(P$2*60,$C25,2033,"L","")</f>
        <v>123.23976586685957</v>
      </c>
    </row>
    <row r="26" spans="2:16" x14ac:dyDescent="0.3">
      <c r="B26" s="14" t="s">
        <v>67</v>
      </c>
      <c r="C26">
        <v>50</v>
      </c>
      <c r="D26" s="16" cm="1">
        <f t="array" ref="D26">STOWA2024_NDJF_V(D$2*60,$C26,2033,"L","")</f>
        <v>8.9842749062163616</v>
      </c>
      <c r="E26" s="16" cm="1">
        <f t="array" ref="E26">STOWA2024_NDJF_V(E$2*60,$C26,2033,"L","")</f>
        <v>12.035422768802693</v>
      </c>
      <c r="F26" s="16" cm="1">
        <f t="array" ref="F26">STOWA2024_NDJF_V(F$2*60,$C26,2033,"L","")</f>
        <v>15.71407465586746</v>
      </c>
      <c r="G26" s="16" cm="1">
        <f t="array" ref="G26">STOWA2024_NDJF_V(G$2*60,$C26,2033,"L","")</f>
        <v>20.794935544708469</v>
      </c>
      <c r="H26" s="16" cm="1">
        <f t="array" ref="H26">STOWA2024_NDJF_V(H$2*60,$C26,2033,"L","")</f>
        <v>27.677938505652726</v>
      </c>
      <c r="I26" s="16" cm="1">
        <f t="array" ref="I26">STOWA2024_NDJF_V(I$2*60,$C26,2033,"L","")</f>
        <v>35.924749143394926</v>
      </c>
      <c r="J26" s="16" cm="1">
        <f t="array" ref="J26">STOWA2024_NDJF_V(J$2*60,$C26,2033,"L","")</f>
        <v>41.390316812221727</v>
      </c>
      <c r="K26" s="16" cm="1">
        <f t="array" ref="K26">STOWA2024_NDJF_V(K$2*60,$C26,2033,"L","")</f>
        <v>53.54572487243879</v>
      </c>
      <c r="L26" s="16" cm="1">
        <f t="array" ref="L26">STOWA2024_NDJF_V(L$2*60,$C26,2033,"L","")</f>
        <v>70.514572188275991</v>
      </c>
      <c r="M26" s="16" cm="1">
        <f t="array" ref="M26">STOWA2024_NDJF_V(M$2*60,$C26,2033,"L","")</f>
        <v>82.918858749503187</v>
      </c>
      <c r="N26" s="16" cm="1">
        <f t="array" ref="N26">STOWA2024_NDJF_V(N$2*60,$C26,2033,"L","")</f>
        <v>92.971915940725395</v>
      </c>
      <c r="O26" s="16" cm="1">
        <f t="array" ref="O26">STOWA2024_NDJF_V(O$2*60,$C26,2033,"L","")</f>
        <v>121.7307445166594</v>
      </c>
      <c r="P26" s="16" cm="1">
        <f t="array" ref="P26">STOWA2024_NDJF_V(P$2*60,$C26,2033,"L","")</f>
        <v>132.27219701630872</v>
      </c>
    </row>
    <row r="27" spans="2:16" x14ac:dyDescent="0.3">
      <c r="B27" s="14" t="s">
        <v>68</v>
      </c>
      <c r="C27">
        <v>100</v>
      </c>
      <c r="D27" s="16" cm="1">
        <f t="array" ref="D27">STOWA2024_NDJF_V(D$2*60,$C27,2033,"L","")</f>
        <v>10.480395323821588</v>
      </c>
      <c r="E27" s="16" cm="1">
        <f t="array" ref="E27">STOWA2024_NDJF_V(E$2*60,$C27,2033,"L","")</f>
        <v>13.707840546220623</v>
      </c>
      <c r="F27" s="16" cm="1">
        <f t="array" ref="F27">STOWA2024_NDJF_V(F$2*60,$C27,2033,"L","")</f>
        <v>17.670684511090734</v>
      </c>
      <c r="G27" s="16" cm="1">
        <f t="array" ref="G27">STOWA2024_NDJF_V(G$2*60,$C27,2033,"L","")</f>
        <v>23.15993450383106</v>
      </c>
      <c r="H27" s="16" cm="1">
        <f t="array" ref="H27">STOWA2024_NDJF_V(H$2*60,$C27,2033,"L","")</f>
        <v>30.646227804533208</v>
      </c>
      <c r="I27" s="16" cm="1">
        <f t="array" ref="I27">STOWA2024_NDJF_V(I$2*60,$C27,2033,"L","")</f>
        <v>39.596326982685682</v>
      </c>
      <c r="J27" s="16" cm="1">
        <f t="array" ref="J27">STOWA2024_NDJF_V(J$2*60,$C27,2033,"L","")</f>
        <v>45.523628595933189</v>
      </c>
      <c r="K27" s="16" cm="1">
        <f t="array" ref="K27">STOWA2024_NDJF_V(K$2*60,$C27,2033,"L","")</f>
        <v>59.300936118617656</v>
      </c>
      <c r="L27" s="16" cm="1">
        <f t="array" ref="L27">STOWA2024_NDJF_V(L$2*60,$C27,2033,"L","")</f>
        <v>77.689726526503421</v>
      </c>
      <c r="M27" s="16" cm="1">
        <f t="array" ref="M27">STOWA2024_NDJF_V(M$2*60,$C27,2033,"L","")</f>
        <v>90.902792135261876</v>
      </c>
      <c r="N27" s="16" cm="1">
        <f t="array" ref="N27">STOWA2024_NDJF_V(N$2*60,$C27,2033,"L","")</f>
        <v>101.43884446463512</v>
      </c>
      <c r="O27" s="16" cm="1">
        <f t="array" ref="O27">STOWA2024_NDJF_V(O$2*60,$C27,2033,"L","")</f>
        <v>130.56340677451749</v>
      </c>
      <c r="P27" s="16" cm="1">
        <f t="array" ref="P27">STOWA2024_NDJF_V(P$2*60,$C27,2033,"L","")</f>
        <v>140.81739757376761</v>
      </c>
    </row>
    <row r="28" spans="2:16" x14ac:dyDescent="0.3">
      <c r="B28" s="14" t="s">
        <v>69</v>
      </c>
      <c r="C28">
        <v>200</v>
      </c>
      <c r="D28" s="16" cm="1">
        <f t="array" ref="D28">STOWA2024_NDJF_V(D$2*60,$C28,2033,"L","")</f>
        <v>12.158725190391358</v>
      </c>
      <c r="E28" s="16" cm="1">
        <f t="array" ref="E28">STOWA2024_NDJF_V(E$2*60,$C28,2033,"L","")</f>
        <v>15.523004475583015</v>
      </c>
      <c r="F28" s="16" cm="1">
        <f t="array" ref="F28">STOWA2024_NDJF_V(F$2*60,$C28,2033,"L","")</f>
        <v>19.757009057217985</v>
      </c>
      <c r="G28" s="16" cm="1">
        <f t="array" ref="G28">STOWA2024_NDJF_V(G$2*60,$C28,2033,"L","")</f>
        <v>25.643425868325362</v>
      </c>
      <c r="H28" s="16" cm="1">
        <f t="array" ref="H28">STOWA2024_NDJF_V(H$2*60,$C28,2033,"L","")</f>
        <v>33.723312935698765</v>
      </c>
      <c r="I28" s="16" cm="1">
        <f t="array" ref="I28">STOWA2024_NDJF_V(I$2*60,$C28,2033,"L","")</f>
        <v>43.362802301460142</v>
      </c>
      <c r="J28" s="16" cm="1">
        <f t="array" ref="J28">STOWA2024_NDJF_V(J$2*60,$C28,2033,"L","")</f>
        <v>49.742575361510497</v>
      </c>
      <c r="K28" s="16" cm="1">
        <f t="array" ref="K28">STOWA2024_NDJF_V(K$2*60,$C28,2033,"L","")</f>
        <v>65.354853068167259</v>
      </c>
      <c r="L28" s="16" cm="1">
        <f t="array" ref="L28">STOWA2024_NDJF_V(L$2*60,$C28,2033,"L","")</f>
        <v>85.148869420733263</v>
      </c>
      <c r="M28" s="16" cm="1">
        <f t="array" ref="M28">STOWA2024_NDJF_V(M$2*60,$C28,2033,"L","")</f>
        <v>99.105496787696026</v>
      </c>
      <c r="N28" s="16" cm="1">
        <f t="array" ref="N28">STOWA2024_NDJF_V(N$2*60,$C28,2033,"L","")</f>
        <v>110.03587666629724</v>
      </c>
      <c r="O28" s="16" cm="1">
        <f t="array" ref="O28">STOWA2024_NDJF_V(O$2*60,$C28,2033,"L","")</f>
        <v>139.11888409677428</v>
      </c>
      <c r="P28" s="16" cm="1">
        <f t="array" ref="P28">STOWA2024_NDJF_V(P$2*60,$C28,2033,"L","")</f>
        <v>148.90164990395533</v>
      </c>
    </row>
    <row r="29" spans="2:16" x14ac:dyDescent="0.3">
      <c r="B29" s="14" t="s">
        <v>70</v>
      </c>
      <c r="C29">
        <v>250</v>
      </c>
      <c r="D29" s="16" cm="1">
        <f t="array" ref="D29">STOWA2024_NDJF_V(D$2*60,$C29,2033,"L","")</f>
        <v>12.741379854300318</v>
      </c>
      <c r="E29" s="16" cm="1">
        <f t="array" ref="E29">STOWA2024_NDJF_V(E$2*60,$C29,2033,"L","")</f>
        <v>16.139708991916944</v>
      </c>
      <c r="F29" s="16" cm="1">
        <f t="array" ref="F29">STOWA2024_NDJF_V(F$2*60,$C29,2033,"L","")</f>
        <v>20.457657283926125</v>
      </c>
      <c r="G29" s="16" cm="1">
        <f t="array" ref="G29">STOWA2024_NDJF_V(G$2*60,$C29,2033,"L","")</f>
        <v>26.469114221315927</v>
      </c>
      <c r="H29" s="16" cm="1">
        <f t="array" ref="H29">STOWA2024_NDJF_V(H$2*60,$C29,2033,"L","")</f>
        <v>34.737715674527514</v>
      </c>
      <c r="I29" s="16" cm="1">
        <f t="array" ref="I29">STOWA2024_NDJF_V(I$2*60,$C29,2033,"L","")</f>
        <v>44.595931274859829</v>
      </c>
      <c r="J29" s="16" cm="1">
        <f t="array" ref="J29">STOWA2024_NDJF_V(J$2*60,$C29,2033,"L","")</f>
        <v>51.119285688640602</v>
      </c>
      <c r="K29" s="16" cm="1">
        <f t="array" ref="K29">STOWA2024_NDJF_V(K$2*60,$C29,2033,"L","")</f>
        <v>67.369869631856389</v>
      </c>
      <c r="L29" s="16" cm="1">
        <f t="array" ref="L29">STOWA2024_NDJF_V(L$2*60,$C29,2033,"L","")</f>
        <v>87.612443852247978</v>
      </c>
      <c r="M29" s="16" cm="1">
        <f t="array" ref="M29">STOWA2024_NDJF_V(M$2*60,$C29,2033,"L","")</f>
        <v>101.79371136072513</v>
      </c>
      <c r="N29" s="16" cm="1">
        <f t="array" ref="N29">STOWA2024_NDJF_V(N$2*60,$C29,2033,"L","")</f>
        <v>112.83151509254652</v>
      </c>
      <c r="O29" s="16" cm="1">
        <f t="array" ref="O29">STOWA2024_NDJF_V(O$2*60,$C29,2033,"L","")</f>
        <v>141.81559265759307</v>
      </c>
      <c r="P29" s="16" cm="1">
        <f t="array" ref="P29">STOWA2024_NDJF_V(P$2*60,$C29,2033,"L","")</f>
        <v>151.41024902372146</v>
      </c>
    </row>
    <row r="30" spans="2:16" x14ac:dyDescent="0.3">
      <c r="B30" s="14" t="s">
        <v>71</v>
      </c>
      <c r="C30">
        <v>500</v>
      </c>
      <c r="D30" s="16" cm="1">
        <f t="array" ref="D30">STOWA2024_NDJF_V(D$2*60,$C30,2033,"L","")</f>
        <v>14.695070407462016</v>
      </c>
      <c r="E30" s="16" cm="1">
        <f t="array" ref="E30">STOWA2024_NDJF_V(E$2*60,$C30,2033,"L","")</f>
        <v>18.162440592076511</v>
      </c>
      <c r="F30" s="16" cm="1">
        <f t="array" ref="F30">STOWA2024_NDJF_V(F$2*60,$C30,2033,"L","")</f>
        <v>22.728745957056621</v>
      </c>
      <c r="G30" s="16" cm="1">
        <f t="array" ref="G30">STOWA2024_NDJF_V(G$2*60,$C30,2033,"L","")</f>
        <v>29.118403825602151</v>
      </c>
      <c r="H30" s="16" cm="1">
        <f t="array" ref="H30">STOWA2024_NDJF_V(H$2*60,$C30,2033,"L","")</f>
        <v>37.964764903959519</v>
      </c>
      <c r="I30" s="16" cm="1">
        <f t="array" ref="I30">STOWA2024_NDJF_V(I$2*60,$C30,2033,"L","")</f>
        <v>48.491628924335437</v>
      </c>
      <c r="J30" s="16" cm="1">
        <f t="array" ref="J30">STOWA2024_NDJF_V(J$2*60,$C30,2033,"L","")</f>
        <v>55.454164670014073</v>
      </c>
      <c r="K30" s="16" cm="1">
        <f t="array" ref="K30">STOWA2024_NDJF_V(K$2*60,$C30,2033,"L","")</f>
        <v>73.842578587020895</v>
      </c>
      <c r="L30" s="16" cm="1">
        <f t="array" ref="L30">STOWA2024_NDJF_V(L$2*60,$C30,2033,"L","")</f>
        <v>95.464322293634808</v>
      </c>
      <c r="M30" s="16" cm="1">
        <f t="array" ref="M30">STOWA2024_NDJF_V(M$2*60,$C30,2033,"L","")</f>
        <v>110.29484287609704</v>
      </c>
      <c r="N30" s="16" cm="1">
        <f t="array" ref="N30">STOWA2024_NDJF_V(N$2*60,$C30,2033,"L","")</f>
        <v>121.60360822024951</v>
      </c>
      <c r="O30" s="16" cm="1">
        <f t="array" ref="O30">STOWA2024_NDJF_V(O$2*60,$C30,2033,"L","")</f>
        <v>150.01795601168044</v>
      </c>
      <c r="P30" s="16" cm="1">
        <f t="array" ref="P30">STOWA2024_NDJF_V(P$2*60,$C30,2033,"L","")</f>
        <v>158.92309801881257</v>
      </c>
    </row>
    <row r="31" spans="2:16" x14ac:dyDescent="0.3">
      <c r="B31" s="14" t="s">
        <v>72</v>
      </c>
      <c r="C31">
        <v>1000</v>
      </c>
      <c r="D31" s="16" cm="1">
        <f t="array" ref="D31">STOWA2024_NDJF_V(D$2*60,$C31,2033,"L","")</f>
        <v>16.886696941544823</v>
      </c>
      <c r="E31" s="16" cm="1">
        <f t="array" ref="E31">STOWA2024_NDJF_V(E$2*60,$C31,2033,"L","")</f>
        <v>20.357818737996435</v>
      </c>
      <c r="F31" s="16" cm="1">
        <f t="array" ref="F31">STOWA2024_NDJF_V(F$2*60,$C31,2033,"L","")</f>
        <v>25.150397893713787</v>
      </c>
      <c r="G31" s="16" cm="1">
        <f t="array" ref="G31">STOWA2024_NDJF_V(G$2*60,$C31,2033,"L","")</f>
        <v>31.900429512721544</v>
      </c>
      <c r="H31" s="16" cm="1">
        <f t="array" ref="H31">STOWA2024_NDJF_V(H$2*60,$C31,2033,"L","")</f>
        <v>41.310094217099596</v>
      </c>
      <c r="I31" s="16" cm="1">
        <f t="array" ref="I31">STOWA2024_NDJF_V(I$2*60,$C31,2033,"L","")</f>
        <v>52.488016768585211</v>
      </c>
      <c r="J31" s="16" cm="1">
        <f t="array" ref="J31">STOWA2024_NDJF_V(J$2*60,$C31,2033,"L","")</f>
        <v>59.878854752602898</v>
      </c>
      <c r="K31" s="16" cm="1">
        <f t="array" ref="K31">STOWA2024_NDJF_V(K$2*60,$C31,2033,"L","")</f>
        <v>80.651232653227495</v>
      </c>
      <c r="L31" s="16" cm="1">
        <f t="array" ref="L31">STOWA2024_NDJF_V(L$2*60,$C31,2033,"L","")</f>
        <v>103.62697364879692</v>
      </c>
      <c r="M31" s="16" cm="1">
        <f t="array" ref="M31">STOWA2024_NDJF_V(M$2*60,$C31,2033,"L","")</f>
        <v>119.02891763134035</v>
      </c>
      <c r="N31" s="16" cm="1">
        <f t="array" ref="N31">STOWA2024_NDJF_V(N$2*60,$C31,2033,"L","")</f>
        <v>130.51049421578895</v>
      </c>
      <c r="O31" s="16" cm="1">
        <f t="array" ref="O31">STOWA2024_NDJF_V(O$2*60,$C31,2033,"L","")</f>
        <v>157.96291435109561</v>
      </c>
      <c r="P31" s="16" cm="1">
        <f t="array" ref="P31">STOWA2024_NDJF_V(P$2*60,$C31,2033,"L","")</f>
        <v>166.03068625931337</v>
      </c>
    </row>
    <row r="33" spans="2:48" x14ac:dyDescent="0.3">
      <c r="B33" s="15" t="s">
        <v>75</v>
      </c>
      <c r="D33" s="14" t="s">
        <v>47</v>
      </c>
      <c r="E33" s="14" t="s">
        <v>48</v>
      </c>
      <c r="F33" s="14" t="s">
        <v>49</v>
      </c>
      <c r="G33" s="14" t="s">
        <v>50</v>
      </c>
      <c r="H33" s="14" t="s">
        <v>51</v>
      </c>
      <c r="I33" s="14" t="s">
        <v>52</v>
      </c>
      <c r="J33" s="14" t="s">
        <v>53</v>
      </c>
      <c r="K33" s="14" t="s">
        <v>54</v>
      </c>
      <c r="L33" s="14" t="s">
        <v>55</v>
      </c>
      <c r="M33" s="14" t="s">
        <v>56</v>
      </c>
      <c r="N33" s="14" t="s">
        <v>57</v>
      </c>
      <c r="O33" s="14" t="s">
        <v>58</v>
      </c>
      <c r="P33" s="14" t="s">
        <v>59</v>
      </c>
      <c r="R33" s="15" t="s">
        <v>78</v>
      </c>
      <c r="T33" s="14" t="s">
        <v>47</v>
      </c>
      <c r="U33" s="14" t="s">
        <v>48</v>
      </c>
      <c r="V33" s="14" t="s">
        <v>49</v>
      </c>
      <c r="W33" s="14" t="s">
        <v>50</v>
      </c>
      <c r="X33" s="14" t="s">
        <v>51</v>
      </c>
      <c r="Y33" s="14" t="s">
        <v>52</v>
      </c>
      <c r="Z33" s="14" t="s">
        <v>53</v>
      </c>
      <c r="AA33" s="14" t="s">
        <v>54</v>
      </c>
      <c r="AB33" s="14" t="s">
        <v>55</v>
      </c>
      <c r="AC33" s="14" t="s">
        <v>56</v>
      </c>
      <c r="AD33" s="14" t="s">
        <v>57</v>
      </c>
      <c r="AE33" s="14" t="s">
        <v>58</v>
      </c>
      <c r="AF33" s="14" t="s">
        <v>59</v>
      </c>
      <c r="AH33" s="15" t="s">
        <v>81</v>
      </c>
      <c r="AJ33" s="14" t="s">
        <v>47</v>
      </c>
      <c r="AK33" s="14" t="s">
        <v>48</v>
      </c>
      <c r="AL33" s="14" t="s">
        <v>49</v>
      </c>
      <c r="AM33" s="14" t="s">
        <v>50</v>
      </c>
      <c r="AN33" s="14" t="s">
        <v>51</v>
      </c>
      <c r="AO33" s="14" t="s">
        <v>52</v>
      </c>
      <c r="AP33" s="14" t="s">
        <v>53</v>
      </c>
      <c r="AQ33" s="14" t="s">
        <v>54</v>
      </c>
      <c r="AR33" s="14" t="s">
        <v>55</v>
      </c>
      <c r="AS33" s="14" t="s">
        <v>56</v>
      </c>
      <c r="AT33" s="14" t="s">
        <v>57</v>
      </c>
      <c r="AU33" s="14" t="s">
        <v>58</v>
      </c>
      <c r="AV33" s="14" t="s">
        <v>59</v>
      </c>
    </row>
    <row r="34" spans="2:48" x14ac:dyDescent="0.3">
      <c r="D34" s="15">
        <f>10/60</f>
        <v>0.16666666666666666</v>
      </c>
      <c r="E34" s="15">
        <f>1/2</f>
        <v>0.5</v>
      </c>
      <c r="F34" s="15">
        <v>1</v>
      </c>
      <c r="G34" s="15">
        <v>2</v>
      </c>
      <c r="H34" s="15">
        <v>4</v>
      </c>
      <c r="I34" s="15">
        <v>8</v>
      </c>
      <c r="J34" s="15">
        <v>12</v>
      </c>
      <c r="K34" s="15">
        <v>24</v>
      </c>
      <c r="L34" s="15">
        <v>48</v>
      </c>
      <c r="M34" s="15">
        <f>3*24</f>
        <v>72</v>
      </c>
      <c r="N34" s="15">
        <f>4*24</f>
        <v>96</v>
      </c>
      <c r="O34" s="15">
        <f>8*24</f>
        <v>192</v>
      </c>
      <c r="P34" s="15">
        <f>10*24</f>
        <v>240</v>
      </c>
      <c r="T34" s="15">
        <f>10/60</f>
        <v>0.16666666666666666</v>
      </c>
      <c r="U34" s="15">
        <f>1/2</f>
        <v>0.5</v>
      </c>
      <c r="V34" s="15">
        <v>1</v>
      </c>
      <c r="W34" s="15">
        <v>2</v>
      </c>
      <c r="X34" s="15">
        <v>4</v>
      </c>
      <c r="Y34" s="15">
        <v>8</v>
      </c>
      <c r="Z34" s="15">
        <v>12</v>
      </c>
      <c r="AA34" s="15">
        <v>24</v>
      </c>
      <c r="AB34" s="15">
        <v>48</v>
      </c>
      <c r="AC34" s="15">
        <f>3*24</f>
        <v>72</v>
      </c>
      <c r="AD34" s="15">
        <f>4*24</f>
        <v>96</v>
      </c>
      <c r="AE34" s="15">
        <f>8*24</f>
        <v>192</v>
      </c>
      <c r="AF34" s="15">
        <f>10*24</f>
        <v>240</v>
      </c>
      <c r="AJ34" s="15">
        <f>10/60</f>
        <v>0.16666666666666666</v>
      </c>
      <c r="AK34" s="15">
        <f>1/2</f>
        <v>0.5</v>
      </c>
      <c r="AL34" s="15">
        <v>1</v>
      </c>
      <c r="AM34" s="15">
        <v>2</v>
      </c>
      <c r="AN34" s="15">
        <v>4</v>
      </c>
      <c r="AO34" s="15">
        <v>8</v>
      </c>
      <c r="AP34" s="15">
        <v>12</v>
      </c>
      <c r="AQ34" s="15">
        <v>24</v>
      </c>
      <c r="AR34" s="15">
        <v>48</v>
      </c>
      <c r="AS34" s="15">
        <f>3*24</f>
        <v>72</v>
      </c>
      <c r="AT34" s="15">
        <f>4*24</f>
        <v>96</v>
      </c>
      <c r="AU34" s="15">
        <f>8*24</f>
        <v>192</v>
      </c>
      <c r="AV34" s="15">
        <f>10*24</f>
        <v>240</v>
      </c>
    </row>
    <row r="35" spans="2:48" x14ac:dyDescent="0.3">
      <c r="B35" s="14" t="s">
        <v>60</v>
      </c>
      <c r="C35">
        <v>0.5</v>
      </c>
      <c r="D35" s="16" cm="1">
        <f t="array" ref="D35">STOWA2024_NDJF_V(D$2*60,$C35,2050,"L","")</f>
        <v>2.4568916915934027</v>
      </c>
      <c r="E35" s="16" cm="1">
        <f t="array" ref="E35">STOWA2024_NDJF_V(E$2*60,$C35,2050,"L","")</f>
        <v>3.8632478782643189</v>
      </c>
      <c r="F35" s="16" cm="1">
        <f t="array" ref="F35">STOWA2024_NDJF_V(F$2*60,$C35,2050,"L","")</f>
        <v>5.5403575380222643</v>
      </c>
      <c r="G35" s="16" cm="1">
        <f t="array" ref="G35">STOWA2024_NDJF_V(G$2*60,$C35,2050,"L","")</f>
        <v>7.8070788318724951</v>
      </c>
      <c r="H35" s="16" cm="1">
        <f t="array" ref="H35">STOWA2024_NDJF_V(H$2*60,$C35,2050,"L","")</f>
        <v>10.591573270780829</v>
      </c>
      <c r="I35" s="16" cm="1">
        <f t="array" ref="I35">STOWA2024_NDJF_V(I$2*60,$C35,2050,"L","")</f>
        <v>13.956320942890287</v>
      </c>
      <c r="J35" s="16" cm="1">
        <f t="array" ref="J35">STOWA2024_NDJF_V(J$2*60,$C35,2050,"L","")</f>
        <v>16.193785364681204</v>
      </c>
      <c r="K35" s="16" cm="1">
        <f t="array" ref="K35">STOWA2024_NDJF_V(K$2*60,$C35,2050,"L","")</f>
        <v>22.179921450147873</v>
      </c>
      <c r="L35" s="16" cm="1">
        <f t="array" ref="L35">STOWA2024_NDJF_V(L$2*60,$C35,2050,"L","")</f>
        <v>29.655651099397183</v>
      </c>
      <c r="M35" s="16" cm="1">
        <f t="array" ref="M35">STOWA2024_NDJF_V(M$2*60,$C35,2050,"L","")</f>
        <v>35.401143613069308</v>
      </c>
      <c r="N35" s="16" cm="1">
        <f t="array" ref="N35">STOWA2024_NDJF_V(N$2*60,$C35,2050,"L","")</f>
        <v>40.290269844768112</v>
      </c>
      <c r="O35" s="16" cm="1">
        <f t="array" ref="O35">STOWA2024_NDJF_V(O$2*60,$C35,2050,"L","")</f>
        <v>55.872197369094252</v>
      </c>
      <c r="P35" s="16" cm="1">
        <f t="array" ref="P35">STOWA2024_NDJF_V(P$2*60,$C35,2050,"L","")</f>
        <v>62.322830061670864</v>
      </c>
      <c r="R35" s="14" t="s">
        <v>60</v>
      </c>
      <c r="S35">
        <v>0.5</v>
      </c>
      <c r="T35" s="16" cm="1">
        <f t="array" ref="T35">STOWA2024_NDJF_V(T$34*60,$C35,2050,"M","")</f>
        <v>2.5055298546788194</v>
      </c>
      <c r="U35" s="16" cm="1">
        <f t="array" ref="U35">STOWA2024_NDJF_V(U$34*60,$C35,2050,"M","")</f>
        <v>3.9397271471654842</v>
      </c>
      <c r="V35" s="16" cm="1">
        <f t="array" ref="V35">STOWA2024_NDJF_V(V$34*60,$C35,2050,"M","")</f>
        <v>5.6500379176693949</v>
      </c>
      <c r="W35" s="16" cm="1">
        <f t="array" ref="W35">STOWA2024_NDJF_V(W$34*60,$C35,2050,"M","")</f>
        <v>7.9616326425856787</v>
      </c>
      <c r="X35" s="16" cm="1">
        <f t="array" ref="X35">STOWA2024_NDJF_V(X$34*60,$C35,2050,"M","")</f>
        <v>10.801250673263834</v>
      </c>
      <c r="Y35" s="16" cm="1">
        <f t="array" ref="Y35">STOWA2024_NDJF_V(Y$34*60,$C35,2050,"M","")</f>
        <v>14.232608992711675</v>
      </c>
      <c r="Z35" s="16" cm="1">
        <f t="array" ref="Z35">STOWA2024_NDJF_V(Z$34*60,$C35,2050,"M","")</f>
        <v>16.514367658248563</v>
      </c>
      <c r="AA35" s="16" cm="1">
        <f t="array" ref="AA35">STOWA2024_NDJF_V(AA$34*60,$C35,2050,"M","")</f>
        <v>22.619009034026828</v>
      </c>
      <c r="AB35" s="16" cm="1">
        <f t="array" ref="AB35">STOWA2024_NDJF_V(AB$34*60,$C35,2050,"M","")</f>
        <v>30.181638928050276</v>
      </c>
      <c r="AC35" s="16" cm="1">
        <f t="array" ref="AC35">STOWA2024_NDJF_V(AC$34*60,$C35,2050,"M","")</f>
        <v>35.974877735865299</v>
      </c>
      <c r="AD35" s="16" cm="1">
        <f t="array" ref="AD35">STOWA2024_NDJF_V(AD$34*60,$C35,2050,"M","")</f>
        <v>40.903457088198515</v>
      </c>
      <c r="AE35" s="16" cm="1">
        <f t="array" ref="AE35">STOWA2024_NDJF_V(AE$34*60,$C35,2050,"M","")</f>
        <v>56.698322060615276</v>
      </c>
      <c r="AF35" s="16" cm="1">
        <f t="array" ref="AF35">STOWA2024_NDJF_V(AF$34*60,$C35,2050,"M","")</f>
        <v>63.244333621290934</v>
      </c>
      <c r="AH35" s="14" t="s">
        <v>60</v>
      </c>
      <c r="AI35">
        <v>0.5</v>
      </c>
      <c r="AJ35" s="16" cm="1">
        <f t="array" ref="AJ35">STOWA2024_NDJF_V(AJ$34*60,$C35,2050,"H","")</f>
        <v>2.5703807387927085</v>
      </c>
      <c r="AK35" s="16" cm="1">
        <f t="array" ref="AK35">STOWA2024_NDJF_V(AK$34*60,$C35,2050,"H","")</f>
        <v>4.0416995057003708</v>
      </c>
      <c r="AL35" s="16" cm="1">
        <f t="array" ref="AL35">STOWA2024_NDJF_V(AL$34*60,$C35,2050,"H","")</f>
        <v>5.7962784238655685</v>
      </c>
      <c r="AM35" s="16" cm="1">
        <f t="array" ref="AM35">STOWA2024_NDJF_V(AM$34*60,$C35,2050,"H","")</f>
        <v>8.1677043902032569</v>
      </c>
      <c r="AN35" s="16" cm="1">
        <f t="array" ref="AN35">STOWA2024_NDJF_V(AN$34*60,$C35,2050,"H","")</f>
        <v>11.080820543241172</v>
      </c>
      <c r="AO35" s="16" cm="1">
        <f t="array" ref="AO35">STOWA2024_NDJF_V(AO$34*60,$C35,2050,"H","")</f>
        <v>14.600993059140194</v>
      </c>
      <c r="AP35" s="16" cm="1">
        <f t="array" ref="AP35">STOWA2024_NDJF_V(AP$34*60,$C35,2050,"H","")</f>
        <v>16.941810716338374</v>
      </c>
      <c r="AQ35" s="16" cm="1">
        <f t="array" ref="AQ35">STOWA2024_NDJF_V(AQ$34*60,$C35,2050,"H","")</f>
        <v>23.204459145865432</v>
      </c>
      <c r="AR35" s="16" cm="1">
        <f t="array" ref="AR35">STOWA2024_NDJF_V(AR$34*60,$C35,2050,"H","")</f>
        <v>30.882956032921058</v>
      </c>
      <c r="AS35" s="16" cm="1">
        <f t="array" ref="AS35">STOWA2024_NDJF_V(AS$34*60,$C35,2050,"H","")</f>
        <v>36.739856566259945</v>
      </c>
      <c r="AT35" s="16" cm="1">
        <f t="array" ref="AT35">STOWA2024_NDJF_V(AT$34*60,$C35,2050,"H","")</f>
        <v>41.721040079439035</v>
      </c>
      <c r="AU35" s="16" cm="1">
        <f t="array" ref="AU35">STOWA2024_NDJF_V(AU$34*60,$C35,2050,"H","")</f>
        <v>57.799821649309969</v>
      </c>
      <c r="AV35" s="16" cm="1">
        <f t="array" ref="AV35">STOWA2024_NDJF_V(AV$34*60,$C35,2050,"H","")</f>
        <v>64.473005034117676</v>
      </c>
    </row>
    <row r="36" spans="2:48" x14ac:dyDescent="0.3">
      <c r="B36" s="14" t="s">
        <v>61</v>
      </c>
      <c r="C36">
        <v>1</v>
      </c>
      <c r="D36" s="16" cm="1">
        <f t="array" ref="D36">STOWA2024_NDJF_V(D$2*60,$C36,2050,"L","")</f>
        <v>3.163431146133334</v>
      </c>
      <c r="E36" s="16" cm="1">
        <f t="array" ref="E36">STOWA2024_NDJF_V(E$2*60,$C36,2050,"L","")</f>
        <v>4.8467731454800571</v>
      </c>
      <c r="F36" s="16" cm="1">
        <f t="array" ref="F36">STOWA2024_NDJF_V(F$2*60,$C36,2050,"L","")</f>
        <v>6.8347296118196708</v>
      </c>
      <c r="G36" s="16" cm="1">
        <f t="array" ref="G36">STOWA2024_NDJF_V(G$2*60,$C36,2050,"L","")</f>
        <v>9.5390492078039095</v>
      </c>
      <c r="H36" s="16" cm="1">
        <f t="array" ref="H36">STOWA2024_NDJF_V(H$2*60,$C36,2050,"L","")</f>
        <v>12.959731933432776</v>
      </c>
      <c r="I36" s="16" cm="1">
        <f t="array" ref="I36">STOWA2024_NDJF_V(I$2*60,$C36,2050,"L","")</f>
        <v>17.096777788706266</v>
      </c>
      <c r="J36" s="16" cm="1">
        <f t="array" ref="J36">STOWA2024_NDJF_V(J$2*60,$C36,2050,"L","")</f>
        <v>19.848880233286863</v>
      </c>
      <c r="K36" s="16" cm="1">
        <f t="array" ref="K36">STOWA2024_NDJF_V(K$2*60,$C36,2050,"L","")</f>
        <v>26.346994732289708</v>
      </c>
      <c r="L36" s="16" cm="1">
        <f t="array" ref="L36">STOWA2024_NDJF_V(L$2*60,$C36,2050,"L","")</f>
        <v>35.266093337820536</v>
      </c>
      <c r="M36" s="16" cm="1">
        <f t="array" ref="M36">STOWA2024_NDJF_V(M$2*60,$C36,2050,"L","")</f>
        <v>42.145410451697494</v>
      </c>
      <c r="N36" s="16" cm="1">
        <f t="array" ref="N36">STOWA2024_NDJF_V(N$2*60,$C36,2050,"L","")</f>
        <v>48.019830705162768</v>
      </c>
      <c r="O36" s="16" cm="1">
        <f t="array" ref="O36">STOWA2024_NDJF_V(O$2*60,$C36,2050,"L","")</f>
        <v>66.897584318507299</v>
      </c>
      <c r="P36" s="16" cm="1">
        <f t="array" ref="P36">STOWA2024_NDJF_V(P$2*60,$C36,2050,"L","")</f>
        <v>74.7973682364414</v>
      </c>
      <c r="R36" s="14" t="s">
        <v>61</v>
      </c>
      <c r="S36">
        <v>1</v>
      </c>
      <c r="T36" s="16" cm="1">
        <f t="array" ref="T36">STOWA2024_NDJF_V(T$34*60,$C36,2050,"M","")</f>
        <v>3.2260564057333339</v>
      </c>
      <c r="U36" s="16" cm="1">
        <f t="array" ref="U36">STOWA2024_NDJF_V(U$34*60,$C36,2050,"M","")</f>
        <v>4.9427228951147226</v>
      </c>
      <c r="V36" s="16" cm="1">
        <f t="array" ref="V36">STOWA2024_NDJF_V(V$34*60,$C36,2050,"M","")</f>
        <v>6.970034189812206</v>
      </c>
      <c r="W36" s="16" cm="1">
        <f t="array" ref="W36">STOWA2024_NDJF_V(W$34*60,$C36,2050,"M","")</f>
        <v>9.727890186279474</v>
      </c>
      <c r="X36" s="16" cm="1">
        <f t="array" ref="X36">STOWA2024_NDJF_V(X$34*60,$C36,2050,"M","")</f>
        <v>13.216290884516528</v>
      </c>
      <c r="Y36" s="16" cm="1">
        <f t="array" ref="Y36">STOWA2024_NDJF_V(Y$34*60,$C36,2050,"M","")</f>
        <v>17.435236284523363</v>
      </c>
      <c r="Z36" s="16" cm="1">
        <f t="array" ref="Z36">STOWA2024_NDJF_V(Z$34*60,$C36,2050,"M","")</f>
        <v>20.241821068714327</v>
      </c>
      <c r="AA36" s="16" cm="1">
        <f t="array" ref="AA36">STOWA2024_NDJF_V(AA$34*60,$C36,2050,"M","")</f>
        <v>26.868576302606563</v>
      </c>
      <c r="AB36" s="16" cm="1">
        <f t="array" ref="AB36">STOWA2024_NDJF_V(AB$34*60,$C36,2050,"M","")</f>
        <v>35.8915908457884</v>
      </c>
      <c r="AC36" s="16" cm="1">
        <f t="array" ref="AC36">STOWA2024_NDJF_V(AC$34*60,$C36,2050,"M","")</f>
        <v>42.828446580690084</v>
      </c>
      <c r="AD36" s="16" cm="1">
        <f t="array" ref="AD36">STOWA2024_NDJF_V(AD$34*60,$C36,2050,"M","")</f>
        <v>48.750655982172347</v>
      </c>
      <c r="AE36" s="16" cm="1">
        <f t="array" ref="AE36">STOWA2024_NDJF_V(AE$34*60,$C36,2050,"M","")</f>
        <v>67.886730062025137</v>
      </c>
      <c r="AF36" s="16" cm="1">
        <f t="array" ref="AF36">STOWA2024_NDJF_V(AF$34*60,$C36,2050,"M","")</f>
        <v>75.903319956090343</v>
      </c>
      <c r="AH36" s="14" t="s">
        <v>61</v>
      </c>
      <c r="AI36">
        <v>1</v>
      </c>
      <c r="AJ36" s="16" cm="1">
        <f t="array" ref="AJ36">STOWA2024_NDJF_V(AJ$34*60,$C36,2050,"H","")</f>
        <v>3.3095567518666669</v>
      </c>
      <c r="AK36" s="16" cm="1">
        <f t="array" ref="AK36">STOWA2024_NDJF_V(AK$34*60,$C36,2050,"H","")</f>
        <v>5.0706558946276097</v>
      </c>
      <c r="AL36" s="16" cm="1">
        <f t="array" ref="AL36">STOWA2024_NDJF_V(AL$34*60,$C36,2050,"H","")</f>
        <v>7.1504402938022542</v>
      </c>
      <c r="AM36" s="16" cm="1">
        <f t="array" ref="AM36">STOWA2024_NDJF_V(AM$34*60,$C36,2050,"H","")</f>
        <v>9.979678157580226</v>
      </c>
      <c r="AN36" s="16" cm="1">
        <f t="array" ref="AN36">STOWA2024_NDJF_V(AN$34*60,$C36,2050,"H","")</f>
        <v>13.55836948596153</v>
      </c>
      <c r="AO36" s="16" cm="1">
        <f t="array" ref="AO36">STOWA2024_NDJF_V(AO$34*60,$C36,2050,"H","")</f>
        <v>17.886514278946159</v>
      </c>
      <c r="AP36" s="16" cm="1">
        <f t="array" ref="AP36">STOWA2024_NDJF_V(AP$34*60,$C36,2050,"H","")</f>
        <v>20.765742182617615</v>
      </c>
      <c r="AQ36" s="16" cm="1">
        <f t="array" ref="AQ36">STOWA2024_NDJF_V(AQ$34*60,$C36,2050,"H","")</f>
        <v>27.564018396362371</v>
      </c>
      <c r="AR36" s="16" cm="1">
        <f t="array" ref="AR36">STOWA2024_NDJF_V(AR$34*60,$C36,2050,"H","")</f>
        <v>36.725587523078879</v>
      </c>
      <c r="AS36" s="16" cm="1">
        <f t="array" ref="AS36">STOWA2024_NDJF_V(AS$34*60,$C36,2050,"H","")</f>
        <v>43.739161419346864</v>
      </c>
      <c r="AT36" s="16" cm="1">
        <f t="array" ref="AT36">STOWA2024_NDJF_V(AT$34*60,$C36,2050,"H","")</f>
        <v>49.725089684851767</v>
      </c>
      <c r="AU36" s="16" cm="1">
        <f t="array" ref="AU36">STOWA2024_NDJF_V(AU$34*60,$C36,2050,"H","")</f>
        <v>69.205591053382264</v>
      </c>
      <c r="AV36" s="16" cm="1">
        <f t="array" ref="AV36">STOWA2024_NDJF_V(AV$34*60,$C36,2050,"H","")</f>
        <v>77.377922248955585</v>
      </c>
    </row>
    <row r="37" spans="2:48" x14ac:dyDescent="0.3">
      <c r="B37" s="14" t="s">
        <v>62</v>
      </c>
      <c r="C37">
        <v>2</v>
      </c>
      <c r="D37" s="16" cm="1">
        <f t="array" ref="D37">STOWA2024_NDJF_V(D$2*60,$C37,2050,"L","")</f>
        <v>3.9560185973241744</v>
      </c>
      <c r="E37" s="16" cm="1">
        <f t="array" ref="E37">STOWA2024_NDJF_V(E$2*60,$C37,2050,"L","")</f>
        <v>5.9142454079567415</v>
      </c>
      <c r="F37" s="16" cm="1">
        <f t="array" ref="F37">STOWA2024_NDJF_V(F$2*60,$C37,2050,"L","")</f>
        <v>8.2149129029219452</v>
      </c>
      <c r="G37" s="16" cm="1">
        <f t="array" ref="G37">STOWA2024_NDJF_V(G$2*60,$C37,2050,"L","")</f>
        <v>11.357795662466817</v>
      </c>
      <c r="H37" s="16" cm="1">
        <f t="array" ref="H37">STOWA2024_NDJF_V(H$2*60,$C37,2050,"L","")</f>
        <v>15.414690017146414</v>
      </c>
      <c r="I37" s="16" cm="1">
        <f t="array" ref="I37">STOWA2024_NDJF_V(I$2*60,$C37,2050,"L","")</f>
        <v>20.318404489048081</v>
      </c>
      <c r="J37" s="16" cm="1">
        <f t="array" ref="J37">STOWA2024_NDJF_V(J$2*60,$C37,2050,"L","")</f>
        <v>23.579702266735197</v>
      </c>
      <c r="K37" s="16" cm="1">
        <f t="array" ref="K37">STOWA2024_NDJF_V(K$2*60,$C37,2050,"L","")</f>
        <v>30.730346531847619</v>
      </c>
      <c r="L37" s="16" cm="1">
        <f t="array" ref="L37">STOWA2024_NDJF_V(L$2*60,$C37,2050,"L","")</f>
        <v>41.098593711124202</v>
      </c>
      <c r="M37" s="16" cm="1">
        <f t="array" ref="M37">STOWA2024_NDJF_V(M$2*60,$C37,2050,"L","")</f>
        <v>49.074479909259935</v>
      </c>
      <c r="N37" s="16" cm="1">
        <f t="array" ref="N37">STOWA2024_NDJF_V(N$2*60,$C37,2050,"L","")</f>
        <v>55.868164777414663</v>
      </c>
      <c r="O37" s="16" cm="1">
        <f t="array" ref="O37">STOWA2024_NDJF_V(O$2*60,$C37,2050,"L","")</f>
        <v>77.57697466097062</v>
      </c>
      <c r="P37" s="16" cm="1">
        <f t="array" ref="P37">STOWA2024_NDJF_V(P$2*60,$C37,2050,"L","")</f>
        <v>86.599000466053411</v>
      </c>
      <c r="R37" s="14" t="s">
        <v>62</v>
      </c>
      <c r="S37">
        <v>2</v>
      </c>
      <c r="T37" s="16" cm="1">
        <f t="array" ref="T37">STOWA2024_NDJF_V(T$34*60,$C37,2050,"M","")</f>
        <v>4.0343344133464942</v>
      </c>
      <c r="U37" s="16" cm="1">
        <f t="array" ref="U37">STOWA2024_NDJF_V(U$34*60,$C37,2050,"M","")</f>
        <v>6.0313275054963436</v>
      </c>
      <c r="V37" s="16" cm="1">
        <f t="array" ref="V37">STOWA2024_NDJF_V(V$34*60,$C37,2050,"M","")</f>
        <v>8.3775404517357401</v>
      </c>
      <c r="W37" s="16" cm="1">
        <f t="array" ref="W37">STOWA2024_NDJF_V(W$34*60,$C37,2050,"M","")</f>
        <v>11.582641682180299</v>
      </c>
      <c r="X37" s="16" cm="1">
        <f t="array" ref="X37">STOWA2024_NDJF_V(X$34*60,$C37,2050,"M","")</f>
        <v>15.719848852405804</v>
      </c>
      <c r="Y37" s="16" cm="1">
        <f t="array" ref="Y37">STOWA2024_NDJF_V(Y$34*60,$C37,2050,"M","")</f>
        <v>20.720640320019065</v>
      </c>
      <c r="Z37" s="16" cm="1">
        <f t="array" ref="Z37">STOWA2024_NDJF_V(Z$34*60,$C37,2050,"M","")</f>
        <v>24.046500786295187</v>
      </c>
      <c r="AA37" s="16" cm="1">
        <f t="array" ref="AA37">STOWA2024_NDJF_V(AA$34*60,$C37,2050,"M","")</f>
        <v>31.338703673272121</v>
      </c>
      <c r="AB37" s="16" cm="1">
        <f t="array" ref="AB37">STOWA2024_NDJF_V(AB$34*60,$C37,2050,"M","")</f>
        <v>41.827539435308594</v>
      </c>
      <c r="AC37" s="16" cm="1">
        <f t="array" ref="AC37">STOWA2024_NDJF_V(AC$34*60,$C37,2050,"M","")</f>
        <v>49.86981307674592</v>
      </c>
      <c r="AD37" s="16" cm="1">
        <f t="array" ref="AD37">STOWA2024_NDJF_V(AD$34*60,$C37,2050,"M","")</f>
        <v>56.718435725893471</v>
      </c>
      <c r="AE37" s="16" cm="1">
        <f t="array" ref="AE37">STOWA2024_NDJF_V(AE$34*60,$C37,2050,"M","")</f>
        <v>78.724025560679451</v>
      </c>
      <c r="AF37" s="16" cm="1">
        <f t="array" ref="AF37">STOWA2024_NDJF_V(AF$34*60,$C37,2050,"M","")</f>
        <v>87.879450777922131</v>
      </c>
      <c r="AH37" s="14" t="s">
        <v>62</v>
      </c>
      <c r="AI37">
        <v>2</v>
      </c>
      <c r="AJ37" s="16" cm="1">
        <f t="array" ref="AJ37">STOWA2024_NDJF_V(AJ$34*60,$C37,2050,"H","")</f>
        <v>4.1387555013762531</v>
      </c>
      <c r="AK37" s="16" cm="1">
        <f t="array" ref="AK37">STOWA2024_NDJF_V(AK$34*60,$C37,2050,"H","")</f>
        <v>6.18743696888248</v>
      </c>
      <c r="AL37" s="16" cm="1">
        <f t="array" ref="AL37">STOWA2024_NDJF_V(AL$34*60,$C37,2050,"H","")</f>
        <v>8.5943771834874649</v>
      </c>
      <c r="AM37" s="16" cm="1">
        <f t="array" ref="AM37">STOWA2024_NDJF_V(AM$34*60,$C37,2050,"H","")</f>
        <v>11.882436375131608</v>
      </c>
      <c r="AN37" s="16" cm="1">
        <f t="array" ref="AN37">STOWA2024_NDJF_V(AN$34*60,$C37,2050,"H","")</f>
        <v>16.126727299418324</v>
      </c>
      <c r="AO37" s="16" cm="1">
        <f t="array" ref="AO37">STOWA2024_NDJF_V(AO$34*60,$C37,2050,"H","")</f>
        <v>21.256954761313715</v>
      </c>
      <c r="AP37" s="16" cm="1">
        <f t="array" ref="AP37">STOWA2024_NDJF_V(AP$34*60,$C37,2050,"H","")</f>
        <v>24.668898812375172</v>
      </c>
      <c r="AQ37" s="16" cm="1">
        <f t="array" ref="AQ37">STOWA2024_NDJF_V(AQ$34*60,$C37,2050,"H","")</f>
        <v>32.149846528504796</v>
      </c>
      <c r="AR37" s="16" cm="1">
        <f t="array" ref="AR37">STOWA2024_NDJF_V(AR$34*60,$C37,2050,"H","")</f>
        <v>42.799467067554446</v>
      </c>
      <c r="AS37" s="16" cm="1">
        <f t="array" ref="AS37">STOWA2024_NDJF_V(AS$34*60,$C37,2050,"H","")</f>
        <v>50.930257300060553</v>
      </c>
      <c r="AT37" s="16" cm="1">
        <f t="array" ref="AT37">STOWA2024_NDJF_V(AT$34*60,$C37,2050,"H","")</f>
        <v>57.852130323865204</v>
      </c>
      <c r="AU37" s="16" cm="1">
        <f t="array" ref="AU37">STOWA2024_NDJF_V(AU$34*60,$C37,2050,"H","")</f>
        <v>80.253426760291205</v>
      </c>
      <c r="AV37" s="16" cm="1">
        <f t="array" ref="AV37">STOWA2024_NDJF_V(AV$34*60,$C37,2050,"H","")</f>
        <v>89.586717860413756</v>
      </c>
    </row>
    <row r="38" spans="2:48" x14ac:dyDescent="0.3">
      <c r="B38" s="14" t="s">
        <v>63</v>
      </c>
      <c r="C38">
        <v>5</v>
      </c>
      <c r="D38" s="16" cm="1">
        <f t="array" ref="D38">STOWA2024_NDJF_V(D$2*60,$C38,2050,"L","")</f>
        <v>5.1538018406425836</v>
      </c>
      <c r="E38" s="16" cm="1">
        <f t="array" ref="E38">STOWA2024_NDJF_V(E$2*60,$C38,2050,"L","")</f>
        <v>7.4664604984833893</v>
      </c>
      <c r="F38" s="16" cm="1">
        <f t="array" ref="F38">STOWA2024_NDJF_V(F$2*60,$C38,2050,"L","")</f>
        <v>10.180830248966119</v>
      </c>
      <c r="G38" s="16" cm="1">
        <f t="array" ref="G38">STOWA2024_NDJF_V(G$2*60,$C38,2050,"L","")</f>
        <v>13.902641974471523</v>
      </c>
      <c r="H38" s="16" cm="1">
        <f t="array" ref="H38">STOWA2024_NDJF_V(H$2*60,$C38,2050,"L","")</f>
        <v>18.798602503253228</v>
      </c>
      <c r="I38" s="16" cm="1">
        <f t="array" ref="I38">STOWA2024_NDJF_V(I$2*60,$C38,2050,"L","")</f>
        <v>24.70530826280098</v>
      </c>
      <c r="J38" s="16" cm="1">
        <f t="array" ref="J38">STOWA2024_NDJF_V(J$2*60,$C38,2050,"L","")</f>
        <v>28.63047072203635</v>
      </c>
      <c r="K38" s="16" cm="1">
        <f t="array" ref="K38">STOWA2024_NDJF_V(K$2*60,$C38,2050,"L","")</f>
        <v>36.875902745661961</v>
      </c>
      <c r="L38" s="16" cm="1">
        <f t="array" ref="L38">STOWA2024_NDJF_V(L$2*60,$C38,2050,"L","")</f>
        <v>49.164518118945331</v>
      </c>
      <c r="M38" s="16" cm="1">
        <f t="array" ref="M38">STOWA2024_NDJF_V(M$2*60,$C38,2050,"L","")</f>
        <v>58.526454534266939</v>
      </c>
      <c r="N38" s="16" cm="1">
        <f t="array" ref="N38">STOWA2024_NDJF_V(N$2*60,$C38,2050,"L","")</f>
        <v>66.428486009664155</v>
      </c>
      <c r="O38" s="16" cm="1">
        <f t="array" ref="O38">STOWA2024_NDJF_V(O$2*60,$C38,2050,"L","")</f>
        <v>91.181761274928775</v>
      </c>
      <c r="P38" s="16" cm="1">
        <f t="array" ref="P38">STOWA2024_NDJF_V(P$2*60,$C38,2050,"L","")</f>
        <v>101.22860877479556</v>
      </c>
      <c r="R38" s="14" t="s">
        <v>63</v>
      </c>
      <c r="S38">
        <v>5</v>
      </c>
      <c r="T38" s="16" cm="1">
        <f t="array" ref="T38">STOWA2024_NDJF_V(T$34*60,$C38,2050,"M","")</f>
        <v>5.2558297221697998</v>
      </c>
      <c r="U38" s="16" cm="1">
        <f t="array" ref="U38">STOWA2024_NDJF_V(U$34*60,$C38,2050,"M","")</f>
        <v>7.6142712158376149</v>
      </c>
      <c r="V38" s="16" cm="1">
        <f t="array" ref="V38">STOWA2024_NDJF_V(V$34*60,$C38,2050,"M","")</f>
        <v>10.382376325941541</v>
      </c>
      <c r="W38" s="16" cm="1">
        <f t="array" ref="W38">STOWA2024_NDJF_V(W$34*60,$C38,2050,"M","")</f>
        <v>14.177867361893449</v>
      </c>
      <c r="X38" s="16" cm="1">
        <f t="array" ref="X38">STOWA2024_NDJF_V(X$34*60,$C38,2050,"M","")</f>
        <v>19.170751384483793</v>
      </c>
      <c r="Y38" s="16" cm="1">
        <f t="array" ref="Y38">STOWA2024_NDJF_V(Y$34*60,$C38,2050,"M","")</f>
        <v>25.194389981980184</v>
      </c>
      <c r="Z38" s="16" cm="1">
        <f t="array" ref="Z38">STOWA2024_NDJF_V(Z$34*60,$C38,2050,"M","")</f>
        <v>29.197257409848191</v>
      </c>
      <c r="AA38" s="16" cm="1">
        <f t="array" ref="AA38">STOWA2024_NDJF_V(AA$34*60,$C38,2050,"M","")</f>
        <v>37.605921157870547</v>
      </c>
      <c r="AB38" s="16" cm="1">
        <f t="array" ref="AB38">STOWA2024_NDJF_V(AB$34*60,$C38,2050,"M","")</f>
        <v>50.036525212820443</v>
      </c>
      <c r="AC38" s="16" cm="1">
        <f t="array" ref="AC38">STOWA2024_NDJF_V(AC$34*60,$C38,2050,"M","")</f>
        <v>59.474972594010659</v>
      </c>
      <c r="AD38" s="16" cm="1">
        <f t="array" ref="AD38">STOWA2024_NDJF_V(AD$34*60,$C38,2050,"M","")</f>
        <v>67.439477010182614</v>
      </c>
      <c r="AE38" s="16" cm="1">
        <f t="array" ref="AE38">STOWA2024_NDJF_V(AE$34*60,$C38,2050,"M","")</f>
        <v>92.529972155341753</v>
      </c>
      <c r="AF38" s="16" cm="1">
        <f t="array" ref="AF38">STOWA2024_NDJF_V(AF$34*60,$C38,2050,"M","")</f>
        <v>102.72537205125548</v>
      </c>
      <c r="AH38" s="14" t="s">
        <v>63</v>
      </c>
      <c r="AI38">
        <v>5</v>
      </c>
      <c r="AJ38" s="16" cm="1">
        <f t="array" ref="AJ38">STOWA2024_NDJF_V(AJ$34*60,$C38,2050,"H","")</f>
        <v>5.3918668975394226</v>
      </c>
      <c r="AK38" s="16" cm="1">
        <f t="array" ref="AK38">STOWA2024_NDJF_V(AK$34*60,$C38,2050,"H","")</f>
        <v>7.8113521723099151</v>
      </c>
      <c r="AL38" s="16" cm="1">
        <f t="array" ref="AL38">STOWA2024_NDJF_V(AL$34*60,$C38,2050,"H","")</f>
        <v>10.651104428575437</v>
      </c>
      <c r="AM38" s="16" cm="1">
        <f t="array" ref="AM38">STOWA2024_NDJF_V(AM$34*60,$C38,2050,"H","")</f>
        <v>14.544834545122685</v>
      </c>
      <c r="AN38" s="16" cm="1">
        <f t="array" ref="AN38">STOWA2024_NDJF_V(AN$34*60,$C38,2050,"H","")</f>
        <v>19.666949892791212</v>
      </c>
      <c r="AO38" s="16" cm="1">
        <f t="array" ref="AO38">STOWA2024_NDJF_V(AO$34*60,$C38,2050,"H","")</f>
        <v>25.846498940885791</v>
      </c>
      <c r="AP38" s="16" cm="1">
        <f t="array" ref="AP38">STOWA2024_NDJF_V(AP$34*60,$C38,2050,"H","")</f>
        <v>29.95297299359731</v>
      </c>
      <c r="AQ38" s="16" cm="1">
        <f t="array" ref="AQ38">STOWA2024_NDJF_V(AQ$34*60,$C38,2050,"H","")</f>
        <v>38.579279040815322</v>
      </c>
      <c r="AR38" s="16" cm="1">
        <f t="array" ref="AR38">STOWA2024_NDJF_V(AR$34*60,$C38,2050,"H","")</f>
        <v>51.199201337987255</v>
      </c>
      <c r="AS38" s="16" cm="1">
        <f t="array" ref="AS38">STOWA2024_NDJF_V(AS$34*60,$C38,2050,"H","")</f>
        <v>60.739663340335596</v>
      </c>
      <c r="AT38" s="16" cm="1">
        <f t="array" ref="AT38">STOWA2024_NDJF_V(AT$34*60,$C38,2050,"H","")</f>
        <v>68.787465010873873</v>
      </c>
      <c r="AU38" s="16" cm="1">
        <f t="array" ref="AU38">STOWA2024_NDJF_V(AU$34*60,$C38,2050,"H","")</f>
        <v>94.327586662559042</v>
      </c>
      <c r="AV38" s="16" cm="1">
        <f t="array" ref="AV38">STOWA2024_NDJF_V(AV$34*60,$C38,2050,"H","")</f>
        <v>104.72105641986869</v>
      </c>
    </row>
    <row r="39" spans="2:48" x14ac:dyDescent="0.3">
      <c r="B39" s="14" t="s">
        <v>64</v>
      </c>
      <c r="C39">
        <v>10</v>
      </c>
      <c r="D39" s="16" cm="1">
        <f t="array" ref="D39">STOWA2024_NDJF_V(D$2*60,$C39,2050,"L","")</f>
        <v>6.1887924722286627</v>
      </c>
      <c r="E39" s="16" cm="1">
        <f t="array" ref="E39">STOWA2024_NDJF_V(E$2*60,$C39,2050,"L","")</f>
        <v>8.7575313701043971</v>
      </c>
      <c r="F39" s="16" cm="1">
        <f t="array" ref="F39">STOWA2024_NDJF_V(F$2*60,$C39,2050,"L","")</f>
        <v>11.782845403340712</v>
      </c>
      <c r="G39" s="16" cm="1">
        <f t="array" ref="G39">STOWA2024_NDJF_V(G$2*60,$C39,2050,"L","")</f>
        <v>15.940015418795795</v>
      </c>
      <c r="H39" s="16" cm="1">
        <f t="array" ref="H39">STOWA2024_NDJF_V(H$2*60,$C39,2050,"L","")</f>
        <v>21.467570988004361</v>
      </c>
      <c r="I39" s="16" cm="1">
        <f t="array" ref="I39">STOWA2024_NDJF_V(I$2*60,$C39,2050,"L","")</f>
        <v>28.123588934860521</v>
      </c>
      <c r="J39" s="16" cm="1">
        <f t="array" ref="J39">STOWA2024_NDJF_V(J$2*60,$C39,2050,"L","")</f>
        <v>32.543231932011729</v>
      </c>
      <c r="K39" s="16" cm="1">
        <f t="array" ref="K39">STOWA2024_NDJF_V(K$2*60,$C39,2050,"L","")</f>
        <v>41.805723604187804</v>
      </c>
      <c r="L39" s="16" cm="1">
        <f t="array" ref="L39">STOWA2024_NDJF_V(L$2*60,$C39,2050,"L","")</f>
        <v>55.547110294912038</v>
      </c>
      <c r="M39" s="16" cm="1">
        <f t="array" ref="M39">STOWA2024_NDJF_V(M$2*60,$C39,2050,"L","")</f>
        <v>65.904388178221993</v>
      </c>
      <c r="N39" s="16" cm="1">
        <f t="array" ref="N39">STOWA2024_NDJF_V(N$2*60,$C39,2050,"L","")</f>
        <v>74.559689336195504</v>
      </c>
      <c r="O39" s="16" cm="1">
        <f t="array" ref="O39">STOWA2024_NDJF_V(O$2*60,$C39,2050,"L","")</f>
        <v>101.09907017135858</v>
      </c>
      <c r="P39" s="16" cm="1">
        <f t="array" ref="P39">STOWA2024_NDJF_V(P$2*60,$C39,2050,"L","")</f>
        <v>111.60447768980691</v>
      </c>
      <c r="R39" s="14" t="s">
        <v>64</v>
      </c>
      <c r="S39">
        <v>10</v>
      </c>
      <c r="T39" s="16" cm="1">
        <f t="array" ref="T39">STOWA2024_NDJF_V(T$34*60,$C39,2050,"M","")</f>
        <v>6.3113096749999578</v>
      </c>
      <c r="U39" s="16" cm="1">
        <f t="array" ref="U39">STOWA2024_NDJF_V(U$34*60,$C39,2050,"M","")</f>
        <v>8.9309009331430271</v>
      </c>
      <c r="V39" s="16" cm="1">
        <f t="array" ref="V39">STOWA2024_NDJF_V(V$34*60,$C39,2050,"M","")</f>
        <v>12.016105973311651</v>
      </c>
      <c r="W39" s="16" cm="1">
        <f t="array" ref="W39">STOWA2024_NDJF_V(W$34*60,$C39,2050,"M","")</f>
        <v>16.255573923949367</v>
      </c>
      <c r="X39" s="16" cm="1">
        <f t="array" ref="X39">STOWA2024_NDJF_V(X$34*60,$C39,2050,"M","")</f>
        <v>21.892556437031274</v>
      </c>
      <c r="Y39" s="16" cm="1">
        <f t="array" ref="Y39">STOWA2024_NDJF_V(Y$34*60,$C39,2050,"M","")</f>
        <v>28.68034107409456</v>
      </c>
      <c r="Z39" s="16" cm="1">
        <f t="array" ref="Z39">STOWA2024_NDJF_V(Z$34*60,$C39,2050,"M","")</f>
        <v>33.187478085577084</v>
      </c>
      <c r="AA39" s="16" cm="1">
        <f t="array" ref="AA39">STOWA2024_NDJF_V(AA$34*60,$C39,2050,"M","")</f>
        <v>42.633335830449852</v>
      </c>
      <c r="AB39" s="16" cm="1">
        <f t="array" ref="AB39">STOWA2024_NDJF_V(AB$34*60,$C39,2050,"M","")</f>
        <v>56.532322315179172</v>
      </c>
      <c r="AC39" s="16" cm="1">
        <f t="array" ref="AC39">STOWA2024_NDJF_V(AC$34*60,$C39,2050,"M","")</f>
        <v>66.972477863490795</v>
      </c>
      <c r="AD39" s="16" cm="1">
        <f t="array" ref="AD39">STOWA2024_NDJF_V(AD$34*60,$C39,2050,"M","")</f>
        <v>75.694431062950798</v>
      </c>
      <c r="AE39" s="16" cm="1">
        <f t="array" ref="AE39">STOWA2024_NDJF_V(AE$34*60,$C39,2050,"M","")</f>
        <v>102.59391809378117</v>
      </c>
      <c r="AF39" s="16" cm="1">
        <f t="array" ref="AF39">STOWA2024_NDJF_V(AF$34*60,$C39,2050,"M","")</f>
        <v>113.2546582634254</v>
      </c>
      <c r="AH39" s="14" t="s">
        <v>64</v>
      </c>
      <c r="AI39">
        <v>10</v>
      </c>
      <c r="AJ39" s="16" cm="1">
        <f t="array" ref="AJ39">STOWA2024_NDJF_V(AJ$34*60,$C39,2050,"H","")</f>
        <v>6.4746659453616831</v>
      </c>
      <c r="AK39" s="16" cm="1">
        <f t="array" ref="AK39">STOWA2024_NDJF_V(AK$34*60,$C39,2050,"H","")</f>
        <v>9.1620603505278684</v>
      </c>
      <c r="AL39" s="16" cm="1">
        <f t="array" ref="AL39">STOWA2024_NDJF_V(AL$34*60,$C39,2050,"H","")</f>
        <v>12.327120066606234</v>
      </c>
      <c r="AM39" s="16" cm="1">
        <f t="array" ref="AM39">STOWA2024_NDJF_V(AM$34*60,$C39,2050,"H","")</f>
        <v>16.676318597487466</v>
      </c>
      <c r="AN39" s="16" cm="1">
        <f t="array" ref="AN39">STOWA2024_NDJF_V(AN$34*60,$C39,2050,"H","")</f>
        <v>22.459203702400494</v>
      </c>
      <c r="AO39" s="16" cm="1">
        <f t="array" ref="AO39">STOWA2024_NDJF_V(AO$34*60,$C39,2050,"H","")</f>
        <v>29.422677259739949</v>
      </c>
      <c r="AP39" s="16" cm="1">
        <f t="array" ref="AP39">STOWA2024_NDJF_V(AP$34*60,$C39,2050,"H","")</f>
        <v>34.046472956997555</v>
      </c>
      <c r="AQ39" s="16" cm="1">
        <f t="array" ref="AQ39">STOWA2024_NDJF_V(AQ$34*60,$C39,2050,"H","")</f>
        <v>43.736818798799248</v>
      </c>
      <c r="AR39" s="16" cm="1">
        <f t="array" ref="AR39">STOWA2024_NDJF_V(AR$34*60,$C39,2050,"H","")</f>
        <v>57.845938342202018</v>
      </c>
      <c r="AS39" s="16" cm="1">
        <f t="array" ref="AS39">STOWA2024_NDJF_V(AS$34*60,$C39,2050,"H","")</f>
        <v>68.396597443849174</v>
      </c>
      <c r="AT39" s="16" cm="1">
        <f t="array" ref="AT39">STOWA2024_NDJF_V(AT$34*60,$C39,2050,"H","")</f>
        <v>77.207420031957824</v>
      </c>
      <c r="AU39" s="16" cm="1">
        <f t="array" ref="AU39">STOWA2024_NDJF_V(AU$34*60,$C39,2050,"H","")</f>
        <v>104.58704865701129</v>
      </c>
      <c r="AV39" s="16" cm="1">
        <f t="array" ref="AV39">STOWA2024_NDJF_V(AV$34*60,$C39,2050,"H","")</f>
        <v>115.45489902825003</v>
      </c>
    </row>
    <row r="40" spans="2:48" x14ac:dyDescent="0.3">
      <c r="B40" s="14" t="s">
        <v>65</v>
      </c>
      <c r="C40">
        <v>20</v>
      </c>
      <c r="D40" s="16" cm="1">
        <f t="array" ref="D40">STOWA2024_NDJF_V(D$2*60,$C40,2050,"L","")</f>
        <v>7.3498324982656653</v>
      </c>
      <c r="E40" s="16" cm="1">
        <f t="array" ref="E40">STOWA2024_NDJF_V(E$2*60,$C40,2050,"L","")</f>
        <v>10.158799227968917</v>
      </c>
      <c r="F40" s="16" cm="1">
        <f t="array" ref="F40">STOWA2024_NDJF_V(F$2*60,$C40,2050,"L","")</f>
        <v>13.491067168102393</v>
      </c>
      <c r="G40" s="16" cm="1">
        <f t="array" ref="G40">STOWA2024_NDJF_V(G$2*60,$C40,2050,"L","")</f>
        <v>18.079466404899652</v>
      </c>
      <c r="H40" s="16" cm="1">
        <f t="array" ref="H40">STOWA2024_NDJF_V(H$2*60,$C40,2050,"L","")</f>
        <v>24.234364387513892</v>
      </c>
      <c r="I40" s="16" cm="1">
        <f t="array" ref="I40">STOWA2024_NDJF_V(I$2*60,$C40,2050,"L","")</f>
        <v>31.630220238214122</v>
      </c>
      <c r="J40" s="16" cm="1">
        <f t="array" ref="J40">STOWA2024_NDJF_V(J$2*60,$C40,2050,"L","")</f>
        <v>36.537058702195388</v>
      </c>
      <c r="K40" s="16" cm="1">
        <f t="array" ref="K40">STOWA2024_NDJF_V(K$2*60,$C40,2050,"L","")</f>
        <v>46.991410936427506</v>
      </c>
      <c r="L40" s="16" cm="1">
        <f t="array" ref="L40">STOWA2024_NDJF_V(L$2*60,$C40,2050,"L","")</f>
        <v>62.182321864157636</v>
      </c>
      <c r="M40" s="16" cm="1">
        <f t="array" ref="M40">STOWA2024_NDJF_V(M$2*60,$C40,2050,"L","")</f>
        <v>73.484487823663954</v>
      </c>
      <c r="N40" s="16" cm="1">
        <f t="array" ref="N40">STOWA2024_NDJF_V(N$2*60,$C40,2050,"L","")</f>
        <v>82.815837553232285</v>
      </c>
      <c r="O40" s="16" cm="1">
        <f t="array" ref="O40">STOWA2024_NDJF_V(O$2*60,$C40,2050,"L","")</f>
        <v>110.70515595661958</v>
      </c>
      <c r="P40" s="16" cm="1">
        <f t="array" ref="P40">STOWA2024_NDJF_V(P$2*60,$C40,2050,"L","")</f>
        <v>121.42064781827582</v>
      </c>
      <c r="R40" s="14" t="s">
        <v>65</v>
      </c>
      <c r="S40">
        <v>20</v>
      </c>
      <c r="T40" s="16" cm="1">
        <f t="array" ref="T40">STOWA2024_NDJF_V(T$34*60,$C40,2050,"M","")</f>
        <v>7.4953343748540053</v>
      </c>
      <c r="U40" s="16" cm="1">
        <f t="array" ref="U40">STOWA2024_NDJF_V(U$34*60,$C40,2050,"M","")</f>
        <v>10.359909165086863</v>
      </c>
      <c r="V40" s="16" cm="1">
        <f t="array" ref="V40">STOWA2024_NDJF_V(V$34*60,$C40,2050,"M","")</f>
        <v>13.758144763489968</v>
      </c>
      <c r="W40" s="16" cm="1">
        <f t="array" ref="W40">STOWA2024_NDJF_V(W$34*60,$C40,2050,"M","")</f>
        <v>18.437378818583841</v>
      </c>
      <c r="X40" s="16" cm="1">
        <f t="array" ref="X40">STOWA2024_NDJF_V(X$34*60,$C40,2050,"M","")</f>
        <v>24.714123007474413</v>
      </c>
      <c r="Y40" s="16" cm="1">
        <f t="array" ref="Y40">STOWA2024_NDJF_V(Y$34*60,$C40,2050,"M","")</f>
        <v>32.256391841804906</v>
      </c>
      <c r="Z40" s="16" cm="1">
        <f t="array" ref="Z40">STOWA2024_NDJF_V(Z$34*60,$C40,2050,"M","")</f>
        <v>37.260369145996961</v>
      </c>
      <c r="AA40" s="16" cm="1">
        <f t="array" ref="AA40">STOWA2024_NDJF_V(AA$34*60,$C40,2050,"M","")</f>
        <v>47.921682269331683</v>
      </c>
      <c r="AB40" s="16" cm="1">
        <f t="array" ref="AB40">STOWA2024_NDJF_V(AB$34*60,$C40,2050,"M","")</f>
        <v>63.285219397862456</v>
      </c>
      <c r="AC40" s="16" cm="1">
        <f t="array" ref="AC40">STOWA2024_NDJF_V(AC$34*60,$C40,2050,"M","")</f>
        <v>74.67542556910611</v>
      </c>
      <c r="AD40" s="16" cm="1">
        <f t="array" ref="AD40">STOWA2024_NDJF_V(AD$34*60,$C40,2050,"M","")</f>
        <v>84.07623157236641</v>
      </c>
      <c r="AE40" s="16" cm="1">
        <f t="array" ref="AE40">STOWA2024_NDJF_V(AE$34*60,$C40,2050,"M","")</f>
        <v>112.3420391851471</v>
      </c>
      <c r="AF40" s="16" cm="1">
        <f t="array" ref="AF40">STOWA2024_NDJF_V(AF$34*60,$C40,2050,"M","")</f>
        <v>123.21596999901114</v>
      </c>
      <c r="AH40" s="14" t="s">
        <v>65</v>
      </c>
      <c r="AI40">
        <v>20</v>
      </c>
      <c r="AJ40" s="16" cm="1">
        <f t="array" ref="AJ40">STOWA2024_NDJF_V(AJ$34*60,$C40,2050,"H","")</f>
        <v>7.689336876971792</v>
      </c>
      <c r="AK40" s="16" cm="1">
        <f t="array" ref="AK40">STOWA2024_NDJF_V(AK$34*60,$C40,2050,"H","")</f>
        <v>10.628055747910794</v>
      </c>
      <c r="AL40" s="16" cm="1">
        <f t="array" ref="AL40">STOWA2024_NDJF_V(AL$34*60,$C40,2050,"H","")</f>
        <v>14.114248224006733</v>
      </c>
      <c r="AM40" s="16" cm="1">
        <f t="array" ref="AM40">STOWA2024_NDJF_V(AM$34*60,$C40,2050,"H","")</f>
        <v>18.914595370162758</v>
      </c>
      <c r="AN40" s="16" cm="1">
        <f t="array" ref="AN40">STOWA2024_NDJF_V(AN$34*60,$C40,2050,"H","")</f>
        <v>25.353801167421771</v>
      </c>
      <c r="AO40" s="16" cm="1">
        <f t="array" ref="AO40">STOWA2024_NDJF_V(AO$34*60,$C40,2050,"H","")</f>
        <v>33.091287313259279</v>
      </c>
      <c r="AP40" s="16" cm="1">
        <f t="array" ref="AP40">STOWA2024_NDJF_V(AP$34*60,$C40,2050,"H","")</f>
        <v>38.224783071065723</v>
      </c>
      <c r="AQ40" s="16" cm="1">
        <f t="array" ref="AQ40">STOWA2024_NDJF_V(AQ$34*60,$C40,2050,"H","")</f>
        <v>49.162044046537254</v>
      </c>
      <c r="AR40" s="16" cm="1">
        <f t="array" ref="AR40">STOWA2024_NDJF_V(AR$34*60,$C40,2050,"H","")</f>
        <v>64.755749442802212</v>
      </c>
      <c r="AS40" s="16" cm="1">
        <f t="array" ref="AS40">STOWA2024_NDJF_V(AS$34*60,$C40,2050,"H","")</f>
        <v>76.263342563028957</v>
      </c>
      <c r="AT40" s="16" cm="1">
        <f t="array" ref="AT40">STOWA2024_NDJF_V(AT$34*60,$C40,2050,"H","")</f>
        <v>85.75675693121191</v>
      </c>
      <c r="AU40" s="16" cm="1">
        <f t="array" ref="AU40">STOWA2024_NDJF_V(AU$34*60,$C40,2050,"H","")</f>
        <v>114.52455015651711</v>
      </c>
      <c r="AV40" s="16" cm="1">
        <f t="array" ref="AV40">STOWA2024_NDJF_V(AV$34*60,$C40,2050,"H","")</f>
        <v>125.60973290665821</v>
      </c>
    </row>
    <row r="41" spans="2:48" x14ac:dyDescent="0.3">
      <c r="B41" s="14" t="s">
        <v>66</v>
      </c>
      <c r="C41">
        <v>25</v>
      </c>
      <c r="D41" s="16" cm="1">
        <f t="array" ref="D41">STOWA2024_NDJF_V(D$2*60,$C41,2050,"L","")</f>
        <v>7.7529030743366567</v>
      </c>
      <c r="E41" s="16" cm="1">
        <f t="array" ref="E41">STOWA2024_NDJF_V(E$2*60,$C41,2050,"L","")</f>
        <v>10.634881967692678</v>
      </c>
      <c r="F41" s="16" cm="1">
        <f t="array" ref="F41">STOWA2024_NDJF_V(F$2*60,$C41,2050,"L","")</f>
        <v>14.064737526592967</v>
      </c>
      <c r="G41" s="16" cm="1">
        <f t="array" ref="G41">STOWA2024_NDJF_V(G$2*60,$C41,2050,"L","")</f>
        <v>18.790771379128874</v>
      </c>
      <c r="H41" s="16" cm="1">
        <f t="array" ref="H41">STOWA2024_NDJF_V(H$2*60,$C41,2050,"L","")</f>
        <v>25.146475259523665</v>
      </c>
      <c r="I41" s="16" cm="1">
        <f t="array" ref="I41">STOWA2024_NDJF_V(I$2*60,$C41,2050,"L","")</f>
        <v>32.778277318965799</v>
      </c>
      <c r="J41" s="16" cm="1">
        <f t="array" ref="J41">STOWA2024_NDJF_V(J$2*60,$C41,2050,"L","")</f>
        <v>37.840308746529104</v>
      </c>
      <c r="K41" s="16" cm="1">
        <f t="array" ref="K41">STOWA2024_NDJF_V(K$2*60,$C41,2050,"L","")</f>
        <v>48.717441530447005</v>
      </c>
      <c r="L41" s="16" cm="1">
        <f t="array" ref="L41">STOWA2024_NDJF_V(L$2*60,$C41,2050,"L","")</f>
        <v>64.373771713218559</v>
      </c>
      <c r="M41" s="16" cm="1">
        <f t="array" ref="M41">STOWA2024_NDJF_V(M$2*60,$C41,2050,"L","")</f>
        <v>75.968660446634416</v>
      </c>
      <c r="N41" s="16" cm="1">
        <f t="array" ref="N41">STOWA2024_NDJF_V(N$2*60,$C41,2050,"L","")</f>
        <v>85.500625124912531</v>
      </c>
      <c r="O41" s="16" cm="1">
        <f t="array" ref="O41">STOWA2024_NDJF_V(O$2*60,$C41,2050,"L","")</f>
        <v>113.73301901993254</v>
      </c>
      <c r="P41" s="16" cm="1">
        <f t="array" ref="P41">STOWA2024_NDJF_V(P$2*60,$C41,2050,"L","")</f>
        <v>124.46667294688278</v>
      </c>
      <c r="R41" s="14" t="s">
        <v>66</v>
      </c>
      <c r="S41">
        <v>25</v>
      </c>
      <c r="T41" s="16" cm="1">
        <f t="array" ref="T41">STOWA2024_NDJF_V(T$34*60,$C41,2050,"M","")</f>
        <v>7.9063843879026026</v>
      </c>
      <c r="U41" s="16" cm="1">
        <f t="array" ref="U41">STOWA2024_NDJF_V(U$34*60,$C41,2050,"M","")</f>
        <v>10.845416736200656</v>
      </c>
      <c r="V41" s="16" cm="1">
        <f t="array" ref="V41">STOWA2024_NDJF_V(V$34*60,$C41,2050,"M","")</f>
        <v>14.343171858848107</v>
      </c>
      <c r="W41" s="16" cm="1">
        <f t="array" ref="W41">STOWA2024_NDJF_V(W$34*60,$C41,2050,"M","")</f>
        <v>19.16276523053309</v>
      </c>
      <c r="X41" s="16" cm="1">
        <f t="array" ref="X41">STOWA2024_NDJF_V(X$34*60,$C41,2050,"M","")</f>
        <v>25.644290596227776</v>
      </c>
      <c r="Y41" s="16" cm="1">
        <f t="array" ref="Y41">STOWA2024_NDJF_V(Y$34*60,$C41,2050,"M","")</f>
        <v>33.427176577876523</v>
      </c>
      <c r="Z41" s="16" cm="1">
        <f t="array" ref="Z41">STOWA2024_NDJF_V(Z$34*60,$C41,2050,"M","")</f>
        <v>38.589419142528108</v>
      </c>
      <c r="AA41" s="16" cm="1">
        <f t="array" ref="AA41">STOWA2024_NDJF_V(AA$34*60,$C41,2050,"M","")</f>
        <v>49.681882443479438</v>
      </c>
      <c r="AB41" s="16" cm="1">
        <f t="array" ref="AB41">STOWA2024_NDJF_V(AB$34*60,$C41,2050,"M","")</f>
        <v>65.515537924729387</v>
      </c>
      <c r="AC41" s="16" cm="1">
        <f t="array" ref="AC41">STOWA2024_NDJF_V(AC$34*60,$C41,2050,"M","")</f>
        <v>77.199858320853536</v>
      </c>
      <c r="AD41" s="16" cm="1">
        <f t="array" ref="AD41">STOWA2024_NDJF_V(AD$34*60,$C41,2050,"M","")</f>
        <v>86.801879567583612</v>
      </c>
      <c r="AE41" s="16" cm="1">
        <f t="array" ref="AE41">STOWA2024_NDJF_V(AE$34*60,$C41,2050,"M","")</f>
        <v>115.4146721439883</v>
      </c>
      <c r="AF41" s="16" cm="1">
        <f t="array" ref="AF41">STOWA2024_NDJF_V(AF$34*60,$C41,2050,"M","")</f>
        <v>126.30703356691755</v>
      </c>
      <c r="AH41" s="14" t="s">
        <v>66</v>
      </c>
      <c r="AI41">
        <v>25</v>
      </c>
      <c r="AJ41" s="16" cm="1">
        <f t="array" ref="AJ41">STOWA2024_NDJF_V(AJ$34*60,$C41,2050,"H","")</f>
        <v>8.1110261393238652</v>
      </c>
      <c r="AK41" s="16" cm="1">
        <f t="array" ref="AK41">STOWA2024_NDJF_V(AK$34*60,$C41,2050,"H","")</f>
        <v>11.126129760877962</v>
      </c>
      <c r="AL41" s="16" cm="1">
        <f t="array" ref="AL41">STOWA2024_NDJF_V(AL$34*60,$C41,2050,"H","")</f>
        <v>14.714417635188292</v>
      </c>
      <c r="AM41" s="16" cm="1">
        <f t="array" ref="AM41">STOWA2024_NDJF_V(AM$34*60,$C41,2050,"H","")</f>
        <v>19.658757032405379</v>
      </c>
      <c r="AN41" s="16" cm="1">
        <f t="array" ref="AN41">STOWA2024_NDJF_V(AN$34*60,$C41,2050,"H","")</f>
        <v>26.308044378499929</v>
      </c>
      <c r="AO41" s="16" cm="1">
        <f t="array" ref="AO41">STOWA2024_NDJF_V(AO$34*60,$C41,2050,"H","")</f>
        <v>34.292375589757491</v>
      </c>
      <c r="AP41" s="16" cm="1">
        <f t="array" ref="AP41">STOWA2024_NDJF_V(AP$34*60,$C41,2050,"H","")</f>
        <v>39.588233003860118</v>
      </c>
      <c r="AQ41" s="16" cm="1">
        <f t="array" ref="AQ41">STOWA2024_NDJF_V(AQ$34*60,$C41,2050,"H","")</f>
        <v>50.967803660856013</v>
      </c>
      <c r="AR41" s="16" cm="1">
        <f t="array" ref="AR41">STOWA2024_NDJF_V(AR$34*60,$C41,2050,"H","")</f>
        <v>67.03789287341047</v>
      </c>
      <c r="AS41" s="16" cm="1">
        <f t="array" ref="AS41">STOWA2024_NDJF_V(AS$34*60,$C41,2050,"H","")</f>
        <v>78.841455486478992</v>
      </c>
      <c r="AT41" s="16" cm="1">
        <f t="array" ref="AT41">STOWA2024_NDJF_V(AT$34*60,$C41,2050,"H","")</f>
        <v>88.536885491145014</v>
      </c>
      <c r="AU41" s="16" cm="1">
        <f t="array" ref="AU41">STOWA2024_NDJF_V(AU$34*60,$C41,2050,"H","")</f>
        <v>117.65687630939595</v>
      </c>
      <c r="AV41" s="16" cm="1">
        <f t="array" ref="AV41">STOWA2024_NDJF_V(AV$34*60,$C41,2050,"H","")</f>
        <v>128.76084772696393</v>
      </c>
    </row>
    <row r="42" spans="2:48" x14ac:dyDescent="0.3">
      <c r="B42" s="14" t="s">
        <v>67</v>
      </c>
      <c r="C42">
        <v>50</v>
      </c>
      <c r="D42" s="16" cm="1">
        <f t="array" ref="D42">STOWA2024_NDJF_V(D$2*60,$C42,2050,"L","")</f>
        <v>9.1044329349993482</v>
      </c>
      <c r="E42" s="16" cm="1">
        <f t="array" ref="E42">STOWA2024_NDJF_V(E$2*60,$C42,2050,"L","")</f>
        <v>12.196387642492008</v>
      </c>
      <c r="F42" s="16" cm="1">
        <f t="array" ref="F42">STOWA2024_NDJF_V(F$2*60,$C42,2050,"L","")</f>
        <v>15.924238776456786</v>
      </c>
      <c r="G42" s="16" cm="1">
        <f t="array" ref="G42">STOWA2024_NDJF_V(G$2*60,$C42,2050,"L","")</f>
        <v>21.073052420004945</v>
      </c>
      <c r="H42" s="16" cm="1">
        <f t="array" ref="H42">STOWA2024_NDJF_V(H$2*60,$C42,2050,"L","")</f>
        <v>28.048110452340914</v>
      </c>
      <c r="I42" s="16" cm="1">
        <f t="array" ref="I42">STOWA2024_NDJF_V(I$2*60,$C42,2050,"L","")</f>
        <v>36.405216079976178</v>
      </c>
      <c r="J42" s="16" cm="1">
        <f t="array" ref="J42">STOWA2024_NDJF_V(J$2*60,$C42,2050,"L","")</f>
        <v>41.943881672021227</v>
      </c>
      <c r="K42" s="16" cm="1">
        <f t="array" ref="K42">STOWA2024_NDJF_V(K$2*60,$C42,2050,"L","")</f>
        <v>54.261859320414835</v>
      </c>
      <c r="L42" s="16" cm="1">
        <f t="array" ref="L42">STOWA2024_NDJF_V(L$2*60,$C42,2050,"L","")</f>
        <v>71.358337555884148</v>
      </c>
      <c r="M42" s="16" cm="1">
        <f t="array" ref="M42">STOWA2024_NDJF_V(M$2*60,$C42,2050,"L","")</f>
        <v>83.824535638532637</v>
      </c>
      <c r="N42" s="16" cm="1">
        <f t="array" ref="N42">STOWA2024_NDJF_V(N$2*60,$C42,2050,"L","")</f>
        <v>93.924892864884526</v>
      </c>
      <c r="O42" s="16" cm="1">
        <f t="array" ref="O42">STOWA2024_NDJF_V(O$2*60,$C42,2050,"L","")</f>
        <v>122.9426286131071</v>
      </c>
      <c r="P42" s="16" cm="1">
        <f t="array" ref="P42">STOWA2024_NDJF_V(P$2*60,$C42,2050,"L","")</f>
        <v>133.58902599491012</v>
      </c>
      <c r="R42" s="14" t="s">
        <v>67</v>
      </c>
      <c r="S42">
        <v>50</v>
      </c>
      <c r="T42" s="16" cm="1">
        <f t="array" ref="T42">STOWA2024_NDJF_V(T$34*60,$C42,2050,"M","")</f>
        <v>9.2846699781738273</v>
      </c>
      <c r="U42" s="16" cm="1">
        <f t="array" ref="U42">STOWA2024_NDJF_V(U$34*60,$C42,2050,"M","")</f>
        <v>12.437834953025979</v>
      </c>
      <c r="V42" s="16" cm="1">
        <f t="array" ref="V42">STOWA2024_NDJF_V(V$34*60,$C42,2050,"M","")</f>
        <v>16.239484957340775</v>
      </c>
      <c r="W42" s="16" cm="1">
        <f t="array" ref="W42">STOWA2024_NDJF_V(W$34*60,$C42,2050,"M","")</f>
        <v>21.490227732949656</v>
      </c>
      <c r="X42" s="16" cm="1">
        <f t="array" ref="X42">STOWA2024_NDJF_V(X$34*60,$C42,2050,"M","")</f>
        <v>28.60336837237319</v>
      </c>
      <c r="Y42" s="16" cm="1">
        <f t="array" ref="Y42">STOWA2024_NDJF_V(Y$34*60,$C42,2050,"M","")</f>
        <v>37.125916484848055</v>
      </c>
      <c r="Z42" s="16" cm="1">
        <f t="array" ref="Z42">STOWA2024_NDJF_V(Z$34*60,$C42,2050,"M","")</f>
        <v>42.774228961720482</v>
      </c>
      <c r="AA42" s="16" cm="1">
        <f t="array" ref="AA42">STOWA2024_NDJF_V(AA$34*60,$C42,2050,"M","")</f>
        <v>55.336060992378911</v>
      </c>
      <c r="AB42" s="16" cm="1">
        <f t="array" ref="AB42">STOWA2024_NDJF_V(AB$34*60,$C42,2050,"M","")</f>
        <v>72.623985607296405</v>
      </c>
      <c r="AC42" s="16" cm="1">
        <f t="array" ref="AC42">STOWA2024_NDJF_V(AC$34*60,$C42,2050,"M","")</f>
        <v>85.183050972076842</v>
      </c>
      <c r="AD42" s="16" cm="1">
        <f t="array" ref="AD42">STOWA2024_NDJF_V(AD$34*60,$C42,2050,"M","")</f>
        <v>95.354358251123259</v>
      </c>
      <c r="AE42" s="16" cm="1">
        <f t="array" ref="AE42">STOWA2024_NDJF_V(AE$34*60,$C42,2050,"M","")</f>
        <v>124.76045475777863</v>
      </c>
      <c r="AF42" s="16" cm="1">
        <f t="array" ref="AF42">STOWA2024_NDJF_V(AF$34*60,$C42,2050,"M","")</f>
        <v>135.56426946281221</v>
      </c>
      <c r="AH42" s="14" t="s">
        <v>67</v>
      </c>
      <c r="AI42">
        <v>50</v>
      </c>
      <c r="AJ42" s="16" cm="1">
        <f t="array" ref="AJ42">STOWA2024_NDJF_V(AJ$34*60,$C42,2050,"H","")</f>
        <v>9.5249860357397971</v>
      </c>
      <c r="AK42" s="16" cm="1">
        <f t="array" ref="AK42">STOWA2024_NDJF_V(AK$34*60,$C42,2050,"H","")</f>
        <v>12.759764700404608</v>
      </c>
      <c r="AL42" s="16" cm="1">
        <f t="array" ref="AL42">STOWA2024_NDJF_V(AL$34*60,$C42,2050,"H","")</f>
        <v>16.659813198519426</v>
      </c>
      <c r="AM42" s="16" cm="1">
        <f t="array" ref="AM42">STOWA2024_NDJF_V(AM$34*60,$C42,2050,"H","")</f>
        <v>22.0464614835426</v>
      </c>
      <c r="AN42" s="16" cm="1">
        <f t="array" ref="AN42">STOWA2024_NDJF_V(AN$34*60,$C42,2050,"H","")</f>
        <v>29.343712265749563</v>
      </c>
      <c r="AO42" s="16" cm="1">
        <f t="array" ref="AO42">STOWA2024_NDJF_V(AO$34*60,$C42,2050,"H","")</f>
        <v>38.086850358010558</v>
      </c>
      <c r="AP42" s="16" cm="1">
        <f t="array" ref="AP42">STOWA2024_NDJF_V(AP$34*60,$C42,2050,"H","")</f>
        <v>43.881358681319483</v>
      </c>
      <c r="AQ42" s="16" cm="1">
        <f t="array" ref="AQ42">STOWA2024_NDJF_V(AQ$34*60,$C42,2050,"H","")</f>
        <v>56.76832988833101</v>
      </c>
      <c r="AR42" s="16" cm="1">
        <f t="array" ref="AR42">STOWA2024_NDJF_V(AR$34*60,$C42,2050,"H","")</f>
        <v>74.311516342512746</v>
      </c>
      <c r="AS42" s="16" cm="1">
        <f t="array" ref="AS42">STOWA2024_NDJF_V(AS$34*60,$C42,2050,"H","")</f>
        <v>86.994404750135743</v>
      </c>
      <c r="AT42" s="16" cm="1">
        <f t="array" ref="AT42">STOWA2024_NDJF_V(AT$34*60,$C42,2050,"H","")</f>
        <v>97.260312099441549</v>
      </c>
      <c r="AU42" s="16" cm="1">
        <f t="array" ref="AU42">STOWA2024_NDJF_V(AU$34*60,$C42,2050,"H","")</f>
        <v>127.18422295067398</v>
      </c>
      <c r="AV42" s="16" cm="1">
        <f t="array" ref="AV42">STOWA2024_NDJF_V(AV$34*60,$C42,2050,"H","")</f>
        <v>138.19792742001496</v>
      </c>
    </row>
    <row r="43" spans="2:48" x14ac:dyDescent="0.3">
      <c r="B43" s="14" t="s">
        <v>68</v>
      </c>
      <c r="C43">
        <v>100</v>
      </c>
      <c r="D43" s="16" cm="1">
        <f t="array" ref="D43">STOWA2024_NDJF_V(D$2*60,$C43,2050,"L","")</f>
        <v>10.620562856106858</v>
      </c>
      <c r="E43" s="16" cm="1">
        <f t="array" ref="E43">STOWA2024_NDJF_V(E$2*60,$C43,2050,"L","")</f>
        <v>13.891172770145081</v>
      </c>
      <c r="F43" s="16" cm="1">
        <f t="array" ref="F43">STOWA2024_NDJF_V(F$2*60,$C43,2050,"L","")</f>
        <v>17.907016840662436</v>
      </c>
      <c r="G43" s="16" cm="1">
        <f t="array" ref="G43">STOWA2024_NDJF_V(G$2*60,$C43,2050,"L","")</f>
        <v>23.469681490179163</v>
      </c>
      <c r="H43" s="16" cm="1">
        <f t="array" ref="H43">STOWA2024_NDJF_V(H$2*60,$C43,2050,"L","")</f>
        <v>31.056098424150949</v>
      </c>
      <c r="I43" s="16" cm="1">
        <f t="array" ref="I43">STOWA2024_NDJF_V(I$2*60,$C43,2050,"L","")</f>
        <v>40.125898556012544</v>
      </c>
      <c r="J43" s="16" cm="1">
        <f t="array" ref="J43">STOWA2024_NDJF_V(J$2*60,$C43,2050,"L","")</f>
        <v>46.132473442315984</v>
      </c>
      <c r="K43" s="16" cm="1">
        <f t="array" ref="K43">STOWA2024_NDJF_V(K$2*60,$C43,2050,"L","")</f>
        <v>60.094042258331683</v>
      </c>
      <c r="L43" s="16" cm="1">
        <f t="array" ref="L43">STOWA2024_NDJF_V(L$2*60,$C43,2050,"L","")</f>
        <v>78.619348569547057</v>
      </c>
      <c r="M43" s="16" cm="1">
        <f t="array" ref="M43">STOWA2024_NDJF_V(M$2*60,$C43,2050,"L","")</f>
        <v>91.895673118270437</v>
      </c>
      <c r="N43" s="16" cm="1">
        <f t="array" ref="N43">STOWA2024_NDJF_V(N$2*60,$C43,2050,"L","")</f>
        <v>102.47860875270031</v>
      </c>
      <c r="O43" s="16" cm="1">
        <f t="array" ref="O43">STOWA2024_NDJF_V(O$2*60,$C43,2050,"L","")</f>
        <v>131.86322398073213</v>
      </c>
      <c r="P43" s="16" cm="1">
        <f t="array" ref="P43">STOWA2024_NDJF_V(P$2*60,$C43,2050,"L","")</f>
        <v>142.21929785212703</v>
      </c>
      <c r="R43" s="14" t="s">
        <v>68</v>
      </c>
      <c r="S43">
        <v>100</v>
      </c>
      <c r="T43" s="16" cm="1">
        <f t="array" ref="T43">STOWA2024_NDJF_V(T$34*60,$C43,2050,"M","")</f>
        <v>10.830814154534762</v>
      </c>
      <c r="U43" s="16" cm="1">
        <f t="array" ref="U43">STOWA2024_NDJF_V(U$34*60,$C43,2050,"M","")</f>
        <v>14.16617110603177</v>
      </c>
      <c r="V43" s="16" cm="1">
        <f t="array" ref="V43">STOWA2024_NDJF_V(V$34*60,$C43,2050,"M","")</f>
        <v>18.26151533501999</v>
      </c>
      <c r="W43" s="16" cm="1">
        <f t="array" ref="W43">STOWA2024_NDJF_V(W$34*60,$C43,2050,"M","")</f>
        <v>23.934301969701316</v>
      </c>
      <c r="X43" s="16" cm="1">
        <f t="array" ref="X43">STOWA2024_NDJF_V(X$34*60,$C43,2050,"M","")</f>
        <v>31.670904353577566</v>
      </c>
      <c r="Y43" s="16" cm="1">
        <f t="array" ref="Y43">STOWA2024_NDJF_V(Y$34*60,$C43,2050,"M","")</f>
        <v>40.920255916002844</v>
      </c>
      <c r="Z43" s="16" cm="1">
        <f t="array" ref="Z43">STOWA2024_NDJF_V(Z$34*60,$C43,2050,"M","")</f>
        <v>47.045740711890176</v>
      </c>
      <c r="AA43" s="16" cm="1">
        <f t="array" ref="AA43">STOWA2024_NDJF_V(AA$34*60,$C43,2050,"M","")</f>
        <v>61.283701467902723</v>
      </c>
      <c r="AB43" s="16" cm="1">
        <f t="array" ref="AB43">STOWA2024_NDJF_V(AB$34*60,$C43,2050,"M","")</f>
        <v>80.013781634112519</v>
      </c>
      <c r="AC43" s="16" cm="1">
        <f t="array" ref="AC43">STOWA2024_NDJF_V(AC$34*60,$C43,2050,"M","")</f>
        <v>93.384994592783315</v>
      </c>
      <c r="AD43" s="16" cm="1">
        <f t="array" ref="AD43">STOWA2024_NDJF_V(AD$34*60,$C43,2050,"M","")</f>
        <v>104.03825518479813</v>
      </c>
      <c r="AE43" s="16" cm="1">
        <f t="array" ref="AE43">STOWA2024_NDJF_V(AE$34*60,$C43,2050,"M","")</f>
        <v>133.81294979005403</v>
      </c>
      <c r="AF43" s="16" cm="1">
        <f t="array" ref="AF43">STOWA2024_NDJF_V(AF$34*60,$C43,2050,"M","")</f>
        <v>144.32214826966609</v>
      </c>
      <c r="AH43" s="14" t="s">
        <v>68</v>
      </c>
      <c r="AI43">
        <v>100</v>
      </c>
      <c r="AJ43" s="16" cm="1">
        <f t="array" ref="AJ43">STOWA2024_NDJF_V(AJ$34*60,$C43,2050,"H","")</f>
        <v>11.111149219105302</v>
      </c>
      <c r="AK43" s="16" cm="1">
        <f t="array" ref="AK43">STOWA2024_NDJF_V(AK$34*60,$C43,2050,"H","")</f>
        <v>14.532835553880687</v>
      </c>
      <c r="AL43" s="16" cm="1">
        <f t="array" ref="AL43">STOWA2024_NDJF_V(AL$34*60,$C43,2050,"H","")</f>
        <v>18.734179994163394</v>
      </c>
      <c r="AM43" s="16" cm="1">
        <f t="array" ref="AM43">STOWA2024_NDJF_V(AM$34*60,$C43,2050,"H","")</f>
        <v>24.553795942397517</v>
      </c>
      <c r="AN43" s="16" cm="1">
        <f t="array" ref="AN43">STOWA2024_NDJF_V(AN$34*60,$C43,2050,"H","")</f>
        <v>32.490645592813053</v>
      </c>
      <c r="AO43" s="16" cm="1">
        <f t="array" ref="AO43">STOWA2024_NDJF_V(AO$34*60,$C43,2050,"H","")</f>
        <v>41.979399062656569</v>
      </c>
      <c r="AP43" s="16" cm="1">
        <f t="array" ref="AP43">STOWA2024_NDJF_V(AP$34*60,$C43,2050,"H","")</f>
        <v>48.263430404655757</v>
      </c>
      <c r="AQ43" s="16" cm="1">
        <f t="array" ref="AQ43">STOWA2024_NDJF_V(AQ$34*60,$C43,2050,"H","")</f>
        <v>62.869913747330777</v>
      </c>
      <c r="AR43" s="16" cm="1">
        <f t="array" ref="AR43">STOWA2024_NDJF_V(AR$34*60,$C43,2050,"H","")</f>
        <v>81.873025720199792</v>
      </c>
      <c r="AS43" s="16" cm="1">
        <f t="array" ref="AS43">STOWA2024_NDJF_V(AS$34*60,$C43,2050,"H","")</f>
        <v>95.370756558800437</v>
      </c>
      <c r="AT43" s="16" cm="1">
        <f t="array" ref="AT43">STOWA2024_NDJF_V(AT$34*60,$C43,2050,"H","")</f>
        <v>106.11778376092852</v>
      </c>
      <c r="AU43" s="16" cm="1">
        <f t="array" ref="AU43">STOWA2024_NDJF_V(AU$34*60,$C43,2050,"H","")</f>
        <v>136.4125842024832</v>
      </c>
      <c r="AV43" s="16" cm="1">
        <f t="array" ref="AV43">STOWA2024_NDJF_V(AV$34*60,$C43,2050,"H","")</f>
        <v>147.12594882638484</v>
      </c>
    </row>
    <row r="44" spans="2:48" x14ac:dyDescent="0.3">
      <c r="B44" s="14" t="s">
        <v>69</v>
      </c>
      <c r="C44">
        <v>200</v>
      </c>
      <c r="D44" s="16" cm="1">
        <f t="array" ref="D44">STOWA2024_NDJF_V(D$2*60,$C44,2050,"L","")</f>
        <v>12.321339142729414</v>
      </c>
      <c r="E44" s="16" cm="1">
        <f t="array" ref="E44">STOWA2024_NDJF_V(E$2*60,$C44,2050,"L","")</f>
        <v>15.730613173897105</v>
      </c>
      <c r="F44" s="16" cm="1">
        <f t="array" ref="F44">STOWA2024_NDJF_V(F$2*60,$C44,2050,"L","")</f>
        <v>20.021244433778016</v>
      </c>
      <c r="G44" s="16" cm="1">
        <f t="array" ref="G44">STOWA2024_NDJF_V(G$2*60,$C44,2050,"L","")</f>
        <v>25.986387713966199</v>
      </c>
      <c r="H44" s="16" cm="1">
        <f t="array" ref="H44">STOWA2024_NDJF_V(H$2*60,$C44,2050,"L","")</f>
        <v>34.174337291997297</v>
      </c>
      <c r="I44" s="16" cm="1">
        <f t="array" ref="I44">STOWA2024_NDJF_V(I$2*60,$C44,2050,"L","")</f>
        <v>43.942747695099492</v>
      </c>
      <c r="J44" s="16" cm="1">
        <f t="array" ref="J44">STOWA2024_NDJF_V(J$2*60,$C44,2050,"L","")</f>
        <v>50.407845498991776</v>
      </c>
      <c r="K44" s="16" cm="1">
        <f t="array" ref="K44">STOWA2024_NDJF_V(K$2*60,$C44,2050,"L","")</f>
        <v>66.228925867368801</v>
      </c>
      <c r="L44" s="16" cm="1">
        <f t="array" ref="L44">STOWA2024_NDJF_V(L$2*60,$C44,2050,"L","")</f>
        <v>86.167746297932126</v>
      </c>
      <c r="M44" s="16" cm="1">
        <f t="array" ref="M44">STOWA2024_NDJF_V(M$2*60,$C44,2050,"L","")</f>
        <v>100.18797138237846</v>
      </c>
      <c r="N44" s="16" cm="1">
        <f t="array" ref="N44">STOWA2024_NDJF_V(N$2*60,$C44,2050,"L","")</f>
        <v>111.16376190165646</v>
      </c>
      <c r="O44" s="16" cm="1">
        <f t="array" ref="O44">STOWA2024_NDJF_V(O$2*60,$C44,2050,"L","")</f>
        <v>140.5038749125444</v>
      </c>
      <c r="P44" s="16" cm="1">
        <f t="array" ref="P44">STOWA2024_NDJF_V(P$2*60,$C44,2050,"L","")</f>
        <v>150.38403253596766</v>
      </c>
      <c r="R44" s="14" t="s">
        <v>69</v>
      </c>
      <c r="S44">
        <v>200</v>
      </c>
      <c r="T44" s="16" cm="1">
        <f t="array" ref="T44">STOWA2024_NDJF_V(T$34*60,$C44,2050,"M","")</f>
        <v>12.565260071236498</v>
      </c>
      <c r="U44" s="16" cm="1">
        <f t="array" ref="U44">STOWA2024_NDJF_V(U$34*60,$C44,2050,"M","")</f>
        <v>16.042026221368239</v>
      </c>
      <c r="V44" s="16" cm="1">
        <f t="array" ref="V44">STOWA2024_NDJF_V(V$34*60,$C44,2050,"M","")</f>
        <v>20.417597498618058</v>
      </c>
      <c r="W44" s="16" cm="1">
        <f t="array" ref="W44">STOWA2024_NDJF_V(W$34*60,$C44,2050,"M","")</f>
        <v>26.50083048242745</v>
      </c>
      <c r="X44" s="16" cm="1">
        <f t="array" ref="X44">STOWA2024_NDJF_V(X$34*60,$C44,2050,"M","")</f>
        <v>34.850873826445103</v>
      </c>
      <c r="Y44" s="16" cm="1">
        <f t="array" ref="Y44">STOWA2024_NDJF_V(Y$34*60,$C44,2050,"M","")</f>
        <v>44.812665785558508</v>
      </c>
      <c r="Z44" s="16" cm="1">
        <f t="array" ref="Z44">STOWA2024_NDJF_V(Z$34*60,$C44,2050,"M","")</f>
        <v>51.405750705213705</v>
      </c>
      <c r="AA44" s="16" cm="1">
        <f t="array" ref="AA44">STOWA2024_NDJF_V(AA$34*60,$C44,2050,"M","")</f>
        <v>67.5400350661711</v>
      </c>
      <c r="AB44" s="16" cm="1">
        <f t="array" ref="AB44">STOWA2024_NDJF_V(AB$34*60,$C44,2050,"M","")</f>
        <v>87.69606161373045</v>
      </c>
      <c r="AC44" s="16" cm="1">
        <f t="array" ref="AC44">STOWA2024_NDJF_V(AC$34*60,$C44,2050,"M","")</f>
        <v>101.81168327440216</v>
      </c>
      <c r="AD44" s="16" cm="1">
        <f t="array" ref="AD44">STOWA2024_NDJF_V(AD$34*60,$C44,2050,"M","")</f>
        <v>112.85558975469532</v>
      </c>
      <c r="AE44" s="16" cm="1">
        <f t="array" ref="AE44">STOWA2024_NDJF_V(AE$34*60,$C44,2050,"M","")</f>
        <v>142.58136113619955</v>
      </c>
      <c r="AF44" s="16" cm="1">
        <f t="array" ref="AF44">STOWA2024_NDJF_V(AF$34*60,$C44,2050,"M","")</f>
        <v>152.60760648398616</v>
      </c>
      <c r="AH44" s="14" t="s">
        <v>69</v>
      </c>
      <c r="AI44">
        <v>200</v>
      </c>
      <c r="AJ44" s="16" cm="1">
        <f t="array" ref="AJ44">STOWA2024_NDJF_V(AJ$34*60,$C44,2050,"H","")</f>
        <v>12.89048797591261</v>
      </c>
      <c r="AK44" s="16" cm="1">
        <f t="array" ref="AK44">STOWA2024_NDJF_V(AK$34*60,$C44,2050,"H","")</f>
        <v>16.457243617996419</v>
      </c>
      <c r="AL44" s="16" cm="1">
        <f t="array" ref="AL44">STOWA2024_NDJF_V(AL$34*60,$C44,2050,"H","")</f>
        <v>20.946068251738119</v>
      </c>
      <c r="AM44" s="16" cm="1">
        <f t="array" ref="AM44">STOWA2024_NDJF_V(AM$34*60,$C44,2050,"H","")</f>
        <v>27.186754173709119</v>
      </c>
      <c r="AN44" s="16" cm="1">
        <f t="array" ref="AN44">STOWA2024_NDJF_V(AN$34*60,$C44,2050,"H","")</f>
        <v>35.752922539042174</v>
      </c>
      <c r="AO44" s="16" cm="1">
        <f t="array" ref="AO44">STOWA2024_NDJF_V(AO$34*60,$C44,2050,"H","")</f>
        <v>45.972556572837206</v>
      </c>
      <c r="AP44" s="16" cm="1">
        <f t="array" ref="AP44">STOWA2024_NDJF_V(AP$34*60,$C44,2050,"H","")</f>
        <v>52.736290980176271</v>
      </c>
      <c r="AQ44" s="16" cm="1">
        <f t="array" ref="AQ44">STOWA2024_NDJF_V(AQ$34*60,$C44,2050,"H","")</f>
        <v>69.28818066457417</v>
      </c>
      <c r="AR44" s="16" cm="1">
        <f t="array" ref="AR44">STOWA2024_NDJF_V(AR$34*60,$C44,2050,"H","")</f>
        <v>89.733815368128177</v>
      </c>
      <c r="AS44" s="16" cm="1">
        <f t="array" ref="AS44">STOWA2024_NDJF_V(AS$34*60,$C44,2050,"H","")</f>
        <v>103.97663246376703</v>
      </c>
      <c r="AT44" s="16" cm="1">
        <f t="array" ref="AT44">STOWA2024_NDJF_V(AT$34*60,$C44,2050,"H","")</f>
        <v>115.11136022541375</v>
      </c>
      <c r="AU44" s="16" cm="1">
        <f t="array" ref="AU44">STOWA2024_NDJF_V(AU$34*60,$C44,2050,"H","")</f>
        <v>145.35134276773971</v>
      </c>
      <c r="AV44" s="16" cm="1">
        <f t="array" ref="AV44">STOWA2024_NDJF_V(AV$34*60,$C44,2050,"H","")</f>
        <v>155.57237174801077</v>
      </c>
    </row>
    <row r="45" spans="2:48" x14ac:dyDescent="0.3">
      <c r="B45" s="14" t="s">
        <v>70</v>
      </c>
      <c r="C45">
        <v>250</v>
      </c>
      <c r="D45" s="16" cm="1">
        <f t="array" ref="D45">STOWA2024_NDJF_V(D$2*60,$C45,2050,"L","")</f>
        <v>12.911786381621589</v>
      </c>
      <c r="E45" s="16" cm="1">
        <f t="array" ref="E45">STOWA2024_NDJF_V(E$2*60,$C45,2050,"L","")</f>
        <v>16.355565656794589</v>
      </c>
      <c r="F45" s="16" cm="1">
        <f t="array" ref="F45">STOWA2024_NDJF_V(F$2*60,$C45,2050,"L","")</f>
        <v>20.731263312060197</v>
      </c>
      <c r="G45" s="16" cm="1">
        <f t="array" ref="G45">STOWA2024_NDJF_V(G$2*60,$C45,2050,"L","")</f>
        <v>26.823119037693971</v>
      </c>
      <c r="H45" s="16" cm="1">
        <f t="array" ref="H45">STOWA2024_NDJF_V(H$2*60,$C45,2050,"L","")</f>
        <v>35.202306916830992</v>
      </c>
      <c r="I45" s="16" cm="1">
        <f t="array" ref="I45">STOWA2024_NDJF_V(I$2*60,$C45,2050,"L","")</f>
        <v>45.192368856040808</v>
      </c>
      <c r="J45" s="16" cm="1">
        <f t="array" ref="J45">STOWA2024_NDJF_V(J$2*60,$C45,2050,"L","")</f>
        <v>51.802968308023871</v>
      </c>
      <c r="K45" s="16" cm="1">
        <f t="array" ref="K45">STOWA2024_NDJF_V(K$2*60,$C45,2050,"L","")</f>
        <v>68.270891786546869</v>
      </c>
      <c r="L45" s="16" cm="1">
        <f t="array" ref="L45">STOWA2024_NDJF_V(L$2*60,$C45,2050,"L","")</f>
        <v>88.660799441737495</v>
      </c>
      <c r="M45" s="16" cm="1">
        <f t="array" ref="M45">STOWA2024_NDJF_V(M$2*60,$C45,2050,"L","")</f>
        <v>102.9055478381959</v>
      </c>
      <c r="N45" s="16" cm="1">
        <f t="array" ref="N45">STOWA2024_NDJF_V(N$2*60,$C45,2050,"L","")</f>
        <v>113.9880560663785</v>
      </c>
      <c r="O45" s="16" cm="1">
        <f t="array" ref="O45">STOWA2024_NDJF_V(O$2*60,$C45,2050,"L","")</f>
        <v>143.22743041519854</v>
      </c>
      <c r="P45" s="16" cm="1">
        <f t="array" ref="P45">STOWA2024_NDJF_V(P$2*60,$C45,2050,"L","")</f>
        <v>152.91760588381135</v>
      </c>
      <c r="R45" s="14" t="s">
        <v>70</v>
      </c>
      <c r="S45">
        <v>250</v>
      </c>
      <c r="T45" s="16" cm="1">
        <f t="array" ref="T45">STOWA2024_NDJF_V(T$34*60,$C45,2050,"M","")</f>
        <v>13.167396172603496</v>
      </c>
      <c r="U45" s="16" cm="1">
        <f t="array" ref="U45">STOWA2024_NDJF_V(U$34*60,$C45,2050,"M","")</f>
        <v>16.679350654111055</v>
      </c>
      <c r="V45" s="16" cm="1">
        <f t="array" ref="V45">STOWA2024_NDJF_V(V$34*60,$C45,2050,"M","")</f>
        <v>21.141672354261299</v>
      </c>
      <c r="W45" s="16" cm="1">
        <f t="array" ref="W45">STOWA2024_NDJF_V(W$34*60,$C45,2050,"M","")</f>
        <v>27.35412626226104</v>
      </c>
      <c r="X45" s="16" cm="1">
        <f t="array" ref="X45">STOWA2024_NDJF_V(X$34*60,$C45,2050,"M","")</f>
        <v>35.899193780286211</v>
      </c>
      <c r="Y45" s="16" cm="1">
        <f t="array" ref="Y45">STOWA2024_NDJF_V(Y$34*60,$C45,2050,"M","")</f>
        <v>46.087025227812276</v>
      </c>
      <c r="Z45" s="16" cm="1">
        <f t="array" ref="Z45">STOWA2024_NDJF_V(Z$34*60,$C45,2050,"M","")</f>
        <v>52.828492237098772</v>
      </c>
      <c r="AA45" s="16" cm="1">
        <f t="array" ref="AA45">STOWA2024_NDJF_V(AA$34*60,$C45,2050,"M","")</f>
        <v>69.622425018582575</v>
      </c>
      <c r="AB45" s="16" cm="1">
        <f t="array" ref="AB45">STOWA2024_NDJF_V(AB$34*60,$C45,2050,"M","")</f>
        <v>90.2333328259718</v>
      </c>
      <c r="AC45" s="16" cm="1">
        <f t="array" ref="AC45">STOWA2024_NDJF_V(AC$34*60,$C45,2050,"M","")</f>
        <v>104.57330255440206</v>
      </c>
      <c r="AD45" s="16" cm="1">
        <f t="array" ref="AD45">STOWA2024_NDJF_V(AD$34*60,$C45,2050,"M","")</f>
        <v>115.72286752712648</v>
      </c>
      <c r="AE45" s="16" cm="1">
        <f t="array" ref="AE45">STOWA2024_NDJF_V(AE$34*60,$C45,2050,"M","")</f>
        <v>145.34518705160667</v>
      </c>
      <c r="AF45" s="16" cm="1">
        <f t="array" ref="AF45">STOWA2024_NDJF_V(AF$34*60,$C45,2050,"M","")</f>
        <v>155.17864117394612</v>
      </c>
      <c r="AH45" s="14" t="s">
        <v>70</v>
      </c>
      <c r="AI45">
        <v>250</v>
      </c>
      <c r="AJ45" s="16" cm="1">
        <f t="array" ref="AJ45">STOWA2024_NDJF_V(AJ$34*60,$C45,2050,"H","")</f>
        <v>13.50820922724604</v>
      </c>
      <c r="AK45" s="16" cm="1">
        <f t="array" ref="AK45">STOWA2024_NDJF_V(AK$34*60,$C45,2050,"H","")</f>
        <v>17.111063983866341</v>
      </c>
      <c r="AL45" s="16" cm="1">
        <f t="array" ref="AL45">STOWA2024_NDJF_V(AL$34*60,$C45,2050,"H","")</f>
        <v>21.68888441052944</v>
      </c>
      <c r="AM45" s="16" cm="1">
        <f t="array" ref="AM45">STOWA2024_NDJF_V(AM$34*60,$C45,2050,"H","")</f>
        <v>28.062135895017136</v>
      </c>
      <c r="AN45" s="16" cm="1">
        <f t="array" ref="AN45">STOWA2024_NDJF_V(AN$34*60,$C45,2050,"H","")</f>
        <v>36.828376264893173</v>
      </c>
      <c r="AO45" s="16" cm="1">
        <f t="array" ref="AO45">STOWA2024_NDJF_V(AO$34*60,$C45,2050,"H","")</f>
        <v>47.279900390174234</v>
      </c>
      <c r="AP45" s="16" cm="1">
        <f t="array" ref="AP45">STOWA2024_NDJF_V(AP$34*60,$C45,2050,"H","")</f>
        <v>54.195857475865303</v>
      </c>
      <c r="AQ45" s="16" cm="1">
        <f t="array" ref="AQ45">STOWA2024_NDJF_V(AQ$34*60,$C45,2050,"H","")</f>
        <v>71.424469327963507</v>
      </c>
      <c r="AR45" s="16" cm="1">
        <f t="array" ref="AR45">STOWA2024_NDJF_V(AR$34*60,$C45,2050,"H","")</f>
        <v>92.33004400495085</v>
      </c>
      <c r="AS45" s="16" cm="1">
        <f t="array" ref="AS45">STOWA2024_NDJF_V(AS$34*60,$C45,2050,"H","")</f>
        <v>106.7969755093436</v>
      </c>
      <c r="AT45" s="16" cm="1">
        <f t="array" ref="AT45">STOWA2024_NDJF_V(AT$34*60,$C45,2050,"H","")</f>
        <v>118.03594947479041</v>
      </c>
      <c r="AU45" s="16" cm="1">
        <f t="array" ref="AU45">STOWA2024_NDJF_V(AU$34*60,$C45,2050,"H","")</f>
        <v>148.16886256681752</v>
      </c>
      <c r="AV45" s="16" cm="1">
        <f t="array" ref="AV45">STOWA2024_NDJF_V(AV$34*60,$C45,2050,"H","")</f>
        <v>158.1933548941258</v>
      </c>
    </row>
    <row r="46" spans="2:48" x14ac:dyDescent="0.3">
      <c r="B46" s="14" t="s">
        <v>71</v>
      </c>
      <c r="C46">
        <v>500</v>
      </c>
      <c r="D46" s="16" cm="1">
        <f t="array" ref="D46">STOWA2024_NDJF_V(D$2*60,$C46,2050,"L","")</f>
        <v>14.891606100260784</v>
      </c>
      <c r="E46" s="16" cm="1">
        <f t="array" ref="E46">STOWA2024_NDJF_V(E$2*60,$C46,2050,"L","")</f>
        <v>18.405349795346993</v>
      </c>
      <c r="F46" s="16" cm="1">
        <f t="array" ref="F46">STOWA2024_NDJF_V(F$2*60,$C46,2050,"L","")</f>
        <v>23.032726115657901</v>
      </c>
      <c r="G46" s="16" cm="1">
        <f t="array" ref="G46">STOWA2024_NDJF_V(G$2*60,$C46,2050,"L","")</f>
        <v>29.507840930044541</v>
      </c>
      <c r="H46" s="16" cm="1">
        <f t="array" ref="H46">STOWA2024_NDJF_V(H$2*60,$C46,2050,"L","")</f>
        <v>38.472515541789278</v>
      </c>
      <c r="I46" s="16" cm="1">
        <f t="array" ref="I46">STOWA2024_NDJF_V(I$2*60,$C46,2050,"L","")</f>
        <v>49.140168578881472</v>
      </c>
      <c r="J46" s="16" cm="1">
        <f t="array" ref="J46">STOWA2024_NDJF_V(J$2*60,$C46,2050,"L","")</f>
        <v>56.195823088095821</v>
      </c>
      <c r="K46" s="16" cm="1">
        <f t="array" ref="K46">STOWA2024_NDJF_V(K$2*60,$C46,2050,"L","")</f>
        <v>74.830168434380752</v>
      </c>
      <c r="L46" s="16" cm="1">
        <f t="array" ref="L46">STOWA2024_NDJF_V(L$2*60,$C46,2050,"L","")</f>
        <v>96.606632123984255</v>
      </c>
      <c r="M46" s="16" cm="1">
        <f t="array" ref="M46">STOWA2024_NDJF_V(M$2*60,$C46,2050,"L","")</f>
        <v>111.49953251701197</v>
      </c>
      <c r="N46" s="16" cm="1">
        <f t="array" ref="N46">STOWA2024_NDJF_V(N$2*60,$C46,2050,"L","")</f>
        <v>122.8500645437082</v>
      </c>
      <c r="O46" s="16" cm="1">
        <f t="array" ref="O46">STOWA2024_NDJF_V(O$2*60,$C46,2050,"L","")</f>
        <v>151.51145197109491</v>
      </c>
      <c r="P46" s="16" cm="1">
        <f t="array" ref="P46">STOWA2024_NDJF_V(P$2*60,$C46,2050,"L","")</f>
        <v>160.50524865636854</v>
      </c>
      <c r="R46" s="14" t="s">
        <v>71</v>
      </c>
      <c r="S46">
        <v>500</v>
      </c>
      <c r="T46" s="16" cm="1">
        <f t="array" ref="T46">STOWA2024_NDJF_V(T$34*60,$C46,2050,"M","")</f>
        <v>15.186409639458937</v>
      </c>
      <c r="U46" s="16" cm="1">
        <f t="array" ref="U46">STOWA2024_NDJF_V(U$34*60,$C46,2050,"M","")</f>
        <v>18.769713600252715</v>
      </c>
      <c r="V46" s="16" cm="1">
        <f t="array" ref="V46">STOWA2024_NDJF_V(V$34*60,$C46,2050,"M","")</f>
        <v>23.488696353559828</v>
      </c>
      <c r="W46" s="16" cm="1">
        <f t="array" ref="W46">STOWA2024_NDJF_V(W$34*60,$C46,2050,"M","")</f>
        <v>30.09199658670812</v>
      </c>
      <c r="X46" s="16" cm="1">
        <f t="array" ref="X46">STOWA2024_NDJF_V(X$34*60,$C46,2050,"M","")</f>
        <v>39.234141498533916</v>
      </c>
      <c r="Y46" s="16" cm="1">
        <f t="array" ref="Y46">STOWA2024_NDJF_V(Y$34*60,$C46,2050,"M","")</f>
        <v>50.11297806070052</v>
      </c>
      <c r="Z46" s="16" cm="1">
        <f t="array" ref="Z46">STOWA2024_NDJF_V(Z$34*60,$C46,2050,"M","")</f>
        <v>57.308310715218447</v>
      </c>
      <c r="AA46" s="16" cm="1">
        <f t="array" ref="AA46">STOWA2024_NDJF_V(AA$34*60,$C46,2050,"M","")</f>
        <v>76.311553205420523</v>
      </c>
      <c r="AB46" s="16" cm="1">
        <f t="array" ref="AB46">STOWA2024_NDJF_V(AB$34*60,$C46,2050,"M","")</f>
        <v>98.320096869508433</v>
      </c>
      <c r="AC46" s="16" cm="1">
        <f t="array" ref="AC46">STOWA2024_NDJF_V(AC$34*60,$C46,2050,"M","")</f>
        <v>113.30656697838441</v>
      </c>
      <c r="AD46" s="16" cm="1">
        <f t="array" ref="AD46">STOWA2024_NDJF_V(AD$34*60,$C46,2050,"M","")</f>
        <v>124.71974902889625</v>
      </c>
      <c r="AE46" s="16" cm="1">
        <f t="array" ref="AE46">STOWA2024_NDJF_V(AE$34*60,$C46,2050,"M","")</f>
        <v>153.7516959102166</v>
      </c>
      <c r="AF46" s="16" cm="1">
        <f t="array" ref="AF46">STOWA2024_NDJF_V(AF$34*60,$C46,2050,"M","")</f>
        <v>162.87847461270249</v>
      </c>
      <c r="AH46" s="14" t="s">
        <v>71</v>
      </c>
      <c r="AI46">
        <v>500</v>
      </c>
      <c r="AJ46" s="16" cm="1">
        <f t="array" ref="AJ46">STOWA2024_NDJF_V(AJ$34*60,$C46,2050,"H","")</f>
        <v>15.579481025056472</v>
      </c>
      <c r="AK46" s="16" cm="1">
        <f t="array" ref="AK46">STOWA2024_NDJF_V(AK$34*60,$C46,2050,"H","")</f>
        <v>19.255532006793675</v>
      </c>
      <c r="AL46" s="16" cm="1">
        <f t="array" ref="AL46">STOWA2024_NDJF_V(AL$34*60,$C46,2050,"H","")</f>
        <v>24.096656670762393</v>
      </c>
      <c r="AM46" s="16" cm="1">
        <f t="array" ref="AM46">STOWA2024_NDJF_V(AM$34*60,$C46,2050,"H","")</f>
        <v>30.870870795592896</v>
      </c>
      <c r="AN46" s="16" cm="1">
        <f t="array" ref="AN46">STOWA2024_NDJF_V(AN$34*60,$C46,2050,"H","")</f>
        <v>40.249642774193433</v>
      </c>
      <c r="AO46" s="16" cm="1">
        <f t="array" ref="AO46">STOWA2024_NDJF_V(AO$34*60,$C46,2050,"H","")</f>
        <v>51.41005736979259</v>
      </c>
      <c r="AP46" s="16" cm="1">
        <f t="array" ref="AP46">STOWA2024_NDJF_V(AP$34*60,$C46,2050,"H","")</f>
        <v>58.791627551381943</v>
      </c>
      <c r="AQ46" s="16" cm="1">
        <f t="array" ref="AQ46">STOWA2024_NDJF_V(AQ$34*60,$C46,2050,"H","")</f>
        <v>78.286732900140223</v>
      </c>
      <c r="AR46" s="16" cm="1">
        <f t="array" ref="AR46">STOWA2024_NDJF_V(AR$34*60,$C46,2050,"H","")</f>
        <v>100.60471653020731</v>
      </c>
      <c r="AS46" s="16" cm="1">
        <f t="array" ref="AS46">STOWA2024_NDJF_V(AS$34*60,$C46,2050,"H","")</f>
        <v>115.7159462602143</v>
      </c>
      <c r="AT46" s="16" cm="1">
        <f t="array" ref="AT46">STOWA2024_NDJF_V(AT$34*60,$C46,2050,"H","")</f>
        <v>127.21266167581362</v>
      </c>
      <c r="AU46" s="16" cm="1">
        <f t="array" ref="AU46">STOWA2024_NDJF_V(AU$34*60,$C46,2050,"H","")</f>
        <v>156.73868782904546</v>
      </c>
      <c r="AV46" s="16" cm="1">
        <f t="array" ref="AV46">STOWA2024_NDJF_V(AV$34*60,$C46,2050,"H","")</f>
        <v>166.04277588781443</v>
      </c>
    </row>
    <row r="47" spans="2:48" x14ac:dyDescent="0.3">
      <c r="B47" s="14" t="s">
        <v>72</v>
      </c>
      <c r="C47">
        <v>1000</v>
      </c>
      <c r="D47" s="16" cm="1">
        <f t="array" ref="D47">STOWA2024_NDJF_V(D$2*60,$C47,2050,"L","")</f>
        <v>17.112544017500586</v>
      </c>
      <c r="E47" s="16" cm="1">
        <f t="array" ref="E47">STOWA2024_NDJF_V(E$2*60,$C47,2050,"L","")</f>
        <v>20.630089499456155</v>
      </c>
      <c r="F47" s="16" cm="1">
        <f t="array" ref="F47">STOWA2024_NDJF_V(F$2*60,$C47,2050,"L","")</f>
        <v>25.486765855019762</v>
      </c>
      <c r="G47" s="16" cm="1">
        <f t="array" ref="G47">STOWA2024_NDJF_V(G$2*60,$C47,2050,"L","")</f>
        <v>32.327074152115543</v>
      </c>
      <c r="H47" s="16" cm="1">
        <f t="array" ref="H47">STOWA2024_NDJF_V(H$2*60,$C47,2050,"L","")</f>
        <v>41.862586159051595</v>
      </c>
      <c r="I47" s="16" cm="1">
        <f t="array" ref="I47">STOWA2024_NDJF_V(I$2*60,$C47,2050,"L","")</f>
        <v>53.190005153343755</v>
      </c>
      <c r="J47" s="16" cm="1">
        <f t="array" ref="J47">STOWA2024_NDJF_V(J$2*60,$C47,2050,"L","")</f>
        <v>60.679690126404431</v>
      </c>
      <c r="K47" s="16" cm="1">
        <f t="array" ref="K47">STOWA2024_NDJF_V(K$2*60,$C47,2050,"L","")</f>
        <v>81.729883210527831</v>
      </c>
      <c r="L47" s="16" cm="1">
        <f t="array" ref="L47">STOWA2024_NDJF_V(L$2*60,$C47,2050,"L","")</f>
        <v>104.86695637579184</v>
      </c>
      <c r="M47" s="16" cm="1">
        <f t="array" ref="M47">STOWA2024_NDJF_V(M$2*60,$C47,2050,"L","")</f>
        <v>120.32900474602874</v>
      </c>
      <c r="N47" s="16" cm="1">
        <f t="array" ref="N47">STOWA2024_NDJF_V(N$2*60,$C47,2050,"L","")</f>
        <v>131.84824753720645</v>
      </c>
      <c r="O47" s="16" cm="1">
        <f t="array" ref="O47">STOWA2024_NDJF_V(O$2*60,$C47,2050,"L","")</f>
        <v>159.53550593008185</v>
      </c>
      <c r="P47" s="16" cm="1">
        <f t="array" ref="P47">STOWA2024_NDJF_V(P$2*60,$C47,2050,"L","")</f>
        <v>167.68359612196869</v>
      </c>
      <c r="R47" s="14" t="s">
        <v>72</v>
      </c>
      <c r="S47">
        <v>1000</v>
      </c>
      <c r="T47" s="16" cm="1">
        <f t="array" ref="T47">STOWA2024_NDJF_V(T$34*60,$C47,2050,"M","")</f>
        <v>17.451314631434229</v>
      </c>
      <c r="U47" s="16" cm="1">
        <f t="array" ref="U47">STOWA2024_NDJF_V(U$34*60,$C47,2050,"M","")</f>
        <v>21.038495641645735</v>
      </c>
      <c r="V47" s="16" cm="1">
        <f t="array" ref="V47">STOWA2024_NDJF_V(V$34*60,$C47,2050,"M","")</f>
        <v>25.99131779697872</v>
      </c>
      <c r="W47" s="16" cm="1">
        <f t="array" ref="W47">STOWA2024_NDJF_V(W$34*60,$C47,2050,"M","")</f>
        <v>32.967041111206534</v>
      </c>
      <c r="X47" s="16" cm="1">
        <f t="array" ref="X47">STOWA2024_NDJF_V(X$34*60,$C47,2050,"M","")</f>
        <v>42.691324071979601</v>
      </c>
      <c r="Y47" s="16" cm="1">
        <f t="array" ref="Y47">STOWA2024_NDJF_V(Y$34*60,$C47,2050,"M","")</f>
        <v>54.242987730481559</v>
      </c>
      <c r="Z47" s="16" cm="1">
        <f t="array" ref="Z47">STOWA2024_NDJF_V(Z$34*60,$C47,2050,"M","")</f>
        <v>61.880943187106723</v>
      </c>
      <c r="AA47" s="16" cm="1">
        <f t="array" ref="AA47">STOWA2024_NDJF_V(AA$34*60,$C47,2050,"M","")</f>
        <v>83.347859046478348</v>
      </c>
      <c r="AB47" s="16" cm="1">
        <f t="array" ref="AB47">STOWA2024_NDJF_V(AB$34*60,$C47,2050,"M","")</f>
        <v>106.72693046628424</v>
      </c>
      <c r="AC47" s="16" cm="1">
        <f t="array" ref="AC47">STOWA2024_NDJF_V(AC$34*60,$C47,2050,"M","")</f>
        <v>122.27913541806134</v>
      </c>
      <c r="AD47" s="16" cm="1">
        <f t="array" ref="AD47">STOWA2024_NDJF_V(AD$34*60,$C47,2050,"M","")</f>
        <v>133.85487751933269</v>
      </c>
      <c r="AE47" s="16" cm="1">
        <f t="array" ref="AE47">STOWA2024_NDJF_V(AE$34*60,$C47,2050,"M","")</f>
        <v>161.89439329856117</v>
      </c>
      <c r="AF47" s="16" cm="1">
        <f t="array" ref="AF47">STOWA2024_NDJF_V(AF$34*60,$C47,2050,"M","")</f>
        <v>170.16296091595163</v>
      </c>
      <c r="AH47" s="14" t="s">
        <v>72</v>
      </c>
      <c r="AI47">
        <v>1000</v>
      </c>
      <c r="AJ47" s="16" cm="1">
        <f t="array" ref="AJ47">STOWA2024_NDJF_V(AJ$34*60,$C47,2050,"H","")</f>
        <v>17.903008783345754</v>
      </c>
      <c r="AK47" s="16" cm="1">
        <f t="array" ref="AK47">STOWA2024_NDJF_V(AK$34*60,$C47,2050,"H","")</f>
        <v>21.583037164565173</v>
      </c>
      <c r="AL47" s="16" cm="1">
        <f t="array" ref="AL47">STOWA2024_NDJF_V(AL$34*60,$C47,2050,"H","")</f>
        <v>26.664053719590665</v>
      </c>
      <c r="AM47" s="16" cm="1">
        <f t="array" ref="AM47">STOWA2024_NDJF_V(AM$34*60,$C47,2050,"H","")</f>
        <v>33.820330389994524</v>
      </c>
      <c r="AN47" s="16" cm="1">
        <f t="array" ref="AN47">STOWA2024_NDJF_V(AN$34*60,$C47,2050,"H","")</f>
        <v>43.796307955883599</v>
      </c>
      <c r="AO47" s="16" cm="1">
        <f t="array" ref="AO47">STOWA2024_NDJF_V(AO$34*60,$C47,2050,"H","")</f>
        <v>55.646964499998639</v>
      </c>
      <c r="AP47" s="16" cm="1">
        <f t="array" ref="AP47">STOWA2024_NDJF_V(AP$34*60,$C47,2050,"H","")</f>
        <v>63.482613934709782</v>
      </c>
      <c r="AQ47" s="16" cm="1">
        <f t="array" ref="AQ47">STOWA2024_NDJF_V(AQ$34*60,$C47,2050,"H","")</f>
        <v>85.505160161079047</v>
      </c>
      <c r="AR47" s="16" cm="1">
        <f t="array" ref="AR47">STOWA2024_NDJF_V(AR$34*60,$C47,2050,"H","")</f>
        <v>109.20689592027409</v>
      </c>
      <c r="AS47" s="16" cm="1">
        <f t="array" ref="AS47">STOWA2024_NDJF_V(AS$34*60,$C47,2050,"H","")</f>
        <v>124.87930964743811</v>
      </c>
      <c r="AT47" s="16" cm="1">
        <f t="array" ref="AT47">STOWA2024_NDJF_V(AT$34*60,$C47,2050,"H","")</f>
        <v>136.53038416216765</v>
      </c>
      <c r="AU47" s="16" cm="1">
        <f t="array" ref="AU47">STOWA2024_NDJF_V(AU$34*60,$C47,2050,"H","")</f>
        <v>165.03957645653358</v>
      </c>
      <c r="AV47" s="16" cm="1">
        <f t="array" ref="AV47">STOWA2024_NDJF_V(AV$34*60,$C47,2050,"H","")</f>
        <v>173.46878064126216</v>
      </c>
    </row>
    <row r="49" spans="2:48" x14ac:dyDescent="0.3">
      <c r="B49" s="15" t="s">
        <v>76</v>
      </c>
      <c r="D49" s="14" t="s">
        <v>47</v>
      </c>
      <c r="E49" s="14" t="s">
        <v>48</v>
      </c>
      <c r="F49" s="14" t="s">
        <v>49</v>
      </c>
      <c r="G49" s="14" t="s">
        <v>50</v>
      </c>
      <c r="H49" s="14" t="s">
        <v>51</v>
      </c>
      <c r="I49" s="14" t="s">
        <v>52</v>
      </c>
      <c r="J49" s="14" t="s">
        <v>53</v>
      </c>
      <c r="K49" s="14" t="s">
        <v>54</v>
      </c>
      <c r="L49" s="14" t="s">
        <v>55</v>
      </c>
      <c r="M49" s="14" t="s">
        <v>56</v>
      </c>
      <c r="N49" s="14" t="s">
        <v>57</v>
      </c>
      <c r="O49" s="14" t="s">
        <v>58</v>
      </c>
      <c r="P49" s="14" t="s">
        <v>59</v>
      </c>
      <c r="R49" s="15" t="s">
        <v>79</v>
      </c>
      <c r="T49" s="14" t="s">
        <v>47</v>
      </c>
      <c r="U49" s="14" t="s">
        <v>48</v>
      </c>
      <c r="V49" s="14" t="s">
        <v>49</v>
      </c>
      <c r="W49" s="14" t="s">
        <v>50</v>
      </c>
      <c r="X49" s="14" t="s">
        <v>51</v>
      </c>
      <c r="Y49" s="14" t="s">
        <v>52</v>
      </c>
      <c r="Z49" s="14" t="s">
        <v>53</v>
      </c>
      <c r="AA49" s="14" t="s">
        <v>54</v>
      </c>
      <c r="AB49" s="14" t="s">
        <v>55</v>
      </c>
      <c r="AC49" s="14" t="s">
        <v>56</v>
      </c>
      <c r="AD49" s="14" t="s">
        <v>57</v>
      </c>
      <c r="AE49" s="14" t="s">
        <v>58</v>
      </c>
      <c r="AF49" s="14" t="s">
        <v>59</v>
      </c>
      <c r="AH49" s="15" t="s">
        <v>82</v>
      </c>
      <c r="AJ49" s="14" t="s">
        <v>47</v>
      </c>
      <c r="AK49" s="14" t="s">
        <v>48</v>
      </c>
      <c r="AL49" s="14" t="s">
        <v>49</v>
      </c>
      <c r="AM49" s="14" t="s">
        <v>50</v>
      </c>
      <c r="AN49" s="14" t="s">
        <v>51</v>
      </c>
      <c r="AO49" s="14" t="s">
        <v>52</v>
      </c>
      <c r="AP49" s="14" t="s">
        <v>53</v>
      </c>
      <c r="AQ49" s="14" t="s">
        <v>54</v>
      </c>
      <c r="AR49" s="14" t="s">
        <v>55</v>
      </c>
      <c r="AS49" s="14" t="s">
        <v>56</v>
      </c>
      <c r="AT49" s="14" t="s">
        <v>57</v>
      </c>
      <c r="AU49" s="14" t="s">
        <v>58</v>
      </c>
      <c r="AV49" s="14" t="s">
        <v>59</v>
      </c>
    </row>
    <row r="50" spans="2:48" x14ac:dyDescent="0.3">
      <c r="D50" s="15">
        <f>10/60</f>
        <v>0.16666666666666666</v>
      </c>
      <c r="E50" s="15">
        <f>1/2</f>
        <v>0.5</v>
      </c>
      <c r="F50" s="15">
        <v>1</v>
      </c>
      <c r="G50" s="15">
        <v>2</v>
      </c>
      <c r="H50" s="15">
        <v>4</v>
      </c>
      <c r="I50" s="15">
        <v>8</v>
      </c>
      <c r="J50" s="15">
        <v>12</v>
      </c>
      <c r="K50" s="15">
        <v>24</v>
      </c>
      <c r="L50" s="15">
        <v>48</v>
      </c>
      <c r="M50" s="15">
        <f>3*24</f>
        <v>72</v>
      </c>
      <c r="N50" s="15">
        <f>4*24</f>
        <v>96</v>
      </c>
      <c r="O50" s="15">
        <f>8*24</f>
        <v>192</v>
      </c>
      <c r="P50" s="15">
        <f>10*24</f>
        <v>240</v>
      </c>
      <c r="T50" s="15">
        <f>10/60</f>
        <v>0.16666666666666666</v>
      </c>
      <c r="U50" s="15">
        <f>1/2</f>
        <v>0.5</v>
      </c>
      <c r="V50" s="15">
        <v>1</v>
      </c>
      <c r="W50" s="15">
        <v>2</v>
      </c>
      <c r="X50" s="15">
        <v>4</v>
      </c>
      <c r="Y50" s="15">
        <v>8</v>
      </c>
      <c r="Z50" s="15">
        <v>12</v>
      </c>
      <c r="AA50" s="15">
        <v>24</v>
      </c>
      <c r="AB50" s="15">
        <v>48</v>
      </c>
      <c r="AC50" s="15">
        <f>3*24</f>
        <v>72</v>
      </c>
      <c r="AD50" s="15">
        <f>4*24</f>
        <v>96</v>
      </c>
      <c r="AE50" s="15">
        <f>8*24</f>
        <v>192</v>
      </c>
      <c r="AF50" s="15">
        <f>10*24</f>
        <v>240</v>
      </c>
      <c r="AJ50" s="15">
        <f>10/60</f>
        <v>0.16666666666666666</v>
      </c>
      <c r="AK50" s="15">
        <f>1/2</f>
        <v>0.5</v>
      </c>
      <c r="AL50" s="15">
        <v>1</v>
      </c>
      <c r="AM50" s="15">
        <v>2</v>
      </c>
      <c r="AN50" s="15">
        <v>4</v>
      </c>
      <c r="AO50" s="15">
        <v>8</v>
      </c>
      <c r="AP50" s="15">
        <v>12</v>
      </c>
      <c r="AQ50" s="15">
        <v>24</v>
      </c>
      <c r="AR50" s="15">
        <v>48</v>
      </c>
      <c r="AS50" s="15">
        <f>3*24</f>
        <v>72</v>
      </c>
      <c r="AT50" s="15">
        <f>4*24</f>
        <v>96</v>
      </c>
      <c r="AU50" s="15">
        <f>8*24</f>
        <v>192</v>
      </c>
      <c r="AV50" s="15">
        <f>10*24</f>
        <v>240</v>
      </c>
    </row>
    <row r="51" spans="2:48" x14ac:dyDescent="0.3">
      <c r="B51" s="14" t="s">
        <v>60</v>
      </c>
      <c r="C51">
        <v>0.5</v>
      </c>
      <c r="D51" s="16" cm="1">
        <f t="array" ref="D51">STOWA2024_NDJF_V(D$2*60,$C51,2100,"L","")</f>
        <v>2.4568916915934027</v>
      </c>
      <c r="E51" s="16" cm="1">
        <f t="array" ref="E51">STOWA2024_NDJF_V(E$2*60,$C51,2100,"L","")</f>
        <v>3.8632478782643189</v>
      </c>
      <c r="F51" s="16" cm="1">
        <f t="array" ref="F51">STOWA2024_NDJF_V(F$2*60,$C51,2100,"L","")</f>
        <v>5.5403575380222643</v>
      </c>
      <c r="G51" s="16" cm="1">
        <f t="array" ref="G51">STOWA2024_NDJF_V(G$2*60,$C51,2100,"L","")</f>
        <v>7.8070788318724951</v>
      </c>
      <c r="H51" s="16" cm="1">
        <f t="array" ref="H51">STOWA2024_NDJF_V(H$2*60,$C51,2100,"L","")</f>
        <v>10.591573270780829</v>
      </c>
      <c r="I51" s="16" cm="1">
        <f t="array" ref="I51">STOWA2024_NDJF_V(I$2*60,$C51,2100,"L","")</f>
        <v>13.956320942890287</v>
      </c>
      <c r="J51" s="16" cm="1">
        <f t="array" ref="J51">STOWA2024_NDJF_V(J$2*60,$C51,2100,"L","")</f>
        <v>16.193785364681204</v>
      </c>
      <c r="K51" s="16" cm="1">
        <f t="array" ref="K51">STOWA2024_NDJF_V(K$2*60,$C51,2100,"L","")</f>
        <v>22.179921450147873</v>
      </c>
      <c r="L51" s="16" cm="1">
        <f t="array" ref="L51">STOWA2024_NDJF_V(L$2*60,$C51,2100,"L","")</f>
        <v>29.655651099397183</v>
      </c>
      <c r="M51" s="16" cm="1">
        <f t="array" ref="M51">STOWA2024_NDJF_V(M$2*60,$C51,2100,"L","")</f>
        <v>35.401143613069308</v>
      </c>
      <c r="N51" s="16" cm="1">
        <f t="array" ref="N51">STOWA2024_NDJF_V(N$2*60,$C51,2100,"L","")</f>
        <v>40.290269844768112</v>
      </c>
      <c r="O51" s="16" cm="1">
        <f t="array" ref="O51">STOWA2024_NDJF_V(O$2*60,$C51,2100,"L","")</f>
        <v>55.872197369094252</v>
      </c>
      <c r="P51" s="16" cm="1">
        <f t="array" ref="P51">STOWA2024_NDJF_V(P$2*60,$C51,2100,"L","")</f>
        <v>62.322830061670864</v>
      </c>
      <c r="R51" s="14" t="s">
        <v>60</v>
      </c>
      <c r="S51">
        <v>0.5</v>
      </c>
      <c r="T51" s="16" cm="1">
        <f t="array" ref="T51">STOWA2024_NDJF_V(T$34*60,$C51,2100,"M","")</f>
        <v>2.6352316229065975</v>
      </c>
      <c r="U51" s="16" cm="1">
        <f t="array" ref="U51">STOWA2024_NDJF_V(U$34*60,$C51,2100,"M","")</f>
        <v>4.1436718642352579</v>
      </c>
      <c r="V51" s="16" cm="1">
        <f t="array" ref="V51">STOWA2024_NDJF_V(V$34*60,$C51,2100,"M","")</f>
        <v>5.9425189300617429</v>
      </c>
      <c r="W51" s="16" cm="1">
        <f t="array" ref="W51">STOWA2024_NDJF_V(W$34*60,$C51,2100,"M","")</f>
        <v>8.3737761378208333</v>
      </c>
      <c r="X51" s="16" cm="1">
        <f t="array" ref="X51">STOWA2024_NDJF_V(X$34*60,$C51,2100,"M","")</f>
        <v>11.360390413218511</v>
      </c>
      <c r="Y51" s="16" cm="1">
        <f t="array" ref="Y51">STOWA2024_NDJF_V(Y$34*60,$C51,2100,"M","")</f>
        <v>14.969377125568712</v>
      </c>
      <c r="Z51" s="16" cm="1">
        <f t="array" ref="Z51">STOWA2024_NDJF_V(Z$34*60,$C51,2100,"M","")</f>
        <v>17.369253774428184</v>
      </c>
      <c r="AA51" s="16" cm="1">
        <f t="array" ref="AA51">STOWA2024_NDJF_V(AA$34*60,$C51,2100,"M","")</f>
        <v>23.789909257704039</v>
      </c>
      <c r="AB51" s="16" cm="1">
        <f t="array" ref="AB51">STOWA2024_NDJF_V(AB$34*60,$C51,2100,"M","")</f>
        <v>31.58427313779184</v>
      </c>
      <c r="AC51" s="16" cm="1">
        <f t="array" ref="AC51">STOWA2024_NDJF_V(AC$34*60,$C51,2100,"M","")</f>
        <v>37.504835396654592</v>
      </c>
      <c r="AD51" s="16" cm="1">
        <f t="array" ref="AD51">STOWA2024_NDJF_V(AD$34*60,$C51,2100,"M","")</f>
        <v>42.538623070679563</v>
      </c>
      <c r="AE51" s="16" cm="1">
        <f t="array" ref="AE51">STOWA2024_NDJF_V(AE$34*60,$C51,2100,"M","")</f>
        <v>58.901321238004677</v>
      </c>
      <c r="AF51" s="16" cm="1">
        <f t="array" ref="AF51">STOWA2024_NDJF_V(AF$34*60,$C51,2100,"M","")</f>
        <v>65.701676446944433</v>
      </c>
      <c r="AH51" s="14" t="s">
        <v>60</v>
      </c>
      <c r="AI51">
        <v>0.5</v>
      </c>
      <c r="AJ51" s="16" cm="1">
        <f t="array" ref="AJ51">STOWA2024_NDJF_V(AJ$34*60,$C51,2100,"H","")</f>
        <v>2.9756987645045148</v>
      </c>
      <c r="AK51" s="16" cm="1">
        <f t="array" ref="AK51">STOWA2024_NDJF_V(AK$34*60,$C51,2100,"H","")</f>
        <v>4.6790267465434141</v>
      </c>
      <c r="AL51" s="16" cm="1">
        <f t="array" ref="AL51">STOWA2024_NDJF_V(AL$34*60,$C51,2100,"H","")</f>
        <v>6.7102815875916564</v>
      </c>
      <c r="AM51" s="16" cm="1">
        <f t="array" ref="AM51">STOWA2024_NDJF_V(AM$34*60,$C51,2100,"H","")</f>
        <v>9.455652812813117</v>
      </c>
      <c r="AN51" s="16" cm="1">
        <f t="array" ref="AN51">STOWA2024_NDJF_V(AN$34*60,$C51,2100,"H","")</f>
        <v>12.828132230599543</v>
      </c>
      <c r="AO51" s="16" cm="1">
        <f t="array" ref="AO51">STOWA2024_NDJF_V(AO$34*60,$C51,2100,"H","")</f>
        <v>16.903393474318438</v>
      </c>
      <c r="AP51" s="16" cm="1">
        <f t="array" ref="AP51">STOWA2024_NDJF_V(AP$34*60,$C51,2100,"H","")</f>
        <v>19.613329829399692</v>
      </c>
      <c r="AQ51" s="16" cm="1">
        <f t="array" ref="AQ51">STOWA2024_NDJF_V(AQ$34*60,$C51,2100,"H","")</f>
        <v>26.863522344856726</v>
      </c>
      <c r="AR51" s="16" cm="1">
        <f t="array" ref="AR51">STOWA2024_NDJF_V(AR$34*60,$C51,2100,"H","")</f>
        <v>35.266187938363458</v>
      </c>
      <c r="AS51" s="16" cm="1">
        <f t="array" ref="AS51">STOWA2024_NDJF_V(AS$34*60,$C51,2100,"H","")</f>
        <v>41.520974256226495</v>
      </c>
      <c r="AT51" s="16" cm="1">
        <f t="array" ref="AT51">STOWA2024_NDJF_V(AT$34*60,$C51,2100,"H","")</f>
        <v>46.830933774692312</v>
      </c>
      <c r="AU51" s="16" cm="1">
        <f t="array" ref="AU51">STOWA2024_NDJF_V(AU$34*60,$C51,2100,"H","")</f>
        <v>64.684194078651871</v>
      </c>
      <c r="AV51" s="16" cm="1">
        <f t="array" ref="AV51">STOWA2024_NDJF_V(AV$34*60,$C51,2100,"H","")</f>
        <v>72.152201364284892</v>
      </c>
    </row>
    <row r="52" spans="2:48" x14ac:dyDescent="0.3">
      <c r="B52" s="14" t="s">
        <v>61</v>
      </c>
      <c r="C52">
        <v>1</v>
      </c>
      <c r="D52" s="16" cm="1">
        <f t="array" ref="D52">STOWA2024_NDJF_V(D$2*60,$C52,2100,"L","")</f>
        <v>3.163431146133334</v>
      </c>
      <c r="E52" s="16" cm="1">
        <f t="array" ref="E52">STOWA2024_NDJF_V(E$2*60,$C52,2100,"L","")</f>
        <v>4.8467731454800571</v>
      </c>
      <c r="F52" s="16" cm="1">
        <f t="array" ref="F52">STOWA2024_NDJF_V(F$2*60,$C52,2100,"L","")</f>
        <v>6.8347296118196708</v>
      </c>
      <c r="G52" s="16" cm="1">
        <f t="array" ref="G52">STOWA2024_NDJF_V(G$2*60,$C52,2100,"L","")</f>
        <v>9.5390492078039095</v>
      </c>
      <c r="H52" s="16" cm="1">
        <f t="array" ref="H52">STOWA2024_NDJF_V(H$2*60,$C52,2100,"L","")</f>
        <v>12.959731933432776</v>
      </c>
      <c r="I52" s="16" cm="1">
        <f t="array" ref="I52">STOWA2024_NDJF_V(I$2*60,$C52,2100,"L","")</f>
        <v>17.096777788706266</v>
      </c>
      <c r="J52" s="16" cm="1">
        <f t="array" ref="J52">STOWA2024_NDJF_V(J$2*60,$C52,2100,"L","")</f>
        <v>19.848880233286863</v>
      </c>
      <c r="K52" s="16" cm="1">
        <f t="array" ref="K52">STOWA2024_NDJF_V(K$2*60,$C52,2100,"L","")</f>
        <v>26.346994732289708</v>
      </c>
      <c r="L52" s="16" cm="1">
        <f t="array" ref="L52">STOWA2024_NDJF_V(L$2*60,$C52,2100,"L","")</f>
        <v>35.266093337820536</v>
      </c>
      <c r="M52" s="16" cm="1">
        <f t="array" ref="M52">STOWA2024_NDJF_V(M$2*60,$C52,2100,"L","")</f>
        <v>42.145410451697494</v>
      </c>
      <c r="N52" s="16" cm="1">
        <f t="array" ref="N52">STOWA2024_NDJF_V(N$2*60,$C52,2100,"L","")</f>
        <v>48.019830705162768</v>
      </c>
      <c r="O52" s="16" cm="1">
        <f t="array" ref="O52">STOWA2024_NDJF_V(O$2*60,$C52,2100,"L","")</f>
        <v>66.897584318507299</v>
      </c>
      <c r="P52" s="16" cm="1">
        <f t="array" ref="P52">STOWA2024_NDJF_V(P$2*60,$C52,2100,"L","")</f>
        <v>74.7973682364414</v>
      </c>
      <c r="R52" s="14" t="s">
        <v>61</v>
      </c>
      <c r="S52">
        <v>1</v>
      </c>
      <c r="T52" s="16" cm="1">
        <f t="array" ref="T52">STOWA2024_NDJF_V(T$34*60,$C52,2100,"M","")</f>
        <v>3.3930570980000003</v>
      </c>
      <c r="U52" s="16" cm="1">
        <f t="array" ref="U52">STOWA2024_NDJF_V(U$34*60,$C52,2100,"M","")</f>
        <v>5.1985888941404976</v>
      </c>
      <c r="V52" s="16" cm="1">
        <f t="array" ref="V52">STOWA2024_NDJF_V(V$34*60,$C52,2100,"M","")</f>
        <v>7.3308463977923015</v>
      </c>
      <c r="W52" s="16" cm="1">
        <f t="array" ref="W52">STOWA2024_NDJF_V(W$34*60,$C52,2100,"M","")</f>
        <v>10.231466128880978</v>
      </c>
      <c r="X52" s="16" cm="1">
        <f t="array" ref="X52">STOWA2024_NDJF_V(X$34*60,$C52,2100,"M","")</f>
        <v>13.900448087406531</v>
      </c>
      <c r="Y52" s="16" cm="1">
        <f t="array" ref="Y52">STOWA2024_NDJF_V(Y$34*60,$C52,2100,"M","")</f>
        <v>18.337792273368954</v>
      </c>
      <c r="Z52" s="16" cm="1">
        <f t="array" ref="Z52">STOWA2024_NDJF_V(Z$34*60,$C52,2100,"M","")</f>
        <v>21.289663296520903</v>
      </c>
      <c r="AA52" s="16" cm="1">
        <f t="array" ref="AA52">STOWA2024_NDJF_V(AA$34*60,$C52,2100,"M","")</f>
        <v>28.259460490118176</v>
      </c>
      <c r="AB52" s="16" cm="1">
        <f t="array" ref="AB52">STOWA2024_NDJF_V(AB$34*60,$C52,2100,"M","")</f>
        <v>37.559584200369365</v>
      </c>
      <c r="AC52" s="16" cm="1">
        <f t="array" ref="AC52">STOWA2024_NDJF_V(AC$34*60,$C52,2100,"M","")</f>
        <v>44.649876258003637</v>
      </c>
      <c r="AD52" s="16" cm="1">
        <f t="array" ref="AD52">STOWA2024_NDJF_V(AD$34*60,$C52,2100,"M","")</f>
        <v>50.699523387531194</v>
      </c>
      <c r="AE52" s="16" cm="1">
        <f t="array" ref="AE52">STOWA2024_NDJF_V(AE$34*60,$C52,2100,"M","")</f>
        <v>70.524452044739405</v>
      </c>
      <c r="AF52" s="16" cm="1">
        <f t="array" ref="AF52">STOWA2024_NDJF_V(AF$34*60,$C52,2100,"M","")</f>
        <v>78.852524541820841</v>
      </c>
      <c r="AH52" s="14" t="s">
        <v>61</v>
      </c>
      <c r="AI52">
        <v>1</v>
      </c>
      <c r="AJ52" s="16" cm="1">
        <f t="array" ref="AJ52">STOWA2024_NDJF_V(AJ$34*60,$C52,2100,"H","")</f>
        <v>3.8314339152000008</v>
      </c>
      <c r="AK52" s="16" cm="1">
        <f t="array" ref="AK52">STOWA2024_NDJF_V(AK$34*60,$C52,2100,"H","")</f>
        <v>5.870237141583158</v>
      </c>
      <c r="AL52" s="16" cm="1">
        <f t="array" ref="AL52">STOWA2024_NDJF_V(AL$34*60,$C52,2100,"H","")</f>
        <v>8.2779784437400519</v>
      </c>
      <c r="AM52" s="16" cm="1">
        <f t="array" ref="AM52">STOWA2024_NDJF_V(AM$34*60,$C52,2100,"H","")</f>
        <v>11.553352978209928</v>
      </c>
      <c r="AN52" s="16" cm="1">
        <f t="array" ref="AN52">STOWA2024_NDJF_V(AN$34*60,$C52,2100,"H","")</f>
        <v>15.696360744992791</v>
      </c>
      <c r="AO52" s="16" cm="1">
        <f t="array" ref="AO52">STOWA2024_NDJF_V(AO$34*60,$C52,2100,"H","")</f>
        <v>20.707001744088636</v>
      </c>
      <c r="AP52" s="16" cm="1">
        <f t="array" ref="AP52">STOWA2024_NDJF_V(AP$34*60,$C52,2100,"H","")</f>
        <v>24.040249144513165</v>
      </c>
      <c r="AQ52" s="16" cm="1">
        <f t="array" ref="AQ52">STOWA2024_NDJF_V(AQ$34*60,$C52,2100,"H","")</f>
        <v>31.910531482336172</v>
      </c>
      <c r="AR52" s="16" cm="1">
        <f t="array" ref="AR52">STOWA2024_NDJF_V(AR$34*60,$C52,2100,"H","")</f>
        <v>41.938066756144408</v>
      </c>
      <c r="AS52" s="16" cm="1">
        <f t="array" ref="AS52">STOWA2024_NDJF_V(AS$34*60,$C52,2100,"H","")</f>
        <v>49.431129160951741</v>
      </c>
      <c r="AT52" s="16" cm="1">
        <f t="array" ref="AT52">STOWA2024_NDJF_V(AT$34*60,$C52,2100,"H","")</f>
        <v>55.815300326598177</v>
      </c>
      <c r="AU52" s="16" cm="1">
        <f t="array" ref="AU52">STOWA2024_NDJF_V(AU$34*60,$C52,2100,"H","")</f>
        <v>77.448472249364343</v>
      </c>
      <c r="AV52" s="16" cm="1">
        <f t="array" ref="AV52">STOWA2024_NDJF_V(AV$34*60,$C52,2100,"H","")</f>
        <v>86.594186579363424</v>
      </c>
    </row>
    <row r="53" spans="2:48" x14ac:dyDescent="0.3">
      <c r="B53" s="14" t="s">
        <v>62</v>
      </c>
      <c r="C53">
        <v>2</v>
      </c>
      <c r="D53" s="16" cm="1">
        <f t="array" ref="D53">STOWA2024_NDJF_V(D$2*60,$C53,2100,"L","")</f>
        <v>3.9560185973241744</v>
      </c>
      <c r="E53" s="16" cm="1">
        <f t="array" ref="E53">STOWA2024_NDJF_V(E$2*60,$C53,2100,"L","")</f>
        <v>5.9142454079567415</v>
      </c>
      <c r="F53" s="16" cm="1">
        <f t="array" ref="F53">STOWA2024_NDJF_V(F$2*60,$C53,2100,"L","")</f>
        <v>8.2149129029219452</v>
      </c>
      <c r="G53" s="16" cm="1">
        <f t="array" ref="G53">STOWA2024_NDJF_V(G$2*60,$C53,2100,"L","")</f>
        <v>11.357795662466817</v>
      </c>
      <c r="H53" s="16" cm="1">
        <f t="array" ref="H53">STOWA2024_NDJF_V(H$2*60,$C53,2100,"L","")</f>
        <v>15.414690017146414</v>
      </c>
      <c r="I53" s="16" cm="1">
        <f t="array" ref="I53">STOWA2024_NDJF_V(I$2*60,$C53,2100,"L","")</f>
        <v>20.318404489048081</v>
      </c>
      <c r="J53" s="16" cm="1">
        <f t="array" ref="J53">STOWA2024_NDJF_V(J$2*60,$C53,2100,"L","")</f>
        <v>23.579702266735197</v>
      </c>
      <c r="K53" s="16" cm="1">
        <f t="array" ref="K53">STOWA2024_NDJF_V(K$2*60,$C53,2100,"L","")</f>
        <v>30.730346531847619</v>
      </c>
      <c r="L53" s="16" cm="1">
        <f t="array" ref="L53">STOWA2024_NDJF_V(L$2*60,$C53,2100,"L","")</f>
        <v>41.098593711124202</v>
      </c>
      <c r="M53" s="16" cm="1">
        <f t="array" ref="M53">STOWA2024_NDJF_V(M$2*60,$C53,2100,"L","")</f>
        <v>49.074479909259935</v>
      </c>
      <c r="N53" s="16" cm="1">
        <f t="array" ref="N53">STOWA2024_NDJF_V(N$2*60,$C53,2100,"L","")</f>
        <v>55.868164777414663</v>
      </c>
      <c r="O53" s="16" cm="1">
        <f t="array" ref="O53">STOWA2024_NDJF_V(O$2*60,$C53,2100,"L","")</f>
        <v>77.57697466097062</v>
      </c>
      <c r="P53" s="16" cm="1">
        <f t="array" ref="P53">STOWA2024_NDJF_V(P$2*60,$C53,2100,"L","")</f>
        <v>86.599000466053411</v>
      </c>
      <c r="R53" s="14" t="s">
        <v>62</v>
      </c>
      <c r="S53">
        <v>2</v>
      </c>
      <c r="T53" s="16" cm="1">
        <f t="array" ref="T53">STOWA2024_NDJF_V(T$34*60,$C53,2100,"M","")</f>
        <v>4.2431765894060129</v>
      </c>
      <c r="U53" s="16" cm="1">
        <f t="array" ref="U53">STOWA2024_NDJF_V(U$34*60,$C53,2100,"M","")</f>
        <v>6.3435464322686164</v>
      </c>
      <c r="V53" s="16" cm="1">
        <f t="array" ref="V53">STOWA2024_NDJF_V(V$34*60,$C53,2100,"M","")</f>
        <v>8.8112139152391915</v>
      </c>
      <c r="W53" s="16" cm="1">
        <f t="array" ref="W53">STOWA2024_NDJF_V(W$34*60,$C53,2100,"M","")</f>
        <v>12.182231068082917</v>
      </c>
      <c r="X53" s="16" cm="1">
        <f t="array" ref="X53">STOWA2024_NDJF_V(X$34*60,$C53,2100,"M","")</f>
        <v>16.53360574643084</v>
      </c>
      <c r="Y53" s="16" cm="1">
        <f t="array" ref="Y53">STOWA2024_NDJF_V(Y$34*60,$C53,2100,"M","")</f>
        <v>21.793269202608361</v>
      </c>
      <c r="Z53" s="16" cm="1">
        <f t="array" ref="Z53">STOWA2024_NDJF_V(Z$34*60,$C53,2100,"M","")</f>
        <v>25.291296838455157</v>
      </c>
      <c r="AA53" s="16" cm="1">
        <f t="array" ref="AA53">STOWA2024_NDJF_V(AA$34*60,$C53,2100,"M","")</f>
        <v>32.960989383737463</v>
      </c>
      <c r="AB53" s="16" cm="1">
        <f t="array" ref="AB53">STOWA2024_NDJF_V(AB$34*60,$C53,2100,"M","")</f>
        <v>43.771394699800297</v>
      </c>
      <c r="AC53" s="16" cm="1">
        <f t="array" ref="AC53">STOWA2024_NDJF_V(AC$34*60,$C53,2100,"M","")</f>
        <v>51.990701523375193</v>
      </c>
      <c r="AD53" s="16" cm="1">
        <f t="array" ref="AD53">STOWA2024_NDJF_V(AD$34*60,$C53,2100,"M","")</f>
        <v>58.985824921836951</v>
      </c>
      <c r="AE53" s="16" cm="1">
        <f t="array" ref="AE53">STOWA2024_NDJF_V(AE$34*60,$C53,2100,"M","")</f>
        <v>81.782827959902988</v>
      </c>
      <c r="AF53" s="16" cm="1">
        <f t="array" ref="AF53">STOWA2024_NDJF_V(AF$34*60,$C53,2100,"M","")</f>
        <v>91.293984942905396</v>
      </c>
      <c r="AH53" s="14" t="s">
        <v>62</v>
      </c>
      <c r="AI53">
        <v>2</v>
      </c>
      <c r="AJ53" s="16" cm="1">
        <f t="array" ref="AJ53">STOWA2024_NDJF_V(AJ$34*60,$C53,2100,"H","")</f>
        <v>4.7913873015622519</v>
      </c>
      <c r="AK53" s="16" cm="1">
        <f t="array" ref="AK53">STOWA2024_NDJF_V(AK$34*60,$C53,2100,"H","")</f>
        <v>7.1631211150458327</v>
      </c>
      <c r="AL53" s="16" cm="1">
        <f t="array" ref="AL53">STOWA2024_NDJF_V(AL$34*60,$C53,2100,"H","")</f>
        <v>9.9496067569357525</v>
      </c>
      <c r="AM53" s="16" cm="1">
        <f t="array" ref="AM53">STOWA2024_NDJF_V(AM$34*60,$C53,2100,"H","")</f>
        <v>13.756153206077292</v>
      </c>
      <c r="AN53" s="16" cm="1">
        <f t="array" ref="AN53">STOWA2024_NDJF_V(AN$34*60,$C53,2100,"H","")</f>
        <v>18.669717593246567</v>
      </c>
      <c r="AO53" s="16" cm="1">
        <f t="array" ref="AO53">STOWA2024_NDJF_V(AO$34*60,$C53,2100,"H","")</f>
        <v>24.608920019405268</v>
      </c>
      <c r="AP53" s="16" cm="1">
        <f t="array" ref="AP53">STOWA2024_NDJF_V(AP$34*60,$C53,2100,"H","")</f>
        <v>28.558886475375083</v>
      </c>
      <c r="AQ53" s="16" cm="1">
        <f t="array" ref="AQ53">STOWA2024_NDJF_V(AQ$34*60,$C53,2100,"H","")</f>
        <v>37.219489373708996</v>
      </c>
      <c r="AR53" s="16" cm="1">
        <f t="array" ref="AR53">STOWA2024_NDJF_V(AR$34*60,$C53,2100,"H","")</f>
        <v>48.874014769091033</v>
      </c>
      <c r="AS53" s="16" cm="1">
        <f t="array" ref="AS53">STOWA2024_NDJF_V(AS$34*60,$C53,2100,"H","")</f>
        <v>57.558033695777056</v>
      </c>
      <c r="AT53" s="16" cm="1">
        <f t="array" ref="AT53">STOWA2024_NDJF_V(AT$34*60,$C53,2100,"H","")</f>
        <v>64.937721561188567</v>
      </c>
      <c r="AU53" s="16" cm="1">
        <f t="array" ref="AU53">STOWA2024_NDJF_V(AU$34*60,$C53,2100,"H","")</f>
        <v>89.812184257864786</v>
      </c>
      <c r="AV53" s="16" cm="1">
        <f t="array" ref="AV53">STOWA2024_NDJF_V(AV$34*60,$C53,2100,"H","")</f>
        <v>100.25713712598646</v>
      </c>
    </row>
    <row r="54" spans="2:48" x14ac:dyDescent="0.3">
      <c r="B54" s="14" t="s">
        <v>63</v>
      </c>
      <c r="C54">
        <v>5</v>
      </c>
      <c r="D54" s="16" cm="1">
        <f t="array" ref="D54">STOWA2024_NDJF_V(D$2*60,$C54,2100,"L","")</f>
        <v>5.1538018406425836</v>
      </c>
      <c r="E54" s="16" cm="1">
        <f t="array" ref="E54">STOWA2024_NDJF_V(E$2*60,$C54,2100,"L","")</f>
        <v>7.4664604984833893</v>
      </c>
      <c r="F54" s="16" cm="1">
        <f t="array" ref="F54">STOWA2024_NDJF_V(F$2*60,$C54,2100,"L","")</f>
        <v>10.180830248966119</v>
      </c>
      <c r="G54" s="16" cm="1">
        <f t="array" ref="G54">STOWA2024_NDJF_V(G$2*60,$C54,2100,"L","")</f>
        <v>13.902641974471523</v>
      </c>
      <c r="H54" s="16" cm="1">
        <f t="array" ref="H54">STOWA2024_NDJF_V(H$2*60,$C54,2100,"L","")</f>
        <v>18.798602503253228</v>
      </c>
      <c r="I54" s="16" cm="1">
        <f t="array" ref="I54">STOWA2024_NDJF_V(I$2*60,$C54,2100,"L","")</f>
        <v>24.70530826280098</v>
      </c>
      <c r="J54" s="16" cm="1">
        <f t="array" ref="J54">STOWA2024_NDJF_V(J$2*60,$C54,2100,"L","")</f>
        <v>28.63047072203635</v>
      </c>
      <c r="K54" s="16" cm="1">
        <f t="array" ref="K54">STOWA2024_NDJF_V(K$2*60,$C54,2100,"L","")</f>
        <v>36.875902745661961</v>
      </c>
      <c r="L54" s="16" cm="1">
        <f t="array" ref="L54">STOWA2024_NDJF_V(L$2*60,$C54,2100,"L","")</f>
        <v>49.164518118945331</v>
      </c>
      <c r="M54" s="16" cm="1">
        <f t="array" ref="M54">STOWA2024_NDJF_V(M$2*60,$C54,2100,"L","")</f>
        <v>58.526454534266939</v>
      </c>
      <c r="N54" s="16" cm="1">
        <f t="array" ref="N54">STOWA2024_NDJF_V(N$2*60,$C54,2100,"L","")</f>
        <v>66.428486009664155</v>
      </c>
      <c r="O54" s="16" cm="1">
        <f t="array" ref="O54">STOWA2024_NDJF_V(O$2*60,$C54,2100,"L","")</f>
        <v>91.181761274928775</v>
      </c>
      <c r="P54" s="16" cm="1">
        <f t="array" ref="P54">STOWA2024_NDJF_V(P$2*60,$C54,2100,"L","")</f>
        <v>101.22860877479556</v>
      </c>
      <c r="R54" s="14" t="s">
        <v>63</v>
      </c>
      <c r="S54">
        <v>5</v>
      </c>
      <c r="T54" s="16" cm="1">
        <f t="array" ref="T54">STOWA2024_NDJF_V(T$34*60,$C54,2100,"M","")</f>
        <v>5.5279040729090445</v>
      </c>
      <c r="U54" s="16" cm="1">
        <f t="array" ref="U54">STOWA2024_NDJF_V(U$34*60,$C54,2100,"M","")</f>
        <v>8.0084331287822152</v>
      </c>
      <c r="V54" s="16" cm="1">
        <f t="array" ref="V54">STOWA2024_NDJF_V(V$34*60,$C54,2100,"M","")</f>
        <v>10.919832531209332</v>
      </c>
      <c r="W54" s="16" cm="1">
        <f t="array" ref="W54">STOWA2024_NDJF_V(W$34*60,$C54,2100,"M","")</f>
        <v>14.91180172835192</v>
      </c>
      <c r="X54" s="16" cm="1">
        <f t="array" ref="X54">STOWA2024_NDJF_V(X$34*60,$C54,2100,"M","")</f>
        <v>20.163148401098631</v>
      </c>
      <c r="Y54" s="16" cm="1">
        <f t="array" ref="Y54">STOWA2024_NDJF_V(Y$34*60,$C54,2100,"M","")</f>
        <v>26.498607899791399</v>
      </c>
      <c r="Z54" s="16" cm="1">
        <f t="array" ref="Z54">STOWA2024_NDJF_V(Z$34*60,$C54,2100,"M","")</f>
        <v>30.708688577346429</v>
      </c>
      <c r="AA54" s="16" cm="1">
        <f t="array" ref="AA54">STOWA2024_NDJF_V(AA$34*60,$C54,2100,"M","")</f>
        <v>39.552636923760097</v>
      </c>
      <c r="AB54" s="16" cm="1">
        <f t="array" ref="AB54">STOWA2024_NDJF_V(AB$34*60,$C54,2100,"M","")</f>
        <v>52.361877463154059</v>
      </c>
      <c r="AC54" s="16" cm="1">
        <f t="array" ref="AC54">STOWA2024_NDJF_V(AC$34*60,$C54,2100,"M","")</f>
        <v>62.004354086660534</v>
      </c>
      <c r="AD54" s="16" cm="1">
        <f t="array" ref="AD54">STOWA2024_NDJF_V(AD$34*60,$C54,2100,"M","")</f>
        <v>70.135453011565147</v>
      </c>
      <c r="AE54" s="16" cm="1">
        <f t="array" ref="AE54">STOWA2024_NDJF_V(AE$34*60,$C54,2100,"M","")</f>
        <v>96.125201169776361</v>
      </c>
      <c r="AF54" s="16" cm="1">
        <f t="array" ref="AF54">STOWA2024_NDJF_V(AF$34*60,$C54,2100,"M","")</f>
        <v>106.71674078848191</v>
      </c>
      <c r="AH54" s="14" t="s">
        <v>63</v>
      </c>
      <c r="AI54">
        <v>5</v>
      </c>
      <c r="AJ54" s="16" cm="1">
        <f t="array" ref="AJ54">STOWA2024_NDJF_V(AJ$34*60,$C54,2100,"H","")</f>
        <v>6.2420992435995633</v>
      </c>
      <c r="AK54" s="16" cm="1">
        <f t="array" ref="AK54">STOWA2024_NDJF_V(AK$34*60,$C54,2100,"H","")</f>
        <v>9.0431081502617943</v>
      </c>
      <c r="AL54" s="16" cm="1">
        <f t="array" ref="AL54">STOWA2024_NDJF_V(AL$34*60,$C54,2100,"H","")</f>
        <v>12.330655070037286</v>
      </c>
      <c r="AM54" s="16" cm="1">
        <f t="array" ref="AM54">STOWA2024_NDJF_V(AM$34*60,$C54,2100,"H","")</f>
        <v>16.838379440305406</v>
      </c>
      <c r="AN54" s="16" cm="1">
        <f t="array" ref="AN54">STOWA2024_NDJF_V(AN$34*60,$C54,2100,"H","")</f>
        <v>22.768190569712587</v>
      </c>
      <c r="AO54" s="16" cm="1">
        <f t="array" ref="AO54">STOWA2024_NDJF_V(AO$34*60,$C54,2100,"H","")</f>
        <v>29.922179934045843</v>
      </c>
      <c r="AP54" s="16" cm="1">
        <f t="array" ref="AP54">STOWA2024_NDJF_V(AP$34*60,$C54,2100,"H","")</f>
        <v>34.676195392029314</v>
      </c>
      <c r="AQ54" s="16" cm="1">
        <f t="array" ref="AQ54">STOWA2024_NDJF_V(AQ$34*60,$C54,2100,"H","")</f>
        <v>44.662765809220176</v>
      </c>
      <c r="AR54" s="16" cm="1">
        <f t="array" ref="AR54">STOWA2024_NDJF_V(AR$34*60,$C54,2100,"H","")</f>
        <v>58.465927120279815</v>
      </c>
      <c r="AS54" s="16" cm="1">
        <f t="array" ref="AS54">STOWA2024_NDJF_V(AS$34*60,$C54,2100,"H","")</f>
        <v>68.643980504866477</v>
      </c>
      <c r="AT54" s="16" cm="1">
        <f t="array" ref="AT54">STOWA2024_NDJF_V(AT$34*60,$C54,2100,"H","")</f>
        <v>77.212390015194288</v>
      </c>
      <c r="AU54" s="16" cm="1">
        <f t="array" ref="AU54">STOWA2024_NDJF_V(AU$34*60,$C54,2100,"H","")</f>
        <v>105.56267733266723</v>
      </c>
      <c r="AV54" s="16" cm="1">
        <f t="array" ref="AV54">STOWA2024_NDJF_V(AV$34*60,$C54,2100,"H","")</f>
        <v>117.19408372370134</v>
      </c>
    </row>
    <row r="55" spans="2:48" x14ac:dyDescent="0.3">
      <c r="B55" s="14" t="s">
        <v>64</v>
      </c>
      <c r="C55">
        <v>10</v>
      </c>
      <c r="D55" s="16" cm="1">
        <f t="array" ref="D55">STOWA2024_NDJF_V(D$2*60,$C55,2100,"L","")</f>
        <v>6.1887924722286627</v>
      </c>
      <c r="E55" s="16" cm="1">
        <f t="array" ref="E55">STOWA2024_NDJF_V(E$2*60,$C55,2100,"L","")</f>
        <v>8.7575313701043971</v>
      </c>
      <c r="F55" s="16" cm="1">
        <f t="array" ref="F55">STOWA2024_NDJF_V(F$2*60,$C55,2100,"L","")</f>
        <v>11.782845403340712</v>
      </c>
      <c r="G55" s="16" cm="1">
        <f t="array" ref="G55">STOWA2024_NDJF_V(G$2*60,$C55,2100,"L","")</f>
        <v>15.940015418795795</v>
      </c>
      <c r="H55" s="16" cm="1">
        <f t="array" ref="H55">STOWA2024_NDJF_V(H$2*60,$C55,2100,"L","")</f>
        <v>21.467570988004361</v>
      </c>
      <c r="I55" s="16" cm="1">
        <f t="array" ref="I55">STOWA2024_NDJF_V(I$2*60,$C55,2100,"L","")</f>
        <v>28.123588934860521</v>
      </c>
      <c r="J55" s="16" cm="1">
        <f t="array" ref="J55">STOWA2024_NDJF_V(J$2*60,$C55,2100,"L","")</f>
        <v>32.543231932011729</v>
      </c>
      <c r="K55" s="16" cm="1">
        <f t="array" ref="K55">STOWA2024_NDJF_V(K$2*60,$C55,2100,"L","")</f>
        <v>41.805723604187804</v>
      </c>
      <c r="L55" s="16" cm="1">
        <f t="array" ref="L55">STOWA2024_NDJF_V(L$2*60,$C55,2100,"L","")</f>
        <v>55.547110294912038</v>
      </c>
      <c r="M55" s="16" cm="1">
        <f t="array" ref="M55">STOWA2024_NDJF_V(M$2*60,$C55,2100,"L","")</f>
        <v>65.904388178221993</v>
      </c>
      <c r="N55" s="16" cm="1">
        <f t="array" ref="N55">STOWA2024_NDJF_V(N$2*60,$C55,2100,"L","")</f>
        <v>74.559689336195504</v>
      </c>
      <c r="O55" s="16" cm="1">
        <f t="array" ref="O55">STOWA2024_NDJF_V(O$2*60,$C55,2100,"L","")</f>
        <v>101.09907017135858</v>
      </c>
      <c r="P55" s="16" cm="1">
        <f t="array" ref="P55">STOWA2024_NDJF_V(P$2*60,$C55,2100,"L","")</f>
        <v>111.60447768980691</v>
      </c>
      <c r="R55" s="14" t="s">
        <v>64</v>
      </c>
      <c r="S55">
        <v>10</v>
      </c>
      <c r="T55" s="16" cm="1">
        <f t="array" ref="T55">STOWA2024_NDJF_V(T$34*60,$C55,2100,"M","")</f>
        <v>6.6380222157234092</v>
      </c>
      <c r="U55" s="16" cm="1">
        <f t="array" ref="U55">STOWA2024_NDJF_V(U$34*60,$C55,2100,"M","")</f>
        <v>9.3932197679127096</v>
      </c>
      <c r="V55" s="16" cm="1">
        <f t="array" ref="V55">STOWA2024_NDJF_V(V$34*60,$C55,2100,"M","")</f>
        <v>12.638134159900817</v>
      </c>
      <c r="W55" s="16" cm="1">
        <f t="array" ref="W55">STOWA2024_NDJF_V(W$34*60,$C55,2100,"M","")</f>
        <v>17.097063271025561</v>
      </c>
      <c r="X55" s="16" cm="1">
        <f t="array" ref="X55">STOWA2024_NDJF_V(X$34*60,$C55,2100,"M","")</f>
        <v>23.025850967769713</v>
      </c>
      <c r="Y55" s="16" cm="1">
        <f t="array" ref="Y55">STOWA2024_NDJF_V(Y$34*60,$C55,2100,"M","")</f>
        <v>30.165013445385334</v>
      </c>
      <c r="Z55" s="16" cm="1">
        <f t="array" ref="Z55">STOWA2024_NDJF_V(Z$34*60,$C55,2100,"M","")</f>
        <v>34.905467828418026</v>
      </c>
      <c r="AA55" s="16" cm="1">
        <f t="array" ref="AA55">STOWA2024_NDJF_V(AA$34*60,$C55,2100,"M","")</f>
        <v>44.840301767148645</v>
      </c>
      <c r="AB55" s="16" cm="1">
        <f t="array" ref="AB55">STOWA2024_NDJF_V(AB$34*60,$C55,2100,"M","")</f>
        <v>59.159554369224864</v>
      </c>
      <c r="AC55" s="16" cm="1">
        <f t="array" ref="AC55">STOWA2024_NDJF_V(AC$34*60,$C55,2100,"M","")</f>
        <v>69.820717024207553</v>
      </c>
      <c r="AD55" s="16" cm="1">
        <f t="array" ref="AD55">STOWA2024_NDJF_V(AD$34*60,$C55,2100,"M","")</f>
        <v>78.720409000964864</v>
      </c>
      <c r="AE55" s="16" cm="1">
        <f t="array" ref="AE55">STOWA2024_NDJF_V(AE$34*60,$C55,2100,"M","")</f>
        <v>106.58017922024145</v>
      </c>
      <c r="AF55" s="16" cm="1">
        <f t="array" ref="AF55">STOWA2024_NDJF_V(AF$34*60,$C55,2100,"M","")</f>
        <v>117.65513979307467</v>
      </c>
      <c r="AH55" s="14" t="s">
        <v>64</v>
      </c>
      <c r="AI55">
        <v>10</v>
      </c>
      <c r="AJ55" s="16" cm="1">
        <f t="array" ref="AJ55">STOWA2024_NDJF_V(AJ$34*60,$C55,2100,"H","")</f>
        <v>7.4956426351224703</v>
      </c>
      <c r="AK55" s="16" cm="1">
        <f t="array" ref="AK55">STOWA2024_NDJF_V(AK$34*60,$C55,2100,"H","")</f>
        <v>10.606806709183127</v>
      </c>
      <c r="AL55" s="16" cm="1">
        <f t="array" ref="AL55">STOWA2024_NDJF_V(AL$34*60,$C55,2100,"H","")</f>
        <v>14.270958149697385</v>
      </c>
      <c r="AM55" s="16" cm="1">
        <f t="array" ref="AM55">STOWA2024_NDJF_V(AM$34*60,$C55,2100,"H","")</f>
        <v>19.305972807100577</v>
      </c>
      <c r="AN55" s="16" cm="1">
        <f t="array" ref="AN55">STOWA2024_NDJF_V(AN$34*60,$C55,2100,"H","")</f>
        <v>26.000749110958115</v>
      </c>
      <c r="AO55" s="16" cm="1">
        <f t="array" ref="AO55">STOWA2024_NDJF_V(AO$34*60,$C55,2100,"H","")</f>
        <v>34.062278420023624</v>
      </c>
      <c r="AP55" s="16" cm="1">
        <f t="array" ref="AP55">STOWA2024_NDJF_V(AP$34*60,$C55,2100,"H","")</f>
        <v>39.415190903375517</v>
      </c>
      <c r="AQ55" s="16" cm="1">
        <f t="array" ref="AQ55">STOWA2024_NDJF_V(AQ$34*60,$C55,2100,"H","")</f>
        <v>50.633587350982978</v>
      </c>
      <c r="AR55" s="16" cm="1">
        <f t="array" ref="AR55">STOWA2024_NDJF_V(AR$34*60,$C55,2100,"H","")</f>
        <v>66.056038511094812</v>
      </c>
      <c r="AS55" s="16" cm="1">
        <f t="array" ref="AS55">STOWA2024_NDJF_V(AS$34*60,$C55,2100,"H","")</f>
        <v>77.297344821089069</v>
      </c>
      <c r="AT55" s="16" cm="1">
        <f t="array" ref="AT55">STOWA2024_NDJF_V(AT$34*60,$C55,2100,"H","")</f>
        <v>86.663601088251809</v>
      </c>
      <c r="AU55" s="16" cm="1">
        <f t="array" ref="AU55">STOWA2024_NDJF_V(AU$34*60,$C55,2100,"H","")</f>
        <v>117.04411467719967</v>
      </c>
      <c r="AV55" s="16" cm="1">
        <f t="array" ref="AV55">STOWA2024_NDJF_V(AV$34*60,$C55,2100,"H","")</f>
        <v>129.20640380840405</v>
      </c>
    </row>
    <row r="56" spans="2:48" x14ac:dyDescent="0.3">
      <c r="B56" s="14" t="s">
        <v>65</v>
      </c>
      <c r="C56">
        <v>20</v>
      </c>
      <c r="D56" s="16" cm="1">
        <f t="array" ref="D56">STOWA2024_NDJF_V(D$2*60,$C56,2100,"L","")</f>
        <v>7.3498324982656653</v>
      </c>
      <c r="E56" s="16" cm="1">
        <f t="array" ref="E56">STOWA2024_NDJF_V(E$2*60,$C56,2100,"L","")</f>
        <v>10.158799227968917</v>
      </c>
      <c r="F56" s="16" cm="1">
        <f t="array" ref="F56">STOWA2024_NDJF_V(F$2*60,$C56,2100,"L","")</f>
        <v>13.491067168102393</v>
      </c>
      <c r="G56" s="16" cm="1">
        <f t="array" ref="G56">STOWA2024_NDJF_V(G$2*60,$C56,2100,"L","")</f>
        <v>18.079466404899652</v>
      </c>
      <c r="H56" s="16" cm="1">
        <f t="array" ref="H56">STOWA2024_NDJF_V(H$2*60,$C56,2100,"L","")</f>
        <v>24.234364387513892</v>
      </c>
      <c r="I56" s="16" cm="1">
        <f t="array" ref="I56">STOWA2024_NDJF_V(I$2*60,$C56,2100,"L","")</f>
        <v>31.630220238214122</v>
      </c>
      <c r="J56" s="16" cm="1">
        <f t="array" ref="J56">STOWA2024_NDJF_V(J$2*60,$C56,2100,"L","")</f>
        <v>36.537058702195388</v>
      </c>
      <c r="K56" s="16" cm="1">
        <f t="array" ref="K56">STOWA2024_NDJF_V(K$2*60,$C56,2100,"L","")</f>
        <v>46.991410936427506</v>
      </c>
      <c r="L56" s="16" cm="1">
        <f t="array" ref="L56">STOWA2024_NDJF_V(L$2*60,$C56,2100,"L","")</f>
        <v>62.182321864157636</v>
      </c>
      <c r="M56" s="16" cm="1">
        <f t="array" ref="M56">STOWA2024_NDJF_V(M$2*60,$C56,2100,"L","")</f>
        <v>73.484487823663954</v>
      </c>
      <c r="N56" s="16" cm="1">
        <f t="array" ref="N56">STOWA2024_NDJF_V(N$2*60,$C56,2100,"L","")</f>
        <v>82.815837553232285</v>
      </c>
      <c r="O56" s="16" cm="1">
        <f t="array" ref="O56">STOWA2024_NDJF_V(O$2*60,$C56,2100,"L","")</f>
        <v>110.70515595661958</v>
      </c>
      <c r="P56" s="16" cm="1">
        <f t="array" ref="P56">STOWA2024_NDJF_V(P$2*60,$C56,2100,"L","")</f>
        <v>121.42064781827582</v>
      </c>
      <c r="R56" s="14" t="s">
        <v>65</v>
      </c>
      <c r="S56">
        <v>20</v>
      </c>
      <c r="T56" s="16" cm="1">
        <f t="array" ref="T56">STOWA2024_NDJF_V(T$34*60,$C56,2100,"M","")</f>
        <v>7.8833393790895787</v>
      </c>
      <c r="U56" s="16" cm="1">
        <f t="array" ref="U56">STOWA2024_NDJF_V(U$34*60,$C56,2100,"M","")</f>
        <v>10.896202330734726</v>
      </c>
      <c r="V56" s="16" cm="1">
        <f t="array" ref="V56">STOWA2024_NDJF_V(V$34*60,$C56,2100,"M","")</f>
        <v>14.4703516845235</v>
      </c>
      <c r="W56" s="16" cm="1">
        <f t="array" ref="W56">STOWA2024_NDJF_V(W$34*60,$C56,2100,"M","")</f>
        <v>19.391811921741674</v>
      </c>
      <c r="X56" s="16" cm="1">
        <f t="array" ref="X56">STOWA2024_NDJF_V(X$34*60,$C56,2100,"M","")</f>
        <v>25.99347932736913</v>
      </c>
      <c r="Y56" s="16" cm="1">
        <f t="array" ref="Y56">STOWA2024_NDJF_V(Y$34*60,$C56,2100,"M","")</f>
        <v>33.926182784713653</v>
      </c>
      <c r="Z56" s="16" cm="1">
        <f t="array" ref="Z56">STOWA2024_NDJF_V(Z$34*60,$C56,2100,"M","")</f>
        <v>39.189196996134491</v>
      </c>
      <c r="AA56" s="16" cm="1">
        <f t="array" ref="AA56">STOWA2024_NDJF_V(AA$34*60,$C56,2100,"M","")</f>
        <v>50.402405823742825</v>
      </c>
      <c r="AB56" s="16" cm="1">
        <f t="array" ref="AB56">STOWA2024_NDJF_V(AB$34*60,$C56,2100,"M","")</f>
        <v>66.226279487741962</v>
      </c>
      <c r="AC56" s="16" cm="1">
        <f t="array" ref="AC56">STOWA2024_NDJF_V(AC$34*60,$C56,2100,"M","")</f>
        <v>77.851259556951803</v>
      </c>
      <c r="AD56" s="16" cm="1">
        <f t="array" ref="AD56">STOWA2024_NDJF_V(AD$34*60,$C56,2100,"M","")</f>
        <v>87.437282290057425</v>
      </c>
      <c r="AE56" s="16" cm="1">
        <f t="array" ref="AE56">STOWA2024_NDJF_V(AE$34*60,$C56,2100,"M","")</f>
        <v>116.70706112788713</v>
      </c>
      <c r="AF56" s="16" cm="1">
        <f t="array" ref="AF56">STOWA2024_NDJF_V(AF$34*60,$C56,2100,"M","")</f>
        <v>128.0034958143053</v>
      </c>
      <c r="AH56" s="14" t="s">
        <v>65</v>
      </c>
      <c r="AI56">
        <v>20</v>
      </c>
      <c r="AJ56" s="16" cm="1">
        <f t="array" ref="AJ56">STOWA2024_NDJF_V(AJ$34*60,$C56,2100,"H","")</f>
        <v>8.9018525152079615</v>
      </c>
      <c r="AK56" s="16" cm="1">
        <f t="array" ref="AK56">STOWA2024_NDJF_V(AK$34*60,$C56,2100,"H","")</f>
        <v>12.303971890560362</v>
      </c>
      <c r="AL56" s="16" cm="1">
        <f t="array" ref="AL56">STOWA2024_NDJF_V(AL$34*60,$C56,2100,"H","")</f>
        <v>16.339894852236522</v>
      </c>
      <c r="AM56" s="16" cm="1">
        <f t="array" ref="AM56">STOWA2024_NDJF_V(AM$34*60,$C56,2100,"H","")</f>
        <v>21.897198817530995</v>
      </c>
      <c r="AN56" s="16" cm="1">
        <f t="array" ref="AN56">STOWA2024_NDJF_V(AN$34*60,$C56,2100,"H","")</f>
        <v>29.351789667092767</v>
      </c>
      <c r="AO56" s="16" cm="1">
        <f t="array" ref="AO56">STOWA2024_NDJF_V(AO$34*60,$C56,2100,"H","")</f>
        <v>38.309384009849126</v>
      </c>
      <c r="AP56" s="16" cm="1">
        <f t="array" ref="AP56">STOWA2024_NDJF_V(AP$34*60,$C56,2100,"H","")</f>
        <v>44.252370102745516</v>
      </c>
      <c r="AQ56" s="16" cm="1">
        <f t="array" ref="AQ56">STOWA2024_NDJF_V(AQ$34*60,$C56,2100,"H","")</f>
        <v>56.914305154072089</v>
      </c>
      <c r="AR56" s="16" cm="1">
        <f t="array" ref="AR56">STOWA2024_NDJF_V(AR$34*60,$C56,2100,"H","")</f>
        <v>73.946562223675699</v>
      </c>
      <c r="AS56" s="16" cm="1">
        <f t="array" ref="AS56">STOWA2024_NDJF_V(AS$34*60,$C56,2100,"H","")</f>
        <v>86.18782377504678</v>
      </c>
      <c r="AT56" s="16" cm="1">
        <f t="array" ref="AT56">STOWA2024_NDJF_V(AT$34*60,$C56,2100,"H","")</f>
        <v>96.260040423996301</v>
      </c>
      <c r="AU56" s="16" cm="1">
        <f t="array" ref="AU56">STOWA2024_NDJF_V(AU$34*60,$C56,2100,"H","")</f>
        <v>128.16524372757974</v>
      </c>
      <c r="AV56" s="16" cm="1">
        <f t="array" ref="AV56">STOWA2024_NDJF_V(AV$34*60,$C56,2100,"H","")</f>
        <v>140.57075107945252</v>
      </c>
    </row>
    <row r="57" spans="2:48" x14ac:dyDescent="0.3">
      <c r="B57" s="14" t="s">
        <v>66</v>
      </c>
      <c r="C57">
        <v>25</v>
      </c>
      <c r="D57" s="16" cm="1">
        <f t="array" ref="D57">STOWA2024_NDJF_V(D$2*60,$C57,2100,"L","")</f>
        <v>7.7529030743366567</v>
      </c>
      <c r="E57" s="16" cm="1">
        <f t="array" ref="E57">STOWA2024_NDJF_V(E$2*60,$C57,2100,"L","")</f>
        <v>10.634881967692678</v>
      </c>
      <c r="F57" s="16" cm="1">
        <f t="array" ref="F57">STOWA2024_NDJF_V(F$2*60,$C57,2100,"L","")</f>
        <v>14.064737526592967</v>
      </c>
      <c r="G57" s="16" cm="1">
        <f t="array" ref="G57">STOWA2024_NDJF_V(G$2*60,$C57,2100,"L","")</f>
        <v>18.790771379128874</v>
      </c>
      <c r="H57" s="16" cm="1">
        <f t="array" ref="H57">STOWA2024_NDJF_V(H$2*60,$C57,2100,"L","")</f>
        <v>25.146475259523665</v>
      </c>
      <c r="I57" s="16" cm="1">
        <f t="array" ref="I57">STOWA2024_NDJF_V(I$2*60,$C57,2100,"L","")</f>
        <v>32.778277318965799</v>
      </c>
      <c r="J57" s="16" cm="1">
        <f t="array" ref="J57">STOWA2024_NDJF_V(J$2*60,$C57,2100,"L","")</f>
        <v>37.840308746529104</v>
      </c>
      <c r="K57" s="16" cm="1">
        <f t="array" ref="K57">STOWA2024_NDJF_V(K$2*60,$C57,2100,"L","")</f>
        <v>48.717441530447005</v>
      </c>
      <c r="L57" s="16" cm="1">
        <f t="array" ref="L57">STOWA2024_NDJF_V(L$2*60,$C57,2100,"L","")</f>
        <v>64.373771713218559</v>
      </c>
      <c r="M57" s="16" cm="1">
        <f t="array" ref="M57">STOWA2024_NDJF_V(M$2*60,$C57,2100,"L","")</f>
        <v>75.968660446634416</v>
      </c>
      <c r="N57" s="16" cm="1">
        <f t="array" ref="N57">STOWA2024_NDJF_V(N$2*60,$C57,2100,"L","")</f>
        <v>85.500625124912531</v>
      </c>
      <c r="O57" s="16" cm="1">
        <f t="array" ref="O57">STOWA2024_NDJF_V(O$2*60,$C57,2100,"L","")</f>
        <v>113.73301901993254</v>
      </c>
      <c r="P57" s="16" cm="1">
        <f t="array" ref="P57">STOWA2024_NDJF_V(P$2*60,$C57,2100,"L","")</f>
        <v>124.46667294688278</v>
      </c>
      <c r="R57" s="14" t="s">
        <v>66</v>
      </c>
      <c r="S57">
        <v>25</v>
      </c>
      <c r="T57" s="16" cm="1">
        <f t="array" ref="T57">STOWA2024_NDJF_V(T$34*60,$C57,2100,"M","")</f>
        <v>8.3156678907451269</v>
      </c>
      <c r="U57" s="16" cm="1">
        <f t="array" ref="U57">STOWA2024_NDJF_V(U$34*60,$C57,2100,"M","")</f>
        <v>11.406842785555268</v>
      </c>
      <c r="V57" s="16" cm="1">
        <f t="array" ref="V57">STOWA2024_NDJF_V(V$34*60,$C57,2100,"M","")</f>
        <v>15.085663411528479</v>
      </c>
      <c r="W57" s="16" cm="1">
        <f t="array" ref="W57">STOWA2024_NDJF_V(W$34*60,$C57,2100,"M","")</f>
        <v>20.154748834277669</v>
      </c>
      <c r="X57" s="16" cm="1">
        <f t="array" ref="X57">STOWA2024_NDJF_V(X$34*60,$C57,2100,"M","")</f>
        <v>26.971798160772082</v>
      </c>
      <c r="Y57" s="16" cm="1">
        <f t="array" ref="Y57">STOWA2024_NDJF_V(Y$34*60,$C57,2100,"M","")</f>
        <v>35.157574601638458</v>
      </c>
      <c r="Z57" s="16" cm="1">
        <f t="array" ref="Z57">STOWA2024_NDJF_V(Z$34*60,$C57,2100,"M","")</f>
        <v>40.587046865192129</v>
      </c>
      <c r="AA57" s="16" cm="1">
        <f t="array" ref="AA57">STOWA2024_NDJF_V(AA$34*60,$C57,2100,"M","")</f>
        <v>52.253724878232582</v>
      </c>
      <c r="AB57" s="16" cm="1">
        <f t="array" ref="AB57">STOWA2024_NDJF_V(AB$34*60,$C57,2100,"M","")</f>
        <v>68.560247822091569</v>
      </c>
      <c r="AC57" s="16" cm="1">
        <f t="array" ref="AC57">STOWA2024_NDJF_V(AC$34*60,$C57,2100,"M","")</f>
        <v>80.483052652104448</v>
      </c>
      <c r="AD57" s="16" cm="1">
        <f t="array" ref="AD57">STOWA2024_NDJF_V(AD$34*60,$C57,2100,"M","")</f>
        <v>90.271891414706445</v>
      </c>
      <c r="AE57" s="16" cm="1">
        <f t="array" ref="AE57">STOWA2024_NDJF_V(AE$34*60,$C57,2100,"M","")</f>
        <v>119.89908047480363</v>
      </c>
      <c r="AF57" s="16" cm="1">
        <f t="array" ref="AF57">STOWA2024_NDJF_V(AF$34*60,$C57,2100,"M","")</f>
        <v>131.21466188701029</v>
      </c>
      <c r="AH57" s="14" t="s">
        <v>66</v>
      </c>
      <c r="AI57">
        <v>25</v>
      </c>
      <c r="AJ57" s="16" cm="1">
        <f t="array" ref="AJ57">STOWA2024_NDJF_V(AJ$34*60,$C57,2100,"H","")</f>
        <v>9.3900370857067514</v>
      </c>
      <c r="AK57" s="16" cm="1">
        <f t="array" ref="AK57">STOWA2024_NDJF_V(AK$34*60,$C57,2100,"H","")</f>
        <v>12.880586165111122</v>
      </c>
      <c r="AL57" s="16" cm="1">
        <f t="array" ref="AL57">STOWA2024_NDJF_V(AL$34*60,$C57,2100,"H","")</f>
        <v>17.034703737314459</v>
      </c>
      <c r="AM57" s="16" cm="1">
        <f t="array" ref="AM57">STOWA2024_NDJF_V(AM$34*60,$C57,2100,"H","")</f>
        <v>22.75870579410719</v>
      </c>
      <c r="AN57" s="16" cm="1">
        <f t="array" ref="AN57">STOWA2024_NDJF_V(AN$34*60,$C57,2100,"H","")</f>
        <v>30.456505517700883</v>
      </c>
      <c r="AO57" s="16" cm="1">
        <f t="array" ref="AO57">STOWA2024_NDJF_V(AO$34*60,$C57,2100,"H","")</f>
        <v>39.699869414013534</v>
      </c>
      <c r="AP57" s="16" cm="1">
        <f t="array" ref="AP57">STOWA2024_NDJF_V(AP$34*60,$C57,2100,"H","")</f>
        <v>45.830819637185186</v>
      </c>
      <c r="AQ57" s="16" cm="1">
        <f t="array" ref="AQ57">STOWA2024_NDJF_V(AQ$34*60,$C57,2100,"H","")</f>
        <v>59.004811269459616</v>
      </c>
      <c r="AR57" s="16" cm="1">
        <f t="array" ref="AR57">STOWA2024_NDJF_V(AR$34*60,$C57,2100,"H","")</f>
        <v>76.552611302667316</v>
      </c>
      <c r="AS57" s="16" cm="1">
        <f t="array" ref="AS57">STOWA2024_NDJF_V(AS$34*60,$C57,2100,"H","")</f>
        <v>89.101437771638132</v>
      </c>
      <c r="AT57" s="16" cm="1">
        <f t="array" ref="AT57">STOWA2024_NDJF_V(AT$34*60,$C57,2100,"H","")</f>
        <v>99.380672513403894</v>
      </c>
      <c r="AU57" s="16" cm="1">
        <f t="array" ref="AU57">STOWA2024_NDJF_V(AU$34*60,$C57,2100,"H","")</f>
        <v>131.67065234319386</v>
      </c>
      <c r="AV57" s="16" cm="1">
        <f t="array" ref="AV57">STOWA2024_NDJF_V(AV$34*60,$C57,2100,"H","")</f>
        <v>144.09718622725379</v>
      </c>
    </row>
    <row r="58" spans="2:48" x14ac:dyDescent="0.3">
      <c r="B58" s="14" t="s">
        <v>67</v>
      </c>
      <c r="C58">
        <v>50</v>
      </c>
      <c r="D58" s="16" cm="1">
        <f t="array" ref="D58">STOWA2024_NDJF_V(D$2*60,$C58,2100,"L","")</f>
        <v>9.1044329349993482</v>
      </c>
      <c r="E58" s="16" cm="1">
        <f t="array" ref="E58">STOWA2024_NDJF_V(E$2*60,$C58,2100,"L","")</f>
        <v>12.196387642492008</v>
      </c>
      <c r="F58" s="16" cm="1">
        <f t="array" ref="F58">STOWA2024_NDJF_V(F$2*60,$C58,2100,"L","")</f>
        <v>15.924238776456786</v>
      </c>
      <c r="G58" s="16" cm="1">
        <f t="array" ref="G58">STOWA2024_NDJF_V(G$2*60,$C58,2100,"L","")</f>
        <v>21.073052420004945</v>
      </c>
      <c r="H58" s="16" cm="1">
        <f t="array" ref="H58">STOWA2024_NDJF_V(H$2*60,$C58,2100,"L","")</f>
        <v>28.048110452340914</v>
      </c>
      <c r="I58" s="16" cm="1">
        <f t="array" ref="I58">STOWA2024_NDJF_V(I$2*60,$C58,2100,"L","")</f>
        <v>36.405216079976178</v>
      </c>
      <c r="J58" s="16" cm="1">
        <f t="array" ref="J58">STOWA2024_NDJF_V(J$2*60,$C58,2100,"L","")</f>
        <v>41.943881672021227</v>
      </c>
      <c r="K58" s="16" cm="1">
        <f t="array" ref="K58">STOWA2024_NDJF_V(K$2*60,$C58,2100,"L","")</f>
        <v>54.261859320414835</v>
      </c>
      <c r="L58" s="16" cm="1">
        <f t="array" ref="L58">STOWA2024_NDJF_V(L$2*60,$C58,2100,"L","")</f>
        <v>71.358337555884148</v>
      </c>
      <c r="M58" s="16" cm="1">
        <f t="array" ref="M58">STOWA2024_NDJF_V(M$2*60,$C58,2100,"L","")</f>
        <v>83.824535638532637</v>
      </c>
      <c r="N58" s="16" cm="1">
        <f t="array" ref="N58">STOWA2024_NDJF_V(N$2*60,$C58,2100,"L","")</f>
        <v>93.924892864884526</v>
      </c>
      <c r="O58" s="16" cm="1">
        <f t="array" ref="O58">STOWA2024_NDJF_V(O$2*60,$C58,2100,"L","")</f>
        <v>122.9426286131071</v>
      </c>
      <c r="P58" s="16" cm="1">
        <f t="array" ref="P58">STOWA2024_NDJF_V(P$2*60,$C58,2100,"L","")</f>
        <v>133.58902599491012</v>
      </c>
      <c r="R58" s="14" t="s">
        <v>67</v>
      </c>
      <c r="S58">
        <v>50</v>
      </c>
      <c r="T58" s="16" cm="1">
        <f t="array" ref="T58">STOWA2024_NDJF_V(T$34*60,$C58,2100,"M","")</f>
        <v>9.7653020933057686</v>
      </c>
      <c r="U58" s="16" cm="1">
        <f t="array" ref="U58">STOWA2024_NDJF_V(U$34*60,$C58,2100,"M","")</f>
        <v>13.081694447783237</v>
      </c>
      <c r="V58" s="16" cm="1">
        <f t="array" ref="V58">STOWA2024_NDJF_V(V$34*60,$C58,2100,"M","")</f>
        <v>17.080141439698075</v>
      </c>
      <c r="W58" s="16" cm="1">
        <f t="array" ref="W58">STOWA2024_NDJF_V(W$34*60,$C58,2100,"M","")</f>
        <v>22.602695234135549</v>
      </c>
      <c r="X58" s="16" cm="1">
        <f t="array" ref="X58">STOWA2024_NDJF_V(X$34*60,$C58,2100,"M","")</f>
        <v>30.084056159125932</v>
      </c>
      <c r="Y58" s="16" cm="1">
        <f t="array" ref="Y58">STOWA2024_NDJF_V(Y$34*60,$C58,2100,"M","")</f>
        <v>39.047784231173061</v>
      </c>
      <c r="Z58" s="16" cm="1">
        <f t="array" ref="Z58">STOWA2024_NDJF_V(Z$34*60,$C58,2100,"M","")</f>
        <v>44.988488400918484</v>
      </c>
      <c r="AA58" s="16" cm="1">
        <f t="array" ref="AA58">STOWA2024_NDJF_V(AA$34*60,$C58,2100,"M","")</f>
        <v>58.200598784283109</v>
      </c>
      <c r="AB58" s="16" cm="1">
        <f t="array" ref="AB58">STOWA2024_NDJF_V(AB$34*60,$C58,2100,"M","")</f>
        <v>75.999047077729074</v>
      </c>
      <c r="AC58" s="16" cm="1">
        <f t="array" ref="AC58">STOWA2024_NDJF_V(AC$34*60,$C58,2100,"M","")</f>
        <v>88.805758528194644</v>
      </c>
      <c r="AD58" s="16" cm="1">
        <f t="array" ref="AD58">STOWA2024_NDJF_V(AD$34*60,$C58,2100,"M","")</f>
        <v>99.16626594775984</v>
      </c>
      <c r="AE58" s="16" cm="1">
        <f t="array" ref="AE58">STOWA2024_NDJF_V(AE$34*60,$C58,2100,"M","")</f>
        <v>129.60799114356936</v>
      </c>
      <c r="AF58" s="16" cm="1">
        <f t="array" ref="AF58">STOWA2024_NDJF_V(AF$34*60,$C58,2100,"M","")</f>
        <v>140.83158537721775</v>
      </c>
      <c r="AH58" s="14" t="s">
        <v>67</v>
      </c>
      <c r="AI58">
        <v>50</v>
      </c>
      <c r="AJ58" s="16" cm="1">
        <f t="array" ref="AJ58">STOWA2024_NDJF_V(AJ$34*60,$C58,2100,"H","")</f>
        <v>11.02696139552712</v>
      </c>
      <c r="AK58" s="16" cm="1">
        <f t="array" ref="AK58">STOWA2024_NDJF_V(AK$34*60,$C58,2100,"H","")</f>
        <v>14.771825621521042</v>
      </c>
      <c r="AL58" s="16" cm="1">
        <f t="array" ref="AL58">STOWA2024_NDJF_V(AL$34*60,$C58,2100,"H","")</f>
        <v>19.286864705886</v>
      </c>
      <c r="AM58" s="16" cm="1">
        <f t="array" ref="AM58">STOWA2024_NDJF_V(AM$34*60,$C58,2100,"H","")</f>
        <v>25.522922424748526</v>
      </c>
      <c r="AN58" s="16" cm="1">
        <f t="array" ref="AN58">STOWA2024_NDJF_V(AN$34*60,$C58,2100,"H","")</f>
        <v>33.970861599351892</v>
      </c>
      <c r="AO58" s="16" cm="1">
        <f t="array" ref="AO58">STOWA2024_NDJF_V(AO$34*60,$C58,2100,"H","")</f>
        <v>44.092687065276209</v>
      </c>
      <c r="AP58" s="16" cm="1">
        <f t="array" ref="AP58">STOWA2024_NDJF_V(AP$34*60,$C58,2100,"H","")</f>
        <v>50.800919428813252</v>
      </c>
      <c r="AQ58" s="16" cm="1">
        <f t="array" ref="AQ58">STOWA2024_NDJF_V(AQ$34*60,$C58,2100,"H","")</f>
        <v>65.720010488031647</v>
      </c>
      <c r="AR58" s="16" cm="1">
        <f t="array" ref="AR58">STOWA2024_NDJF_V(AR$34*60,$C58,2100,"H","")</f>
        <v>84.85858343761484</v>
      </c>
      <c r="AS58" s="16" cm="1">
        <f t="array" ref="AS58">STOWA2024_NDJF_V(AS$34*60,$C58,2100,"H","")</f>
        <v>98.315365863003947</v>
      </c>
      <c r="AT58" s="16" cm="1">
        <f t="array" ref="AT58">STOWA2024_NDJF_V(AT$34*60,$C58,2100,"H","")</f>
        <v>109.17252365143085</v>
      </c>
      <c r="AU58" s="16" cm="1">
        <f t="array" ref="AU58">STOWA2024_NDJF_V(AU$34*60,$C58,2100,"H","")</f>
        <v>142.33277415627006</v>
      </c>
      <c r="AV58" s="16" cm="1">
        <f t="array" ref="AV58">STOWA2024_NDJF_V(AV$34*60,$C58,2100,"H","")</f>
        <v>154.65828965253237</v>
      </c>
    </row>
    <row r="59" spans="2:48" x14ac:dyDescent="0.3">
      <c r="B59" s="14" t="s">
        <v>68</v>
      </c>
      <c r="C59">
        <v>100</v>
      </c>
      <c r="D59" s="16" cm="1">
        <f t="array" ref="D59">STOWA2024_NDJF_V(D$2*60,$C59,2100,"L","")</f>
        <v>10.620562856106858</v>
      </c>
      <c r="E59" s="16" cm="1">
        <f t="array" ref="E59">STOWA2024_NDJF_V(E$2*60,$C59,2100,"L","")</f>
        <v>13.891172770145081</v>
      </c>
      <c r="F59" s="16" cm="1">
        <f t="array" ref="F59">STOWA2024_NDJF_V(F$2*60,$C59,2100,"L","")</f>
        <v>17.907016840662436</v>
      </c>
      <c r="G59" s="16" cm="1">
        <f t="array" ref="G59">STOWA2024_NDJF_V(G$2*60,$C59,2100,"L","")</f>
        <v>23.469681490179163</v>
      </c>
      <c r="H59" s="16" cm="1">
        <f t="array" ref="H59">STOWA2024_NDJF_V(H$2*60,$C59,2100,"L","")</f>
        <v>31.056098424150949</v>
      </c>
      <c r="I59" s="16" cm="1">
        <f t="array" ref="I59">STOWA2024_NDJF_V(I$2*60,$C59,2100,"L","")</f>
        <v>40.125898556012544</v>
      </c>
      <c r="J59" s="16" cm="1">
        <f t="array" ref="J59">STOWA2024_NDJF_V(J$2*60,$C59,2100,"L","")</f>
        <v>46.132473442315984</v>
      </c>
      <c r="K59" s="16" cm="1">
        <f t="array" ref="K59">STOWA2024_NDJF_V(K$2*60,$C59,2100,"L","")</f>
        <v>60.094042258331683</v>
      </c>
      <c r="L59" s="16" cm="1">
        <f t="array" ref="L59">STOWA2024_NDJF_V(L$2*60,$C59,2100,"L","")</f>
        <v>78.619348569547057</v>
      </c>
      <c r="M59" s="16" cm="1">
        <f t="array" ref="M59">STOWA2024_NDJF_V(M$2*60,$C59,2100,"L","")</f>
        <v>91.895673118270437</v>
      </c>
      <c r="N59" s="16" cm="1">
        <f t="array" ref="N59">STOWA2024_NDJF_V(N$2*60,$C59,2100,"L","")</f>
        <v>102.47860875270031</v>
      </c>
      <c r="O59" s="16" cm="1">
        <f t="array" ref="O59">STOWA2024_NDJF_V(O$2*60,$C59,2100,"L","")</f>
        <v>131.86322398073213</v>
      </c>
      <c r="P59" s="16" cm="1">
        <f t="array" ref="P59">STOWA2024_NDJF_V(P$2*60,$C59,2100,"L","")</f>
        <v>142.21929785212703</v>
      </c>
      <c r="R59" s="14" t="s">
        <v>68</v>
      </c>
      <c r="S59">
        <v>100</v>
      </c>
      <c r="T59" s="16" cm="1">
        <f t="array" ref="T59">STOWA2024_NDJF_V(T$34*60,$C59,2100,"M","")</f>
        <v>11.391484283675842</v>
      </c>
      <c r="U59" s="16" cm="1">
        <f t="array" ref="U59">STOWA2024_NDJF_V(U$34*60,$C59,2100,"M","")</f>
        <v>14.899500001729606</v>
      </c>
      <c r="V59" s="16" cm="1">
        <f t="array" ref="V59">STOWA2024_NDJF_V(V$34*60,$C59,2100,"M","")</f>
        <v>19.206844653306799</v>
      </c>
      <c r="W59" s="16" cm="1">
        <f t="array" ref="W59">STOWA2024_NDJF_V(W$34*60,$C59,2100,"M","")</f>
        <v>25.173289915093722</v>
      </c>
      <c r="X59" s="16" cm="1">
        <f t="array" ref="X59">STOWA2024_NDJF_V(X$34*60,$C59,2100,"M","")</f>
        <v>33.310386832048536</v>
      </c>
      <c r="Y59" s="16" cm="1">
        <f t="array" ref="Y59">STOWA2024_NDJF_V(Y$34*60,$C59,2100,"M","")</f>
        <v>43.038542209310293</v>
      </c>
      <c r="Z59" s="16" cm="1">
        <f t="array" ref="Z59">STOWA2024_NDJF_V(Z$34*60,$C59,2100,"M","")</f>
        <v>49.481120097421346</v>
      </c>
      <c r="AA59" s="16" cm="1">
        <f t="array" ref="AA59">STOWA2024_NDJF_V(AA$34*60,$C59,2100,"M","")</f>
        <v>64.456126026758824</v>
      </c>
      <c r="AB59" s="16" cm="1">
        <f t="array" ref="AB59">STOWA2024_NDJF_V(AB$34*60,$C59,2100,"M","")</f>
        <v>83.732269806287064</v>
      </c>
      <c r="AC59" s="16" cm="1">
        <f t="array" ref="AC59">STOWA2024_NDJF_V(AC$34*60,$C59,2100,"M","")</f>
        <v>97.35651852481756</v>
      </c>
      <c r="AD59" s="16" cm="1">
        <f t="array" ref="AD59">STOWA2024_NDJF_V(AD$34*60,$C59,2100,"M","")</f>
        <v>108.19731233705893</v>
      </c>
      <c r="AE59" s="16" cm="1">
        <f t="array" ref="AE59">STOWA2024_NDJF_V(AE$34*60,$C59,2100,"M","")</f>
        <v>139.01221861491243</v>
      </c>
      <c r="AF59" s="16" cm="1">
        <f t="array" ref="AF59">STOWA2024_NDJF_V(AF$34*60,$C59,2100,"M","")</f>
        <v>149.92974938310363</v>
      </c>
      <c r="AH59" s="14" t="s">
        <v>68</v>
      </c>
      <c r="AI59">
        <v>100</v>
      </c>
      <c r="AJ59" s="16" cm="1">
        <f t="array" ref="AJ59">STOWA2024_NDJF_V(AJ$34*60,$C59,2100,"H","")</f>
        <v>12.86324337267118</v>
      </c>
      <c r="AK59" s="16" cm="1">
        <f t="array" ref="AK59">STOWA2024_NDJF_V(AK$34*60,$C59,2100,"H","")</f>
        <v>16.824488352936427</v>
      </c>
      <c r="AL59" s="16" cm="1">
        <f t="array" ref="AL59">STOWA2024_NDJF_V(AL$34*60,$C59,2100,"H","")</f>
        <v>21.688334113809674</v>
      </c>
      <c r="AM59" s="16" cm="1">
        <f t="array" ref="AM59">STOWA2024_NDJF_V(AM$34*60,$C59,2100,"H","")</f>
        <v>28.425633271748801</v>
      </c>
      <c r="AN59" s="16" cm="1">
        <f t="array" ref="AN59">STOWA2024_NDJF_V(AN$34*60,$C59,2100,"H","")</f>
        <v>37.614028338034842</v>
      </c>
      <c r="AO59" s="16" cm="1">
        <f t="array" ref="AO59">STOWA2024_NDJF_V(AO$34*60,$C59,2100,"H","")</f>
        <v>48.599043729242368</v>
      </c>
      <c r="AP59" s="16" cm="1">
        <f t="array" ref="AP59">STOWA2024_NDJF_V(AP$34*60,$C59,2100,"H","")</f>
        <v>55.873990984440688</v>
      </c>
      <c r="AQ59" s="16" cm="1">
        <f t="array" ref="AQ59">STOWA2024_NDJF_V(AQ$34*60,$C59,2100,"H","")</f>
        <v>72.783740493756113</v>
      </c>
      <c r="AR59" s="16" cm="1">
        <f t="array" ref="AR59">STOWA2024_NDJF_V(AR$34*60,$C59,2100,"H","")</f>
        <v>93.493301258245253</v>
      </c>
      <c r="AS59" s="16" cm="1">
        <f t="array" ref="AS59">STOWA2024_NDJF_V(AS$34*60,$C59,2100,"H","")</f>
        <v>107.78176884640753</v>
      </c>
      <c r="AT59" s="16" cm="1">
        <f t="array" ref="AT59">STOWA2024_NDJF_V(AT$34*60,$C59,2100,"H","")</f>
        <v>119.11483736174351</v>
      </c>
      <c r="AU59" s="16" cm="1">
        <f t="array" ref="AU59">STOWA2024_NDJF_V(AU$34*60,$C59,2100,"H","")</f>
        <v>152.66029928016573</v>
      </c>
      <c r="AV59" s="16" cm="1">
        <f t="array" ref="AV59">STOWA2024_NDJF_V(AV$34*60,$C59,2100,"H","")</f>
        <v>164.64970230587716</v>
      </c>
    </row>
    <row r="60" spans="2:48" x14ac:dyDescent="0.3">
      <c r="B60" s="14" t="s">
        <v>69</v>
      </c>
      <c r="C60">
        <v>200</v>
      </c>
      <c r="D60" s="16" cm="1">
        <f t="array" ref="D60">STOWA2024_NDJF_V(D$2*60,$C60,2100,"L","")</f>
        <v>12.321339142729414</v>
      </c>
      <c r="E60" s="16" cm="1">
        <f t="array" ref="E60">STOWA2024_NDJF_V(E$2*60,$C60,2100,"L","")</f>
        <v>15.730613173897105</v>
      </c>
      <c r="F60" s="16" cm="1">
        <f t="array" ref="F60">STOWA2024_NDJF_V(F$2*60,$C60,2100,"L","")</f>
        <v>20.021244433778016</v>
      </c>
      <c r="G60" s="16" cm="1">
        <f t="array" ref="G60">STOWA2024_NDJF_V(G$2*60,$C60,2100,"L","")</f>
        <v>25.986387713966199</v>
      </c>
      <c r="H60" s="16" cm="1">
        <f t="array" ref="H60">STOWA2024_NDJF_V(H$2*60,$C60,2100,"L","")</f>
        <v>34.174337291997297</v>
      </c>
      <c r="I60" s="16" cm="1">
        <f t="array" ref="I60">STOWA2024_NDJF_V(I$2*60,$C60,2100,"L","")</f>
        <v>43.942747695099492</v>
      </c>
      <c r="J60" s="16" cm="1">
        <f t="array" ref="J60">STOWA2024_NDJF_V(J$2*60,$C60,2100,"L","")</f>
        <v>50.407845498991776</v>
      </c>
      <c r="K60" s="16" cm="1">
        <f t="array" ref="K60">STOWA2024_NDJF_V(K$2*60,$C60,2100,"L","")</f>
        <v>66.228925867368801</v>
      </c>
      <c r="L60" s="16" cm="1">
        <f t="array" ref="L60">STOWA2024_NDJF_V(L$2*60,$C60,2100,"L","")</f>
        <v>86.167746297932126</v>
      </c>
      <c r="M60" s="16" cm="1">
        <f t="array" ref="M60">STOWA2024_NDJF_V(M$2*60,$C60,2100,"L","")</f>
        <v>100.18797138237846</v>
      </c>
      <c r="N60" s="16" cm="1">
        <f t="array" ref="N60">STOWA2024_NDJF_V(N$2*60,$C60,2100,"L","")</f>
        <v>111.16376190165646</v>
      </c>
      <c r="O60" s="16" cm="1">
        <f t="array" ref="O60">STOWA2024_NDJF_V(O$2*60,$C60,2100,"L","")</f>
        <v>140.5038749125444</v>
      </c>
      <c r="P60" s="16" cm="1">
        <f t="array" ref="P60">STOWA2024_NDJF_V(P$2*60,$C60,2100,"L","")</f>
        <v>150.38403253596766</v>
      </c>
      <c r="R60" s="14" t="s">
        <v>69</v>
      </c>
      <c r="S60">
        <v>200</v>
      </c>
      <c r="T60" s="16" cm="1">
        <f t="array" ref="T60">STOWA2024_NDJF_V(T$34*60,$C60,2100,"M","")</f>
        <v>13.21571588058872</v>
      </c>
      <c r="U60" s="16" cm="1">
        <f t="array" ref="U60">STOWA2024_NDJF_V(U$34*60,$C60,2100,"M","")</f>
        <v>16.872461014624598</v>
      </c>
      <c r="V60" s="16" cm="1">
        <f t="array" ref="V60">STOWA2024_NDJF_V(V$34*60,$C60,2100,"M","")</f>
        <v>21.47453900485818</v>
      </c>
      <c r="W60" s="16" cm="1">
        <f t="array" ref="W60">STOWA2024_NDJF_V(W$34*60,$C60,2100,"M","")</f>
        <v>27.872677864990788</v>
      </c>
      <c r="X60" s="16" cm="1">
        <f t="array" ref="X60">STOWA2024_NDJF_V(X$34*60,$C60,2100,"M","")</f>
        <v>36.654971251639246</v>
      </c>
      <c r="Y60" s="16" cm="1">
        <f t="array" ref="Y60">STOWA2024_NDJF_V(Y$34*60,$C60,2100,"M","")</f>
        <v>47.132447360115904</v>
      </c>
      <c r="Z60" s="16" cm="1">
        <f t="array" ref="Z60">STOWA2024_NDJF_V(Z$34*60,$C60,2100,"M","")</f>
        <v>54.066831255138844</v>
      </c>
      <c r="AA60" s="16" cm="1">
        <f t="array" ref="AA60">STOWA2024_NDJF_V(AA$34*60,$C60,2100,"M","")</f>
        <v>71.036326262977241</v>
      </c>
      <c r="AB60" s="16" cm="1">
        <f t="array" ref="AB60">STOWA2024_NDJF_V(AB$34*60,$C60,2100,"M","")</f>
        <v>91.771569122525918</v>
      </c>
      <c r="AC60" s="16" cm="1">
        <f t="array" ref="AC60">STOWA2024_NDJF_V(AC$34*60,$C60,2100,"M","")</f>
        <v>106.14158165313191</v>
      </c>
      <c r="AD60" s="16" cm="1">
        <f t="array" ref="AD60">STOWA2024_NDJF_V(AD$34*60,$C60,2100,"M","")</f>
        <v>117.36713069613221</v>
      </c>
      <c r="AE60" s="16" cm="1">
        <f t="array" ref="AE60">STOWA2024_NDJF_V(AE$34*60,$C60,2100,"M","")</f>
        <v>148.12132439927993</v>
      </c>
      <c r="AF60" s="16" cm="1">
        <f t="array" ref="AF60">STOWA2024_NDJF_V(AF$34*60,$C60,2100,"M","")</f>
        <v>158.5371370120354</v>
      </c>
      <c r="AH60" s="14" t="s">
        <v>69</v>
      </c>
      <c r="AI60">
        <v>200</v>
      </c>
      <c r="AJ60" s="16" cm="1">
        <f t="array" ref="AJ60">STOWA2024_NDJF_V(AJ$34*60,$C60,2100,"H","")</f>
        <v>14.923162380138308</v>
      </c>
      <c r="AK60" s="16" cm="1">
        <f t="array" ref="AK60">STOWA2024_NDJF_V(AK$34*60,$C60,2100,"H","")</f>
        <v>19.052352346922543</v>
      </c>
      <c r="AL60" s="16" cm="1">
        <f t="array" ref="AL60">STOWA2024_NDJF_V(AL$34*60,$C60,2100,"H","")</f>
        <v>24.249010458738496</v>
      </c>
      <c r="AM60" s="16" cm="1">
        <f t="array" ref="AM60">STOWA2024_NDJF_V(AM$34*60,$C60,2100,"H","")</f>
        <v>31.473777244219555</v>
      </c>
      <c r="AN60" s="16" cm="1">
        <f t="array" ref="AN60">STOWA2024_NDJF_V(AN$34*60,$C60,2100,"H","")</f>
        <v>41.390726992773878</v>
      </c>
      <c r="AO60" s="16" cm="1">
        <f t="array" ref="AO60">STOWA2024_NDJF_V(AO$34*60,$C60,2100,"H","")</f>
        <v>53.221873993329069</v>
      </c>
      <c r="AP60" s="16" cm="1">
        <f t="array" ref="AP60">STOWA2024_NDJF_V(AP$34*60,$C60,2100,"H","")</f>
        <v>61.052167698692337</v>
      </c>
      <c r="AQ60" s="16" cm="1">
        <f t="array" ref="AQ60">STOWA2024_NDJF_V(AQ$34*60,$C60,2100,"H","")</f>
        <v>80.214090654593363</v>
      </c>
      <c r="AR60" s="16" cm="1">
        <f t="array" ref="AR60">STOWA2024_NDJF_V(AR$34*60,$C60,2100,"H","")</f>
        <v>102.46977633311404</v>
      </c>
      <c r="AS60" s="16" cm="1">
        <f t="array" ref="AS60">STOWA2024_NDJF_V(AS$34*60,$C60,2100,"H","")</f>
        <v>117.50756489729757</v>
      </c>
      <c r="AT60" s="16" cm="1">
        <f t="array" ref="AT60">STOWA2024_NDJF_V(AT$34*60,$C60,2100,"H","")</f>
        <v>129.20992566740404</v>
      </c>
      <c r="AU60" s="16" cm="1">
        <f t="array" ref="AU60">STOWA2024_NDJF_V(AU$34*60,$C60,2100,"H","")</f>
        <v>162.66372796486596</v>
      </c>
      <c r="AV60" s="16" cm="1">
        <f t="array" ref="AV60">STOWA2024_NDJF_V(AV$34*60,$C60,2100,"H","")</f>
        <v>174.10215464816471</v>
      </c>
    </row>
    <row r="61" spans="2:48" x14ac:dyDescent="0.3">
      <c r="B61" s="14" t="s">
        <v>70</v>
      </c>
      <c r="C61">
        <v>250</v>
      </c>
      <c r="D61" s="16" cm="1">
        <f t="array" ref="D61">STOWA2024_NDJF_V(D$2*60,$C61,2100,"L","")</f>
        <v>12.911786381621589</v>
      </c>
      <c r="E61" s="16" cm="1">
        <f t="array" ref="E61">STOWA2024_NDJF_V(E$2*60,$C61,2100,"L","")</f>
        <v>16.355565656794589</v>
      </c>
      <c r="F61" s="16" cm="1">
        <f t="array" ref="F61">STOWA2024_NDJF_V(F$2*60,$C61,2100,"L","")</f>
        <v>20.731263312060197</v>
      </c>
      <c r="G61" s="16" cm="1">
        <f t="array" ref="G61">STOWA2024_NDJF_V(G$2*60,$C61,2100,"L","")</f>
        <v>26.823119037693971</v>
      </c>
      <c r="H61" s="16" cm="1">
        <f t="array" ref="H61">STOWA2024_NDJF_V(H$2*60,$C61,2100,"L","")</f>
        <v>35.202306916830992</v>
      </c>
      <c r="I61" s="16" cm="1">
        <f t="array" ref="I61">STOWA2024_NDJF_V(I$2*60,$C61,2100,"L","")</f>
        <v>45.192368856040808</v>
      </c>
      <c r="J61" s="16" cm="1">
        <f t="array" ref="J61">STOWA2024_NDJF_V(J$2*60,$C61,2100,"L","")</f>
        <v>51.802968308023871</v>
      </c>
      <c r="K61" s="16" cm="1">
        <f t="array" ref="K61">STOWA2024_NDJF_V(K$2*60,$C61,2100,"L","")</f>
        <v>68.270891786546869</v>
      </c>
      <c r="L61" s="16" cm="1">
        <f t="array" ref="L61">STOWA2024_NDJF_V(L$2*60,$C61,2100,"L","")</f>
        <v>88.660799441737495</v>
      </c>
      <c r="M61" s="16" cm="1">
        <f t="array" ref="M61">STOWA2024_NDJF_V(M$2*60,$C61,2100,"L","")</f>
        <v>102.9055478381959</v>
      </c>
      <c r="N61" s="16" cm="1">
        <f t="array" ref="N61">STOWA2024_NDJF_V(N$2*60,$C61,2100,"L","")</f>
        <v>113.9880560663785</v>
      </c>
      <c r="O61" s="16" cm="1">
        <f t="array" ref="O61">STOWA2024_NDJF_V(O$2*60,$C61,2100,"L","")</f>
        <v>143.22743041519854</v>
      </c>
      <c r="P61" s="16" cm="1">
        <f t="array" ref="P61">STOWA2024_NDJF_V(P$2*60,$C61,2100,"L","")</f>
        <v>152.91760588381135</v>
      </c>
      <c r="R61" s="14" t="s">
        <v>70</v>
      </c>
      <c r="S61">
        <v>250</v>
      </c>
      <c r="T61" s="16" cm="1">
        <f t="array" ref="T61">STOWA2024_NDJF_V(T$34*60,$C61,2100,"M","")</f>
        <v>13.849022281888582</v>
      </c>
      <c r="U61" s="16" cm="1">
        <f t="array" ref="U61">STOWA2024_NDJF_V(U$34*60,$C61,2100,"M","")</f>
        <v>17.542777313621627</v>
      </c>
      <c r="V61" s="16" cm="1">
        <f t="array" ref="V61">STOWA2024_NDJF_V(V$34*60,$C61,2100,"M","")</f>
        <v>22.23609646679758</v>
      </c>
      <c r="W61" s="16" cm="1">
        <f t="array" ref="W61">STOWA2024_NDJF_V(W$34*60,$C61,2100,"M","")</f>
        <v>28.770145527773227</v>
      </c>
      <c r="X61" s="16" cm="1">
        <f t="array" ref="X61">STOWA2024_NDJF_V(X$34*60,$C61,2100,"M","")</f>
        <v>37.757558749500134</v>
      </c>
      <c r="Y61" s="16" cm="1">
        <f t="array" ref="Y61">STOWA2024_NDJF_V(Y$34*60,$C61,2100,"M","")</f>
        <v>48.472775552536199</v>
      </c>
      <c r="Z61" s="16" cm="1">
        <f t="array" ref="Z61">STOWA2024_NDJF_V(Z$34*60,$C61,2100,"M","")</f>
        <v>55.563222714631834</v>
      </c>
      <c r="AA61" s="16" cm="1">
        <f t="array" ref="AA61">STOWA2024_NDJF_V(AA$34*60,$C61,2100,"M","")</f>
        <v>73.226513637344453</v>
      </c>
      <c r="AB61" s="16" cm="1">
        <f t="array" ref="AB61">STOWA2024_NDJF_V(AB$34*60,$C61,2100,"M","")</f>
        <v>94.426755183929899</v>
      </c>
      <c r="AC61" s="16" cm="1">
        <f t="array" ref="AC61">STOWA2024_NDJF_V(AC$34*60,$C61,2100,"M","")</f>
        <v>109.02064846428513</v>
      </c>
      <c r="AD61" s="16" cm="1">
        <f t="array" ref="AD61">STOWA2024_NDJF_V(AD$34*60,$C61,2100,"M","")</f>
        <v>120.34903142245439</v>
      </c>
      <c r="AE61" s="16" cm="1">
        <f t="array" ref="AE61">STOWA2024_NDJF_V(AE$34*60,$C61,2100,"M","")</f>
        <v>150.9925380820284</v>
      </c>
      <c r="AF61" s="16" cm="1">
        <f t="array" ref="AF61">STOWA2024_NDJF_V(AF$34*60,$C61,2100,"M","")</f>
        <v>161.20806861430552</v>
      </c>
      <c r="AH61" s="14" t="s">
        <v>70</v>
      </c>
      <c r="AI61">
        <v>250</v>
      </c>
      <c r="AJ61" s="16" cm="1">
        <f t="array" ref="AJ61">STOWA2024_NDJF_V(AJ$34*60,$C61,2100,"H","")</f>
        <v>15.638290818761934</v>
      </c>
      <c r="AK61" s="16" cm="1">
        <f t="array" ref="AK61">STOWA2024_NDJF_V(AK$34*60,$C61,2100,"H","")</f>
        <v>19.809272294836891</v>
      </c>
      <c r="AL61" s="16" cm="1">
        <f t="array" ref="AL61">STOWA2024_NDJF_V(AL$34*60,$C61,2100,"H","")</f>
        <v>25.108959762205316</v>
      </c>
      <c r="AM61" s="16" cm="1">
        <f t="array" ref="AM61">STOWA2024_NDJF_V(AM$34*60,$C61,2100,"H","")</f>
        <v>32.487196099742718</v>
      </c>
      <c r="AN61" s="16" cm="1">
        <f t="array" ref="AN61">STOWA2024_NDJF_V(AN$34*60,$C61,2100,"H","")</f>
        <v>42.635766793686692</v>
      </c>
      <c r="AO61" s="16" cm="1">
        <f t="array" ref="AO61">STOWA2024_NDJF_V(AO$34*60,$C61,2100,"H","")</f>
        <v>54.73537015493649</v>
      </c>
      <c r="AP61" s="16" cm="1">
        <f t="array" ref="AP61">STOWA2024_NDJF_V(AP$34*60,$C61,2100,"H","")</f>
        <v>62.741890218156129</v>
      </c>
      <c r="AQ61" s="16" cm="1">
        <f t="array" ref="AQ61">STOWA2024_NDJF_V(AQ$34*60,$C61,2100,"H","")</f>
        <v>82.68724626159441</v>
      </c>
      <c r="AR61" s="16" cm="1">
        <f t="array" ref="AR61">STOWA2024_NDJF_V(AR$34*60,$C61,2100,"H","")</f>
        <v>105.43448887356995</v>
      </c>
      <c r="AS61" s="16" cm="1">
        <f t="array" ref="AS61">STOWA2024_NDJF_V(AS$34*60,$C61,2100,"H","")</f>
        <v>120.69493147772822</v>
      </c>
      <c r="AT61" s="16" cm="1">
        <f t="array" ref="AT61">STOWA2024_NDJF_V(AT$34*60,$C61,2100,"H","")</f>
        <v>132.49271164769013</v>
      </c>
      <c r="AU61" s="16" cm="1">
        <f t="array" ref="AU61">STOWA2024_NDJF_V(AU$34*60,$C61,2100,"H","")</f>
        <v>165.81683453688544</v>
      </c>
      <c r="AV61" s="16" cm="1">
        <f t="array" ref="AV61">STOWA2024_NDJF_V(AV$34*60,$C61,2100,"H","")</f>
        <v>177.03531564524897</v>
      </c>
    </row>
    <row r="62" spans="2:48" x14ac:dyDescent="0.3">
      <c r="B62" s="14" t="s">
        <v>71</v>
      </c>
      <c r="C62">
        <v>500</v>
      </c>
      <c r="D62" s="16" cm="1">
        <f t="array" ref="D62">STOWA2024_NDJF_V(D$2*60,$C62,2100,"L","")</f>
        <v>14.891606100260784</v>
      </c>
      <c r="E62" s="16" cm="1">
        <f t="array" ref="E62">STOWA2024_NDJF_V(E$2*60,$C62,2100,"L","")</f>
        <v>18.405349795346993</v>
      </c>
      <c r="F62" s="16" cm="1">
        <f t="array" ref="F62">STOWA2024_NDJF_V(F$2*60,$C62,2100,"L","")</f>
        <v>23.032726115657901</v>
      </c>
      <c r="G62" s="16" cm="1">
        <f t="array" ref="G62">STOWA2024_NDJF_V(G$2*60,$C62,2100,"L","")</f>
        <v>29.507840930044541</v>
      </c>
      <c r="H62" s="16" cm="1">
        <f t="array" ref="H62">STOWA2024_NDJF_V(H$2*60,$C62,2100,"L","")</f>
        <v>38.472515541789278</v>
      </c>
      <c r="I62" s="16" cm="1">
        <f t="array" ref="I62">STOWA2024_NDJF_V(I$2*60,$C62,2100,"L","")</f>
        <v>49.140168578881472</v>
      </c>
      <c r="J62" s="16" cm="1">
        <f t="array" ref="J62">STOWA2024_NDJF_V(J$2*60,$C62,2100,"L","")</f>
        <v>56.195823088095821</v>
      </c>
      <c r="K62" s="16" cm="1">
        <f t="array" ref="K62">STOWA2024_NDJF_V(K$2*60,$C62,2100,"L","")</f>
        <v>74.830168434380752</v>
      </c>
      <c r="L62" s="16" cm="1">
        <f t="array" ref="L62">STOWA2024_NDJF_V(L$2*60,$C62,2100,"L","")</f>
        <v>96.606632123984255</v>
      </c>
      <c r="M62" s="16" cm="1">
        <f t="array" ref="M62">STOWA2024_NDJF_V(M$2*60,$C62,2100,"L","")</f>
        <v>111.49953251701197</v>
      </c>
      <c r="N62" s="16" cm="1">
        <f t="array" ref="N62">STOWA2024_NDJF_V(N$2*60,$C62,2100,"L","")</f>
        <v>122.8500645437082</v>
      </c>
      <c r="O62" s="16" cm="1">
        <f t="array" ref="O62">STOWA2024_NDJF_V(O$2*60,$C62,2100,"L","")</f>
        <v>151.51145197109491</v>
      </c>
      <c r="P62" s="16" cm="1">
        <f t="array" ref="P62">STOWA2024_NDJF_V(P$2*60,$C62,2100,"L","")</f>
        <v>160.50524865636854</v>
      </c>
      <c r="R62" s="14" t="s">
        <v>71</v>
      </c>
      <c r="S62">
        <v>500</v>
      </c>
      <c r="T62" s="16" cm="1">
        <f t="array" ref="T62">STOWA2024_NDJF_V(T$34*60,$C62,2100,"M","")</f>
        <v>15.972552410654009</v>
      </c>
      <c r="U62" s="16" cm="1">
        <f t="array" ref="U62">STOWA2024_NDJF_V(U$34*60,$C62,2100,"M","")</f>
        <v>19.74135041333464</v>
      </c>
      <c r="V62" s="16" cm="1">
        <f t="array" ref="V62">STOWA2024_NDJF_V(V$34*60,$C62,2100,"M","")</f>
        <v>24.704616987964961</v>
      </c>
      <c r="W62" s="16" cm="1">
        <f t="array" ref="W62">STOWA2024_NDJF_V(W$34*60,$C62,2100,"M","")</f>
        <v>31.649745004477673</v>
      </c>
      <c r="X62" s="16" cm="1">
        <f t="array" ref="X62">STOWA2024_NDJF_V(X$34*60,$C62,2100,"M","")</f>
        <v>41.26514404985295</v>
      </c>
      <c r="Y62" s="16" cm="1">
        <f t="array" ref="Y62">STOWA2024_NDJF_V(Y$34*60,$C62,2100,"M","")</f>
        <v>52.707136678884652</v>
      </c>
      <c r="Z62" s="16" cm="1">
        <f t="array" ref="Z62">STOWA2024_NDJF_V(Z$34*60,$C62,2100,"M","")</f>
        <v>60.274944387545439</v>
      </c>
      <c r="AA62" s="16" cm="1">
        <f t="array" ref="AA62">STOWA2024_NDJF_V(AA$34*60,$C62,2100,"M","")</f>
        <v>80.261912594859922</v>
      </c>
      <c r="AB62" s="16" cm="1">
        <f t="array" ref="AB62">STOWA2024_NDJF_V(AB$34*60,$C62,2100,"M","")</f>
        <v>102.88933619090621</v>
      </c>
      <c r="AC62" s="16" cm="1">
        <f t="array" ref="AC62">STOWA2024_NDJF_V(AC$34*60,$C62,2100,"M","")</f>
        <v>118.12532554204418</v>
      </c>
      <c r="AD62" s="16" cm="1">
        <f t="array" ref="AD62">STOWA2024_NDJF_V(AD$34*60,$C62,2100,"M","")</f>
        <v>129.70557432273102</v>
      </c>
      <c r="AE62" s="16" cm="1">
        <f t="array" ref="AE62">STOWA2024_NDJF_V(AE$34*60,$C62,2100,"M","")</f>
        <v>159.72567974787438</v>
      </c>
      <c r="AF62" s="16" cm="1">
        <f t="array" ref="AF62">STOWA2024_NDJF_V(AF$34*60,$C62,2100,"M","")</f>
        <v>169.20707716292637</v>
      </c>
      <c r="AH62" s="14" t="s">
        <v>71</v>
      </c>
      <c r="AI62">
        <v>500</v>
      </c>
      <c r="AJ62" s="16" cm="1">
        <f t="array" ref="AJ62">STOWA2024_NDJF_V(AJ$34*60,$C62,2100,"H","")</f>
        <v>18.03617718504108</v>
      </c>
      <c r="AK62" s="16" cm="1">
        <f t="array" ref="AK62">STOWA2024_NDJF_V(AK$34*60,$C62,2100,"H","")</f>
        <v>22.291897047674698</v>
      </c>
      <c r="AL62" s="16" cm="1">
        <f t="array" ref="AL62">STOWA2024_NDJF_V(AL$34*60,$C62,2100,"H","")</f>
        <v>27.896408653278439</v>
      </c>
      <c r="AM62" s="16" cm="1">
        <f t="array" ref="AM62">STOWA2024_NDJF_V(AM$34*60,$C62,2100,"H","")</f>
        <v>35.738834601122747</v>
      </c>
      <c r="AN62" s="16" cm="1">
        <f t="array" ref="AN62">STOWA2024_NDJF_V(AN$34*60,$C62,2100,"H","")</f>
        <v>46.596525747065421</v>
      </c>
      <c r="AO62" s="16" cm="1">
        <f t="array" ref="AO62">STOWA2024_NDJF_V(AO$34*60,$C62,2100,"H","")</f>
        <v>59.51680305161802</v>
      </c>
      <c r="AP62" s="16" cm="1">
        <f t="array" ref="AP62">STOWA2024_NDJF_V(AP$34*60,$C62,2100,"H","")</f>
        <v>68.062357777403818</v>
      </c>
      <c r="AQ62" s="16" cm="1">
        <f t="array" ref="AQ62">STOWA2024_NDJF_V(AQ$34*60,$C62,2100,"H","")</f>
        <v>90.631605992138347</v>
      </c>
      <c r="AR62" s="16" cm="1">
        <f t="array" ref="AR62">STOWA2024_NDJF_V(AR$34*60,$C62,2100,"H","")</f>
        <v>114.88358940957541</v>
      </c>
      <c r="AS62" s="16" cm="1">
        <f t="array" ref="AS62">STOWA2024_NDJF_V(AS$34*60,$C62,2100,"H","")</f>
        <v>130.77456677165114</v>
      </c>
      <c r="AT62" s="16" cm="1">
        <f t="array" ref="AT62">STOWA2024_NDJF_V(AT$34*60,$C62,2100,"H","")</f>
        <v>142.79336571904727</v>
      </c>
      <c r="AU62" s="16" cm="1">
        <f t="array" ref="AU62">STOWA2024_NDJF_V(AU$34*60,$C62,2100,"H","")</f>
        <v>175.40738732172613</v>
      </c>
      <c r="AV62" s="16" cm="1">
        <f t="array" ref="AV62">STOWA2024_NDJF_V(AV$34*60,$C62,2100,"H","")</f>
        <v>185.81965885726405</v>
      </c>
    </row>
    <row r="63" spans="2:48" x14ac:dyDescent="0.3">
      <c r="B63" s="14" t="s">
        <v>72</v>
      </c>
      <c r="C63">
        <v>1000</v>
      </c>
      <c r="D63" s="16" cm="1">
        <f t="array" ref="D63">STOWA2024_NDJF_V(D$2*60,$C63,2100,"L","")</f>
        <v>17.112544017500586</v>
      </c>
      <c r="E63" s="16" cm="1">
        <f t="array" ref="E63">STOWA2024_NDJF_V(E$2*60,$C63,2100,"L","")</f>
        <v>20.630089499456155</v>
      </c>
      <c r="F63" s="16" cm="1">
        <f t="array" ref="F63">STOWA2024_NDJF_V(F$2*60,$C63,2100,"L","")</f>
        <v>25.486765855019762</v>
      </c>
      <c r="G63" s="16" cm="1">
        <f t="array" ref="G63">STOWA2024_NDJF_V(G$2*60,$C63,2100,"L","")</f>
        <v>32.327074152115543</v>
      </c>
      <c r="H63" s="16" cm="1">
        <f t="array" ref="H63">STOWA2024_NDJF_V(H$2*60,$C63,2100,"L","")</f>
        <v>41.862586159051595</v>
      </c>
      <c r="I63" s="16" cm="1">
        <f t="array" ref="I63">STOWA2024_NDJF_V(I$2*60,$C63,2100,"L","")</f>
        <v>53.190005153343755</v>
      </c>
      <c r="J63" s="16" cm="1">
        <f t="array" ref="J63">STOWA2024_NDJF_V(J$2*60,$C63,2100,"L","")</f>
        <v>60.679690126404431</v>
      </c>
      <c r="K63" s="16" cm="1">
        <f t="array" ref="K63">STOWA2024_NDJF_V(K$2*60,$C63,2100,"L","")</f>
        <v>81.729883210527831</v>
      </c>
      <c r="L63" s="16" cm="1">
        <f t="array" ref="L63">STOWA2024_NDJF_V(L$2*60,$C63,2100,"L","")</f>
        <v>104.86695637579184</v>
      </c>
      <c r="M63" s="16" cm="1">
        <f t="array" ref="M63">STOWA2024_NDJF_V(M$2*60,$C63,2100,"L","")</f>
        <v>120.32900474602874</v>
      </c>
      <c r="N63" s="16" cm="1">
        <f t="array" ref="N63">STOWA2024_NDJF_V(N$2*60,$C63,2100,"L","")</f>
        <v>131.84824753720645</v>
      </c>
      <c r="O63" s="16" cm="1">
        <f t="array" ref="O63">STOWA2024_NDJF_V(O$2*60,$C63,2100,"L","")</f>
        <v>159.53550593008185</v>
      </c>
      <c r="P63" s="16" cm="1">
        <f t="array" ref="P63">STOWA2024_NDJF_V(P$2*60,$C63,2100,"L","")</f>
        <v>167.68359612196869</v>
      </c>
      <c r="R63" s="14" t="s">
        <v>72</v>
      </c>
      <c r="S63">
        <v>1000</v>
      </c>
      <c r="T63" s="16" cm="1">
        <f t="array" ref="T63">STOWA2024_NDJF_V(T$34*60,$C63,2100,"M","")</f>
        <v>18.354702935257279</v>
      </c>
      <c r="U63" s="16" cm="1">
        <f t="array" ref="U63">STOWA2024_NDJF_V(U$34*60,$C63,2100,"M","")</f>
        <v>22.127578687484615</v>
      </c>
      <c r="V63" s="16" cm="1">
        <f t="array" ref="V63">STOWA2024_NDJF_V(V$34*60,$C63,2100,"M","")</f>
        <v>27.336789642202607</v>
      </c>
      <c r="W63" s="16" cm="1">
        <f t="array" ref="W63">STOWA2024_NDJF_V(W$34*60,$C63,2100,"M","")</f>
        <v>34.673619668782514</v>
      </c>
      <c r="X63" s="16" cm="1">
        <f t="array" ref="X63">STOWA2024_NDJF_V(X$34*60,$C63,2100,"M","")</f>
        <v>44.901291839787596</v>
      </c>
      <c r="Y63" s="16" cm="1">
        <f t="array" ref="Y63">STOWA2024_NDJF_V(Y$34*60,$C63,2100,"M","")</f>
        <v>57.050941269515718</v>
      </c>
      <c r="Z63" s="16" cm="1">
        <f t="array" ref="Z63">STOWA2024_NDJF_V(Z$34*60,$C63,2100,"M","")</f>
        <v>65.084284682312841</v>
      </c>
      <c r="AA63" s="16" cm="1">
        <f t="array" ref="AA63">STOWA2024_NDJF_V(AA$34*60,$C63,2100,"M","")</f>
        <v>87.662461275679732</v>
      </c>
      <c r="AB63" s="16" cm="1">
        <f t="array" ref="AB63">STOWA2024_NDJF_V(AB$34*60,$C63,2100,"M","")</f>
        <v>111.68686137426393</v>
      </c>
      <c r="AC63" s="16" cm="1">
        <f t="array" ref="AC63">STOWA2024_NDJF_V(AC$34*60,$C63,2100,"M","")</f>
        <v>127.47948387681488</v>
      </c>
      <c r="AD63" s="16" cm="1">
        <f t="array" ref="AD63">STOWA2024_NDJF_V(AD$34*60,$C63,2100,"M","")</f>
        <v>139.20589080500261</v>
      </c>
      <c r="AE63" s="16" cm="1">
        <f t="array" ref="AE63">STOWA2024_NDJF_V(AE$34*60,$C63,2100,"M","")</f>
        <v>168.18475961450599</v>
      </c>
      <c r="AF63" s="16" cm="1">
        <f t="array" ref="AF63">STOWA2024_NDJF_V(AF$34*60,$C63,2100,"M","")</f>
        <v>176.77460036657274</v>
      </c>
      <c r="AH63" s="14" t="s">
        <v>72</v>
      </c>
      <c r="AI63">
        <v>1000</v>
      </c>
      <c r="AJ63" s="16" cm="1">
        <f t="array" ref="AJ63">STOWA2024_NDJF_V(AJ$34*60,$C63,2100,"H","")</f>
        <v>20.726097232792792</v>
      </c>
      <c r="AK63" s="16" cm="1">
        <f t="array" ref="AK63">STOWA2024_NDJF_V(AK$34*60,$C63,2100,"H","")</f>
        <v>24.986421682811674</v>
      </c>
      <c r="AL63" s="16" cm="1">
        <f t="array" ref="AL63">STOWA2024_NDJF_V(AL$34*60,$C63,2100,"H","")</f>
        <v>30.868653235915325</v>
      </c>
      <c r="AM63" s="16" cm="1">
        <f t="array" ref="AM63">STOWA2024_NDJF_V(AM$34*60,$C63,2100,"H","")</f>
        <v>39.153388382419472</v>
      </c>
      <c r="AN63" s="16" cm="1">
        <f t="array" ref="AN63">STOWA2024_NDJF_V(AN$34*60,$C63,2100,"H","")</f>
        <v>50.702457230283613</v>
      </c>
      <c r="AO63" s="16" cm="1">
        <f t="array" ref="AO63">STOWA2024_NDJF_V(AO$34*60,$C63,2100,"H","")</f>
        <v>64.421819309480384</v>
      </c>
      <c r="AP63" s="16" cm="1">
        <f t="array" ref="AP63">STOWA2024_NDJF_V(AP$34*60,$C63,2100,"H","")</f>
        <v>73.493056107228909</v>
      </c>
      <c r="AQ63" s="16" cm="1">
        <f t="array" ref="AQ63">STOWA2024_NDJF_V(AQ$34*60,$C63,2100,"H","")</f>
        <v>98.988292127333366</v>
      </c>
      <c r="AR63" s="16" cm="1">
        <f t="array" ref="AR63">STOWA2024_NDJF_V(AR$34*60,$C63,2100,"H","")</f>
        <v>124.70668000771066</v>
      </c>
      <c r="AS63" s="16" cm="1">
        <f t="array" ref="AS63">STOWA2024_NDJF_V(AS$34*60,$C63,2100,"H","")</f>
        <v>141.13039858104298</v>
      </c>
      <c r="AT63" s="16" cm="1">
        <f t="array" ref="AT63">STOWA2024_NDJF_V(AT$34*60,$C63,2100,"H","")</f>
        <v>153.25230067988619</v>
      </c>
      <c r="AU63" s="16" cm="1">
        <f t="array" ref="AU63">STOWA2024_NDJF_V(AU$34*60,$C63,2100,"H","")</f>
        <v>184.69697119386123</v>
      </c>
      <c r="AV63" s="16" cm="1">
        <f t="array" ref="AV63">STOWA2024_NDJF_V(AV$34*60,$C63,2100,"H","")</f>
        <v>194.13015392445323</v>
      </c>
    </row>
    <row r="65" spans="2:48" x14ac:dyDescent="0.3">
      <c r="B65" s="15" t="s">
        <v>77</v>
      </c>
      <c r="D65" s="14" t="s">
        <v>47</v>
      </c>
      <c r="E65" s="14" t="s">
        <v>48</v>
      </c>
      <c r="F65" s="14" t="s">
        <v>49</v>
      </c>
      <c r="G65" s="14" t="s">
        <v>50</v>
      </c>
      <c r="H65" s="14" t="s">
        <v>51</v>
      </c>
      <c r="I65" s="14" t="s">
        <v>52</v>
      </c>
      <c r="J65" s="14" t="s">
        <v>53</v>
      </c>
      <c r="K65" s="14" t="s">
        <v>54</v>
      </c>
      <c r="L65" s="14" t="s">
        <v>55</v>
      </c>
      <c r="M65" s="14" t="s">
        <v>56</v>
      </c>
      <c r="N65" s="14" t="s">
        <v>57</v>
      </c>
      <c r="O65" s="14" t="s">
        <v>58</v>
      </c>
      <c r="P65" s="14" t="s">
        <v>59</v>
      </c>
      <c r="R65" s="15" t="s">
        <v>80</v>
      </c>
      <c r="T65" s="14" t="s">
        <v>47</v>
      </c>
      <c r="U65" s="14" t="s">
        <v>48</v>
      </c>
      <c r="V65" s="14" t="s">
        <v>49</v>
      </c>
      <c r="W65" s="14" t="s">
        <v>50</v>
      </c>
      <c r="X65" s="14" t="s">
        <v>51</v>
      </c>
      <c r="Y65" s="14" t="s">
        <v>52</v>
      </c>
      <c r="Z65" s="14" t="s">
        <v>53</v>
      </c>
      <c r="AA65" s="14" t="s">
        <v>54</v>
      </c>
      <c r="AB65" s="14" t="s">
        <v>55</v>
      </c>
      <c r="AC65" s="14" t="s">
        <v>56</v>
      </c>
      <c r="AD65" s="14" t="s">
        <v>57</v>
      </c>
      <c r="AE65" s="14" t="s">
        <v>58</v>
      </c>
      <c r="AF65" s="14" t="s">
        <v>59</v>
      </c>
      <c r="AH65" s="15" t="s">
        <v>83</v>
      </c>
      <c r="AJ65" s="14" t="s">
        <v>47</v>
      </c>
      <c r="AK65" s="14" t="s">
        <v>48</v>
      </c>
      <c r="AL65" s="14" t="s">
        <v>49</v>
      </c>
      <c r="AM65" s="14" t="s">
        <v>50</v>
      </c>
      <c r="AN65" s="14" t="s">
        <v>51</v>
      </c>
      <c r="AO65" s="14" t="s">
        <v>52</v>
      </c>
      <c r="AP65" s="14" t="s">
        <v>53</v>
      </c>
      <c r="AQ65" s="14" t="s">
        <v>54</v>
      </c>
      <c r="AR65" s="14" t="s">
        <v>55</v>
      </c>
      <c r="AS65" s="14" t="s">
        <v>56</v>
      </c>
      <c r="AT65" s="14" t="s">
        <v>57</v>
      </c>
      <c r="AU65" s="14" t="s">
        <v>58</v>
      </c>
      <c r="AV65" s="14" t="s">
        <v>59</v>
      </c>
    </row>
    <row r="66" spans="2:48" x14ac:dyDescent="0.3">
      <c r="D66" s="15">
        <f>10/60</f>
        <v>0.16666666666666666</v>
      </c>
      <c r="E66" s="15">
        <f>1/2</f>
        <v>0.5</v>
      </c>
      <c r="F66" s="15">
        <v>1</v>
      </c>
      <c r="G66" s="15">
        <v>2</v>
      </c>
      <c r="H66" s="15">
        <v>4</v>
      </c>
      <c r="I66" s="15">
        <v>8</v>
      </c>
      <c r="J66" s="15">
        <v>12</v>
      </c>
      <c r="K66" s="15">
        <v>24</v>
      </c>
      <c r="L66" s="15">
        <v>48</v>
      </c>
      <c r="M66" s="15">
        <f>3*24</f>
        <v>72</v>
      </c>
      <c r="N66" s="15">
        <f>4*24</f>
        <v>96</v>
      </c>
      <c r="O66" s="15">
        <f>8*24</f>
        <v>192</v>
      </c>
      <c r="P66" s="15">
        <f>10*24</f>
        <v>240</v>
      </c>
      <c r="T66" s="15">
        <f>10/60</f>
        <v>0.16666666666666666</v>
      </c>
      <c r="U66" s="15">
        <f>1/2</f>
        <v>0.5</v>
      </c>
      <c r="V66" s="15">
        <v>1</v>
      </c>
      <c r="W66" s="15">
        <v>2</v>
      </c>
      <c r="X66" s="15">
        <v>4</v>
      </c>
      <c r="Y66" s="15">
        <v>8</v>
      </c>
      <c r="Z66" s="15">
        <v>12</v>
      </c>
      <c r="AA66" s="15">
        <v>24</v>
      </c>
      <c r="AB66" s="15">
        <v>48</v>
      </c>
      <c r="AC66" s="15">
        <f>3*24</f>
        <v>72</v>
      </c>
      <c r="AD66" s="15">
        <f>4*24</f>
        <v>96</v>
      </c>
      <c r="AE66" s="15">
        <f>8*24</f>
        <v>192</v>
      </c>
      <c r="AF66" s="15">
        <f>10*24</f>
        <v>240</v>
      </c>
      <c r="AJ66" s="15">
        <f>10/60</f>
        <v>0.16666666666666666</v>
      </c>
      <c r="AK66" s="15">
        <f>1/2</f>
        <v>0.5</v>
      </c>
      <c r="AL66" s="15">
        <v>1</v>
      </c>
      <c r="AM66" s="15">
        <v>2</v>
      </c>
      <c r="AN66" s="15">
        <v>4</v>
      </c>
      <c r="AO66" s="15">
        <v>8</v>
      </c>
      <c r="AP66" s="15">
        <v>12</v>
      </c>
      <c r="AQ66" s="15">
        <v>24</v>
      </c>
      <c r="AR66" s="15">
        <v>48</v>
      </c>
      <c r="AS66" s="15">
        <f>3*24</f>
        <v>72</v>
      </c>
      <c r="AT66" s="15">
        <f>4*24</f>
        <v>96</v>
      </c>
      <c r="AU66" s="15">
        <f>8*24</f>
        <v>192</v>
      </c>
      <c r="AV66" s="15">
        <f>10*24</f>
        <v>240</v>
      </c>
    </row>
    <row r="67" spans="2:48" x14ac:dyDescent="0.3">
      <c r="B67" s="14" t="s">
        <v>60</v>
      </c>
      <c r="C67">
        <v>0.5</v>
      </c>
      <c r="D67" s="16" cm="1">
        <f t="array" ref="D67">STOWA2024_NDJF_V(D$2*60,$C67,2150,"L","")</f>
        <v>2.4568916915934027</v>
      </c>
      <c r="E67" s="16" cm="1">
        <f t="array" ref="E67">STOWA2024_NDJF_V(E$2*60,$C67,2150,"L","")</f>
        <v>3.8632478782643189</v>
      </c>
      <c r="F67" s="16" cm="1">
        <f t="array" ref="F67">STOWA2024_NDJF_V(F$2*60,$C67,2150,"L","")</f>
        <v>5.5403575380222643</v>
      </c>
      <c r="G67" s="16" cm="1">
        <f t="array" ref="G67">STOWA2024_NDJF_V(G$2*60,$C67,2150,"L","")</f>
        <v>7.8070788318724951</v>
      </c>
      <c r="H67" s="16" cm="1">
        <f t="array" ref="H67">STOWA2024_NDJF_V(H$2*60,$C67,2150,"L","")</f>
        <v>10.591573270780829</v>
      </c>
      <c r="I67" s="16" cm="1">
        <f t="array" ref="I67">STOWA2024_NDJF_V(I$2*60,$C67,2150,"L","")</f>
        <v>13.956320942890287</v>
      </c>
      <c r="J67" s="16" cm="1">
        <f t="array" ref="J67">STOWA2024_NDJF_V(J$2*60,$C67,2150,"L","")</f>
        <v>16.193785364681204</v>
      </c>
      <c r="K67" s="16" cm="1">
        <f t="array" ref="K67">STOWA2024_NDJF_V(K$2*60,$C67,2150,"L","")</f>
        <v>22.179921450147873</v>
      </c>
      <c r="L67" s="16" cm="1">
        <f t="array" ref="L67">STOWA2024_NDJF_V(L$2*60,$C67,2150,"L","")</f>
        <v>29.655651099397183</v>
      </c>
      <c r="M67" s="16" cm="1">
        <f t="array" ref="M67">STOWA2024_NDJF_V(M$2*60,$C67,2150,"L","")</f>
        <v>35.401143613069308</v>
      </c>
      <c r="N67" s="16" cm="1">
        <f t="array" ref="N67">STOWA2024_NDJF_V(N$2*60,$C67,2150,"L","")</f>
        <v>40.290269844768112</v>
      </c>
      <c r="O67" s="16" cm="1">
        <f t="array" ref="O67">STOWA2024_NDJF_V(O$2*60,$C67,2150,"L","")</f>
        <v>55.872197369094252</v>
      </c>
      <c r="P67" s="16" cm="1">
        <f t="array" ref="P67">STOWA2024_NDJF_V(P$2*60,$C67,2150,"L","")</f>
        <v>62.322830061670864</v>
      </c>
      <c r="R67" s="14" t="s">
        <v>60</v>
      </c>
      <c r="S67">
        <v>0.5</v>
      </c>
      <c r="T67" s="16" cm="1">
        <f t="array" ref="T67">STOWA2024_NDJF_V(T$34*60,$C67,2150,"M","")</f>
        <v>2.6676570649635418</v>
      </c>
      <c r="U67" s="16" cm="1">
        <f t="array" ref="U67">STOWA2024_NDJF_V(U$34*60,$C67,2150,"M","")</f>
        <v>4.1946580435027006</v>
      </c>
      <c r="V67" s="16" cm="1">
        <f t="array" ref="V67">STOWA2024_NDJF_V(V$34*60,$C67,2150,"M","")</f>
        <v>6.0156391831598297</v>
      </c>
      <c r="W67" s="16" cm="1">
        <f t="array" ref="W67">STOWA2024_NDJF_V(W$34*60,$C67,2150,"M","")</f>
        <v>8.4768120116296224</v>
      </c>
      <c r="X67" s="16" cm="1">
        <f t="array" ref="X67">STOWA2024_NDJF_V(X$34*60,$C67,2150,"M","")</f>
        <v>11.500175348207181</v>
      </c>
      <c r="Y67" s="16" cm="1">
        <f t="array" ref="Y67">STOWA2024_NDJF_V(Y$34*60,$C67,2150,"M","")</f>
        <v>15.153569158782972</v>
      </c>
      <c r="Z67" s="16" cm="1">
        <f t="array" ref="Z67">STOWA2024_NDJF_V(Z$34*60,$C67,2150,"M","")</f>
        <v>17.582975303473088</v>
      </c>
      <c r="AA67" s="16" cm="1">
        <f t="array" ref="AA67">STOWA2024_NDJF_V(AA$34*60,$C67,2150,"M","")</f>
        <v>24.082634313623341</v>
      </c>
      <c r="AB67" s="16" cm="1">
        <f t="array" ref="AB67">STOWA2024_NDJF_V(AB$34*60,$C67,2150,"M","")</f>
        <v>31.934931690227231</v>
      </c>
      <c r="AC67" s="16" cm="1">
        <f t="array" ref="AC67">STOWA2024_NDJF_V(AC$34*60,$C67,2150,"M","")</f>
        <v>37.887324811851911</v>
      </c>
      <c r="AD67" s="16" cm="1">
        <f t="array" ref="AD67">STOWA2024_NDJF_V(AD$34*60,$C67,2150,"M","")</f>
        <v>42.94741456629982</v>
      </c>
      <c r="AE67" s="16" cm="1">
        <f t="array" ref="AE67">STOWA2024_NDJF_V(AE$34*60,$C67,2150,"M","")</f>
        <v>59.452071032352023</v>
      </c>
      <c r="AF67" s="16" cm="1">
        <f t="array" ref="AF67">STOWA2024_NDJF_V(AF$34*60,$C67,2150,"M","")</f>
        <v>66.316012153357804</v>
      </c>
      <c r="AH67" s="14" t="s">
        <v>60</v>
      </c>
      <c r="AI67">
        <v>0.5</v>
      </c>
      <c r="AJ67" s="16" cm="1">
        <f t="array" ref="AJ67">STOWA2024_NDJF_V(AJ$34*60,$C67,2150,"H","")</f>
        <v>3.2188895799315986</v>
      </c>
      <c r="AK67" s="16" cm="1">
        <f t="array" ref="AK67">STOWA2024_NDJF_V(AK$34*60,$C67,2150,"H","")</f>
        <v>5.0614230910492388</v>
      </c>
      <c r="AL67" s="16" cm="1">
        <f t="array" ref="AL67">STOWA2024_NDJF_V(AL$34*60,$C67,2150,"H","")</f>
        <v>7.2586834858273086</v>
      </c>
      <c r="AM67" s="16" cm="1">
        <f t="array" ref="AM67">STOWA2024_NDJF_V(AM$34*60,$C67,2150,"H","")</f>
        <v>10.228421866379033</v>
      </c>
      <c r="AN67" s="16" cm="1">
        <f t="array" ref="AN67">STOWA2024_NDJF_V(AN$34*60,$C67,2150,"H","")</f>
        <v>13.876519243014563</v>
      </c>
      <c r="AO67" s="16" cm="1">
        <f t="array" ref="AO67">STOWA2024_NDJF_V(AO$34*60,$C67,2150,"H","")</f>
        <v>18.284833723425386</v>
      </c>
      <c r="AP67" s="16" cm="1">
        <f t="array" ref="AP67">STOWA2024_NDJF_V(AP$34*60,$C67,2150,"H","")</f>
        <v>21.216241297236483</v>
      </c>
      <c r="AQ67" s="16" cm="1">
        <f t="array" ref="AQ67">STOWA2024_NDJF_V(AQ$34*60,$C67,2150,"H","")</f>
        <v>29.0589602642515</v>
      </c>
      <c r="AR67" s="16" cm="1">
        <f t="array" ref="AR67">STOWA2024_NDJF_V(AR$34*60,$C67,2150,"H","")</f>
        <v>37.896127081628897</v>
      </c>
      <c r="AS67" s="16" cm="1">
        <f t="array" ref="AS67">STOWA2024_NDJF_V(AS$34*60,$C67,2150,"H","")</f>
        <v>44.389644870206425</v>
      </c>
      <c r="AT67" s="16" cm="1">
        <f t="array" ref="AT67">STOWA2024_NDJF_V(AT$34*60,$C67,2150,"H","")</f>
        <v>49.896869991844284</v>
      </c>
      <c r="AU67" s="16" cm="1">
        <f t="array" ref="AU67">STOWA2024_NDJF_V(AU$34*60,$C67,2150,"H","")</f>
        <v>68.814817536256996</v>
      </c>
      <c r="AV67" s="16" cm="1">
        <f t="array" ref="AV67">STOWA2024_NDJF_V(AV$34*60,$C67,2150,"H","")</f>
        <v>76.759719162385224</v>
      </c>
    </row>
    <row r="68" spans="2:48" x14ac:dyDescent="0.3">
      <c r="B68" s="14" t="s">
        <v>61</v>
      </c>
      <c r="C68">
        <v>1</v>
      </c>
      <c r="D68" s="16" cm="1">
        <f t="array" ref="D68">STOWA2024_NDJF_V(D$2*60,$C68,2150,"L","")</f>
        <v>3.163431146133334</v>
      </c>
      <c r="E68" s="16" cm="1">
        <f t="array" ref="E68">STOWA2024_NDJF_V(E$2*60,$C68,2150,"L","")</f>
        <v>4.8467731454800571</v>
      </c>
      <c r="F68" s="16" cm="1">
        <f t="array" ref="F68">STOWA2024_NDJF_V(F$2*60,$C68,2150,"L","")</f>
        <v>6.8347296118196708</v>
      </c>
      <c r="G68" s="16" cm="1">
        <f t="array" ref="G68">STOWA2024_NDJF_V(G$2*60,$C68,2150,"L","")</f>
        <v>9.5390492078039095</v>
      </c>
      <c r="H68" s="16" cm="1">
        <f t="array" ref="H68">STOWA2024_NDJF_V(H$2*60,$C68,2150,"L","")</f>
        <v>12.959731933432776</v>
      </c>
      <c r="I68" s="16" cm="1">
        <f t="array" ref="I68">STOWA2024_NDJF_V(I$2*60,$C68,2150,"L","")</f>
        <v>17.096777788706266</v>
      </c>
      <c r="J68" s="16" cm="1">
        <f t="array" ref="J68">STOWA2024_NDJF_V(J$2*60,$C68,2150,"L","")</f>
        <v>19.848880233286863</v>
      </c>
      <c r="K68" s="16" cm="1">
        <f t="array" ref="K68">STOWA2024_NDJF_V(K$2*60,$C68,2150,"L","")</f>
        <v>26.346994732289708</v>
      </c>
      <c r="L68" s="16" cm="1">
        <f t="array" ref="L68">STOWA2024_NDJF_V(L$2*60,$C68,2150,"L","")</f>
        <v>35.266093337820536</v>
      </c>
      <c r="M68" s="16" cm="1">
        <f t="array" ref="M68">STOWA2024_NDJF_V(M$2*60,$C68,2150,"L","")</f>
        <v>42.145410451697494</v>
      </c>
      <c r="N68" s="16" cm="1">
        <f t="array" ref="N68">STOWA2024_NDJF_V(N$2*60,$C68,2150,"L","")</f>
        <v>48.019830705162768</v>
      </c>
      <c r="O68" s="16" cm="1">
        <f t="array" ref="O68">STOWA2024_NDJF_V(O$2*60,$C68,2150,"L","")</f>
        <v>66.897584318507299</v>
      </c>
      <c r="P68" s="16" cm="1">
        <f t="array" ref="P68">STOWA2024_NDJF_V(P$2*60,$C68,2150,"L","")</f>
        <v>74.7973682364414</v>
      </c>
      <c r="R68" s="14" t="s">
        <v>61</v>
      </c>
      <c r="S68">
        <v>1</v>
      </c>
      <c r="T68" s="16" cm="1">
        <f t="array" ref="T68">STOWA2024_NDJF_V(T$34*60,$C68,2150,"M","")</f>
        <v>3.4348072710666671</v>
      </c>
      <c r="U68" s="16" cm="1">
        <f t="array" ref="U68">STOWA2024_NDJF_V(U$34*60,$C68,2150,"M","")</f>
        <v>5.2625553938969416</v>
      </c>
      <c r="V68" s="16" cm="1">
        <f t="array" ref="V68">STOWA2024_NDJF_V(V$34*60,$C68,2150,"M","")</f>
        <v>7.4210494497873247</v>
      </c>
      <c r="W68" s="16" cm="1">
        <f t="array" ref="W68">STOWA2024_NDJF_V(W$34*60,$C68,2150,"M","")</f>
        <v>10.357360114531353</v>
      </c>
      <c r="X68" s="16" cm="1">
        <f t="array" ref="X68">STOWA2024_NDJF_V(X$34*60,$C68,2150,"M","")</f>
        <v>14.071487388129032</v>
      </c>
      <c r="Y68" s="16" cm="1">
        <f t="array" ref="Y68">STOWA2024_NDJF_V(Y$34*60,$C68,2150,"M","")</f>
        <v>18.563431270580352</v>
      </c>
      <c r="Z68" s="16" cm="1">
        <f t="array" ref="Z68">STOWA2024_NDJF_V(Z$34*60,$C68,2150,"M","")</f>
        <v>21.551623853472545</v>
      </c>
      <c r="AA68" s="16" cm="1">
        <f t="array" ref="AA68">STOWA2024_NDJF_V(AA$34*60,$C68,2150,"M","")</f>
        <v>28.60718153699608</v>
      </c>
      <c r="AB68" s="16" cm="1">
        <f t="array" ref="AB68">STOWA2024_NDJF_V(AB$34*60,$C68,2150,"M","")</f>
        <v>37.976582539014608</v>
      </c>
      <c r="AC68" s="16" cm="1">
        <f t="array" ref="AC68">STOWA2024_NDJF_V(AC$34*60,$C68,2150,"M","")</f>
        <v>45.105233677332023</v>
      </c>
      <c r="AD68" s="16" cm="1">
        <f t="array" ref="AD68">STOWA2024_NDJF_V(AD$34*60,$C68,2150,"M","")</f>
        <v>51.186740238870904</v>
      </c>
      <c r="AE68" s="16" cm="1">
        <f t="array" ref="AE68">STOWA2024_NDJF_V(AE$34*60,$C68,2150,"M","")</f>
        <v>71.183882540417954</v>
      </c>
      <c r="AF68" s="16" cm="1">
        <f t="array" ref="AF68">STOWA2024_NDJF_V(AF$34*60,$C68,2150,"M","")</f>
        <v>79.58982568825347</v>
      </c>
      <c r="AH68" s="14" t="s">
        <v>61</v>
      </c>
      <c r="AI68">
        <v>1</v>
      </c>
      <c r="AJ68" s="16" cm="1">
        <f t="array" ref="AJ68">STOWA2024_NDJF_V(AJ$34*60,$C68,2150,"H","")</f>
        <v>4.1445602132000001</v>
      </c>
      <c r="AK68" s="16" cm="1">
        <f t="array" ref="AK68">STOWA2024_NDJF_V(AK$34*60,$C68,2150,"H","")</f>
        <v>6.3499858897564865</v>
      </c>
      <c r="AL68" s="16" cm="1">
        <f t="array" ref="AL68">STOWA2024_NDJF_V(AL$34*60,$C68,2150,"H","")</f>
        <v>8.9545013337027299</v>
      </c>
      <c r="AM68" s="16" cm="1">
        <f t="array" ref="AM68">STOWA2024_NDJF_V(AM$34*60,$C68,2150,"H","")</f>
        <v>12.497557870587748</v>
      </c>
      <c r="AN68" s="16" cm="1">
        <f t="array" ref="AN68">STOWA2024_NDJF_V(AN$34*60,$C68,2150,"H","")</f>
        <v>16.979155500411547</v>
      </c>
      <c r="AO68" s="16" cm="1">
        <f t="array" ref="AO68">STOWA2024_NDJF_V(AO$34*60,$C68,2150,"H","")</f>
        <v>22.39929422317412</v>
      </c>
      <c r="AP68" s="16" cm="1">
        <f t="array" ref="AP68">STOWA2024_NDJF_V(AP$34*60,$C68,2150,"H","")</f>
        <v>26.004953321650497</v>
      </c>
      <c r="AQ68" s="16" cm="1">
        <f t="array" ref="AQ68">STOWA2024_NDJF_V(AQ$34*60,$C68,2150,"H","")</f>
        <v>34.518439333920448</v>
      </c>
      <c r="AR68" s="16" cm="1">
        <f t="array" ref="AR68">STOWA2024_NDJF_V(AR$34*60,$C68,2150,"H","")</f>
        <v>45.065554295983723</v>
      </c>
      <c r="AS68" s="16" cm="1">
        <f t="array" ref="AS68">STOWA2024_NDJF_V(AS$34*60,$C68,2150,"H","")</f>
        <v>52.846309805914665</v>
      </c>
      <c r="AT68" s="16" cm="1">
        <f t="array" ref="AT68">STOWA2024_NDJF_V(AT$34*60,$C68,2150,"H","")</f>
        <v>59.469426711646022</v>
      </c>
      <c r="AU68" s="16" cm="1">
        <f t="array" ref="AU68">STOWA2024_NDJF_V(AU$34*60,$C68,2150,"H","")</f>
        <v>82.394200966953576</v>
      </c>
      <c r="AV68" s="16" cm="1">
        <f t="array" ref="AV68">STOWA2024_NDJF_V(AV$34*60,$C68,2150,"H","")</f>
        <v>92.123945177608135</v>
      </c>
    </row>
    <row r="69" spans="2:48" x14ac:dyDescent="0.3">
      <c r="B69" s="14" t="s">
        <v>62</v>
      </c>
      <c r="C69">
        <v>2</v>
      </c>
      <c r="D69" s="16" cm="1">
        <f t="array" ref="D69">STOWA2024_NDJF_V(D$2*60,$C69,2150,"L","")</f>
        <v>3.9560185973241744</v>
      </c>
      <c r="E69" s="16" cm="1">
        <f t="array" ref="E69">STOWA2024_NDJF_V(E$2*60,$C69,2150,"L","")</f>
        <v>5.9142454079567415</v>
      </c>
      <c r="F69" s="16" cm="1">
        <f t="array" ref="F69">STOWA2024_NDJF_V(F$2*60,$C69,2150,"L","")</f>
        <v>8.2149129029219452</v>
      </c>
      <c r="G69" s="16" cm="1">
        <f t="array" ref="G69">STOWA2024_NDJF_V(G$2*60,$C69,2150,"L","")</f>
        <v>11.357795662466817</v>
      </c>
      <c r="H69" s="16" cm="1">
        <f t="array" ref="H69">STOWA2024_NDJF_V(H$2*60,$C69,2150,"L","")</f>
        <v>15.414690017146414</v>
      </c>
      <c r="I69" s="16" cm="1">
        <f t="array" ref="I69">STOWA2024_NDJF_V(I$2*60,$C69,2150,"L","")</f>
        <v>20.318404489048081</v>
      </c>
      <c r="J69" s="16" cm="1">
        <f t="array" ref="J69">STOWA2024_NDJF_V(J$2*60,$C69,2150,"L","")</f>
        <v>23.579702266735197</v>
      </c>
      <c r="K69" s="16" cm="1">
        <f t="array" ref="K69">STOWA2024_NDJF_V(K$2*60,$C69,2150,"L","")</f>
        <v>30.730346531847619</v>
      </c>
      <c r="L69" s="16" cm="1">
        <f t="array" ref="L69">STOWA2024_NDJF_V(L$2*60,$C69,2150,"L","")</f>
        <v>41.098593711124202</v>
      </c>
      <c r="M69" s="16" cm="1">
        <f t="array" ref="M69">STOWA2024_NDJF_V(M$2*60,$C69,2150,"L","")</f>
        <v>49.074479909259935</v>
      </c>
      <c r="N69" s="16" cm="1">
        <f t="array" ref="N69">STOWA2024_NDJF_V(N$2*60,$C69,2150,"L","")</f>
        <v>55.868164777414663</v>
      </c>
      <c r="O69" s="16" cm="1">
        <f t="array" ref="O69">STOWA2024_NDJF_V(O$2*60,$C69,2150,"L","")</f>
        <v>77.57697466097062</v>
      </c>
      <c r="P69" s="16" cm="1">
        <f t="array" ref="P69">STOWA2024_NDJF_V(P$2*60,$C69,2150,"L","")</f>
        <v>86.599000466053411</v>
      </c>
      <c r="R69" s="14" t="s">
        <v>62</v>
      </c>
      <c r="S69">
        <v>2</v>
      </c>
      <c r="T69" s="16" cm="1">
        <f t="array" ref="T69">STOWA2024_NDJF_V(T$34*60,$C69,2150,"M","")</f>
        <v>4.2953871334208928</v>
      </c>
      <c r="U69" s="16" cm="1">
        <f t="array" ref="U69">STOWA2024_NDJF_V(U$34*60,$C69,2150,"M","")</f>
        <v>6.4216011639616841</v>
      </c>
      <c r="V69" s="16" cm="1">
        <f t="array" ref="V69">STOWA2024_NDJF_V(V$34*60,$C69,2150,"M","")</f>
        <v>8.9196322811150548</v>
      </c>
      <c r="W69" s="16" cm="1">
        <f t="array" ref="W69">STOWA2024_NDJF_V(W$34*60,$C69,2150,"M","")</f>
        <v>12.332128414558571</v>
      </c>
      <c r="X69" s="16" cm="1">
        <f t="array" ref="X69">STOWA2024_NDJF_V(X$34*60,$C69,2150,"M","")</f>
        <v>16.737044969937099</v>
      </c>
      <c r="Y69" s="16" cm="1">
        <f t="array" ref="Y69">STOWA2024_NDJF_V(Y$34*60,$C69,2150,"M","")</f>
        <v>22.061426423255686</v>
      </c>
      <c r="Z69" s="16" cm="1">
        <f t="array" ref="Z69">STOWA2024_NDJF_V(Z$34*60,$C69,2150,"M","")</f>
        <v>25.602495851495149</v>
      </c>
      <c r="AA69" s="16" cm="1">
        <f t="array" ref="AA69">STOWA2024_NDJF_V(AA$34*60,$C69,2150,"M","")</f>
        <v>33.3665608113538</v>
      </c>
      <c r="AB69" s="16" cm="1">
        <f t="array" ref="AB69">STOWA2024_NDJF_V(AB$34*60,$C69,2150,"M","")</f>
        <v>44.257358515923222</v>
      </c>
      <c r="AC69" s="16" cm="1">
        <f t="array" ref="AC69">STOWA2024_NDJF_V(AC$34*60,$C69,2150,"M","")</f>
        <v>52.52092363503251</v>
      </c>
      <c r="AD69" s="16" cm="1">
        <f t="array" ref="AD69">STOWA2024_NDJF_V(AD$34*60,$C69,2150,"M","")</f>
        <v>59.552672220822814</v>
      </c>
      <c r="AE69" s="16" cm="1">
        <f t="array" ref="AE69">STOWA2024_NDJF_V(AE$34*60,$C69,2150,"M","")</f>
        <v>82.547528559708866</v>
      </c>
      <c r="AF69" s="16" cm="1">
        <f t="array" ref="AF69">STOWA2024_NDJF_V(AF$34*60,$C69,2150,"M","")</f>
        <v>92.147618484151195</v>
      </c>
      <c r="AH69" s="14" t="s">
        <v>62</v>
      </c>
      <c r="AI69">
        <v>2</v>
      </c>
      <c r="AJ69" s="16" cm="1">
        <f t="array" ref="AJ69">STOWA2024_NDJF_V(AJ$34*60,$C69,2150,"H","")</f>
        <v>5.1829663816738503</v>
      </c>
      <c r="AK69" s="16" cm="1">
        <f t="array" ref="AK69">STOWA2024_NDJF_V(AK$34*60,$C69,2150,"H","")</f>
        <v>7.748531602743844</v>
      </c>
      <c r="AL69" s="16" cm="1">
        <f t="array" ref="AL69">STOWA2024_NDJF_V(AL$34*60,$C69,2150,"H","")</f>
        <v>10.762744501004725</v>
      </c>
      <c r="AM69" s="16" cm="1">
        <f t="array" ref="AM69">STOWA2024_NDJF_V(AM$34*60,$C69,2150,"H","")</f>
        <v>14.880383304644701</v>
      </c>
      <c r="AN69" s="16" cm="1">
        <f t="array" ref="AN69">STOWA2024_NDJF_V(AN$34*60,$C69,2150,"H","")</f>
        <v>20.195511769543511</v>
      </c>
      <c r="AO69" s="16" cm="1">
        <f t="array" ref="AO69">STOWA2024_NDJF_V(AO$34*60,$C69,2150,"H","")</f>
        <v>26.620099174260201</v>
      </c>
      <c r="AP69" s="16" cm="1">
        <f t="array" ref="AP69">STOWA2024_NDJF_V(AP$34*60,$C69,2150,"H","")</f>
        <v>30.892879073175028</v>
      </c>
      <c r="AQ69" s="16" cm="1">
        <f t="array" ref="AQ69">STOWA2024_NDJF_V(AQ$34*60,$C69,2150,"H","")</f>
        <v>40.26127508083151</v>
      </c>
      <c r="AR69" s="16" cm="1">
        <f t="array" ref="AR69">STOWA2024_NDJF_V(AR$34*60,$C69,2150,"H","")</f>
        <v>52.518743390012986</v>
      </c>
      <c r="AS69" s="16" cm="1">
        <f t="array" ref="AS69">STOWA2024_NDJF_V(AS$34*60,$C69,2150,"H","")</f>
        <v>61.534699533206954</v>
      </c>
      <c r="AT69" s="16" cm="1">
        <f t="array" ref="AT69">STOWA2024_NDJF_V(AT$34*60,$C69,2150,"H","")</f>
        <v>69.189076303582596</v>
      </c>
      <c r="AU69" s="16" cm="1">
        <f t="array" ref="AU69">STOWA2024_NDJF_V(AU$34*60,$C69,2150,"H","")</f>
        <v>95.547438756408937</v>
      </c>
      <c r="AV69" s="16" cm="1">
        <f t="array" ref="AV69">STOWA2024_NDJF_V(AV$34*60,$C69,2150,"H","")</f>
        <v>106.65938868533007</v>
      </c>
    </row>
    <row r="70" spans="2:48" x14ac:dyDescent="0.3">
      <c r="B70" s="14" t="s">
        <v>63</v>
      </c>
      <c r="C70">
        <v>5</v>
      </c>
      <c r="D70" s="16" cm="1">
        <f t="array" ref="D70">STOWA2024_NDJF_V(D$2*60,$C70,2150,"L","")</f>
        <v>5.1538018406425836</v>
      </c>
      <c r="E70" s="16" cm="1">
        <f t="array" ref="E70">STOWA2024_NDJF_V(E$2*60,$C70,2150,"L","")</f>
        <v>7.4664604984833893</v>
      </c>
      <c r="F70" s="16" cm="1">
        <f t="array" ref="F70">STOWA2024_NDJF_V(F$2*60,$C70,2150,"L","")</f>
        <v>10.180830248966119</v>
      </c>
      <c r="G70" s="16" cm="1">
        <f t="array" ref="G70">STOWA2024_NDJF_V(G$2*60,$C70,2150,"L","")</f>
        <v>13.902641974471523</v>
      </c>
      <c r="H70" s="16" cm="1">
        <f t="array" ref="H70">STOWA2024_NDJF_V(H$2*60,$C70,2150,"L","")</f>
        <v>18.798602503253228</v>
      </c>
      <c r="I70" s="16" cm="1">
        <f t="array" ref="I70">STOWA2024_NDJF_V(I$2*60,$C70,2150,"L","")</f>
        <v>24.70530826280098</v>
      </c>
      <c r="J70" s="16" cm="1">
        <f t="array" ref="J70">STOWA2024_NDJF_V(J$2*60,$C70,2150,"L","")</f>
        <v>28.63047072203635</v>
      </c>
      <c r="K70" s="16" cm="1">
        <f t="array" ref="K70">STOWA2024_NDJF_V(K$2*60,$C70,2150,"L","")</f>
        <v>36.875902745661961</v>
      </c>
      <c r="L70" s="16" cm="1">
        <f t="array" ref="L70">STOWA2024_NDJF_V(L$2*60,$C70,2150,"L","")</f>
        <v>49.164518118945331</v>
      </c>
      <c r="M70" s="16" cm="1">
        <f t="array" ref="M70">STOWA2024_NDJF_V(M$2*60,$C70,2150,"L","")</f>
        <v>58.526454534266939</v>
      </c>
      <c r="N70" s="16" cm="1">
        <f t="array" ref="N70">STOWA2024_NDJF_V(N$2*60,$C70,2150,"L","")</f>
        <v>66.428486009664155</v>
      </c>
      <c r="O70" s="16" cm="1">
        <f t="array" ref="O70">STOWA2024_NDJF_V(O$2*60,$C70,2150,"L","")</f>
        <v>91.181761274928775</v>
      </c>
      <c r="P70" s="16" cm="1">
        <f t="array" ref="P70">STOWA2024_NDJF_V(P$2*60,$C70,2150,"L","")</f>
        <v>101.22860877479556</v>
      </c>
      <c r="R70" s="14" t="s">
        <v>63</v>
      </c>
      <c r="S70">
        <v>5</v>
      </c>
      <c r="T70" s="16" cm="1">
        <f t="array" ref="T70">STOWA2024_NDJF_V(T$34*60,$C70,2150,"M","")</f>
        <v>5.5959226605938559</v>
      </c>
      <c r="U70" s="16" cm="1">
        <f t="array" ref="U70">STOWA2024_NDJF_V(U$34*60,$C70,2150,"M","")</f>
        <v>8.1069736070183662</v>
      </c>
      <c r="V70" s="16" cm="1">
        <f t="array" ref="V70">STOWA2024_NDJF_V(V$34*60,$C70,2150,"M","")</f>
        <v>11.054196582526281</v>
      </c>
      <c r="W70" s="16" cm="1">
        <f t="array" ref="W70">STOWA2024_NDJF_V(W$34*60,$C70,2150,"M","")</f>
        <v>15.095285319966537</v>
      </c>
      <c r="X70" s="16" cm="1">
        <f t="array" ref="X70">STOWA2024_NDJF_V(X$34*60,$C70,2150,"M","")</f>
        <v>20.411247655252343</v>
      </c>
      <c r="Y70" s="16" cm="1">
        <f t="array" ref="Y70">STOWA2024_NDJF_V(Y$34*60,$C70,2150,"M","")</f>
        <v>26.824662379244202</v>
      </c>
      <c r="Z70" s="16" cm="1">
        <f t="array" ref="Z70">STOWA2024_NDJF_V(Z$34*60,$C70,2150,"M","")</f>
        <v>31.08654636922099</v>
      </c>
      <c r="AA70" s="16" cm="1">
        <f t="array" ref="AA70">STOWA2024_NDJF_V(AA$34*60,$C70,2150,"M","")</f>
        <v>40.039315865232481</v>
      </c>
      <c r="AB70" s="16" cm="1">
        <f t="array" ref="AB70">STOWA2024_NDJF_V(AB$34*60,$C70,2150,"M","")</f>
        <v>52.943215525737465</v>
      </c>
      <c r="AC70" s="16" cm="1">
        <f t="array" ref="AC70">STOWA2024_NDJF_V(AC$34*60,$C70,2150,"M","")</f>
        <v>62.636699459822999</v>
      </c>
      <c r="AD70" s="16" cm="1">
        <f t="array" ref="AD70">STOWA2024_NDJF_V(AD$34*60,$C70,2150,"M","")</f>
        <v>70.809447011910777</v>
      </c>
      <c r="AE70" s="16" cm="1">
        <f t="array" ref="AE70">STOWA2024_NDJF_V(AE$34*60,$C70,2150,"M","")</f>
        <v>97.024008423385013</v>
      </c>
      <c r="AF70" s="16" cm="1">
        <f t="array" ref="AF70">STOWA2024_NDJF_V(AF$34*60,$C70,2150,"M","")</f>
        <v>107.71458297278852</v>
      </c>
      <c r="AH70" s="14" t="s">
        <v>63</v>
      </c>
      <c r="AI70">
        <v>5</v>
      </c>
      <c r="AJ70" s="16" cm="1">
        <f t="array" ref="AJ70">STOWA2024_NDJF_V(AJ$34*60,$C70,2150,"H","")</f>
        <v>6.7522386512356469</v>
      </c>
      <c r="AK70" s="16" cm="1">
        <f t="array" ref="AK70">STOWA2024_NDJF_V(AK$34*60,$C70,2150,"H","")</f>
        <v>9.7821617370329221</v>
      </c>
      <c r="AL70" s="16" cm="1">
        <f t="array" ref="AL70">STOWA2024_NDJF_V(AL$34*60,$C70,2150,"H","")</f>
        <v>13.338385454914395</v>
      </c>
      <c r="AM70" s="16" cm="1">
        <f t="array" ref="AM70">STOWA2024_NDJF_V(AM$34*60,$C70,2150,"H","")</f>
        <v>18.214506377415038</v>
      </c>
      <c r="AN70" s="16" cm="1">
        <f t="array" ref="AN70">STOWA2024_NDJF_V(AN$34*60,$C70,2150,"H","")</f>
        <v>24.628934975865409</v>
      </c>
      <c r="AO70" s="16" cm="1">
        <f t="array" ref="AO70">STOWA2024_NDJF_V(AO$34*60,$C70,2150,"H","")</f>
        <v>32.36758852994187</v>
      </c>
      <c r="AP70" s="16" cm="1">
        <f t="array" ref="AP70">STOWA2024_NDJF_V(AP$34*60,$C70,2150,"H","")</f>
        <v>37.510128831088515</v>
      </c>
      <c r="AQ70" s="16" cm="1">
        <f t="array" ref="AQ70">STOWA2024_NDJF_V(AQ$34*60,$C70,2150,"H","")</f>
        <v>48.312857870263088</v>
      </c>
      <c r="AR70" s="16" cm="1">
        <f t="array" ref="AR70">STOWA2024_NDJF_V(AR$34*60,$C70,2150,"H","")</f>
        <v>62.825962589655354</v>
      </c>
      <c r="AS70" s="16" cm="1">
        <f t="array" ref="AS70">STOWA2024_NDJF_V(AS$34*60,$C70,2150,"H","")</f>
        <v>73.386570803585016</v>
      </c>
      <c r="AT70" s="16" cm="1">
        <f t="array" ref="AT70">STOWA2024_NDJF_V(AT$34*60,$C70,2150,"H","")</f>
        <v>82.267345017786539</v>
      </c>
      <c r="AU70" s="16" cm="1">
        <f t="array" ref="AU70">STOWA2024_NDJF_V(AU$34*60,$C70,2150,"H","")</f>
        <v>112.30373173473214</v>
      </c>
      <c r="AV70" s="16" cm="1">
        <f t="array" ref="AV70">STOWA2024_NDJF_V(AV$34*60,$C70,2150,"H","")</f>
        <v>124.67790010600093</v>
      </c>
    </row>
    <row r="71" spans="2:48" x14ac:dyDescent="0.3">
      <c r="B71" s="14" t="s">
        <v>64</v>
      </c>
      <c r="C71">
        <v>10</v>
      </c>
      <c r="D71" s="16" cm="1">
        <f t="array" ref="D71">STOWA2024_NDJF_V(D$2*60,$C71,2150,"L","")</f>
        <v>6.1887924722286627</v>
      </c>
      <c r="E71" s="16" cm="1">
        <f t="array" ref="E71">STOWA2024_NDJF_V(E$2*60,$C71,2150,"L","")</f>
        <v>8.7575313701043971</v>
      </c>
      <c r="F71" s="16" cm="1">
        <f t="array" ref="F71">STOWA2024_NDJF_V(F$2*60,$C71,2150,"L","")</f>
        <v>11.782845403340712</v>
      </c>
      <c r="G71" s="16" cm="1">
        <f t="array" ref="G71">STOWA2024_NDJF_V(G$2*60,$C71,2150,"L","")</f>
        <v>15.940015418795795</v>
      </c>
      <c r="H71" s="16" cm="1">
        <f t="array" ref="H71">STOWA2024_NDJF_V(H$2*60,$C71,2150,"L","")</f>
        <v>21.467570988004361</v>
      </c>
      <c r="I71" s="16" cm="1">
        <f t="array" ref="I71">STOWA2024_NDJF_V(I$2*60,$C71,2150,"L","")</f>
        <v>28.123588934860521</v>
      </c>
      <c r="J71" s="16" cm="1">
        <f t="array" ref="J71">STOWA2024_NDJF_V(J$2*60,$C71,2150,"L","")</f>
        <v>32.543231932011729</v>
      </c>
      <c r="K71" s="16" cm="1">
        <f t="array" ref="K71">STOWA2024_NDJF_V(K$2*60,$C71,2150,"L","")</f>
        <v>41.805723604187804</v>
      </c>
      <c r="L71" s="16" cm="1">
        <f t="array" ref="L71">STOWA2024_NDJF_V(L$2*60,$C71,2150,"L","")</f>
        <v>55.547110294912038</v>
      </c>
      <c r="M71" s="16" cm="1">
        <f t="array" ref="M71">STOWA2024_NDJF_V(M$2*60,$C71,2150,"L","")</f>
        <v>65.904388178221993</v>
      </c>
      <c r="N71" s="16" cm="1">
        <f t="array" ref="N71">STOWA2024_NDJF_V(N$2*60,$C71,2150,"L","")</f>
        <v>74.559689336195504</v>
      </c>
      <c r="O71" s="16" cm="1">
        <f t="array" ref="O71">STOWA2024_NDJF_V(O$2*60,$C71,2150,"L","")</f>
        <v>101.09907017135858</v>
      </c>
      <c r="P71" s="16" cm="1">
        <f t="array" ref="P71">STOWA2024_NDJF_V(P$2*60,$C71,2150,"L","")</f>
        <v>111.60447768980691</v>
      </c>
      <c r="R71" s="14" t="s">
        <v>64</v>
      </c>
      <c r="S71">
        <v>10</v>
      </c>
      <c r="T71" s="16" cm="1">
        <f t="array" ref="T71">STOWA2024_NDJF_V(T$34*60,$C71,2150,"M","")</f>
        <v>6.7197003509042714</v>
      </c>
      <c r="U71" s="16" cm="1">
        <f t="array" ref="U71">STOWA2024_NDJF_V(U$34*60,$C71,2150,"M","")</f>
        <v>9.5087994766051303</v>
      </c>
      <c r="V71" s="16" cm="1">
        <f t="array" ref="V71">STOWA2024_NDJF_V(V$34*60,$C71,2150,"M","")</f>
        <v>12.793641206548109</v>
      </c>
      <c r="W71" s="16" cm="1">
        <f t="array" ref="W71">STOWA2024_NDJF_V(W$34*60,$C71,2150,"M","")</f>
        <v>17.307435607794609</v>
      </c>
      <c r="X71" s="16" cm="1">
        <f t="array" ref="X71">STOWA2024_NDJF_V(X$34*60,$C71,2150,"M","")</f>
        <v>23.309174600454323</v>
      </c>
      <c r="Y71" s="16" cm="1">
        <f t="array" ref="Y71">STOWA2024_NDJF_V(Y$34*60,$C71,2150,"M","")</f>
        <v>30.53618153820803</v>
      </c>
      <c r="Z71" s="16" cm="1">
        <f t="array" ref="Z71">STOWA2024_NDJF_V(Z$34*60,$C71,2150,"M","")</f>
        <v>35.334965264128265</v>
      </c>
      <c r="AA71" s="16" cm="1">
        <f t="array" ref="AA71">STOWA2024_NDJF_V(AA$34*60,$C71,2150,"M","")</f>
        <v>45.392043251323337</v>
      </c>
      <c r="AB71" s="16" cm="1">
        <f t="array" ref="AB71">STOWA2024_NDJF_V(AB$34*60,$C71,2150,"M","")</f>
        <v>59.816362382736287</v>
      </c>
      <c r="AC71" s="16" cm="1">
        <f t="array" ref="AC71">STOWA2024_NDJF_V(AC$34*60,$C71,2150,"M","")</f>
        <v>70.532776814386736</v>
      </c>
      <c r="AD71" s="16" cm="1">
        <f t="array" ref="AD71">STOWA2024_NDJF_V(AD$34*60,$C71,2150,"M","")</f>
        <v>79.476903485468384</v>
      </c>
      <c r="AE71" s="16" cm="1">
        <f t="array" ref="AE71">STOWA2024_NDJF_V(AE$34*60,$C71,2150,"M","")</f>
        <v>107.57674450185651</v>
      </c>
      <c r="AF71" s="16" cm="1">
        <f t="array" ref="AF71">STOWA2024_NDJF_V(AF$34*60,$C71,2150,"M","")</f>
        <v>118.75526017548698</v>
      </c>
      <c r="AH71" s="14" t="s">
        <v>64</v>
      </c>
      <c r="AI71">
        <v>10</v>
      </c>
      <c r="AJ71" s="16" cm="1">
        <f t="array" ref="AJ71">STOWA2024_NDJF_V(AJ$34*60,$C71,2150,"H","")</f>
        <v>8.1082286489789421</v>
      </c>
      <c r="AK71" s="16" cm="1">
        <f t="array" ref="AK71">STOWA2024_NDJF_V(AK$34*60,$C71,2150,"H","")</f>
        <v>11.473654524376281</v>
      </c>
      <c r="AL71" s="16" cm="1">
        <f t="array" ref="AL71">STOWA2024_NDJF_V(AL$34*60,$C71,2150,"H","")</f>
        <v>15.437260999552073</v>
      </c>
      <c r="AM71" s="16" cm="1">
        <f t="array" ref="AM71">STOWA2024_NDJF_V(AM$34*60,$C71,2150,"H","")</f>
        <v>20.883765332868439</v>
      </c>
      <c r="AN71" s="16" cm="1">
        <f t="array" ref="AN71">STOWA2024_NDJF_V(AN$34*60,$C71,2150,"H","")</f>
        <v>28.125676356092686</v>
      </c>
      <c r="AO71" s="16" cm="1">
        <f t="array" ref="AO71">STOWA2024_NDJF_V(AO$34*60,$C71,2150,"H","")</f>
        <v>36.846039116193829</v>
      </c>
      <c r="AP71" s="16" cm="1">
        <f t="array" ref="AP71">STOWA2024_NDJF_V(AP$34*60,$C71,2150,"H","")</f>
        <v>42.636421671202292</v>
      </c>
      <c r="AQ71" s="16" cm="1">
        <f t="array" ref="AQ71">STOWA2024_NDJF_V(AQ$34*60,$C71,2150,"H","")</f>
        <v>54.771648482293216</v>
      </c>
      <c r="AR71" s="16" cm="1">
        <f t="array" ref="AR71">STOWA2024_NDJF_V(AR$34*60,$C71,2150,"H","")</f>
        <v>70.982098612430491</v>
      </c>
      <c r="AS71" s="16" cm="1">
        <f t="array" ref="AS71">STOWA2024_NDJF_V(AS$34*60,$C71,2150,"H","")</f>
        <v>82.637793247433009</v>
      </c>
      <c r="AT71" s="16" cm="1">
        <f t="array" ref="AT71">STOWA2024_NDJF_V(AT$34*60,$C71,2150,"H","")</f>
        <v>92.337309722028195</v>
      </c>
      <c r="AU71" s="16" cm="1">
        <f t="array" ref="AU71">STOWA2024_NDJF_V(AU$34*60,$C71,2150,"H","")</f>
        <v>124.5183542893127</v>
      </c>
      <c r="AV71" s="16" cm="1">
        <f t="array" ref="AV71">STOWA2024_NDJF_V(AV$34*60,$C71,2150,"H","")</f>
        <v>137.45730667649647</v>
      </c>
    </row>
    <row r="72" spans="2:48" x14ac:dyDescent="0.3">
      <c r="B72" s="14" t="s">
        <v>65</v>
      </c>
      <c r="C72">
        <v>20</v>
      </c>
      <c r="D72" s="16" cm="1">
        <f t="array" ref="D72">STOWA2024_NDJF_V(D$2*60,$C72,2150,"L","")</f>
        <v>7.3498324982656653</v>
      </c>
      <c r="E72" s="16" cm="1">
        <f t="array" ref="E72">STOWA2024_NDJF_V(E$2*60,$C72,2150,"L","")</f>
        <v>10.158799227968917</v>
      </c>
      <c r="F72" s="16" cm="1">
        <f t="array" ref="F72">STOWA2024_NDJF_V(F$2*60,$C72,2150,"L","")</f>
        <v>13.491067168102393</v>
      </c>
      <c r="G72" s="16" cm="1">
        <f t="array" ref="G72">STOWA2024_NDJF_V(G$2*60,$C72,2150,"L","")</f>
        <v>18.079466404899652</v>
      </c>
      <c r="H72" s="16" cm="1">
        <f t="array" ref="H72">STOWA2024_NDJF_V(H$2*60,$C72,2150,"L","")</f>
        <v>24.234364387513892</v>
      </c>
      <c r="I72" s="16" cm="1">
        <f t="array" ref="I72">STOWA2024_NDJF_V(I$2*60,$C72,2150,"L","")</f>
        <v>31.630220238214122</v>
      </c>
      <c r="J72" s="16" cm="1">
        <f t="array" ref="J72">STOWA2024_NDJF_V(J$2*60,$C72,2150,"L","")</f>
        <v>36.537058702195388</v>
      </c>
      <c r="K72" s="16" cm="1">
        <f t="array" ref="K72">STOWA2024_NDJF_V(K$2*60,$C72,2150,"L","")</f>
        <v>46.991410936427506</v>
      </c>
      <c r="L72" s="16" cm="1">
        <f t="array" ref="L72">STOWA2024_NDJF_V(L$2*60,$C72,2150,"L","")</f>
        <v>62.182321864157636</v>
      </c>
      <c r="M72" s="16" cm="1">
        <f t="array" ref="M72">STOWA2024_NDJF_V(M$2*60,$C72,2150,"L","")</f>
        <v>73.484487823663954</v>
      </c>
      <c r="N72" s="16" cm="1">
        <f t="array" ref="N72">STOWA2024_NDJF_V(N$2*60,$C72,2150,"L","")</f>
        <v>82.815837553232285</v>
      </c>
      <c r="O72" s="16" cm="1">
        <f t="array" ref="O72">STOWA2024_NDJF_V(O$2*60,$C72,2150,"L","")</f>
        <v>110.70515595661958</v>
      </c>
      <c r="P72" s="16" cm="1">
        <f t="array" ref="P72">STOWA2024_NDJF_V(P$2*60,$C72,2150,"L","")</f>
        <v>121.42064781827582</v>
      </c>
      <c r="R72" s="14" t="s">
        <v>65</v>
      </c>
      <c r="S72">
        <v>20</v>
      </c>
      <c r="T72" s="16" cm="1">
        <f t="array" ref="T72">STOWA2024_NDJF_V(T$34*60,$C72,2150,"M","")</f>
        <v>7.9803406301484721</v>
      </c>
      <c r="U72" s="16" cm="1">
        <f t="array" ref="U72">STOWA2024_NDJF_V(U$34*60,$C72,2150,"M","")</f>
        <v>11.030275622146689</v>
      </c>
      <c r="V72" s="16" cm="1">
        <f t="array" ref="V72">STOWA2024_NDJF_V(V$34*60,$C72,2150,"M","")</f>
        <v>14.648403414781882</v>
      </c>
      <c r="W72" s="16" cm="1">
        <f t="array" ref="W72">STOWA2024_NDJF_V(W$34*60,$C72,2150,"M","")</f>
        <v>19.630420197531134</v>
      </c>
      <c r="X72" s="16" cm="1">
        <f t="array" ref="X72">STOWA2024_NDJF_V(X$34*60,$C72,2150,"M","")</f>
        <v>26.313318407342809</v>
      </c>
      <c r="Y72" s="16" cm="1">
        <f t="array" ref="Y72">STOWA2024_NDJF_V(Y$34*60,$C72,2150,"M","")</f>
        <v>34.34363052044084</v>
      </c>
      <c r="Z72" s="16" cm="1">
        <f t="array" ref="Z72">STOWA2024_NDJF_V(Z$34*60,$C72,2150,"M","")</f>
        <v>39.671403958668868</v>
      </c>
      <c r="AA72" s="16" cm="1">
        <f t="array" ref="AA72">STOWA2024_NDJF_V(AA$34*60,$C72,2150,"M","")</f>
        <v>51.022586712345614</v>
      </c>
      <c r="AB72" s="16" cm="1">
        <f t="array" ref="AB72">STOWA2024_NDJF_V(AB$34*60,$C72,2150,"M","")</f>
        <v>66.961544510211837</v>
      </c>
      <c r="AC72" s="16" cm="1">
        <f t="array" ref="AC72">STOWA2024_NDJF_V(AC$34*60,$C72,2150,"M","")</f>
        <v>78.645218053913226</v>
      </c>
      <c r="AD72" s="16" cm="1">
        <f t="array" ref="AD72">STOWA2024_NDJF_V(AD$34*60,$C72,2150,"M","")</f>
        <v>88.277544969480175</v>
      </c>
      <c r="AE72" s="16" cm="1">
        <f t="array" ref="AE72">STOWA2024_NDJF_V(AE$34*60,$C72,2150,"M","")</f>
        <v>117.79831661357213</v>
      </c>
      <c r="AF72" s="16" cm="1">
        <f t="array" ref="AF72">STOWA2024_NDJF_V(AF$34*60,$C72,2150,"M","")</f>
        <v>129.20037726812885</v>
      </c>
      <c r="AH72" s="14" t="s">
        <v>65</v>
      </c>
      <c r="AI72">
        <v>20</v>
      </c>
      <c r="AJ72" s="16" cm="1">
        <f t="array" ref="AJ72">STOWA2024_NDJF_V(AJ$34*60,$C72,2150,"H","")</f>
        <v>9.6293618981496607</v>
      </c>
      <c r="AK72" s="16" cm="1">
        <f t="array" ref="AK72">STOWA2024_NDJF_V(AK$34*60,$C72,2150,"H","")</f>
        <v>13.309521576150102</v>
      </c>
      <c r="AL72" s="16" cm="1">
        <f t="array" ref="AL72">STOWA2024_NDJF_V(AL$34*60,$C72,2150,"H","")</f>
        <v>17.675282829174392</v>
      </c>
      <c r="AM72" s="16" cm="1">
        <f t="array" ref="AM72">STOWA2024_NDJF_V(AM$34*60,$C72,2150,"H","")</f>
        <v>23.686760885951934</v>
      </c>
      <c r="AN72" s="16" cm="1">
        <f t="array" ref="AN72">STOWA2024_NDJF_V(AN$34*60,$C72,2150,"H","")</f>
        <v>31.750582766895363</v>
      </c>
      <c r="AO72" s="16" cm="1">
        <f t="array" ref="AO72">STOWA2024_NDJF_V(AO$34*60,$C72,2150,"H","")</f>
        <v>41.440242027803031</v>
      </c>
      <c r="AP72" s="16" cm="1">
        <f t="array" ref="AP72">STOWA2024_NDJF_V(AP$34*60,$C72,2150,"H","")</f>
        <v>47.868922321753381</v>
      </c>
      <c r="AQ72" s="16" cm="1">
        <f t="array" ref="AQ72">STOWA2024_NDJF_V(AQ$34*60,$C72,2150,"H","")</f>
        <v>61.565661818592979</v>
      </c>
      <c r="AR72" s="16" cm="1">
        <f t="array" ref="AR72">STOWA2024_NDJF_V(AR$34*60,$C72,2150,"H","")</f>
        <v>79.461049892199782</v>
      </c>
      <c r="AS72" s="16" cm="1">
        <f t="array" ref="AS72">STOWA2024_NDJF_V(AS$34*60,$C72,2150,"H","")</f>
        <v>92.142512502257475</v>
      </c>
      <c r="AT72" s="16" cm="1">
        <f t="array" ref="AT72">STOWA2024_NDJF_V(AT$34*60,$C72,2150,"H","")</f>
        <v>102.56201051966694</v>
      </c>
      <c r="AU72" s="16" cm="1">
        <f t="array" ref="AU72">STOWA2024_NDJF_V(AU$34*60,$C72,2150,"H","")</f>
        <v>136.34965987021729</v>
      </c>
      <c r="AV72" s="16" cm="1">
        <f t="array" ref="AV72">STOWA2024_NDJF_V(AV$34*60,$C72,2150,"H","")</f>
        <v>149.54736198312912</v>
      </c>
    </row>
    <row r="73" spans="2:48" x14ac:dyDescent="0.3">
      <c r="B73" s="14" t="s">
        <v>66</v>
      </c>
      <c r="C73">
        <v>25</v>
      </c>
      <c r="D73" s="16" cm="1">
        <f t="array" ref="D73">STOWA2024_NDJF_V(D$2*60,$C73,2150,"L","")</f>
        <v>7.7529030743366567</v>
      </c>
      <c r="E73" s="16" cm="1">
        <f t="array" ref="E73">STOWA2024_NDJF_V(E$2*60,$C73,2150,"L","")</f>
        <v>10.634881967692678</v>
      </c>
      <c r="F73" s="16" cm="1">
        <f t="array" ref="F73">STOWA2024_NDJF_V(F$2*60,$C73,2150,"L","")</f>
        <v>14.064737526592967</v>
      </c>
      <c r="G73" s="16" cm="1">
        <f t="array" ref="G73">STOWA2024_NDJF_V(G$2*60,$C73,2150,"L","")</f>
        <v>18.790771379128874</v>
      </c>
      <c r="H73" s="16" cm="1">
        <f t="array" ref="H73">STOWA2024_NDJF_V(H$2*60,$C73,2150,"L","")</f>
        <v>25.146475259523665</v>
      </c>
      <c r="I73" s="16" cm="1">
        <f t="array" ref="I73">STOWA2024_NDJF_V(I$2*60,$C73,2150,"L","")</f>
        <v>32.778277318965799</v>
      </c>
      <c r="J73" s="16" cm="1">
        <f t="array" ref="J73">STOWA2024_NDJF_V(J$2*60,$C73,2150,"L","")</f>
        <v>37.840308746529104</v>
      </c>
      <c r="K73" s="16" cm="1">
        <f t="array" ref="K73">STOWA2024_NDJF_V(K$2*60,$C73,2150,"L","")</f>
        <v>48.717441530447005</v>
      </c>
      <c r="L73" s="16" cm="1">
        <f t="array" ref="L73">STOWA2024_NDJF_V(L$2*60,$C73,2150,"L","")</f>
        <v>64.373771713218559</v>
      </c>
      <c r="M73" s="16" cm="1">
        <f t="array" ref="M73">STOWA2024_NDJF_V(M$2*60,$C73,2150,"L","")</f>
        <v>75.968660446634416</v>
      </c>
      <c r="N73" s="16" cm="1">
        <f t="array" ref="N73">STOWA2024_NDJF_V(N$2*60,$C73,2150,"L","")</f>
        <v>85.500625124912531</v>
      </c>
      <c r="O73" s="16" cm="1">
        <f t="array" ref="O73">STOWA2024_NDJF_V(O$2*60,$C73,2150,"L","")</f>
        <v>113.73301901993254</v>
      </c>
      <c r="P73" s="16" cm="1">
        <f t="array" ref="P73">STOWA2024_NDJF_V(P$2*60,$C73,2150,"L","")</f>
        <v>124.46667294688278</v>
      </c>
      <c r="R73" s="14" t="s">
        <v>66</v>
      </c>
      <c r="S73">
        <v>25</v>
      </c>
      <c r="T73" s="16" cm="1">
        <f t="array" ref="T73">STOWA2024_NDJF_V(T$34*60,$C73,2150,"M","")</f>
        <v>8.4179887664557569</v>
      </c>
      <c r="U73" s="16" cm="1">
        <f t="array" ref="U73">STOWA2024_NDJF_V(U$34*60,$C73,2150,"M","")</f>
        <v>11.54719929789392</v>
      </c>
      <c r="V73" s="16" cm="1">
        <f t="array" ref="V73">STOWA2024_NDJF_V(V$34*60,$C73,2150,"M","")</f>
        <v>15.271286299698572</v>
      </c>
      <c r="W73" s="16" cm="1">
        <f t="array" ref="W73">STOWA2024_NDJF_V(W$34*60,$C73,2150,"M","")</f>
        <v>20.402744735213812</v>
      </c>
      <c r="X73" s="16" cm="1">
        <f t="array" ref="X73">STOWA2024_NDJF_V(X$34*60,$C73,2150,"M","")</f>
        <v>27.303675051908158</v>
      </c>
      <c r="Y73" s="16" cm="1">
        <f t="array" ref="Y73">STOWA2024_NDJF_V(Y$34*60,$C73,2150,"M","")</f>
        <v>35.590174107578939</v>
      </c>
      <c r="Z73" s="16" cm="1">
        <f t="array" ref="Z73">STOWA2024_NDJF_V(Z$34*60,$C73,2150,"M","")</f>
        <v>41.086453795858134</v>
      </c>
      <c r="AA73" s="16" cm="1">
        <f t="array" ref="AA73">STOWA2024_NDJF_V(AA$34*60,$C73,2150,"M","")</f>
        <v>52.896685486920873</v>
      </c>
      <c r="AB73" s="16" cm="1">
        <f t="array" ref="AB73">STOWA2024_NDJF_V(AB$34*60,$C73,2150,"M","")</f>
        <v>69.32142529643211</v>
      </c>
      <c r="AC73" s="16" cm="1">
        <f t="array" ref="AC73">STOWA2024_NDJF_V(AC$34*60,$C73,2150,"M","")</f>
        <v>81.303851234917175</v>
      </c>
      <c r="AD73" s="16" cm="1">
        <f t="array" ref="AD73">STOWA2024_NDJF_V(AD$34*60,$C73,2150,"M","")</f>
        <v>91.139394376487161</v>
      </c>
      <c r="AE73" s="16" cm="1">
        <f t="array" ref="AE73">STOWA2024_NDJF_V(AE$34*60,$C73,2150,"M","")</f>
        <v>121.02018255750745</v>
      </c>
      <c r="AF73" s="16" cm="1">
        <f t="array" ref="AF73">STOWA2024_NDJF_V(AF$34*60,$C73,2150,"M","")</f>
        <v>132.44156896703348</v>
      </c>
      <c r="AH73" s="14" t="s">
        <v>66</v>
      </c>
      <c r="AI73">
        <v>25</v>
      </c>
      <c r="AJ73" s="16" cm="1">
        <f t="array" ref="AJ73">STOWA2024_NDJF_V(AJ$34*60,$C73,2150,"H","")</f>
        <v>10.157443653536482</v>
      </c>
      <c r="AK73" s="16" cm="1">
        <f t="array" ref="AK73">STOWA2024_NDJF_V(AK$34*60,$C73,2150,"H","")</f>
        <v>13.933260007651018</v>
      </c>
      <c r="AL73" s="16" cm="1">
        <f t="array" ref="AL73">STOWA2024_NDJF_V(AL$34*60,$C73,2150,"H","")</f>
        <v>18.426875398590155</v>
      </c>
      <c r="AM73" s="16" cm="1">
        <f t="array" ref="AM73">STOWA2024_NDJF_V(AM$34*60,$C73,2150,"H","")</f>
        <v>24.618675051128275</v>
      </c>
      <c r="AN73" s="16" cm="1">
        <f t="array" ref="AN73">STOWA2024_NDJF_V(AN$34*60,$C73,2150,"H","")</f>
        <v>32.945582201221448</v>
      </c>
      <c r="AO73" s="16" cm="1">
        <f t="array" ref="AO73">STOWA2024_NDJF_V(AO$34*60,$C73,2150,"H","")</f>
        <v>42.944365708567155</v>
      </c>
      <c r="AP73" s="16" cm="1">
        <f t="array" ref="AP73">STOWA2024_NDJF_V(AP$34*60,$C73,2150,"H","")</f>
        <v>49.576371617180222</v>
      </c>
      <c r="AQ73" s="16" cm="1">
        <f t="array" ref="AQ73">STOWA2024_NDJF_V(AQ$34*60,$C73,2150,"H","")</f>
        <v>63.827015834621768</v>
      </c>
      <c r="AR73" s="16" cm="1">
        <f t="array" ref="AR73">STOWA2024_NDJF_V(AR$34*60,$C73,2150,"H","")</f>
        <v>82.261442360221423</v>
      </c>
      <c r="AS73" s="16" cm="1">
        <f t="array" ref="AS73">STOWA2024_NDJF_V(AS$34*60,$C73,2150,"H","")</f>
        <v>95.257427142733619</v>
      </c>
      <c r="AT73" s="16" cm="1">
        <f t="array" ref="AT73">STOWA2024_NDJF_V(AT$34*60,$C73,2150,"H","")</f>
        <v>105.88694472675924</v>
      </c>
      <c r="AU73" s="16" cm="1">
        <f t="array" ref="AU73">STOWA2024_NDJF_V(AU$34*60,$C73,2150,"H","")</f>
        <v>140.07891796347263</v>
      </c>
      <c r="AV73" s="16" cm="1">
        <f t="array" ref="AV73">STOWA2024_NDJF_V(AV$34*60,$C73,2150,"H","")</f>
        <v>153.29898932742771</v>
      </c>
    </row>
    <row r="74" spans="2:48" x14ac:dyDescent="0.3">
      <c r="B74" s="14" t="s">
        <v>67</v>
      </c>
      <c r="C74">
        <v>50</v>
      </c>
      <c r="D74" s="16" cm="1">
        <f t="array" ref="D74">STOWA2024_NDJF_V(D$2*60,$C74,2150,"L","")</f>
        <v>9.1044329349993482</v>
      </c>
      <c r="E74" s="16" cm="1">
        <f t="array" ref="E74">STOWA2024_NDJF_V(E$2*60,$C74,2150,"L","")</f>
        <v>12.196387642492008</v>
      </c>
      <c r="F74" s="16" cm="1">
        <f t="array" ref="F74">STOWA2024_NDJF_V(F$2*60,$C74,2150,"L","")</f>
        <v>15.924238776456786</v>
      </c>
      <c r="G74" s="16" cm="1">
        <f t="array" ref="G74">STOWA2024_NDJF_V(G$2*60,$C74,2150,"L","")</f>
        <v>21.073052420004945</v>
      </c>
      <c r="H74" s="16" cm="1">
        <f t="array" ref="H74">STOWA2024_NDJF_V(H$2*60,$C74,2150,"L","")</f>
        <v>28.048110452340914</v>
      </c>
      <c r="I74" s="16" cm="1">
        <f t="array" ref="I74">STOWA2024_NDJF_V(I$2*60,$C74,2150,"L","")</f>
        <v>36.405216079976178</v>
      </c>
      <c r="J74" s="16" cm="1">
        <f t="array" ref="J74">STOWA2024_NDJF_V(J$2*60,$C74,2150,"L","")</f>
        <v>41.943881672021227</v>
      </c>
      <c r="K74" s="16" cm="1">
        <f t="array" ref="K74">STOWA2024_NDJF_V(K$2*60,$C74,2150,"L","")</f>
        <v>54.261859320414835</v>
      </c>
      <c r="L74" s="16" cm="1">
        <f t="array" ref="L74">STOWA2024_NDJF_V(L$2*60,$C74,2150,"L","")</f>
        <v>71.358337555884148</v>
      </c>
      <c r="M74" s="16" cm="1">
        <f t="array" ref="M74">STOWA2024_NDJF_V(M$2*60,$C74,2150,"L","")</f>
        <v>83.824535638532637</v>
      </c>
      <c r="N74" s="16" cm="1">
        <f t="array" ref="N74">STOWA2024_NDJF_V(N$2*60,$C74,2150,"L","")</f>
        <v>93.924892864884526</v>
      </c>
      <c r="O74" s="16" cm="1">
        <f t="array" ref="O74">STOWA2024_NDJF_V(O$2*60,$C74,2150,"L","")</f>
        <v>122.9426286131071</v>
      </c>
      <c r="P74" s="16" cm="1">
        <f t="array" ref="P74">STOWA2024_NDJF_V(P$2*60,$C74,2150,"L","")</f>
        <v>133.58902599491012</v>
      </c>
      <c r="R74" s="14" t="s">
        <v>67</v>
      </c>
      <c r="S74">
        <v>50</v>
      </c>
      <c r="T74" s="16" cm="1">
        <f t="array" ref="T74">STOWA2024_NDJF_V(T$34*60,$C74,2150,"M","")</f>
        <v>9.8854601220887552</v>
      </c>
      <c r="U74" s="16" cm="1">
        <f t="array" ref="U74">STOWA2024_NDJF_V(U$34*60,$C74,2150,"M","")</f>
        <v>13.242659321472551</v>
      </c>
      <c r="V74" s="16" cm="1">
        <f t="array" ref="V74">STOWA2024_NDJF_V(V$34*60,$C74,2150,"M","")</f>
        <v>17.290305560287401</v>
      </c>
      <c r="W74" s="16" cm="1">
        <f t="array" ref="W74">STOWA2024_NDJF_V(W$34*60,$C74,2150,"M","")</f>
        <v>22.880812109432021</v>
      </c>
      <c r="X74" s="16" cm="1">
        <f t="array" ref="X74">STOWA2024_NDJF_V(X$34*60,$C74,2150,"M","")</f>
        <v>30.454228105814121</v>
      </c>
      <c r="Y74" s="16" cm="1">
        <f t="array" ref="Y74">STOWA2024_NDJF_V(Y$34*60,$C74,2150,"M","")</f>
        <v>39.528251167754313</v>
      </c>
      <c r="Z74" s="16" cm="1">
        <f t="array" ref="Z74">STOWA2024_NDJF_V(Z$34*60,$C74,2150,"M","")</f>
        <v>45.542053260717985</v>
      </c>
      <c r="AA74" s="16" cm="1">
        <f t="array" ref="AA74">STOWA2024_NDJF_V(AA$34*60,$C74,2150,"M","")</f>
        <v>58.916733232259162</v>
      </c>
      <c r="AB74" s="16" cm="1">
        <f t="array" ref="AB74">STOWA2024_NDJF_V(AB$34*60,$C74,2150,"M","")</f>
        <v>76.842812445337231</v>
      </c>
      <c r="AC74" s="16" cm="1">
        <f t="array" ref="AC74">STOWA2024_NDJF_V(AC$34*60,$C74,2150,"M","")</f>
        <v>89.711435417224109</v>
      </c>
      <c r="AD74" s="16" cm="1">
        <f t="array" ref="AD74">STOWA2024_NDJF_V(AD$34*60,$C74,2150,"M","")</f>
        <v>100.11924287191898</v>
      </c>
      <c r="AE74" s="16" cm="1">
        <f t="array" ref="AE74">STOWA2024_NDJF_V(AE$34*60,$C74,2150,"M","")</f>
        <v>130.81987524001704</v>
      </c>
      <c r="AF74" s="16" cm="1">
        <f t="array" ref="AF74">STOWA2024_NDJF_V(AF$34*60,$C74,2150,"M","")</f>
        <v>142.14841435581914</v>
      </c>
      <c r="AH74" s="14" t="s">
        <v>67</v>
      </c>
      <c r="AI74">
        <v>50</v>
      </c>
      <c r="AJ74" s="16" cm="1">
        <f t="array" ref="AJ74">STOWA2024_NDJF_V(AJ$34*60,$C74,2150,"H","")</f>
        <v>11.928146611399512</v>
      </c>
      <c r="AK74" s="16" cm="1">
        <f t="array" ref="AK74">STOWA2024_NDJF_V(AK$34*60,$C74,2150,"H","")</f>
        <v>15.979062174190902</v>
      </c>
      <c r="AL74" s="16" cm="1">
        <f t="array" ref="AL74">STOWA2024_NDJF_V(AL$34*60,$C74,2150,"H","")</f>
        <v>20.86309561030594</v>
      </c>
      <c r="AM74" s="16" cm="1">
        <f t="array" ref="AM74">STOWA2024_NDJF_V(AM$34*60,$C74,2150,"H","")</f>
        <v>27.608798989472074</v>
      </c>
      <c r="AN74" s="16" cm="1">
        <f t="array" ref="AN74">STOWA2024_NDJF_V(AN$34*60,$C74,2150,"H","")</f>
        <v>36.747151199513283</v>
      </c>
      <c r="AO74" s="16" cm="1">
        <f t="array" ref="AO74">STOWA2024_NDJF_V(AO$34*60,$C74,2150,"H","")</f>
        <v>47.696189089635595</v>
      </c>
      <c r="AP74" s="16" cm="1">
        <f t="array" ref="AP74">STOWA2024_NDJF_V(AP$34*60,$C74,2150,"H","")</f>
        <v>54.952655877309503</v>
      </c>
      <c r="AQ74" s="16" cm="1">
        <f t="array" ref="AQ74">STOWA2024_NDJF_V(AQ$34*60,$C74,2150,"H","")</f>
        <v>71.091018847852013</v>
      </c>
      <c r="AR74" s="16" cm="1">
        <f t="array" ref="AR74">STOWA2024_NDJF_V(AR$34*60,$C74,2150,"H","")</f>
        <v>91.186823694676093</v>
      </c>
      <c r="AS74" s="16" cm="1">
        <f t="array" ref="AS74">STOWA2024_NDJF_V(AS$34*60,$C74,2150,"H","")</f>
        <v>105.10794253072486</v>
      </c>
      <c r="AT74" s="16" cm="1">
        <f t="array" ref="AT74">STOWA2024_NDJF_V(AT$34*60,$C74,2150,"H","")</f>
        <v>116.31985058262445</v>
      </c>
      <c r="AU74" s="16" cm="1">
        <f t="array" ref="AU74">STOWA2024_NDJF_V(AU$34*60,$C74,2150,"H","")</f>
        <v>151.42190487962768</v>
      </c>
      <c r="AV74" s="16" cm="1">
        <f t="array" ref="AV74">STOWA2024_NDJF_V(AV$34*60,$C74,2150,"H","")</f>
        <v>164.53450699204279</v>
      </c>
    </row>
    <row r="75" spans="2:48" x14ac:dyDescent="0.3">
      <c r="B75" s="14" t="s">
        <v>68</v>
      </c>
      <c r="C75">
        <v>100</v>
      </c>
      <c r="D75" s="16" cm="1">
        <f t="array" ref="D75">STOWA2024_NDJF_V(D$2*60,$C75,2150,"L","")</f>
        <v>10.620562856106858</v>
      </c>
      <c r="E75" s="16" cm="1">
        <f t="array" ref="E75">STOWA2024_NDJF_V(E$2*60,$C75,2150,"L","")</f>
        <v>13.891172770145081</v>
      </c>
      <c r="F75" s="16" cm="1">
        <f t="array" ref="F75">STOWA2024_NDJF_V(F$2*60,$C75,2150,"L","")</f>
        <v>17.907016840662436</v>
      </c>
      <c r="G75" s="16" cm="1">
        <f t="array" ref="G75">STOWA2024_NDJF_V(G$2*60,$C75,2150,"L","")</f>
        <v>23.469681490179163</v>
      </c>
      <c r="H75" s="16" cm="1">
        <f t="array" ref="H75">STOWA2024_NDJF_V(H$2*60,$C75,2150,"L","")</f>
        <v>31.056098424150949</v>
      </c>
      <c r="I75" s="16" cm="1">
        <f t="array" ref="I75">STOWA2024_NDJF_V(I$2*60,$C75,2150,"L","")</f>
        <v>40.125898556012544</v>
      </c>
      <c r="J75" s="16" cm="1">
        <f t="array" ref="J75">STOWA2024_NDJF_V(J$2*60,$C75,2150,"L","")</f>
        <v>46.132473442315984</v>
      </c>
      <c r="K75" s="16" cm="1">
        <f t="array" ref="K75">STOWA2024_NDJF_V(K$2*60,$C75,2150,"L","")</f>
        <v>60.094042258331683</v>
      </c>
      <c r="L75" s="16" cm="1">
        <f t="array" ref="L75">STOWA2024_NDJF_V(L$2*60,$C75,2150,"L","")</f>
        <v>78.619348569547057</v>
      </c>
      <c r="M75" s="16" cm="1">
        <f t="array" ref="M75">STOWA2024_NDJF_V(M$2*60,$C75,2150,"L","")</f>
        <v>91.895673118270437</v>
      </c>
      <c r="N75" s="16" cm="1">
        <f t="array" ref="N75">STOWA2024_NDJF_V(N$2*60,$C75,2150,"L","")</f>
        <v>102.47860875270031</v>
      </c>
      <c r="O75" s="16" cm="1">
        <f t="array" ref="O75">STOWA2024_NDJF_V(O$2*60,$C75,2150,"L","")</f>
        <v>131.86322398073213</v>
      </c>
      <c r="P75" s="16" cm="1">
        <f t="array" ref="P75">STOWA2024_NDJF_V(P$2*60,$C75,2150,"L","")</f>
        <v>142.21929785212703</v>
      </c>
      <c r="R75" s="14" t="s">
        <v>68</v>
      </c>
      <c r="S75">
        <v>100</v>
      </c>
      <c r="T75" s="16" cm="1">
        <f t="array" ref="T75">STOWA2024_NDJF_V(T$34*60,$C75,2150,"M","")</f>
        <v>11.531651815961112</v>
      </c>
      <c r="U75" s="16" cm="1">
        <f t="array" ref="U75">STOWA2024_NDJF_V(U$34*60,$C75,2150,"M","")</f>
        <v>15.082832225654064</v>
      </c>
      <c r="V75" s="16" cm="1">
        <f t="array" ref="V75">STOWA2024_NDJF_V(V$34*60,$C75,2150,"M","")</f>
        <v>19.443176982878501</v>
      </c>
      <c r="W75" s="16" cm="1">
        <f t="array" ref="W75">STOWA2024_NDJF_V(W$34*60,$C75,2150,"M","")</f>
        <v>25.483036901441825</v>
      </c>
      <c r="X75" s="16" cm="1">
        <f t="array" ref="X75">STOWA2024_NDJF_V(X$34*60,$C75,2150,"M","")</f>
        <v>33.720257451666278</v>
      </c>
      <c r="Y75" s="16" cm="1">
        <f t="array" ref="Y75">STOWA2024_NDJF_V(Y$34*60,$C75,2150,"M","")</f>
        <v>43.568113782637163</v>
      </c>
      <c r="Z75" s="16" cm="1">
        <f t="array" ref="Z75">STOWA2024_NDJF_V(Z$34*60,$C75,2150,"M","")</f>
        <v>50.089964943804141</v>
      </c>
      <c r="AA75" s="16" cm="1">
        <f t="array" ref="AA75">STOWA2024_NDJF_V(AA$34*60,$C75,2150,"M","")</f>
        <v>65.249232166472851</v>
      </c>
      <c r="AB75" s="16" cm="1">
        <f t="array" ref="AB75">STOWA2024_NDJF_V(AB$34*60,$C75,2150,"M","")</f>
        <v>84.661891849330686</v>
      </c>
      <c r="AC75" s="16" cm="1">
        <f t="array" ref="AC75">STOWA2024_NDJF_V(AC$34*60,$C75,2150,"M","")</f>
        <v>98.349399507826135</v>
      </c>
      <c r="AD75" s="16" cm="1">
        <f t="array" ref="AD75">STOWA2024_NDJF_V(AD$34*60,$C75,2150,"M","")</f>
        <v>109.23707662512412</v>
      </c>
      <c r="AE75" s="16" cm="1">
        <f t="array" ref="AE75">STOWA2024_NDJF_V(AE$34*60,$C75,2150,"M","")</f>
        <v>140.31203582112701</v>
      </c>
      <c r="AF75" s="16" cm="1">
        <f t="array" ref="AF75">STOWA2024_NDJF_V(AF$34*60,$C75,2150,"M","")</f>
        <v>151.33164966146299</v>
      </c>
      <c r="AH75" s="14" t="s">
        <v>68</v>
      </c>
      <c r="AI75">
        <v>100</v>
      </c>
      <c r="AJ75" s="16" cm="1">
        <f t="array" ref="AJ75">STOWA2024_NDJF_V(AJ$34*60,$C75,2150,"H","")</f>
        <v>13.914499864810704</v>
      </c>
      <c r="AK75" s="16" cm="1">
        <f t="array" ref="AK75">STOWA2024_NDJF_V(AK$34*60,$C75,2150,"H","")</f>
        <v>18.19948003236987</v>
      </c>
      <c r="AL75" s="16" cm="1">
        <f t="array" ref="AL75">STOWA2024_NDJF_V(AL$34*60,$C75,2150,"H","")</f>
        <v>23.460826585597442</v>
      </c>
      <c r="AM75" s="16" cm="1">
        <f t="array" ref="AM75">STOWA2024_NDJF_V(AM$34*60,$C75,2150,"H","")</f>
        <v>30.748735669359565</v>
      </c>
      <c r="AN75" s="16" cm="1">
        <f t="array" ref="AN75">STOWA2024_NDJF_V(AN$34*60,$C75,2150,"H","")</f>
        <v>40.688057985167909</v>
      </c>
      <c r="AO75" s="16" cm="1">
        <f t="array" ref="AO75">STOWA2024_NDJF_V(AO$34*60,$C75,2150,"H","")</f>
        <v>52.570830529193849</v>
      </c>
      <c r="AP75" s="16" cm="1">
        <f t="array" ref="AP75">STOWA2024_NDJF_V(AP$34*60,$C75,2150,"H","")</f>
        <v>60.440327332311647</v>
      </c>
      <c r="AQ75" s="16" cm="1">
        <f t="array" ref="AQ75">STOWA2024_NDJF_V(AQ$34*60,$C75,2150,"H","")</f>
        <v>78.732036541611308</v>
      </c>
      <c r="AR75" s="16" cm="1">
        <f t="array" ref="AR75">STOWA2024_NDJF_V(AR$34*60,$C75,2150,"H","")</f>
        <v>100.46546658107253</v>
      </c>
      <c r="AS75" s="16" cm="1">
        <f t="array" ref="AS75">STOWA2024_NDJF_V(AS$34*60,$C75,2150,"H","")</f>
        <v>115.22837621897177</v>
      </c>
      <c r="AT75" s="16" cm="1">
        <f t="array" ref="AT75">STOWA2024_NDJF_V(AT$34*60,$C75,2150,"H","")</f>
        <v>126.9130695222325</v>
      </c>
      <c r="AU75" s="16" cm="1">
        <f t="array" ref="AU75">STOWA2024_NDJF_V(AU$34*60,$C75,2150,"H","")</f>
        <v>162.40892832677525</v>
      </c>
      <c r="AV75" s="16" cm="1">
        <f t="array" ref="AV75">STOWA2024_NDJF_V(AV$34*60,$C75,2150,"H","")</f>
        <v>175.16395439357251</v>
      </c>
    </row>
    <row r="76" spans="2:48" x14ac:dyDescent="0.3">
      <c r="B76" s="14" t="s">
        <v>69</v>
      </c>
      <c r="C76">
        <v>200</v>
      </c>
      <c r="D76" s="16" cm="1">
        <f t="array" ref="D76">STOWA2024_NDJF_V(D$2*60,$C76,2150,"L","")</f>
        <v>12.321339142729414</v>
      </c>
      <c r="E76" s="16" cm="1">
        <f t="array" ref="E76">STOWA2024_NDJF_V(E$2*60,$C76,2150,"L","")</f>
        <v>15.730613173897105</v>
      </c>
      <c r="F76" s="16" cm="1">
        <f t="array" ref="F76">STOWA2024_NDJF_V(F$2*60,$C76,2150,"L","")</f>
        <v>20.021244433778016</v>
      </c>
      <c r="G76" s="16" cm="1">
        <f t="array" ref="G76">STOWA2024_NDJF_V(G$2*60,$C76,2150,"L","")</f>
        <v>25.986387713966199</v>
      </c>
      <c r="H76" s="16" cm="1">
        <f t="array" ref="H76">STOWA2024_NDJF_V(H$2*60,$C76,2150,"L","")</f>
        <v>34.174337291997297</v>
      </c>
      <c r="I76" s="16" cm="1">
        <f t="array" ref="I76">STOWA2024_NDJF_V(I$2*60,$C76,2150,"L","")</f>
        <v>43.942747695099492</v>
      </c>
      <c r="J76" s="16" cm="1">
        <f t="array" ref="J76">STOWA2024_NDJF_V(J$2*60,$C76,2150,"L","")</f>
        <v>50.407845498991776</v>
      </c>
      <c r="K76" s="16" cm="1">
        <f t="array" ref="K76">STOWA2024_NDJF_V(K$2*60,$C76,2150,"L","")</f>
        <v>66.228925867368801</v>
      </c>
      <c r="L76" s="16" cm="1">
        <f t="array" ref="L76">STOWA2024_NDJF_V(L$2*60,$C76,2150,"L","")</f>
        <v>86.167746297932126</v>
      </c>
      <c r="M76" s="16" cm="1">
        <f t="array" ref="M76">STOWA2024_NDJF_V(M$2*60,$C76,2150,"L","")</f>
        <v>100.18797138237846</v>
      </c>
      <c r="N76" s="16" cm="1">
        <f t="array" ref="N76">STOWA2024_NDJF_V(N$2*60,$C76,2150,"L","")</f>
        <v>111.16376190165646</v>
      </c>
      <c r="O76" s="16" cm="1">
        <f t="array" ref="O76">STOWA2024_NDJF_V(O$2*60,$C76,2150,"L","")</f>
        <v>140.5038749125444</v>
      </c>
      <c r="P76" s="16" cm="1">
        <f t="array" ref="P76">STOWA2024_NDJF_V(P$2*60,$C76,2150,"L","")</f>
        <v>150.38403253596766</v>
      </c>
      <c r="R76" s="14" t="s">
        <v>69</v>
      </c>
      <c r="S76">
        <v>200</v>
      </c>
      <c r="T76" s="16" cm="1">
        <f t="array" ref="T76">STOWA2024_NDJF_V(T$34*60,$C76,2150,"M","")</f>
        <v>13.378329832926775</v>
      </c>
      <c r="U76" s="16" cm="1">
        <f t="array" ref="U76">STOWA2024_NDJF_V(U$34*60,$C76,2150,"M","")</f>
        <v>17.080069712938688</v>
      </c>
      <c r="V76" s="16" cm="1">
        <f t="array" ref="V76">STOWA2024_NDJF_V(V$34*60,$C76,2150,"M","")</f>
        <v>21.738774381418207</v>
      </c>
      <c r="W76" s="16" cm="1">
        <f t="array" ref="W76">STOWA2024_NDJF_V(W$34*60,$C76,2150,"M","")</f>
        <v>28.215639710631621</v>
      </c>
      <c r="X76" s="16" cm="1">
        <f t="array" ref="X76">STOWA2024_NDJF_V(X$34*60,$C76,2150,"M","")</f>
        <v>37.105995607937778</v>
      </c>
      <c r="Y76" s="16" cm="1">
        <f t="array" ref="Y76">STOWA2024_NDJF_V(Y$34*60,$C76,2150,"M","")</f>
        <v>47.712392753755253</v>
      </c>
      <c r="Z76" s="16" cm="1">
        <f t="array" ref="Z76">STOWA2024_NDJF_V(Z$34*60,$C76,2150,"M","")</f>
        <v>54.732101392620123</v>
      </c>
      <c r="AA76" s="16" cm="1">
        <f t="array" ref="AA76">STOWA2024_NDJF_V(AA$34*60,$C76,2150,"M","")</f>
        <v>71.910399062178769</v>
      </c>
      <c r="AB76" s="16" cm="1">
        <f t="array" ref="AB76">STOWA2024_NDJF_V(AB$34*60,$C76,2150,"M","")</f>
        <v>92.790445999724781</v>
      </c>
      <c r="AC76" s="16" cm="1">
        <f t="array" ref="AC76">STOWA2024_NDJF_V(AC$34*60,$C76,2150,"M","")</f>
        <v>107.22405624781435</v>
      </c>
      <c r="AD76" s="16" cm="1">
        <f t="array" ref="AD76">STOWA2024_NDJF_V(AD$34*60,$C76,2150,"M","")</f>
        <v>118.49501593149142</v>
      </c>
      <c r="AE76" s="16" cm="1">
        <f t="array" ref="AE76">STOWA2024_NDJF_V(AE$34*60,$C76,2150,"M","")</f>
        <v>149.50631521504999</v>
      </c>
      <c r="AF76" s="16" cm="1">
        <f t="array" ref="AF76">STOWA2024_NDJF_V(AF$34*60,$C76,2150,"M","")</f>
        <v>160.0195196440477</v>
      </c>
      <c r="AH76" s="14" t="s">
        <v>69</v>
      </c>
      <c r="AI76">
        <v>200</v>
      </c>
      <c r="AJ76" s="16" cm="1">
        <f t="array" ref="AJ76">STOWA2024_NDJF_V(AJ$34*60,$C76,2150,"H","")</f>
        <v>16.142767022673727</v>
      </c>
      <c r="AK76" s="16" cm="1">
        <f t="array" ref="AK76">STOWA2024_NDJF_V(AK$34*60,$C76,2150,"H","")</f>
        <v>20.609417584278216</v>
      </c>
      <c r="AL76" s="16" cm="1">
        <f t="array" ref="AL76">STOWA2024_NDJF_V(AL$34*60,$C76,2150,"H","")</f>
        <v>26.230775782938718</v>
      </c>
      <c r="AM76" s="16" cm="1">
        <f t="array" ref="AM76">STOWA2024_NDJF_V(AM$34*60,$C76,2150,"H","")</f>
        <v>34.04599108652581</v>
      </c>
      <c r="AN76" s="16" cm="1">
        <f t="array" ref="AN76">STOWA2024_NDJF_V(AN$34*60,$C76,2150,"H","")</f>
        <v>44.773409665012899</v>
      </c>
      <c r="AO76" s="16" cm="1">
        <f t="array" ref="AO76">STOWA2024_NDJF_V(AO$34*60,$C76,2150,"H","")</f>
        <v>57.57146444562418</v>
      </c>
      <c r="AP76" s="16" cm="1">
        <f t="array" ref="AP76">STOWA2024_NDJF_V(AP$34*60,$C76,2150,"H","")</f>
        <v>66.041693729801963</v>
      </c>
      <c r="AQ76" s="16" cm="1">
        <f t="array" ref="AQ76">STOWA2024_NDJF_V(AQ$34*60,$C76,2150,"H","")</f>
        <v>86.769636648604873</v>
      </c>
      <c r="AR76" s="16" cm="1">
        <f t="array" ref="AR76">STOWA2024_NDJF_V(AR$34*60,$C76,2150,"H","")</f>
        <v>110.11135291210556</v>
      </c>
      <c r="AS76" s="16" cm="1">
        <f t="array" ref="AS76">STOWA2024_NDJF_V(AS$34*60,$C76,2150,"H","")</f>
        <v>125.6261243574159</v>
      </c>
      <c r="AT76" s="16" cm="1">
        <f t="array" ref="AT76">STOWA2024_NDJF_V(AT$34*60,$C76,2150,"H","")</f>
        <v>137.66906493259822</v>
      </c>
      <c r="AU76" s="16" cm="1">
        <f t="array" ref="AU76">STOWA2024_NDJF_V(AU$34*60,$C76,2150,"H","")</f>
        <v>173.0511590831417</v>
      </c>
      <c r="AV76" s="16" cm="1">
        <f t="array" ref="AV76">STOWA2024_NDJF_V(AV$34*60,$C76,2150,"H","")</f>
        <v>185.22002438825709</v>
      </c>
    </row>
    <row r="77" spans="2:48" x14ac:dyDescent="0.3">
      <c r="B77" s="14" t="s">
        <v>70</v>
      </c>
      <c r="C77">
        <v>250</v>
      </c>
      <c r="D77" s="16" cm="1">
        <f t="array" ref="D77">STOWA2024_NDJF_V(D$2*60,$C77,2150,"L","")</f>
        <v>12.911786381621589</v>
      </c>
      <c r="E77" s="16" cm="1">
        <f t="array" ref="E77">STOWA2024_NDJF_V(E$2*60,$C77,2150,"L","")</f>
        <v>16.355565656794589</v>
      </c>
      <c r="F77" s="16" cm="1">
        <f t="array" ref="F77">STOWA2024_NDJF_V(F$2*60,$C77,2150,"L","")</f>
        <v>20.731263312060197</v>
      </c>
      <c r="G77" s="16" cm="1">
        <f t="array" ref="G77">STOWA2024_NDJF_V(G$2*60,$C77,2150,"L","")</f>
        <v>26.823119037693971</v>
      </c>
      <c r="H77" s="16" cm="1">
        <f t="array" ref="H77">STOWA2024_NDJF_V(H$2*60,$C77,2150,"L","")</f>
        <v>35.202306916830992</v>
      </c>
      <c r="I77" s="16" cm="1">
        <f t="array" ref="I77">STOWA2024_NDJF_V(I$2*60,$C77,2150,"L","")</f>
        <v>45.192368856040808</v>
      </c>
      <c r="J77" s="16" cm="1">
        <f t="array" ref="J77">STOWA2024_NDJF_V(J$2*60,$C77,2150,"L","")</f>
        <v>51.802968308023871</v>
      </c>
      <c r="K77" s="16" cm="1">
        <f t="array" ref="K77">STOWA2024_NDJF_V(K$2*60,$C77,2150,"L","")</f>
        <v>68.270891786546869</v>
      </c>
      <c r="L77" s="16" cm="1">
        <f t="array" ref="L77">STOWA2024_NDJF_V(L$2*60,$C77,2150,"L","")</f>
        <v>88.660799441737495</v>
      </c>
      <c r="M77" s="16" cm="1">
        <f t="array" ref="M77">STOWA2024_NDJF_V(M$2*60,$C77,2150,"L","")</f>
        <v>102.9055478381959</v>
      </c>
      <c r="N77" s="16" cm="1">
        <f t="array" ref="N77">STOWA2024_NDJF_V(N$2*60,$C77,2150,"L","")</f>
        <v>113.9880560663785</v>
      </c>
      <c r="O77" s="16" cm="1">
        <f t="array" ref="O77">STOWA2024_NDJF_V(O$2*60,$C77,2150,"L","")</f>
        <v>143.22743041519854</v>
      </c>
      <c r="P77" s="16" cm="1">
        <f t="array" ref="P77">STOWA2024_NDJF_V(P$2*60,$C77,2150,"L","")</f>
        <v>152.91760588381135</v>
      </c>
      <c r="R77" s="14" t="s">
        <v>70</v>
      </c>
      <c r="S77">
        <v>250</v>
      </c>
      <c r="T77" s="16" cm="1">
        <f t="array" ref="T77">STOWA2024_NDJF_V(T$34*60,$C77,2150,"M","")</f>
        <v>14.019428809209854</v>
      </c>
      <c r="U77" s="16" cm="1">
        <f t="array" ref="U77">STOWA2024_NDJF_V(U$34*60,$C77,2150,"M","")</f>
        <v>17.758633978499272</v>
      </c>
      <c r="V77" s="16" cm="1">
        <f t="array" ref="V77">STOWA2024_NDJF_V(V$34*60,$C77,2150,"M","")</f>
        <v>22.509702494931648</v>
      </c>
      <c r="W77" s="16" cm="1">
        <f t="array" ref="W77">STOWA2024_NDJF_V(W$34*60,$C77,2150,"M","")</f>
        <v>29.124150344151275</v>
      </c>
      <c r="X77" s="16" cm="1">
        <f t="array" ref="X77">STOWA2024_NDJF_V(X$34*60,$C77,2150,"M","")</f>
        <v>38.222149991803619</v>
      </c>
      <c r="Y77" s="16" cm="1">
        <f t="array" ref="Y77">STOWA2024_NDJF_V(Y$34*60,$C77,2150,"M","")</f>
        <v>49.069213133717177</v>
      </c>
      <c r="Z77" s="16" cm="1">
        <f t="array" ref="Z77">STOWA2024_NDJF_V(Z$34*60,$C77,2150,"M","")</f>
        <v>56.246905334015096</v>
      </c>
      <c r="AA77" s="16" cm="1">
        <f t="array" ref="AA77">STOWA2024_NDJF_V(AA$34*60,$C77,2150,"M","")</f>
        <v>74.127535792034919</v>
      </c>
      <c r="AB77" s="16" cm="1">
        <f t="array" ref="AB77">STOWA2024_NDJF_V(AB$34*60,$C77,2150,"M","")</f>
        <v>95.475110773419431</v>
      </c>
      <c r="AC77" s="16" cm="1">
        <f t="array" ref="AC77">STOWA2024_NDJF_V(AC$34*60,$C77,2150,"M","")</f>
        <v>110.13248494175589</v>
      </c>
      <c r="AD77" s="16" cm="1">
        <f t="array" ref="AD77">STOWA2024_NDJF_V(AD$34*60,$C77,2150,"M","")</f>
        <v>121.50557239628635</v>
      </c>
      <c r="AE77" s="16" cm="1">
        <f t="array" ref="AE77">STOWA2024_NDJF_V(AE$34*60,$C77,2150,"M","")</f>
        <v>152.40437583963381</v>
      </c>
      <c r="AF77" s="16" cm="1">
        <f t="array" ref="AF77">STOWA2024_NDJF_V(AF$34*60,$C77,2150,"M","")</f>
        <v>162.71542547439537</v>
      </c>
      <c r="AH77" s="14" t="s">
        <v>70</v>
      </c>
      <c r="AI77">
        <v>250</v>
      </c>
      <c r="AJ77" s="16" cm="1">
        <f t="array" ref="AJ77">STOWA2024_NDJF_V(AJ$34*60,$C77,2150,"H","")</f>
        <v>16.916339773671471</v>
      </c>
      <c r="AK77" s="16" cm="1">
        <f t="array" ref="AK77">STOWA2024_NDJF_V(AK$34*60,$C77,2150,"H","")</f>
        <v>21.428197281419216</v>
      </c>
      <c r="AL77" s="16" cm="1">
        <f t="array" ref="AL77">STOWA2024_NDJF_V(AL$34*60,$C77,2150,"H","")</f>
        <v>27.16100497321084</v>
      </c>
      <c r="AM77" s="16" cm="1">
        <f t="array" ref="AM77">STOWA2024_NDJF_V(AM$34*60,$C77,2150,"H","")</f>
        <v>35.142232222578073</v>
      </c>
      <c r="AN77" s="16" cm="1">
        <f t="array" ref="AN77">STOWA2024_NDJF_V(AN$34*60,$C77,2150,"H","")</f>
        <v>46.120201110962803</v>
      </c>
      <c r="AO77" s="16" cm="1">
        <f t="array" ref="AO77">STOWA2024_NDJF_V(AO$34*60,$C77,2150,"H","")</f>
        <v>59.208652013793838</v>
      </c>
      <c r="AP77" s="16" cm="1">
        <f t="array" ref="AP77">STOWA2024_NDJF_V(AP$34*60,$C77,2150,"H","")</f>
        <v>67.869509863530624</v>
      </c>
      <c r="AQ77" s="16" cm="1">
        <f t="array" ref="AQ77">STOWA2024_NDJF_V(AQ$34*60,$C77,2150,"H","")</f>
        <v>89.444912421772941</v>
      </c>
      <c r="AR77" s="16" cm="1">
        <f t="array" ref="AR77">STOWA2024_NDJF_V(AR$34*60,$C77,2150,"H","")</f>
        <v>113.2971557947414</v>
      </c>
      <c r="AS77" s="16" cm="1">
        <f t="array" ref="AS77">STOWA2024_NDJF_V(AS$34*60,$C77,2150,"H","")</f>
        <v>129.03370505875898</v>
      </c>
      <c r="AT77" s="16" cm="1">
        <f t="array" ref="AT77">STOWA2024_NDJF_V(AT$34*60,$C77,2150,"H","")</f>
        <v>141.16676895142996</v>
      </c>
      <c r="AU77" s="16" cm="1">
        <f t="array" ref="AU77">STOWA2024_NDJF_V(AU$34*60,$C77,2150,"H","")</f>
        <v>176.40561771892618</v>
      </c>
      <c r="AV77" s="16" cm="1">
        <f t="array" ref="AV77">STOWA2024_NDJF_V(AV$34*60,$C77,2150,"H","")</f>
        <v>188.34049209592285</v>
      </c>
    </row>
    <row r="78" spans="2:48" x14ac:dyDescent="0.3">
      <c r="B78" s="14" t="s">
        <v>71</v>
      </c>
      <c r="C78">
        <v>500</v>
      </c>
      <c r="D78" s="16" cm="1">
        <f t="array" ref="D78">STOWA2024_NDJF_V(D$2*60,$C78,2150,"L","")</f>
        <v>14.891606100260784</v>
      </c>
      <c r="E78" s="16" cm="1">
        <f t="array" ref="E78">STOWA2024_NDJF_V(E$2*60,$C78,2150,"L","")</f>
        <v>18.405349795346993</v>
      </c>
      <c r="F78" s="16" cm="1">
        <f t="array" ref="F78">STOWA2024_NDJF_V(F$2*60,$C78,2150,"L","")</f>
        <v>23.032726115657901</v>
      </c>
      <c r="G78" s="16" cm="1">
        <f t="array" ref="G78">STOWA2024_NDJF_V(G$2*60,$C78,2150,"L","")</f>
        <v>29.507840930044541</v>
      </c>
      <c r="H78" s="16" cm="1">
        <f t="array" ref="H78">STOWA2024_NDJF_V(H$2*60,$C78,2150,"L","")</f>
        <v>38.472515541789278</v>
      </c>
      <c r="I78" s="16" cm="1">
        <f t="array" ref="I78">STOWA2024_NDJF_V(I$2*60,$C78,2150,"L","")</f>
        <v>49.140168578881472</v>
      </c>
      <c r="J78" s="16" cm="1">
        <f t="array" ref="J78">STOWA2024_NDJF_V(J$2*60,$C78,2150,"L","")</f>
        <v>56.195823088095821</v>
      </c>
      <c r="K78" s="16" cm="1">
        <f t="array" ref="K78">STOWA2024_NDJF_V(K$2*60,$C78,2150,"L","")</f>
        <v>74.830168434380752</v>
      </c>
      <c r="L78" s="16" cm="1">
        <f t="array" ref="L78">STOWA2024_NDJF_V(L$2*60,$C78,2150,"L","")</f>
        <v>96.606632123984255</v>
      </c>
      <c r="M78" s="16" cm="1">
        <f t="array" ref="M78">STOWA2024_NDJF_V(M$2*60,$C78,2150,"L","")</f>
        <v>111.49953251701197</v>
      </c>
      <c r="N78" s="16" cm="1">
        <f t="array" ref="N78">STOWA2024_NDJF_V(N$2*60,$C78,2150,"L","")</f>
        <v>122.8500645437082</v>
      </c>
      <c r="O78" s="16" cm="1">
        <f t="array" ref="O78">STOWA2024_NDJF_V(O$2*60,$C78,2150,"L","")</f>
        <v>151.51145197109491</v>
      </c>
      <c r="P78" s="16" cm="1">
        <f t="array" ref="P78">STOWA2024_NDJF_V(P$2*60,$C78,2150,"L","")</f>
        <v>160.50524865636854</v>
      </c>
      <c r="R78" s="14" t="s">
        <v>71</v>
      </c>
      <c r="S78">
        <v>500</v>
      </c>
      <c r="T78" s="16" cm="1">
        <f t="array" ref="T78">STOWA2024_NDJF_V(T$34*60,$C78,2150,"M","")</f>
        <v>16.169088103452779</v>
      </c>
      <c r="U78" s="16" cm="1">
        <f t="array" ref="U78">STOWA2024_NDJF_V(U$34*60,$C78,2150,"M","")</f>
        <v>19.984259616605122</v>
      </c>
      <c r="V78" s="16" cm="1">
        <f t="array" ref="V78">STOWA2024_NDJF_V(V$34*60,$C78,2150,"M","")</f>
        <v>25.008597146566242</v>
      </c>
      <c r="W78" s="16" cm="1">
        <f t="array" ref="W78">STOWA2024_NDJF_V(W$34*60,$C78,2150,"M","")</f>
        <v>32.039182108920059</v>
      </c>
      <c r="X78" s="16" cm="1">
        <f t="array" ref="X78">STOWA2024_NDJF_V(X$34*60,$C78,2150,"M","")</f>
        <v>41.772894687682708</v>
      </c>
      <c r="Y78" s="16" cm="1">
        <f t="array" ref="Y78">STOWA2024_NDJF_V(Y$34*60,$C78,2150,"M","")</f>
        <v>53.355676333430686</v>
      </c>
      <c r="Z78" s="16" cm="1">
        <f t="array" ref="Z78">STOWA2024_NDJF_V(Z$34*60,$C78,2150,"M","")</f>
        <v>61.016602805627187</v>
      </c>
      <c r="AA78" s="16" cm="1">
        <f t="array" ref="AA78">STOWA2024_NDJF_V(AA$34*60,$C78,2150,"M","")</f>
        <v>81.249502442219764</v>
      </c>
      <c r="AB78" s="16" cm="1">
        <f t="array" ref="AB78">STOWA2024_NDJF_V(AB$34*60,$C78,2150,"M","")</f>
        <v>104.03164602125565</v>
      </c>
      <c r="AC78" s="16" cm="1">
        <f t="array" ref="AC78">STOWA2024_NDJF_V(AC$34*60,$C78,2150,"M","")</f>
        <v>119.33001518295913</v>
      </c>
      <c r="AD78" s="16" cm="1">
        <f t="array" ref="AD78">STOWA2024_NDJF_V(AD$34*60,$C78,2150,"M","")</f>
        <v>130.95203064618971</v>
      </c>
      <c r="AE78" s="16" cm="1">
        <f t="array" ref="AE78">STOWA2024_NDJF_V(AE$34*60,$C78,2150,"M","")</f>
        <v>161.21917570728883</v>
      </c>
      <c r="AF78" s="16" cm="1">
        <f t="array" ref="AF78">STOWA2024_NDJF_V(AF$34*60,$C78,2150,"M","")</f>
        <v>170.78922780048234</v>
      </c>
      <c r="AH78" s="14" t="s">
        <v>71</v>
      </c>
      <c r="AI78">
        <v>500</v>
      </c>
      <c r="AJ78" s="16" cm="1">
        <f t="array" ref="AJ78">STOWA2024_NDJF_V(AJ$34*60,$C78,2150,"H","")</f>
        <v>19.51019488103184</v>
      </c>
      <c r="AK78" s="16" cm="1">
        <f t="array" ref="AK78">STOWA2024_NDJF_V(AK$34*60,$C78,2150,"H","")</f>
        <v>24.11371607220331</v>
      </c>
      <c r="AL78" s="16" cm="1">
        <f t="array" ref="AL78">STOWA2024_NDJF_V(AL$34*60,$C78,2150,"H","")</f>
        <v>30.176259842788063</v>
      </c>
      <c r="AM78" s="16" cm="1">
        <f t="array" ref="AM78">STOWA2024_NDJF_V(AM$34*60,$C78,2150,"H","")</f>
        <v>38.659612884440655</v>
      </c>
      <c r="AN78" s="16" cm="1">
        <f t="array" ref="AN78">STOWA2024_NDJF_V(AN$34*60,$C78,2150,"H","")</f>
        <v>50.404655530788609</v>
      </c>
      <c r="AO78" s="16" cm="1">
        <f t="array" ref="AO78">STOWA2024_NDJF_V(AO$34*60,$C78,2150,"H","")</f>
        <v>64.380850460713262</v>
      </c>
      <c r="AP78" s="16" cm="1">
        <f t="array" ref="AP78">STOWA2024_NDJF_V(AP$34*60,$C78,2150,"H","")</f>
        <v>73.624795913016925</v>
      </c>
      <c r="AQ78" s="16" cm="1">
        <f t="array" ref="AQ78">STOWA2024_NDJF_V(AQ$34*60,$C78,2150,"H","")</f>
        <v>98.038529847337216</v>
      </c>
      <c r="AR78" s="16" cm="1">
        <f t="array" ref="AR78">STOWA2024_NDJF_V(AR$34*60,$C78,2150,"H","")</f>
        <v>123.45091313719624</v>
      </c>
      <c r="AS78" s="16" cm="1">
        <f t="array" ref="AS78">STOWA2024_NDJF_V(AS$34*60,$C78,2150,"H","")</f>
        <v>139.80973907851322</v>
      </c>
      <c r="AT78" s="16" cm="1">
        <f t="array" ref="AT78">STOWA2024_NDJF_V(AT$34*60,$C78,2150,"H","")</f>
        <v>152.14178814498746</v>
      </c>
      <c r="AU78" s="16" cm="1">
        <f t="array" ref="AU78">STOWA2024_NDJF_V(AU$34*60,$C78,2150,"H","")</f>
        <v>186.60860701733455</v>
      </c>
      <c r="AV78" s="16" cm="1">
        <f t="array" ref="AV78">STOWA2024_NDJF_V(AV$34*60,$C78,2150,"H","")</f>
        <v>197.68578863893381</v>
      </c>
    </row>
    <row r="79" spans="2:48" x14ac:dyDescent="0.3">
      <c r="B79" s="14" t="s">
        <v>72</v>
      </c>
      <c r="C79">
        <v>1000</v>
      </c>
      <c r="D79" s="16" cm="1">
        <f t="array" ref="D79">STOWA2024_NDJF_V(D$2*60,$C79,2150,"L","")</f>
        <v>17.112544017500586</v>
      </c>
      <c r="E79" s="16" cm="1">
        <f t="array" ref="E79">STOWA2024_NDJF_V(E$2*60,$C79,2150,"L","")</f>
        <v>20.630089499456155</v>
      </c>
      <c r="F79" s="16" cm="1">
        <f t="array" ref="F79">STOWA2024_NDJF_V(F$2*60,$C79,2150,"L","")</f>
        <v>25.486765855019762</v>
      </c>
      <c r="G79" s="16" cm="1">
        <f t="array" ref="G79">STOWA2024_NDJF_V(G$2*60,$C79,2150,"L","")</f>
        <v>32.327074152115543</v>
      </c>
      <c r="H79" s="16" cm="1">
        <f t="array" ref="H79">STOWA2024_NDJF_V(H$2*60,$C79,2150,"L","")</f>
        <v>41.862586159051595</v>
      </c>
      <c r="I79" s="16" cm="1">
        <f t="array" ref="I79">STOWA2024_NDJF_V(I$2*60,$C79,2150,"L","")</f>
        <v>53.190005153343755</v>
      </c>
      <c r="J79" s="16" cm="1">
        <f t="array" ref="J79">STOWA2024_NDJF_V(J$2*60,$C79,2150,"L","")</f>
        <v>60.679690126404431</v>
      </c>
      <c r="K79" s="16" cm="1">
        <f t="array" ref="K79">STOWA2024_NDJF_V(K$2*60,$C79,2150,"L","")</f>
        <v>81.729883210527831</v>
      </c>
      <c r="L79" s="16" cm="1">
        <f t="array" ref="L79">STOWA2024_NDJF_V(L$2*60,$C79,2150,"L","")</f>
        <v>104.86695637579184</v>
      </c>
      <c r="M79" s="16" cm="1">
        <f t="array" ref="M79">STOWA2024_NDJF_V(M$2*60,$C79,2150,"L","")</f>
        <v>120.32900474602874</v>
      </c>
      <c r="N79" s="16" cm="1">
        <f t="array" ref="N79">STOWA2024_NDJF_V(N$2*60,$C79,2150,"L","")</f>
        <v>131.84824753720645</v>
      </c>
      <c r="O79" s="16" cm="1">
        <f t="array" ref="O79">STOWA2024_NDJF_V(O$2*60,$C79,2150,"L","")</f>
        <v>159.53550593008185</v>
      </c>
      <c r="P79" s="16" cm="1">
        <f t="array" ref="P79">STOWA2024_NDJF_V(P$2*60,$C79,2150,"L","")</f>
        <v>167.68359612196869</v>
      </c>
      <c r="R79" s="14" t="s">
        <v>72</v>
      </c>
      <c r="S79">
        <v>1000</v>
      </c>
      <c r="T79" s="16" cm="1">
        <f t="array" ref="T79">STOWA2024_NDJF_V(T$34*60,$C79,2150,"M","")</f>
        <v>18.580550011213042</v>
      </c>
      <c r="U79" s="16" cm="1">
        <f t="array" ref="U79">STOWA2024_NDJF_V(U$34*60,$C79,2150,"M","")</f>
        <v>22.399849448944334</v>
      </c>
      <c r="V79" s="16" cm="1">
        <f t="array" ref="V79">STOWA2024_NDJF_V(V$34*60,$C79,2150,"M","")</f>
        <v>27.673157603508582</v>
      </c>
      <c r="W79" s="16" cm="1">
        <f t="array" ref="W79">STOWA2024_NDJF_V(W$34*60,$C79,2150,"M","")</f>
        <v>35.100264308176506</v>
      </c>
      <c r="X79" s="16" cm="1">
        <f t="array" ref="X79">STOWA2024_NDJF_V(X$34*60,$C79,2150,"M","")</f>
        <v>45.453783781739602</v>
      </c>
      <c r="Y79" s="16" cm="1">
        <f t="array" ref="Y79">STOWA2024_NDJF_V(Y$34*60,$C79,2150,"M","")</f>
        <v>57.752929654274254</v>
      </c>
      <c r="Z79" s="16" cm="1">
        <f t="array" ref="Z79">STOWA2024_NDJF_V(Z$34*60,$C79,2150,"M","")</f>
        <v>65.885120056114374</v>
      </c>
      <c r="AA79" s="16" cm="1">
        <f t="array" ref="AA79">STOWA2024_NDJF_V(AA$34*60,$C79,2150,"M","")</f>
        <v>88.741111832980081</v>
      </c>
      <c r="AB79" s="16" cm="1">
        <f t="array" ref="AB79">STOWA2024_NDJF_V(AB$34*60,$C79,2150,"M","")</f>
        <v>112.92684410125885</v>
      </c>
      <c r="AC79" s="16" cm="1">
        <f t="array" ref="AC79">STOWA2024_NDJF_V(AC$34*60,$C79,2150,"M","")</f>
        <v>128.77957099150328</v>
      </c>
      <c r="AD79" s="16" cm="1">
        <f t="array" ref="AD79">STOWA2024_NDJF_V(AD$34*60,$C79,2150,"M","")</f>
        <v>140.54364412642011</v>
      </c>
      <c r="AE79" s="16" cm="1">
        <f t="array" ref="AE79">STOWA2024_NDJF_V(AE$34*60,$C79,2150,"M","")</f>
        <v>169.75735119349221</v>
      </c>
      <c r="AF79" s="16" cm="1">
        <f t="array" ref="AF79">STOWA2024_NDJF_V(AF$34*60,$C79,2150,"M","")</f>
        <v>178.42751022922801</v>
      </c>
      <c r="AH79" s="14" t="s">
        <v>72</v>
      </c>
      <c r="AI79">
        <v>1000</v>
      </c>
      <c r="AJ79" s="16" cm="1">
        <f t="array" ref="AJ79">STOWA2024_NDJF_V(AJ$34*60,$C79,2150,"H","")</f>
        <v>22.419950302461011</v>
      </c>
      <c r="AK79" s="16" cm="1">
        <f t="array" ref="AK79">STOWA2024_NDJF_V(AK$34*60,$C79,2150,"H","")</f>
        <v>27.028452393759572</v>
      </c>
      <c r="AL79" s="16" cm="1">
        <f t="array" ref="AL79">STOWA2024_NDJF_V(AL$34*60,$C79,2150,"H","")</f>
        <v>33.391412945710115</v>
      </c>
      <c r="AM79" s="16" cm="1">
        <f t="array" ref="AM79">STOWA2024_NDJF_V(AM$34*60,$C79,2150,"H","")</f>
        <v>42.353223177874433</v>
      </c>
      <c r="AN79" s="16" cm="1">
        <f t="array" ref="AN79">STOWA2024_NDJF_V(AN$34*60,$C79,2150,"H","")</f>
        <v>54.846146794923612</v>
      </c>
      <c r="AO79" s="16" cm="1">
        <f t="array" ref="AO79">STOWA2024_NDJF_V(AO$34*60,$C79,2150,"H","")</f>
        <v>69.686732195169427</v>
      </c>
      <c r="AP79" s="16" cm="1">
        <f t="array" ref="AP79">STOWA2024_NDJF_V(AP$34*60,$C79,2150,"H","")</f>
        <v>79.499321410740379</v>
      </c>
      <c r="AQ79" s="16" cm="1">
        <f t="array" ref="AQ79">STOWA2024_NDJF_V(AQ$34*60,$C79,2150,"H","")</f>
        <v>107.07817130708595</v>
      </c>
      <c r="AR79" s="16" cm="1">
        <f t="array" ref="AR79">STOWA2024_NDJF_V(AR$34*60,$C79,2150,"H","")</f>
        <v>134.0065504601726</v>
      </c>
      <c r="AS79" s="16" cm="1">
        <f t="array" ref="AS79">STOWA2024_NDJF_V(AS$34*60,$C79,2150,"H","")</f>
        <v>150.88105194120587</v>
      </c>
      <c r="AT79" s="16" cm="1">
        <f t="array" ref="AT79">STOWA2024_NDJF_V(AT$34*60,$C79,2150,"H","")</f>
        <v>163.28545059051731</v>
      </c>
      <c r="AU79" s="16" cm="1">
        <f t="array" ref="AU79">STOWA2024_NDJF_V(AU$34*60,$C79,2150,"H","")</f>
        <v>196.49140803625781</v>
      </c>
      <c r="AV79" s="16" cm="1">
        <f t="array" ref="AV79">STOWA2024_NDJF_V(AV$34*60,$C79,2150,"H","")</f>
        <v>206.52697789436786</v>
      </c>
    </row>
  </sheetData>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A4D27-1081-46D7-B5CC-165B3EF4C7A4}">
  <sheetPr codeName="Blad25">
    <tabColor rgb="FF9999FF"/>
  </sheetPr>
  <dimension ref="B1:AV79"/>
  <sheetViews>
    <sheetView workbookViewId="0">
      <selection activeCell="A4" sqref="A4"/>
    </sheetView>
  </sheetViews>
  <sheetFormatPr defaultRowHeight="14.4" x14ac:dyDescent="0.3"/>
  <cols>
    <col min="2" max="2" width="8.6640625" bestFit="1" customWidth="1"/>
    <col min="3" max="3" width="7.109375" bestFit="1" customWidth="1"/>
    <col min="4" max="4" width="12" bestFit="1" customWidth="1"/>
    <col min="5" max="5" width="11.5546875" bestFit="1" customWidth="1"/>
    <col min="6" max="7" width="12.5546875" bestFit="1" customWidth="1"/>
    <col min="8" max="8" width="11.5546875" bestFit="1" customWidth="1"/>
    <col min="9" max="10" width="10.5546875" bestFit="1" customWidth="1"/>
    <col min="11" max="11" width="7.5546875" bestFit="1" customWidth="1"/>
    <col min="12" max="15" width="7.6640625" bestFit="1" customWidth="1"/>
    <col min="16" max="16" width="8.6640625" bestFit="1" customWidth="1"/>
  </cols>
  <sheetData>
    <row r="1" spans="2:16" x14ac:dyDescent="0.3">
      <c r="B1" s="15" t="s">
        <v>73</v>
      </c>
      <c r="D1" s="14" t="s">
        <v>47</v>
      </c>
      <c r="E1" s="14" t="s">
        <v>48</v>
      </c>
      <c r="F1" s="14" t="s">
        <v>49</v>
      </c>
      <c r="G1" s="14" t="s">
        <v>50</v>
      </c>
      <c r="H1" s="14" t="s">
        <v>51</v>
      </c>
      <c r="I1" s="14" t="s">
        <v>52</v>
      </c>
      <c r="J1" s="14" t="s">
        <v>53</v>
      </c>
      <c r="K1" s="14" t="s">
        <v>54</v>
      </c>
      <c r="L1" s="14" t="s">
        <v>55</v>
      </c>
      <c r="M1" s="14" t="s">
        <v>56</v>
      </c>
      <c r="N1" s="14" t="s">
        <v>57</v>
      </c>
      <c r="O1" s="14" t="s">
        <v>58</v>
      </c>
      <c r="P1" s="14" t="s">
        <v>59</v>
      </c>
    </row>
    <row r="2" spans="2:16" x14ac:dyDescent="0.3">
      <c r="D2" s="15">
        <f>10/60</f>
        <v>0.16666666666666666</v>
      </c>
      <c r="E2" s="15">
        <f>1/2</f>
        <v>0.5</v>
      </c>
      <c r="F2" s="15">
        <v>1</v>
      </c>
      <c r="G2" s="15">
        <v>2</v>
      </c>
      <c r="H2" s="15">
        <v>4</v>
      </c>
      <c r="I2" s="15">
        <v>8</v>
      </c>
      <c r="J2" s="15">
        <v>12</v>
      </c>
      <c r="K2" s="15">
        <v>24</v>
      </c>
      <c r="L2" s="15">
        <v>48</v>
      </c>
      <c r="M2" s="15">
        <f>3*24</f>
        <v>72</v>
      </c>
      <c r="N2" s="15">
        <f>4*24</f>
        <v>96</v>
      </c>
      <c r="O2" s="15">
        <f>8*24</f>
        <v>192</v>
      </c>
      <c r="P2" s="15">
        <f>10*24</f>
        <v>240</v>
      </c>
    </row>
    <row r="3" spans="2:16" x14ac:dyDescent="0.3">
      <c r="B3" s="14" t="s">
        <v>84</v>
      </c>
      <c r="C3">
        <v>10</v>
      </c>
      <c r="D3" s="16" cm="1">
        <f t="array" ref="D3">STOWA2024_NDJF_T(D$2*60,$C3,2014,"","")</f>
        <v>85.852083092305051</v>
      </c>
      <c r="E3" s="16" cm="1">
        <f t="array" ref="E3">STOWA2024_NDJF_T(E$2*60,$C3,2014,"","")</f>
        <v>21.099242419940243</v>
      </c>
      <c r="F3" s="16" cm="1">
        <f t="array" ref="F3">STOWA2024_NDJF_T(F$2*60,$C3,2014,"","")</f>
        <v>5.2071262403375274</v>
      </c>
      <c r="G3" s="16" cm="1">
        <f t="array" ref="G3">STOWA2024_NDJF_T(G$2*60,$C3,2014,"","")</f>
        <v>1.327545112600472</v>
      </c>
      <c r="H3" s="16" cm="1">
        <f t="array" ref="H3">STOWA2024_NDJF_T(H$2*60,$C3,2014,"","")</f>
        <v>0.45443426228758427</v>
      </c>
      <c r="I3" s="16" cm="1">
        <f t="array" ref="I3">STOWA2024_NDJF_T(I$2*60,$C3,2014,"","")</f>
        <v>0.2166075241794565</v>
      </c>
      <c r="J3" s="16" cm="1">
        <f t="array" ref="J3">STOWA2024_NDJF_T(J$2*60,$C3,2014,"","")</f>
        <v>0.15766139320612915</v>
      </c>
      <c r="K3" s="16" cm="1">
        <f t="array" ref="K3">STOWA2024_NDJF_T(K$2*60,$C3,2014,"","")</f>
        <v>5.5440328514221572E-2</v>
      </c>
      <c r="L3" s="16" cm="1">
        <f t="array" ref="L3">STOWA2024_NDJF_T(L$2*60,$C3,2014,"","")</f>
        <v>3.6035029223400968E-2</v>
      </c>
      <c r="M3" s="16" cm="1">
        <f t="array" ref="M3">STOWA2024_NDJF_T(M$2*60,$C3,2014,"","")</f>
        <v>3.1415100863792664E-2</v>
      </c>
      <c r="N3" s="16" cm="1">
        <f t="array" ref="N3">STOWA2024_NDJF_T(N$2*60,$C3,2014,"","")</f>
        <v>3.0312320621097379E-2</v>
      </c>
      <c r="O3" s="16" cm="1">
        <f t="array" ref="O3">STOWA2024_NDJF_T(O$2*60,$C3,2014,"","")</f>
        <v>3.5087177290884869E-2</v>
      </c>
      <c r="P3" s="16" cm="1">
        <f t="array" ref="P3">STOWA2024_NDJF_T(P$2*60,$C3,2014,"","")</f>
        <v>3.1090706084057635E-2</v>
      </c>
    </row>
    <row r="4" spans="2:16" x14ac:dyDescent="0.3">
      <c r="B4" s="14" t="s">
        <v>85</v>
      </c>
      <c r="C4">
        <v>20</v>
      </c>
      <c r="D4" s="16" cm="1">
        <f t="array" ref="D4">STOWA2024_NDJF_T(D$2*60,$C4,2014,"","")</f>
        <v>2547.2919818832743</v>
      </c>
      <c r="E4" s="16" cm="1">
        <f t="array" ref="E4">STOWA2024_NDJF_T(E$2*60,$C4,2014,"","")</f>
        <v>974.2621976910026</v>
      </c>
      <c r="F4" s="16" cm="1">
        <f t="array" ref="F4">STOWA2024_NDJF_T(F$2*60,$C4,2014,"","")</f>
        <v>235.74721892098663</v>
      </c>
      <c r="G4" s="16" cm="1">
        <f t="array" ref="G4">STOWA2024_NDJF_T(G$2*60,$C4,2014,"","")</f>
        <v>42.693960468876263</v>
      </c>
      <c r="H4" s="16" cm="1">
        <f t="array" ref="H4">STOWA2024_NDJF_T(H$2*60,$C4,2014,"","")</f>
        <v>7.8875638017352694</v>
      </c>
      <c r="I4" s="16" cm="1">
        <f t="array" ref="I4">STOWA2024_NDJF_T(I$2*60,$C4,2014,"","")</f>
        <v>2.0976447707817534</v>
      </c>
      <c r="J4" s="16" cm="1">
        <f t="array" ref="J4">STOWA2024_NDJF_T(J$2*60,$C4,2014,"","")</f>
        <v>1.1388344010201752</v>
      </c>
      <c r="K4" s="16" cm="1">
        <f t="array" ref="K4">STOWA2024_NDJF_T(K$2*60,$C4,2014,"","")</f>
        <v>0.37705035341669946</v>
      </c>
      <c r="L4" s="16" cm="1">
        <f t="array" ref="L4">STOWA2024_NDJF_T(L$2*60,$C4,2014,"","")</f>
        <v>0.15144620816893292</v>
      </c>
      <c r="M4" s="16" cm="1">
        <f t="array" ref="M4">STOWA2024_NDJF_T(M$2*60,$C4,2014,"","")</f>
        <v>0.10016560042868825</v>
      </c>
      <c r="N4" s="16" cm="1">
        <f t="array" ref="N4">STOWA2024_NDJF_T(N$2*60,$C4,2014,"","")</f>
        <v>8.0008782669586706E-2</v>
      </c>
      <c r="O4" s="16" cm="1">
        <f t="array" ref="O4">STOWA2024_NDJF_T(O$2*60,$C4,2014,"","")</f>
        <v>6.1787657438376553E-2</v>
      </c>
      <c r="P4" s="16" cm="1">
        <f t="array" ref="P4">STOWA2024_NDJF_T(P$2*60,$C4,2014,"","")</f>
        <v>6.231488316285546E-2</v>
      </c>
    </row>
    <row r="5" spans="2:16" x14ac:dyDescent="0.3">
      <c r="B5" s="14" t="s">
        <v>86</v>
      </c>
      <c r="C5">
        <v>30</v>
      </c>
      <c r="D5" s="16" cm="1">
        <f t="array" ref="D5">STOWA2024_NDJF_T(D$2*60,$C5,2014,"","")</f>
        <v>22025.514965035043</v>
      </c>
      <c r="E5" s="16" cm="1">
        <f t="array" ref="E5">STOWA2024_NDJF_T(E$2*60,$C5,2014,"","")</f>
        <v>13492.278935126662</v>
      </c>
      <c r="F5" s="16" cm="1">
        <f t="array" ref="F5">STOWA2024_NDJF_T(F$2*60,$C5,2014,"","")</f>
        <v>3924.1369856551069</v>
      </c>
      <c r="G5" s="16" cm="1">
        <f t="array" ref="G5">STOWA2024_NDJF_T(G$2*60,$C5,2014,"","")</f>
        <v>692.28158167722154</v>
      </c>
      <c r="H5" s="16" cm="1">
        <f t="array" ref="H5">STOWA2024_NDJF_T(H$2*60,$C5,2014,"","")</f>
        <v>94.664063738772825</v>
      </c>
      <c r="I5" s="16" cm="1">
        <f t="array" ref="I5">STOWA2024_NDJF_T(I$2*60,$C5,2014,"","")</f>
        <v>17.047204098571587</v>
      </c>
      <c r="J5" s="16" cm="1">
        <f t="array" ref="J5">STOWA2024_NDJF_T(J$2*60,$C5,2014,"","")</f>
        <v>7.3745120303654748</v>
      </c>
      <c r="K5" s="16" cm="1">
        <f t="array" ref="K5">STOWA2024_NDJF_T(K$2*60,$C5,2014,"","")</f>
        <v>2.0255776238468823</v>
      </c>
      <c r="L5" s="16" cm="1">
        <f t="array" ref="L5">STOWA2024_NDJF_T(L$2*60,$C5,2014,"","")</f>
        <v>0.5719616775535199</v>
      </c>
      <c r="M5" s="16" cm="1">
        <f t="array" ref="M5">STOWA2024_NDJF_T(M$2*60,$C5,2014,"","")</f>
        <v>0.30374672975740519</v>
      </c>
      <c r="N5" s="16" cm="1">
        <f t="array" ref="N5">STOWA2024_NDJF_T(N$2*60,$C5,2014,"","")</f>
        <v>0.20693964451164967</v>
      </c>
      <c r="O5" s="16" cm="1">
        <f t="array" ref="O5">STOWA2024_NDJF_T(O$2*60,$C5,2014,"","")</f>
        <v>0.11046864464493202</v>
      </c>
      <c r="P5" s="16" cm="1">
        <f t="array" ref="P5">STOWA2024_NDJF_T(P$2*60,$C5,2014,"","")</f>
        <v>0.10027575151759209</v>
      </c>
    </row>
    <row r="6" spans="2:16" x14ac:dyDescent="0.3">
      <c r="B6" s="14" t="s">
        <v>87</v>
      </c>
      <c r="C6">
        <v>40</v>
      </c>
      <c r="D6" s="16" cm="1">
        <f t="array" ref="D6">STOWA2024_NDJF_T(D$2*60,$C6,2014,"","")</f>
        <v>107533.45471784889</v>
      </c>
      <c r="E6" s="16" cm="1">
        <f t="array" ref="E6">STOWA2024_NDJF_T(E$2*60,$C6,2014,"","")</f>
        <v>99942.345585027928</v>
      </c>
      <c r="F6" s="16" cm="1">
        <f t="array" ref="F6">STOWA2024_NDJF_T(F$2*60,$C6,2014,"","")</f>
        <v>36458.710374011658</v>
      </c>
      <c r="G6" s="16" cm="1">
        <f t="array" ref="G6">STOWA2024_NDJF_T(G$2*60,$C6,2014,"","")</f>
        <v>7096.7990747186395</v>
      </c>
      <c r="H6" s="16" cm="1">
        <f t="array" ref="H6">STOWA2024_NDJF_T(H$2*60,$C6,2014,"","")</f>
        <v>854.91908527564919</v>
      </c>
      <c r="I6" s="16" cm="1">
        <f t="array" ref="I6">STOWA2024_NDJF_T(I$2*60,$C6,2014,"","")</f>
        <v>119.23177920608484</v>
      </c>
      <c r="J6" s="16" cm="1">
        <f t="array" ref="J6">STOWA2024_NDJF_T(J$2*60,$C6,2014,"","")</f>
        <v>43.300694593706147</v>
      </c>
      <c r="K6" s="16" cm="1">
        <f t="array" ref="K6">STOWA2024_NDJF_T(K$2*60,$C6,2014,"","")</f>
        <v>9.054446345774382</v>
      </c>
      <c r="L6" s="16" cm="1">
        <f t="array" ref="L6">STOWA2024_NDJF_T(L$2*60,$C6,2014,"","")</f>
        <v>1.9698379155333845</v>
      </c>
      <c r="M6" s="16" cm="1">
        <f t="array" ref="M6">STOWA2024_NDJF_T(M$2*60,$C6,2014,"","")</f>
        <v>0.87965766968820269</v>
      </c>
      <c r="N6" s="16" cm="1">
        <f t="array" ref="N6">STOWA2024_NDJF_T(N$2*60,$C6,2014,"","")</f>
        <v>0.52492606667779096</v>
      </c>
      <c r="O6" s="16" cm="1">
        <f t="array" ref="O6">STOWA2024_NDJF_T(O$2*60,$C6,2014,"","")</f>
        <v>0.20068161296038894</v>
      </c>
      <c r="P6" s="16" cm="1">
        <f t="array" ref="P6">STOWA2024_NDJF_T(P$2*60,$C6,2014,"","")</f>
        <v>0.16442781787756111</v>
      </c>
    </row>
    <row r="7" spans="2:16" x14ac:dyDescent="0.3">
      <c r="B7" s="14" t="s">
        <v>88</v>
      </c>
      <c r="C7">
        <v>50</v>
      </c>
      <c r="D7" s="16" cm="1">
        <f t="array" ref="D7">STOWA2024_NDJF_T(D$2*60,$C7,2014,"","")</f>
        <v>376968.72838662297</v>
      </c>
      <c r="E7" s="16" cm="1">
        <f t="array" ref="E7">STOWA2024_NDJF_T(E$2*60,$C7,2014,"","")</f>
        <v>504087.0908982472</v>
      </c>
      <c r="F7" s="16" cm="1">
        <f t="array" ref="F7">STOWA2024_NDJF_T(F$2*60,$C7,2014,"","")</f>
        <v>231108.80315792491</v>
      </c>
      <c r="G7" s="16" cm="1">
        <f t="array" ref="G7">STOWA2024_NDJF_T(G$2*60,$C7,2014,"","")</f>
        <v>52370.398453868787</v>
      </c>
      <c r="H7" s="16" cm="1">
        <f t="array" ref="H7">STOWA2024_NDJF_T(H$2*60,$C7,2014,"","")</f>
        <v>6159.7297016147268</v>
      </c>
      <c r="I7" s="16" cm="1">
        <f t="array" ref="I7">STOWA2024_NDJF_T(I$2*60,$C7,2014,"","")</f>
        <v>732.24783802153718</v>
      </c>
      <c r="J7" s="16" cm="1">
        <f t="array" ref="J7">STOWA2024_NDJF_T(J$2*60,$C7,2014,"","")</f>
        <v>232.80534284926867</v>
      </c>
      <c r="K7" s="16" cm="1">
        <f t="array" ref="K7">STOWA2024_NDJF_T(K$2*60,$C7,2014,"","")</f>
        <v>34.917224539644728</v>
      </c>
      <c r="L7" s="16" cm="1">
        <f t="array" ref="L7">STOWA2024_NDJF_T(L$2*60,$C7,2014,"","")</f>
        <v>6.2624238289771155</v>
      </c>
      <c r="M7" s="16" cm="1">
        <f t="array" ref="M7">STOWA2024_NDJF_T(M$2*60,$C7,2014,"","")</f>
        <v>2.4415808759505735</v>
      </c>
      <c r="N7" s="16" cm="1">
        <f t="array" ref="N7">STOWA2024_NDJF_T(N$2*60,$C7,2014,"","")</f>
        <v>1.3067571995616754</v>
      </c>
      <c r="O7" s="16" cm="1">
        <f t="array" ref="O7">STOWA2024_NDJF_T(O$2*60,$C7,2014,"","")</f>
        <v>0.37076498693061483</v>
      </c>
      <c r="P7" s="16" cm="1">
        <f t="array" ref="P7">STOWA2024_NDJF_T(P$2*60,$C7,2014,"","")</f>
        <v>0.27517070881063704</v>
      </c>
    </row>
    <row r="8" spans="2:16" x14ac:dyDescent="0.3">
      <c r="B8" s="14" t="s">
        <v>89</v>
      </c>
      <c r="C8">
        <v>60</v>
      </c>
      <c r="D8" s="16" cm="1">
        <f t="array" ref="D8">STOWA2024_NDJF_T(D$2*60,$C8,2014,"","")</f>
        <v>1064233.5797560629</v>
      </c>
      <c r="E8" s="16" cm="1">
        <f t="array" ref="E8">STOWA2024_NDJF_T(E$2*60,$C8,2014,"","")</f>
        <v>1959794.1315799633</v>
      </c>
      <c r="F8" s="16" cm="1">
        <f t="array" ref="F8">STOWA2024_NDJF_T(F$2*60,$C8,2014,"","")</f>
        <v>1118133.7993893942</v>
      </c>
      <c r="G8" s="16" cm="1">
        <f t="array" ref="G8">STOWA2024_NDJF_T(G$2*60,$C8,2014,"","")</f>
        <v>301798.165884552</v>
      </c>
      <c r="H8" s="16" cm="1">
        <f t="array" ref="H8">STOWA2024_NDJF_T(H$2*60,$C8,2014,"","")</f>
        <v>36928.555396149706</v>
      </c>
      <c r="I8" s="16" cm="1">
        <f t="array" ref="I8">STOWA2024_NDJF_T(I$2*60,$C8,2014,"","")</f>
        <v>4013.5930635201335</v>
      </c>
      <c r="J8" s="16" cm="1">
        <f t="array" ref="J8">STOWA2024_NDJF_T(J$2*60,$C8,2014,"","")</f>
        <v>1155.7137618341214</v>
      </c>
      <c r="K8" s="16" cm="1">
        <f t="array" ref="K8">STOWA2024_NDJF_T(K$2*60,$C8,2014,"","")</f>
        <v>119.29041630586852</v>
      </c>
      <c r="L8" s="16" cm="1">
        <f t="array" ref="L8">STOWA2024_NDJF_T(L$2*60,$C8,2014,"","")</f>
        <v>18.556312297684215</v>
      </c>
      <c r="M8" s="16" cm="1">
        <f t="array" ref="M8">STOWA2024_NDJF_T(M$2*60,$C8,2014,"","")</f>
        <v>6.5177409655319041</v>
      </c>
      <c r="N8" s="16" cm="1">
        <f t="array" ref="N8">STOWA2024_NDJF_T(N$2*60,$C8,2014,"","")</f>
        <v>3.1954792174705511</v>
      </c>
      <c r="O8" s="16" cm="1">
        <f t="array" ref="O8">STOWA2024_NDJF_T(O$2*60,$C8,2014,"","")</f>
        <v>0.69732572397559056</v>
      </c>
      <c r="P8" s="16" cm="1">
        <f t="array" ref="P8">STOWA2024_NDJF_T(P$2*60,$C8,2014,"","")</f>
        <v>0.47080654220883211</v>
      </c>
    </row>
    <row r="9" spans="2:16" x14ac:dyDescent="0.3">
      <c r="B9" s="14" t="s">
        <v>90</v>
      </c>
      <c r="C9">
        <v>70</v>
      </c>
      <c r="D9" s="16" cm="1">
        <f t="array" ref="D9">STOWA2024_NDJF_T(D$2*60,$C9,2014,"","")</f>
        <v>2579173.2520791362</v>
      </c>
      <c r="E9" s="16" cm="1">
        <f t="array" ref="E9">STOWA2024_NDJF_T(E$2*60,$C9,2014,"","")</f>
        <v>6313246.2505671438</v>
      </c>
      <c r="F9" s="16" cm="1">
        <f t="array" ref="F9">STOWA2024_NDJF_T(F$2*60,$C9,2014,"","")</f>
        <v>4424069.5245489525</v>
      </c>
      <c r="G9" s="16" cm="1">
        <f t="array" ref="G9">STOWA2024_NDJF_T(G$2*60,$C9,2014,"","")</f>
        <v>1434299.5063595262</v>
      </c>
      <c r="H9" s="16" cm="1">
        <f t="array" ref="H9">STOWA2024_NDJF_T(H$2*60,$C9,2014,"","")</f>
        <v>190079.52172739789</v>
      </c>
      <c r="I9" s="16" cm="1">
        <f t="array" ref="I9">STOWA2024_NDJF_T(I$2*60,$C9,2014,"","")</f>
        <v>19899.629556868516</v>
      </c>
      <c r="J9" s="16" cm="1">
        <f t="array" ref="J9">STOWA2024_NDJF_T(J$2*60,$C9,2014,"","")</f>
        <v>5336.0163519805765</v>
      </c>
      <c r="K9" s="16" cm="1">
        <f t="array" ref="K9">STOWA2024_NDJF_T(K$2*60,$C9,2014,"","")</f>
        <v>368.33076088170304</v>
      </c>
      <c r="L9" s="16" cm="1">
        <f t="array" ref="L9">STOWA2024_NDJF_T(L$2*60,$C9,2014,"","")</f>
        <v>51.662923039304999</v>
      </c>
      <c r="M9" s="16" cm="1">
        <f t="array" ref="M9">STOWA2024_NDJF_T(M$2*60,$C9,2014,"","")</f>
        <v>16.779995259943608</v>
      </c>
      <c r="N9" s="16" cm="1">
        <f t="array" ref="N9">STOWA2024_NDJF_T(N$2*60,$C9,2014,"","")</f>
        <v>7.6804251334002718</v>
      </c>
      <c r="O9" s="16" cm="1">
        <f t="array" ref="O9">STOWA2024_NDJF_T(O$2*60,$C9,2014,"","")</f>
        <v>1.3364406416982386</v>
      </c>
      <c r="P9" s="16" cm="1">
        <f t="array" ref="P9">STOWA2024_NDJF_T(P$2*60,$C9,2014,"","")</f>
        <v>0.82518364353182261</v>
      </c>
    </row>
    <row r="10" spans="2:16" x14ac:dyDescent="0.3">
      <c r="B10" s="14" t="s">
        <v>91</v>
      </c>
      <c r="C10">
        <v>80</v>
      </c>
      <c r="D10" s="16" cm="1">
        <f t="array" ref="D10">STOWA2024_NDJF_T(D$2*60,$C10,2014,"","")</f>
        <v>5580245.3823848199</v>
      </c>
      <c r="E10" s="16" cm="1">
        <f t="array" ref="E10">STOWA2024_NDJF_T(E$2*60,$C10,2014,"","")</f>
        <v>17640841.455574125</v>
      </c>
      <c r="F10" s="16" cm="1">
        <f t="array" ref="F10">STOWA2024_NDJF_T(F$2*60,$C10,2014,"","")</f>
        <v>14982823.272854241</v>
      </c>
      <c r="G10" s="16" cm="1">
        <f t="array" ref="G10">STOWA2024_NDJF_T(G$2*60,$C10,2014,"","")</f>
        <v>5840676.9237318095</v>
      </c>
      <c r="H10" s="16" cm="1">
        <f t="array" ref="H10">STOWA2024_NDJF_T(H$2*60,$C10,2014,"","")</f>
        <v>860370.33024696878</v>
      </c>
      <c r="I10" s="16" cm="1">
        <f t="array" ref="I10">STOWA2024_NDJF_T(I$2*60,$C10,2014,"","")</f>
        <v>90249.723766386625</v>
      </c>
      <c r="J10" s="16" cm="1">
        <f t="array" ref="J10">STOWA2024_NDJF_T(J$2*60,$C10,2014,"","")</f>
        <v>23057.362546752483</v>
      </c>
      <c r="K10" s="16" cm="1">
        <f t="array" ref="K10">STOWA2024_NDJF_T(K$2*60,$C10,2014,"","")</f>
        <v>1043.7936672730539</v>
      </c>
      <c r="L10" s="16" cm="1">
        <f t="array" ref="L10">STOWA2024_NDJF_T(L$2*60,$C10,2014,"","")</f>
        <v>136.06573206871499</v>
      </c>
      <c r="M10" s="16" cm="1">
        <f t="array" ref="M10">STOWA2024_NDJF_T(M$2*60,$C10,2014,"","")</f>
        <v>41.771539271750726</v>
      </c>
      <c r="N10" s="16" cm="1">
        <f t="array" ref="N10">STOWA2024_NDJF_T(N$2*60,$C10,2014,"","")</f>
        <v>18.156376282319638</v>
      </c>
      <c r="O10" s="16" cm="1">
        <f t="array" ref="O10">STOWA2024_NDJF_T(O$2*60,$C10,2014,"","")</f>
        <v>2.6134074011837316</v>
      </c>
      <c r="P10" s="16" cm="1">
        <f t="array" ref="P10">STOWA2024_NDJF_T(P$2*60,$C10,2014,"","")</f>
        <v>1.4848684722626679</v>
      </c>
    </row>
    <row r="11" spans="2:16" x14ac:dyDescent="0.3">
      <c r="B11" s="14" t="s">
        <v>92</v>
      </c>
      <c r="C11">
        <v>90</v>
      </c>
      <c r="D11" s="16" cm="1">
        <f t="array" ref="D11">STOWA2024_NDJF_T(D$2*60,$C11,2014,"","")</f>
        <v>11060173.012633596</v>
      </c>
      <c r="E11" s="16" cm="1">
        <f t="array" ref="E11">STOWA2024_NDJF_T(E$2*60,$C11,2014,"","")</f>
        <v>44098337.154652126</v>
      </c>
      <c r="F11" s="16" cm="1">
        <f t="array" ref="F11">STOWA2024_NDJF_T(F$2*60,$C11,2014,"","")</f>
        <v>44828019.237777442</v>
      </c>
      <c r="G11" s="16" cm="1">
        <f t="array" ref="G11">STOWA2024_NDJF_T(G$2*60,$C11,2014,"","")</f>
        <v>20955308.623873163</v>
      </c>
      <c r="H11" s="16" cm="1">
        <f t="array" ref="H11">STOWA2024_NDJF_T(H$2*60,$C11,2014,"","")</f>
        <v>3489228.8940588324</v>
      </c>
      <c r="I11" s="16" cm="1">
        <f t="array" ref="I11">STOWA2024_NDJF_T(I$2*60,$C11,2014,"","")</f>
        <v>377937.87241134199</v>
      </c>
      <c r="J11" s="16" cm="1">
        <f t="array" ref="J11">STOWA2024_NDJF_T(J$2*60,$C11,2014,"","")</f>
        <v>93761.06825376804</v>
      </c>
      <c r="K11" s="16" cm="1">
        <f t="array" ref="K11">STOWA2024_NDJF_T(K$2*60,$C11,2014,"","")</f>
        <v>2747.9796033878793</v>
      </c>
      <c r="L11" s="16" cm="1">
        <f t="array" ref="L11">STOWA2024_NDJF_T(L$2*60,$C11,2014,"","")</f>
        <v>340.94021199301568</v>
      </c>
      <c r="M11" s="16" cm="1">
        <f t="array" ref="M11">STOWA2024_NDJF_T(M$2*60,$C11,2014,"","")</f>
        <v>100.7770497822778</v>
      </c>
      <c r="N11" s="16" cm="1">
        <f t="array" ref="N11">STOWA2024_NDJF_T(N$2*60,$C11,2014,"","")</f>
        <v>42.240568892658167</v>
      </c>
      <c r="O11" s="16" cm="1">
        <f t="array" ref="O11">STOWA2024_NDJF_T(O$2*60,$C11,2014,"","")</f>
        <v>5.220813582043939</v>
      </c>
      <c r="P11" s="16" cm="1">
        <f t="array" ref="P11">STOWA2024_NDJF_T(P$2*60,$C11,2014,"","")</f>
        <v>2.7506649717128808</v>
      </c>
    </row>
    <row r="12" spans="2:16" x14ac:dyDescent="0.3">
      <c r="B12" s="14" t="s">
        <v>93</v>
      </c>
      <c r="C12">
        <v>100</v>
      </c>
      <c r="D12" s="16" cm="1">
        <f t="array" ref="D12">STOWA2024_NDJF_T(D$2*60,$C12,2014,"","")</f>
        <v>20444695.41843858</v>
      </c>
      <c r="E12" s="16" cm="1">
        <f t="array" ref="E12">STOWA2024_NDJF_T(E$2*60,$C12,2014,"","")</f>
        <v>100791410.49753238</v>
      </c>
      <c r="F12" s="16" cm="1">
        <f t="array" ref="F12">STOWA2024_NDJF_T(F$2*60,$C12,2014,"","")</f>
        <v>121232396.4971664</v>
      </c>
      <c r="G12" s="16" cm="1">
        <f t="array" ref="G12">STOWA2024_NDJF_T(G$2*60,$C12,2014,"","")</f>
        <v>67645657.416515931</v>
      </c>
      <c r="H12" s="16" cm="1">
        <f t="array" ref="H12">STOWA2024_NDJF_T(H$2*60,$C12,2014,"","")</f>
        <v>12868892.430084238</v>
      </c>
      <c r="I12" s="16" cm="1">
        <f t="array" ref="I12">STOWA2024_NDJF_T(I$2*60,$C12,2014,"","")</f>
        <v>1473108.7532390454</v>
      </c>
      <c r="J12" s="16" cm="1">
        <f t="array" ref="J12">STOWA2024_NDJF_T(J$2*60,$C12,2014,"","")</f>
        <v>360540.91818414902</v>
      </c>
      <c r="K12" s="16" cm="1">
        <f t="array" ref="K12">STOWA2024_NDJF_T(K$2*60,$C12,2014,"","")</f>
        <v>6786.6339665814839</v>
      </c>
      <c r="L12" s="16" cm="1">
        <f t="array" ref="L12">STOWA2024_NDJF_T(L$2*60,$C12,2014,"","")</f>
        <v>816.74962432244683</v>
      </c>
      <c r="M12" s="16" cm="1">
        <f t="array" ref="M12">STOWA2024_NDJF_T(M$2*60,$C12,2014,"","")</f>
        <v>236.12525905302377</v>
      </c>
      <c r="N12" s="16" cm="1">
        <f t="array" ref="N12">STOWA2024_NDJF_T(N$2*60,$C12,2014,"","")</f>
        <v>96.770669451049642</v>
      </c>
      <c r="O12" s="16" cm="1">
        <f t="array" ref="O12">STOWA2024_NDJF_T(O$2*60,$C12,2014,"","")</f>
        <v>10.669661042196312</v>
      </c>
      <c r="P12" s="16" cm="1">
        <f t="array" ref="P12">STOWA2024_NDJF_T(P$2*60,$C12,2014,"","")</f>
        <v>5.2611333395855304</v>
      </c>
    </row>
    <row r="13" spans="2:16" x14ac:dyDescent="0.3">
      <c r="B13" s="14" t="s">
        <v>94</v>
      </c>
      <c r="C13">
        <v>110</v>
      </c>
      <c r="D13" s="16" cm="1">
        <f t="array" ref="D13">STOWA2024_NDJF_T(D$2*60,$C13,2014,"","")</f>
        <v>35703579.537104614</v>
      </c>
      <c r="E13" s="16" cm="1">
        <f t="array" ref="E13">STOWA2024_NDJF_T(E$2*60,$C13,2014,"","")</f>
        <v>214019543.52834472</v>
      </c>
      <c r="F13" s="16" cm="1">
        <f t="array" ref="F13">STOWA2024_NDJF_T(F$2*60,$C13,2014,"","")</f>
        <v>301450318.54755175</v>
      </c>
      <c r="G13" s="16" cm="1">
        <f t="array" ref="G13">STOWA2024_NDJF_T(G$2*60,$C13,2014,"","")</f>
        <v>199669003.08447266</v>
      </c>
      <c r="H13" s="16" cm="1">
        <f t="array" ref="H13">STOWA2024_NDJF_T(H$2*60,$C13,2014,"","")</f>
        <v>43688481.415454589</v>
      </c>
      <c r="I13" s="16" cm="1">
        <f t="array" ref="I13">STOWA2024_NDJF_T(I$2*60,$C13,2014,"","")</f>
        <v>5381049.1065987973</v>
      </c>
      <c r="J13" s="16" cm="1">
        <f t="array" ref="J13">STOWA2024_NDJF_T(J$2*60,$C13,2014,"","")</f>
        <v>1316653.2727776435</v>
      </c>
      <c r="K13" s="16" cm="1">
        <f t="array" ref="K13">STOWA2024_NDJF_T(K$2*60,$C13,2014,"","")</f>
        <v>15848.200859184341</v>
      </c>
      <c r="L13" s="16" cm="1">
        <f t="array" ref="L13">STOWA2024_NDJF_T(L$2*60,$C13,2014,"","")</f>
        <v>1878.4458793789347</v>
      </c>
      <c r="M13" s="16" cm="1">
        <f t="array" ref="M13">STOWA2024_NDJF_T(M$2*60,$C13,2014,"","")</f>
        <v>538.31435653201333</v>
      </c>
      <c r="N13" s="16" cm="1">
        <f t="array" ref="N13">STOWA2024_NDJF_T(N$2*60,$C13,2014,"","")</f>
        <v>218.42750733778999</v>
      </c>
      <c r="O13" s="16" cm="1">
        <f t="array" ref="O13">STOWA2024_NDJF_T(O$2*60,$C13,2014,"","")</f>
        <v>22.341817729185042</v>
      </c>
      <c r="P13" s="16" cm="1">
        <f t="array" ref="P13">STOWA2024_NDJF_T(P$2*60,$C13,2014,"","")</f>
        <v>10.426536226159588</v>
      </c>
    </row>
    <row r="14" spans="2:16" x14ac:dyDescent="0.3">
      <c r="B14" s="14" t="s">
        <v>95</v>
      </c>
      <c r="C14">
        <v>120</v>
      </c>
      <c r="D14" s="16" cm="1">
        <f t="array" ref="D14">STOWA2024_NDJF_T(D$2*60,$C14,2014,"","")</f>
        <v>59476073.890667021</v>
      </c>
      <c r="E14" s="16" cm="1">
        <f t="array" ref="E14">STOWA2024_NDJF_T(E$2*60,$C14,2014,"","")</f>
        <v>427316790.39952779</v>
      </c>
      <c r="F14" s="16" cm="1">
        <f t="array" ref="F14">STOWA2024_NDJF_T(F$2*60,$C14,2014,"","")</f>
        <v>698272619.4538908</v>
      </c>
      <c r="G14" s="16" cm="1">
        <f t="array" ref="G14">STOWA2024_NDJF_T(G$2*60,$C14,2014,"","")</f>
        <v>545790778.1479013</v>
      </c>
      <c r="H14" s="16" cm="1">
        <f t="array" ref="H14">STOWA2024_NDJF_T(H$2*60,$C14,2014,"","")</f>
        <v>137877946.96134996</v>
      </c>
      <c r="I14" s="16" cm="1">
        <f t="array" ref="I14">STOWA2024_NDJF_T(I$2*60,$C14,2014,"","")</f>
        <v>18530350.042329494</v>
      </c>
      <c r="J14" s="16" cm="1">
        <f t="array" ref="J14">STOWA2024_NDJF_T(J$2*60,$C14,2014,"","")</f>
        <v>4583787.0461245636</v>
      </c>
      <c r="K14" s="16" cm="1">
        <f t="array" ref="K14">STOWA2024_NDJF_T(K$2*60,$C14,2014,"","")</f>
        <v>35222.785311291766</v>
      </c>
      <c r="L14" s="16" cm="1">
        <f t="array" ref="L14">STOWA2024_NDJF_T(L$2*60,$C14,2014,"","")</f>
        <v>4162.8007764751483</v>
      </c>
      <c r="M14" s="16" cm="1">
        <f t="array" ref="M14">STOWA2024_NDJF_T(M$2*60,$C14,2014,"","")</f>
        <v>1196.14967525823</v>
      </c>
      <c r="N14" s="16" cm="1">
        <f t="array" ref="N14">STOWA2024_NDJF_T(N$2*60,$C14,2014,"","")</f>
        <v>486.01601025129952</v>
      </c>
      <c r="O14" s="16" cm="1">
        <f t="array" ref="O14">STOWA2024_NDJF_T(O$2*60,$C14,2014,"","")</f>
        <v>48.015485088488731</v>
      </c>
      <c r="P14" s="16" cm="1">
        <f t="array" ref="P14">STOWA2024_NDJF_T(P$2*60,$C14,2014,"","")</f>
        <v>21.498009682857688</v>
      </c>
    </row>
    <row r="15" spans="2:16" x14ac:dyDescent="0.3">
      <c r="B15" s="14" t="s">
        <v>96</v>
      </c>
      <c r="C15">
        <v>130</v>
      </c>
      <c r="D15" s="16" cm="1">
        <f t="array" ref="D15">STOWA2024_NDJF_T(D$2*60,$C15,2014,"","")</f>
        <v>95208791.814815044</v>
      </c>
      <c r="E15" s="16" cm="1">
        <f t="array" ref="E15">STOWA2024_NDJF_T(E$2*60,$C15,2014,"","")</f>
        <v>809753303.9716506</v>
      </c>
      <c r="F15" s="16" cm="1">
        <f t="array" ref="F15">STOWA2024_NDJF_T(F$2*60,$C15,2014,"","")</f>
        <v>1522259961.8957243</v>
      </c>
      <c r="G15" s="16" cm="1">
        <f t="array" ref="G15">STOWA2024_NDJF_T(G$2*60,$C15,2014,"","")</f>
        <v>1395762016.7881896</v>
      </c>
      <c r="H15" s="16" cm="1">
        <f t="array" ref="H15">STOWA2024_NDJF_T(H$2*60,$C15,2014,"","")</f>
        <v>407853786.59932637</v>
      </c>
      <c r="I15" s="16" cm="1">
        <f t="array" ref="I15">STOWA2024_NDJF_T(I$2*60,$C15,2014,"","")</f>
        <v>60466255.992980979</v>
      </c>
      <c r="J15" s="16" cm="1">
        <f t="array" ref="J15">STOWA2024_NDJF_T(J$2*60,$C15,2014,"","")</f>
        <v>15264952.74033721</v>
      </c>
      <c r="K15" s="16" cm="1">
        <f t="array" ref="K15">STOWA2024_NDJF_T(K$2*60,$C15,2014,"","")</f>
        <v>74912.871026297114</v>
      </c>
      <c r="L15" s="16" cm="1">
        <f t="array" ref="L15">STOWA2024_NDJF_T(L$2*60,$C15,2014,"","")</f>
        <v>8917.2006058413408</v>
      </c>
      <c r="M15" s="16" cm="1">
        <f t="array" ref="M15">STOWA2024_NDJF_T(M$2*60,$C15,2014,"","")</f>
        <v>2594.5461623174374</v>
      </c>
      <c r="N15" s="16" cm="1">
        <f t="array" ref="N15">STOWA2024_NDJF_T(N$2*60,$C15,2014,"","")</f>
        <v>1066.5677684861757</v>
      </c>
      <c r="O15" s="16" cm="1">
        <f t="array" ref="O15">STOWA2024_NDJF_T(O$2*60,$C15,2014,"","")</f>
        <v>106.11236909927786</v>
      </c>
      <c r="P15" s="16" cm="1">
        <f t="array" ref="P15">STOWA2024_NDJF_T(P$2*60,$C15,2014,"","")</f>
        <v>46.341916221422565</v>
      </c>
    </row>
    <row r="17" spans="2:16" x14ac:dyDescent="0.3">
      <c r="B17" s="15" t="s">
        <v>74</v>
      </c>
      <c r="D17" s="14" t="s">
        <v>47</v>
      </c>
      <c r="E17" s="14" t="s">
        <v>48</v>
      </c>
      <c r="F17" s="14" t="s">
        <v>49</v>
      </c>
      <c r="G17" s="14" t="s">
        <v>50</v>
      </c>
      <c r="H17" s="14" t="s">
        <v>51</v>
      </c>
      <c r="I17" s="14" t="s">
        <v>52</v>
      </c>
      <c r="J17" s="14" t="s">
        <v>53</v>
      </c>
      <c r="K17" s="14" t="s">
        <v>54</v>
      </c>
      <c r="L17" s="14" t="s">
        <v>55</v>
      </c>
      <c r="M17" s="14" t="s">
        <v>56</v>
      </c>
      <c r="N17" s="14" t="s">
        <v>57</v>
      </c>
      <c r="O17" s="14" t="s">
        <v>58</v>
      </c>
      <c r="P17" s="14" t="s">
        <v>59</v>
      </c>
    </row>
    <row r="18" spans="2:16" x14ac:dyDescent="0.3">
      <c r="D18" s="15">
        <f>10/60</f>
        <v>0.16666666666666666</v>
      </c>
      <c r="E18" s="15">
        <f>1/2</f>
        <v>0.5</v>
      </c>
      <c r="F18" s="15">
        <v>1</v>
      </c>
      <c r="G18" s="15">
        <v>2</v>
      </c>
      <c r="H18" s="15">
        <v>4</v>
      </c>
      <c r="I18" s="15">
        <v>8</v>
      </c>
      <c r="J18" s="15">
        <v>12</v>
      </c>
      <c r="K18" s="15">
        <v>24</v>
      </c>
      <c r="L18" s="15">
        <v>48</v>
      </c>
      <c r="M18" s="15">
        <f>3*24</f>
        <v>72</v>
      </c>
      <c r="N18" s="15">
        <f>4*24</f>
        <v>96</v>
      </c>
      <c r="O18" s="15">
        <f>8*24</f>
        <v>192</v>
      </c>
      <c r="P18" s="15">
        <f>10*24</f>
        <v>240</v>
      </c>
    </row>
    <row r="19" spans="2:16" x14ac:dyDescent="0.3">
      <c r="B19" s="14" t="s">
        <v>84</v>
      </c>
      <c r="C19">
        <v>10</v>
      </c>
      <c r="D19" s="16" cm="1">
        <f t="array" ref="D19">STOWA2024_NDJF_T(D$2*60,$C19,2033,"L","")</f>
        <v>80.75802500267632</v>
      </c>
      <c r="E19" s="16" cm="1">
        <f t="array" ref="E19">STOWA2024_NDJF_T(E$2*60,$C19,2033,"L","")</f>
        <v>19.769450403531806</v>
      </c>
      <c r="F19" s="16" cm="1">
        <f t="array" ref="F19">STOWA2024_NDJF_T(F$2*60,$C19,2033,"L","")</f>
        <v>4.897264416990498</v>
      </c>
      <c r="G19" s="16" cm="1">
        <f t="array" ref="G19">STOWA2024_NDJF_T(G$2*60,$C19,2033,"L","")</f>
        <v>1.2593799935848959</v>
      </c>
      <c r="H19" s="16" cm="1">
        <f t="array" ref="H19">STOWA2024_NDJF_T(H$2*60,$C19,2033,"L","")</f>
        <v>0.43608887134872371</v>
      </c>
      <c r="I19" s="16" cm="1">
        <f t="array" ref="I19">STOWA2024_NDJF_T(I$2*60,$C19,2033,"L","")</f>
        <v>0.20985995385198525</v>
      </c>
      <c r="J19" s="16" cm="1">
        <f t="array" ref="J19">STOWA2024_NDJF_T(J$2*60,$C19,2033,"L","")</f>
        <v>0.15342206565351749</v>
      </c>
      <c r="K19" s="16" cm="1">
        <f t="array" ref="K19">STOWA2024_NDJF_T(K$2*60,$C19,2033,"L","")</f>
        <v>5.3933571049246405E-2</v>
      </c>
      <c r="L19" s="16" cm="1">
        <f t="array" ref="L19">STOWA2024_NDJF_T(L$2*60,$C19,2033,"L","")</f>
        <v>3.5395704495059917E-2</v>
      </c>
      <c r="M19" s="16" cm="1">
        <f t="array" ref="M19">STOWA2024_NDJF_T(M$2*60,$C19,2033,"L","")</f>
        <v>3.1010607201771984E-2</v>
      </c>
      <c r="N19" s="16" cm="1">
        <f t="array" ref="N19">STOWA2024_NDJF_T(N$2*60,$C19,2033,"L","")</f>
        <v>3.0009010436517956E-2</v>
      </c>
      <c r="O19" s="16" cm="1">
        <f t="array" ref="O19">STOWA2024_NDJF_T(O$2*60,$C19,2033,"L","")</f>
        <v>3.4890350916340192E-2</v>
      </c>
      <c r="P19" s="16" cm="1">
        <f t="array" ref="P19">STOWA2024_NDJF_T(P$2*60,$C19,2033,"L","")</f>
        <v>3.0795343702367091E-2</v>
      </c>
    </row>
    <row r="20" spans="2:16" x14ac:dyDescent="0.3">
      <c r="B20" s="14" t="s">
        <v>85</v>
      </c>
      <c r="C20">
        <v>20</v>
      </c>
      <c r="D20" s="16" cm="1">
        <f t="array" ref="D20">STOWA2024_NDJF_T(D$2*60,$C20,2033,"L","")</f>
        <v>2375.6109731999104</v>
      </c>
      <c r="E20" s="16" cm="1">
        <f t="array" ref="E20">STOWA2024_NDJF_T(E$2*60,$C20,2033,"L","")</f>
        <v>896.79355421748369</v>
      </c>
      <c r="F20" s="16" cm="1">
        <f t="array" ref="F20">STOWA2024_NDJF_T(F$2*60,$C20,2033,"L","")</f>
        <v>216.25925172768086</v>
      </c>
      <c r="G20" s="16" cm="1">
        <f t="array" ref="G20">STOWA2024_NDJF_T(G$2*60,$C20,2033,"L","")</f>
        <v>39.308993613060892</v>
      </c>
      <c r="H20" s="16" cm="1">
        <f t="array" ref="H20">STOWA2024_NDJF_T(H$2*60,$C20,2033,"L","")</f>
        <v>7.3462251100312486</v>
      </c>
      <c r="I20" s="16" cm="1">
        <f t="array" ref="I20">STOWA2024_NDJF_T(I$2*60,$C20,2033,"L","")</f>
        <v>1.9787683134074159</v>
      </c>
      <c r="J20" s="16" cm="1">
        <f t="array" ref="J20">STOWA2024_NDJF_T(J$2*60,$C20,2033,"L","")</f>
        <v>1.0817888183304645</v>
      </c>
      <c r="K20" s="16" cm="1">
        <f t="array" ref="K20">STOWA2024_NDJF_T(K$2*60,$C20,2033,"L","")</f>
        <v>0.3594010578752253</v>
      </c>
      <c r="L20" s="16" cm="1">
        <f t="array" ref="L20">STOWA2024_NDJF_T(L$2*60,$C20,2033,"L","")</f>
        <v>0.14652569265620877</v>
      </c>
      <c r="M20" s="16" cm="1">
        <f t="array" ref="M20">STOWA2024_NDJF_T(M$2*60,$C20,2033,"L","")</f>
        <v>9.771397238491332E-2</v>
      </c>
      <c r="N20" s="16" cm="1">
        <f t="array" ref="N20">STOWA2024_NDJF_T(N$2*60,$C20,2033,"L","")</f>
        <v>7.8448640993318136E-2</v>
      </c>
      <c r="O20" s="16" cm="1">
        <f t="array" ref="O20">STOWA2024_NDJF_T(O$2*60,$C20,2033,"L","")</f>
        <v>6.1086509409715904E-2</v>
      </c>
      <c r="P20" s="16" cm="1">
        <f t="array" ref="P20">STOWA2024_NDJF_T(P$2*60,$C20,2033,"L","")</f>
        <v>6.1738618396343876E-2</v>
      </c>
    </row>
    <row r="21" spans="2:16" x14ac:dyDescent="0.3">
      <c r="B21" s="14" t="s">
        <v>86</v>
      </c>
      <c r="C21">
        <v>30</v>
      </c>
      <c r="D21" s="16" cm="1">
        <f t="array" ref="D21">STOWA2024_NDJF_T(D$2*60,$C21,2033,"L","")</f>
        <v>20470.615161576381</v>
      </c>
      <c r="E21" s="16" cm="1">
        <f t="array" ref="E21">STOWA2024_NDJF_T(E$2*60,$C21,2033,"L","")</f>
        <v>12316.929511080363</v>
      </c>
      <c r="F21" s="16" cm="1">
        <f t="array" ref="F21">STOWA2024_NDJF_T(F$2*60,$C21,2033,"L","")</f>
        <v>3551.3987754683826</v>
      </c>
      <c r="G21" s="16" cm="1">
        <f t="array" ref="G21">STOWA2024_NDJF_T(G$2*60,$C21,2033,"L","")</f>
        <v>625.25511151951343</v>
      </c>
      <c r="H21" s="16" cm="1">
        <f t="array" ref="H21">STOWA2024_NDJF_T(H$2*60,$C21,2033,"L","")</f>
        <v>86.189625897359036</v>
      </c>
      <c r="I21" s="16" cm="1">
        <f t="array" ref="I21">STOWA2024_NDJF_T(I$2*60,$C21,2033,"L","")</f>
        <v>15.72063452862381</v>
      </c>
      <c r="J21" s="16" cm="1">
        <f t="array" ref="J21">STOWA2024_NDJF_T(J$2*60,$C21,2033,"L","")</f>
        <v>6.8552869941498695</v>
      </c>
      <c r="K21" s="16" cm="1">
        <f t="array" ref="K21">STOWA2024_NDJF_T(K$2*60,$C21,2033,"L","")</f>
        <v>1.90068787489774</v>
      </c>
      <c r="L21" s="16" cm="1">
        <f t="array" ref="L21">STOWA2024_NDJF_T(L$2*60,$C21,2033,"L","")</f>
        <v>0.54623097770363005</v>
      </c>
      <c r="M21" s="16" cm="1">
        <f t="array" ref="M21">STOWA2024_NDJF_T(M$2*60,$C21,2033,"L","")</f>
        <v>0.29312246251880852</v>
      </c>
      <c r="N21" s="16" cm="1">
        <f t="array" ref="N21">STOWA2024_NDJF_T(N$2*60,$C21,2033,"L","")</f>
        <v>0.2010412684576143</v>
      </c>
      <c r="O21" s="16" cm="1">
        <f t="array" ref="O21">STOWA2024_NDJF_T(O$2*60,$C21,2033,"L","")</f>
        <v>0.10854410308804782</v>
      </c>
      <c r="P21" s="16" cm="1">
        <f t="array" ref="P21">STOWA2024_NDJF_T(P$2*60,$C21,2033,"L","")</f>
        <v>9.8834767764965137E-2</v>
      </c>
    </row>
    <row r="22" spans="2:16" x14ac:dyDescent="0.3">
      <c r="B22" s="14" t="s">
        <v>87</v>
      </c>
      <c r="C22">
        <v>40</v>
      </c>
      <c r="D22" s="16" cm="1">
        <f t="array" ref="D22">STOWA2024_NDJF_T(D$2*60,$C22,2033,"L","")</f>
        <v>99759.631628340721</v>
      </c>
      <c r="E22" s="16" cm="1">
        <f t="array" ref="E22">STOWA2024_NDJF_T(E$2*60,$C22,2033,"L","")</f>
        <v>90799.279403889275</v>
      </c>
      <c r="F22" s="16" cm="1">
        <f t="array" ref="F22">STOWA2024_NDJF_T(F$2*60,$C22,2033,"L","")</f>
        <v>32716.783010120784</v>
      </c>
      <c r="G22" s="16" cm="1">
        <f t="array" ref="G22">STOWA2024_NDJF_T(G$2*60,$C22,2033,"L","")</f>
        <v>6324.056593283186</v>
      </c>
      <c r="H22" s="16" cm="1">
        <f t="array" ref="H22">STOWA2024_NDJF_T(H$2*60,$C22,2033,"L","")</f>
        <v>764.66723066212467</v>
      </c>
      <c r="I22" s="16" cm="1">
        <f t="array" ref="I22">STOWA2024_NDJF_T(I$2*60,$C22,2033,"L","")</f>
        <v>107.82108428683789</v>
      </c>
      <c r="J22" s="16" cm="1">
        <f t="array" ref="J22">STOWA2024_NDJF_T(J$2*60,$C22,2033,"L","")</f>
        <v>39.478953679160895</v>
      </c>
      <c r="K22" s="16" cm="1">
        <f t="array" ref="K22">STOWA2024_NDJF_T(K$2*60,$C22,2033,"L","")</f>
        <v>8.3909636784080135</v>
      </c>
      <c r="L22" s="16" cm="1">
        <f t="array" ref="L22">STOWA2024_NDJF_T(L$2*60,$C22,2033,"L","")</f>
        <v>1.8601616484183876</v>
      </c>
      <c r="M22" s="16" cm="1">
        <f t="array" ref="M22">STOWA2024_NDJF_T(M$2*60,$C22,2033,"L","")</f>
        <v>0.84048822552629443</v>
      </c>
      <c r="N22" s="16" cm="1">
        <f t="array" ref="N22">STOWA2024_NDJF_T(N$2*60,$C22,2033,"L","")</f>
        <v>0.50545751621455492</v>
      </c>
      <c r="O22" s="16" cm="1">
        <f t="array" ref="O22">STOWA2024_NDJF_T(O$2*60,$C22,2033,"L","")</f>
        <v>0.19590644514282962</v>
      </c>
      <c r="P22" s="16" cm="1">
        <f t="array" ref="P22">STOWA2024_NDJF_T(P$2*60,$C22,2033,"L","")</f>
        <v>0.16116002622104919</v>
      </c>
    </row>
    <row r="23" spans="2:16" x14ac:dyDescent="0.3">
      <c r="B23" s="14" t="s">
        <v>88</v>
      </c>
      <c r="C23">
        <v>50</v>
      </c>
      <c r="D23" s="16" cm="1">
        <f t="array" ref="D23">STOWA2024_NDJF_T(D$2*60,$C23,2033,"L","")</f>
        <v>349306.24540550861</v>
      </c>
      <c r="E23" s="16" cm="1">
        <f t="array" ref="E23">STOWA2024_NDJF_T(E$2*60,$C23,2033,"L","")</f>
        <v>456540.0080325969</v>
      </c>
      <c r="F23" s="16" cm="1">
        <f t="array" ref="F23">STOWA2024_NDJF_T(F$2*60,$C23,2033,"L","")</f>
        <v>206184.87792332671</v>
      </c>
      <c r="G23" s="16" cm="1">
        <f t="array" ref="G23">STOWA2024_NDJF_T(G$2*60,$C23,2033,"L","")</f>
        <v>46206.492376478753</v>
      </c>
      <c r="H23" s="16" cm="1">
        <f t="array" ref="H23">STOWA2024_NDJF_T(H$2*60,$C23,2033,"L","")</f>
        <v>5430.975916493433</v>
      </c>
      <c r="I23" s="16" cm="1">
        <f t="array" ref="I23">STOWA2024_NDJF_T(I$2*60,$C23,2033,"L","")</f>
        <v>650.96802685624618</v>
      </c>
      <c r="J23" s="16" cm="1">
        <f t="array" ref="J23">STOWA2024_NDJF_T(J$2*60,$C23,2033,"L","")</f>
        <v>208.57179907504292</v>
      </c>
      <c r="K23" s="16" cm="1">
        <f t="array" ref="K23">STOWA2024_NDJF_T(K$2*60,$C23,2033,"L","")</f>
        <v>32.032465569815336</v>
      </c>
      <c r="L23" s="16" cm="1">
        <f t="array" ref="L23">STOWA2024_NDJF_T(L$2*60,$C23,2033,"L","")</f>
        <v>5.8557842827420217</v>
      </c>
      <c r="M23" s="16" cm="1">
        <f t="array" ref="M23">STOWA2024_NDJF_T(M$2*60,$C23,2033,"L","")</f>
        <v>2.3115552110538107</v>
      </c>
      <c r="N23" s="16" cm="1">
        <f t="array" ref="N23">STOWA2024_NDJF_T(N$2*60,$C23,2033,"L","")</f>
        <v>1.2476282163640171</v>
      </c>
      <c r="O23" s="16" cm="1">
        <f t="array" ref="O23">STOWA2024_NDJF_T(O$2*60,$C23,2033,"L","")</f>
        <v>0.3594579725265149</v>
      </c>
      <c r="P23" s="16" cm="1">
        <f t="array" ref="P23">STOWA2024_NDJF_T(P$2*60,$C23,2033,"L","")</f>
        <v>0.26807256120366374</v>
      </c>
    </row>
    <row r="24" spans="2:16" x14ac:dyDescent="0.3">
      <c r="B24" s="14" t="s">
        <v>89</v>
      </c>
      <c r="C24">
        <v>60</v>
      </c>
      <c r="D24" s="16" cm="1">
        <f t="array" ref="D24">STOWA2024_NDJF_T(D$2*60,$C24,2033,"L","")</f>
        <v>985360.50614361861</v>
      </c>
      <c r="E24" s="16" cm="1">
        <f t="array" ref="E24">STOWA2024_NDJF_T(E$2*60,$C24,2033,"L","")</f>
        <v>1771034.2356133508</v>
      </c>
      <c r="F24" s="16" cm="1">
        <f t="array" ref="F24">STOWA2024_NDJF_T(F$2*60,$C24,2033,"L","")</f>
        <v>993324.90205553814</v>
      </c>
      <c r="G24" s="16" cm="1">
        <f t="array" ref="G24">STOWA2024_NDJF_T(G$2*60,$C24,2033,"L","")</f>
        <v>264260.61757823883</v>
      </c>
      <c r="H24" s="16" cm="1">
        <f t="array" ref="H24">STOWA2024_NDJF_T(H$2*60,$C24,2033,"L","")</f>
        <v>32177.380025701248</v>
      </c>
      <c r="I24" s="16" cm="1">
        <f t="array" ref="I24">STOWA2024_NDJF_T(I$2*60,$C24,2033,"L","")</f>
        <v>3514.965886792842</v>
      </c>
      <c r="J24" s="16" cm="1">
        <f t="array" ref="J24">STOWA2024_NDJF_T(J$2*60,$C24,2033,"L","")</f>
        <v>1019.0897986116696</v>
      </c>
      <c r="K24" s="16" cm="1">
        <f t="array" ref="K24">STOWA2024_NDJF_T(K$2*60,$C24,2033,"L","")</f>
        <v>108.52125089309288</v>
      </c>
      <c r="L24" s="16" cm="1">
        <f t="array" ref="L24">STOWA2024_NDJF_T(L$2*60,$C24,2033,"L","")</f>
        <v>17.201269364883213</v>
      </c>
      <c r="M24" s="16" cm="1">
        <f t="array" ref="M24">STOWA2024_NDJF_T(M$2*60,$C24,2033,"L","")</f>
        <v>6.1184903416766216</v>
      </c>
      <c r="N24" s="16" cm="1">
        <f t="array" ref="N24">STOWA2024_NDJF_T(N$2*60,$C24,2033,"L","")</f>
        <v>3.0260425399528499</v>
      </c>
      <c r="O24" s="16" cm="1">
        <f t="array" ref="O24">STOWA2024_NDJF_T(O$2*60,$C24,2033,"L","")</f>
        <v>0.67115523846154557</v>
      </c>
      <c r="P24" s="16" cm="1">
        <f t="array" ref="P24">STOWA2024_NDJF_T(P$2*60,$C24,2033,"L","")</f>
        <v>0.4556429443888963</v>
      </c>
    </row>
    <row r="25" spans="2:16" x14ac:dyDescent="0.3">
      <c r="B25" s="14" t="s">
        <v>90</v>
      </c>
      <c r="C25">
        <v>70</v>
      </c>
      <c r="D25" s="16" cm="1">
        <f t="array" ref="D25">STOWA2024_NDJF_T(D$2*60,$C25,2033,"L","")</f>
        <v>2386653.717244715</v>
      </c>
      <c r="E25" s="16" cm="1">
        <f t="array" ref="E25">STOWA2024_NDJF_T(E$2*60,$C25,2033,"L","")</f>
        <v>5695859.7860004371</v>
      </c>
      <c r="F25" s="16" cm="1">
        <f t="array" ref="F25">STOWA2024_NDJF_T(F$2*60,$C25,2033,"L","")</f>
        <v>3917572.6596741951</v>
      </c>
      <c r="G25" s="16" cm="1">
        <f t="array" ref="G25">STOWA2024_NDJF_T(G$2*60,$C25,2033,"L","")</f>
        <v>1248344.7071638494</v>
      </c>
      <c r="H25" s="16" cm="1">
        <f t="array" ref="H25">STOWA2024_NDJF_T(H$2*60,$C25,2033,"L","")</f>
        <v>163994.79126994201</v>
      </c>
      <c r="I25" s="16" cm="1">
        <f t="array" ref="I25">STOWA2024_NDJF_T(I$2*60,$C25,2033,"L","")</f>
        <v>17197.364024242732</v>
      </c>
      <c r="J25" s="16" cm="1">
        <f t="array" ref="J25">STOWA2024_NDJF_T(J$2*60,$C25,2033,"L","")</f>
        <v>4637.4579482903937</v>
      </c>
      <c r="K25" s="16" cm="1">
        <f t="array" ref="K25">STOWA2024_NDJF_T(K$2*60,$C25,2033,"L","")</f>
        <v>332.7126918060053</v>
      </c>
      <c r="L25" s="16" cm="1">
        <f t="array" ref="L25">STOWA2024_NDJF_T(L$2*60,$C25,2033,"L","")</f>
        <v>47.522309054695391</v>
      </c>
      <c r="M25" s="16" cm="1">
        <f t="array" ref="M25">STOWA2024_NDJF_T(M$2*60,$C25,2033,"L","")</f>
        <v>15.628558753431802</v>
      </c>
      <c r="N25" s="16" cm="1">
        <f t="array" ref="N25">STOWA2024_NDJF_T(N$2*60,$C25,2033,"L","")</f>
        <v>7.2161457255531714</v>
      </c>
      <c r="O25" s="16" cm="1">
        <f t="array" ref="O25">STOWA2024_NDJF_T(O$2*60,$C25,2033,"L","")</f>
        <v>1.2763914973668335</v>
      </c>
      <c r="P25" s="16" cm="1">
        <f t="array" ref="P25">STOWA2024_NDJF_T(P$2*60,$C25,2033,"L","")</f>
        <v>0.79288215841398935</v>
      </c>
    </row>
    <row r="26" spans="2:16" x14ac:dyDescent="0.3">
      <c r="B26" s="14" t="s">
        <v>91</v>
      </c>
      <c r="C26">
        <v>80</v>
      </c>
      <c r="D26" s="16" cm="1">
        <f t="array" ref="D26">STOWA2024_NDJF_T(D$2*60,$C26,2033,"L","")</f>
        <v>5161462.3814643389</v>
      </c>
      <c r="E26" s="16" cm="1">
        <f t="array" ref="E26">STOWA2024_NDJF_T(E$2*60,$C26,2033,"L","")</f>
        <v>15895645.919228792</v>
      </c>
      <c r="F26" s="16" cm="1">
        <f t="array" ref="F26">STOWA2024_NDJF_T(F$2*60,$C26,2033,"L","")</f>
        <v>13233976.588944785</v>
      </c>
      <c r="G26" s="16" cm="1">
        <f t="array" ref="G26">STOWA2024_NDJF_T(G$2*60,$C26,2033,"L","")</f>
        <v>5058539.1855306737</v>
      </c>
      <c r="H26" s="16" cm="1">
        <f t="array" ref="H26">STOWA2024_NDJF_T(H$2*60,$C26,2033,"L","")</f>
        <v>736084.4137437793</v>
      </c>
      <c r="I26" s="16" cm="1">
        <f t="array" ref="I26">STOWA2024_NDJF_T(I$2*60,$C26,2033,"L","")</f>
        <v>77075.172836044803</v>
      </c>
      <c r="J26" s="16" cm="1">
        <f t="array" ref="J26">STOWA2024_NDJF_T(J$2*60,$C26,2033,"L","")</f>
        <v>19774.461542338711</v>
      </c>
      <c r="K26" s="16" cm="1">
        <f t="array" ref="K26">STOWA2024_NDJF_T(K$2*60,$C26,2033,"L","")</f>
        <v>937.18755854550432</v>
      </c>
      <c r="L26" s="16" cm="1">
        <f t="array" ref="L26">STOWA2024_NDJF_T(L$2*60,$C26,2033,"L","")</f>
        <v>124.29702205225833</v>
      </c>
      <c r="M26" s="16" cm="1">
        <f t="array" ref="M26">STOWA2024_NDJF_T(M$2*60,$C26,2033,"L","")</f>
        <v>38.621198878263321</v>
      </c>
      <c r="N26" s="16" cm="1">
        <f t="array" ref="N26">STOWA2024_NDJF_T(N$2*60,$C26,2033,"L","")</f>
        <v>16.929881233311608</v>
      </c>
      <c r="O26" s="16" cm="1">
        <f t="array" ref="O26">STOWA2024_NDJF_T(O$2*60,$C26,2033,"L","")</f>
        <v>2.4755838446221463</v>
      </c>
      <c r="P26" s="16" cm="1">
        <f t="array" ref="P26">STOWA2024_NDJF_T(P$2*60,$C26,2033,"L","")</f>
        <v>1.4155357865127112</v>
      </c>
    </row>
    <row r="27" spans="2:16" x14ac:dyDescent="0.3">
      <c r="B27" s="14" t="s">
        <v>92</v>
      </c>
      <c r="C27">
        <v>90</v>
      </c>
      <c r="D27" s="16" cm="1">
        <f t="array" ref="D27">STOWA2024_NDJF_T(D$2*60,$C27,2033,"L","")</f>
        <v>10226630.835282115</v>
      </c>
      <c r="E27" s="16" cm="1">
        <f t="array" ref="E27">STOWA2024_NDJF_T(E$2*60,$C27,2033,"L","")</f>
        <v>39695905.616571806</v>
      </c>
      <c r="F27" s="16" cm="1">
        <f t="array" ref="F27">STOWA2024_NDJF_T(F$2*60,$C27,2033,"L","")</f>
        <v>39513999.385940455</v>
      </c>
      <c r="G27" s="16" cm="1">
        <f t="array" ref="G27">STOWA2024_NDJF_T(G$2*60,$C27,2033,"L","")</f>
        <v>18075692.576354094</v>
      </c>
      <c r="H27" s="16" cm="1">
        <f t="array" ref="H27">STOWA2024_NDJF_T(H$2*60,$C27,2033,"L","")</f>
        <v>2963704.9244885775</v>
      </c>
      <c r="I27" s="16" cm="1">
        <f t="array" ref="I27">STOWA2024_NDJF_T(I$2*60,$C27,2033,"L","")</f>
        <v>319350.6213418023</v>
      </c>
      <c r="J27" s="16" cm="1">
        <f t="array" ref="J27">STOWA2024_NDJF_T(J$2*60,$C27,2033,"L","")</f>
        <v>79435.903540161831</v>
      </c>
      <c r="K27" s="16" cm="1">
        <f t="array" ref="K27">STOWA2024_NDJF_T(K$2*60,$C27,2033,"L","")</f>
        <v>2454.472518232566</v>
      </c>
      <c r="L27" s="16" cm="1">
        <f t="array" ref="L27">STOWA2024_NDJF_T(L$2*60,$C27,2033,"L","")</f>
        <v>309.51966424852714</v>
      </c>
      <c r="M27" s="16" cm="1">
        <f t="array" ref="M27">STOWA2024_NDJF_T(M$2*60,$C27,2033,"L","")</f>
        <v>92.542024073686605</v>
      </c>
      <c r="N27" s="16" cm="1">
        <f t="array" ref="N27">STOWA2024_NDJF_T(N$2*60,$C27,2033,"L","")</f>
        <v>39.100670960755906</v>
      </c>
      <c r="O27" s="16" cm="1">
        <f t="array" ref="O27">STOWA2024_NDJF_T(O$2*60,$C27,2033,"L","")</f>
        <v>4.9024960628892105</v>
      </c>
      <c r="P27" s="16" cm="1">
        <f t="array" ref="P27">STOWA2024_NDJF_T(P$2*60,$C27,2033,"L","")</f>
        <v>2.5995714194829658</v>
      </c>
    </row>
    <row r="28" spans="2:16" x14ac:dyDescent="0.3">
      <c r="B28" s="14" t="s">
        <v>93</v>
      </c>
      <c r="C28">
        <v>100</v>
      </c>
      <c r="D28" s="16" cm="1">
        <f t="array" ref="D28">STOWA2024_NDJF_T(D$2*60,$C28,2033,"L","")</f>
        <v>18898672.254667692</v>
      </c>
      <c r="E28" s="16" cm="1">
        <f t="array" ref="E28">STOWA2024_NDJF_T(E$2*60,$C28,2033,"L","")</f>
        <v>90655183.123108432</v>
      </c>
      <c r="F28" s="16" cm="1">
        <f t="array" ref="F28">STOWA2024_NDJF_T(F$2*60,$C28,2033,"L","")</f>
        <v>106680803.97615667</v>
      </c>
      <c r="G28" s="16" cm="1">
        <f t="array" ref="G28">STOWA2024_NDJF_T(G$2*60,$C28,2033,"L","")</f>
        <v>58151203.024377905</v>
      </c>
      <c r="H28" s="16" cm="1">
        <f t="array" ref="H28">STOWA2024_NDJF_T(H$2*60,$C28,2033,"L","")</f>
        <v>10862357.680090833</v>
      </c>
      <c r="I28" s="16" cm="1">
        <f t="array" ref="I28">STOWA2024_NDJF_T(I$2*60,$C28,2033,"L","")</f>
        <v>1232851.67369626</v>
      </c>
      <c r="J28" s="16" cm="1">
        <f t="array" ref="J28">STOWA2024_NDJF_T(J$2*60,$C28,2033,"L","")</f>
        <v>302037.30562268232</v>
      </c>
      <c r="K28" s="16" cm="1">
        <f t="array" ref="K28">STOWA2024_NDJF_T(K$2*60,$C28,2033,"L","")</f>
        <v>6034.2167960640427</v>
      </c>
      <c r="L28" s="16" cm="1">
        <f t="array" ref="L28">STOWA2024_NDJF_T(L$2*60,$C28,2033,"L","")</f>
        <v>737.31704573848003</v>
      </c>
      <c r="M28" s="16" cm="1">
        <f t="array" ref="M28">STOWA2024_NDJF_T(M$2*60,$C28,2033,"L","")</f>
        <v>215.44928739423398</v>
      </c>
      <c r="N28" s="16" cm="1">
        <f t="array" ref="N28">STOWA2024_NDJF_T(N$2*60,$C28,2033,"L","")</f>
        <v>88.949190362696228</v>
      </c>
      <c r="O28" s="16" cm="1">
        <f t="array" ref="O28">STOWA2024_NDJF_T(O$2*60,$C28,2033,"L","")</f>
        <v>9.926280713781761</v>
      </c>
      <c r="P28" s="16" cm="1">
        <f t="array" ref="P28">STOWA2024_NDJF_T(P$2*60,$C28,2033,"L","")</f>
        <v>4.9246678722171779</v>
      </c>
    </row>
    <row r="29" spans="2:16" x14ac:dyDescent="0.3">
      <c r="B29" s="14" t="s">
        <v>94</v>
      </c>
      <c r="C29">
        <v>110</v>
      </c>
      <c r="D29" s="16" cm="1">
        <f t="array" ref="D29">STOWA2024_NDJF_T(D$2*60,$C29,2033,"L","")</f>
        <v>32996175.222454172</v>
      </c>
      <c r="E29" s="16" cm="1">
        <f t="array" ref="E29">STOWA2024_NDJF_T(E$2*60,$C29,2033,"L","")</f>
        <v>192367631.05545568</v>
      </c>
      <c r="F29" s="16" cm="1">
        <f t="array" ref="F29">STOWA2024_NDJF_T(F$2*60,$C29,2033,"L","")</f>
        <v>264893741.8663286</v>
      </c>
      <c r="G29" s="16" cm="1">
        <f t="array" ref="G29">STOWA2024_NDJF_T(G$2*60,$C29,2033,"L","")</f>
        <v>171145287.06108835</v>
      </c>
      <c r="H29" s="16" cm="1">
        <f t="array" ref="H29">STOWA2024_NDJF_T(H$2*60,$C29,2033,"L","")</f>
        <v>36673635.729139082</v>
      </c>
      <c r="I29" s="16" cm="1">
        <f t="array" ref="I29">STOWA2024_NDJF_T(I$2*60,$C29,2033,"L","")</f>
        <v>4464357.6345929559</v>
      </c>
      <c r="J29" s="16" cm="1">
        <f t="array" ref="J29">STOWA2024_NDJF_T(J$2*60,$C29,2033,"L","")</f>
        <v>1091579.3960116021</v>
      </c>
      <c r="K29" s="16" cm="1">
        <f t="array" ref="K29">STOWA2024_NDJF_T(K$2*60,$C29,2033,"L","")</f>
        <v>14034.66400625837</v>
      </c>
      <c r="L29" s="16" cm="1">
        <f t="array" ref="L29">STOWA2024_NDJF_T(L$2*60,$C29,2033,"L","")</f>
        <v>1687.1021138594267</v>
      </c>
      <c r="M29" s="16" cm="1">
        <f t="array" ref="M29">STOWA2024_NDJF_T(M$2*60,$C29,2033,"L","")</f>
        <v>488.24593858532046</v>
      </c>
      <c r="N29" s="16" cm="1">
        <f t="array" ref="N29">STOWA2024_NDJF_T(N$2*60,$C29,2033,"L","")</f>
        <v>199.41478339616228</v>
      </c>
      <c r="O29" s="16" cm="1">
        <f t="array" ref="O29">STOWA2024_NDJF_T(O$2*60,$C29,2033,"L","")</f>
        <v>20.579298698721992</v>
      </c>
      <c r="P29" s="16" cm="1">
        <f t="array" ref="P29">STOWA2024_NDJF_T(P$2*60,$C29,2033,"L","")</f>
        <v>9.6561376651531265</v>
      </c>
    </row>
    <row r="30" spans="2:16" x14ac:dyDescent="0.3">
      <c r="B30" s="14" t="s">
        <v>95</v>
      </c>
      <c r="C30">
        <v>120</v>
      </c>
      <c r="D30" s="16" cm="1">
        <f t="array" ref="D30">STOWA2024_NDJF_T(D$2*60,$C30,2033,"L","")</f>
        <v>54955524.335091971</v>
      </c>
      <c r="E30" s="16" cm="1">
        <f t="array" ref="E30">STOWA2024_NDJF_T(E$2*60,$C30,2033,"L","")</f>
        <v>383866577.57154506</v>
      </c>
      <c r="F30" s="16" cm="1">
        <f t="array" ref="F30">STOWA2024_NDJF_T(F$2*60,$C30,2033,"L","")</f>
        <v>612849988.48249853</v>
      </c>
      <c r="G30" s="16" cm="1">
        <f t="array" ref="G30">STOWA2024_NDJF_T(G$2*60,$C30,2033,"L","")</f>
        <v>466647513.24888986</v>
      </c>
      <c r="H30" s="16" cm="1">
        <f t="array" ref="H30">STOWA2024_NDJF_T(H$2*60,$C30,2033,"L","")</f>
        <v>115178090.34138338</v>
      </c>
      <c r="I30" s="16" cm="1">
        <f t="array" ref="I30">STOWA2024_NDJF_T(I$2*60,$C30,2033,"L","")</f>
        <v>15252021.980615852</v>
      </c>
      <c r="J30" s="16" cm="1">
        <f t="array" ref="J30">STOWA2024_NDJF_T(J$2*60,$C30,2033,"L","")</f>
        <v>3763680.0544414353</v>
      </c>
      <c r="K30" s="16" cm="1">
        <f t="array" ref="K30">STOWA2024_NDJF_T(K$2*60,$C30,2033,"L","")</f>
        <v>31081.67869118513</v>
      </c>
      <c r="L30" s="16" cm="1">
        <f t="array" ref="L30">STOWA2024_NDJF_T(L$2*60,$C30,2033,"L","")</f>
        <v>3721.3600772370296</v>
      </c>
      <c r="M30" s="16" cm="1">
        <f t="array" ref="M30">STOWA2024_NDJF_T(M$2*60,$C30,2033,"L","")</f>
        <v>1078.815417036971</v>
      </c>
      <c r="N30" s="16" cm="1">
        <f t="array" ref="N30">STOWA2024_NDJF_T(N$2*60,$C30,2033,"L","")</f>
        <v>440.8133988487005</v>
      </c>
      <c r="O30" s="16" cm="1">
        <f t="array" ref="O30">STOWA2024_NDJF_T(O$2*60,$C30,2033,"L","")</f>
        <v>43.758789919584402</v>
      </c>
      <c r="P30" s="16" cm="1">
        <f t="array" ref="P30">STOWA2024_NDJF_T(P$2*60,$C30,2033,"L","")</f>
        <v>19.673699714647494</v>
      </c>
    </row>
    <row r="31" spans="2:16" x14ac:dyDescent="0.3">
      <c r="B31" s="14" t="s">
        <v>96</v>
      </c>
      <c r="C31">
        <v>130</v>
      </c>
      <c r="D31" s="16" cm="1">
        <f t="array" ref="D31">STOWA2024_NDJF_T(D$2*60,$C31,2033,"L","")</f>
        <v>87958082.344112307</v>
      </c>
      <c r="E31" s="16" cm="1">
        <f t="array" ref="E31">STOWA2024_NDJF_T(E$2*60,$C31,2033,"L","")</f>
        <v>727061124.07133162</v>
      </c>
      <c r="F31" s="16" cm="1">
        <f t="array" ref="F31">STOWA2024_NDJF_T(F$2*60,$C31,2033,"L","")</f>
        <v>1334660087.7007158</v>
      </c>
      <c r="G31" s="16" cm="1">
        <f t="array" ref="G31">STOWA2024_NDJF_T(G$2*60,$C31,2033,"L","")</f>
        <v>1190754638.723485</v>
      </c>
      <c r="H31" s="16" cm="1">
        <f t="array" ref="H31">STOWA2024_NDJF_T(H$2*60,$C31,2033,"L","")</f>
        <v>339230760.39784724</v>
      </c>
      <c r="I31" s="16" cm="1">
        <f t="array" ref="I31">STOWA2024_NDJF_T(I$2*60,$C31,2033,"L","")</f>
        <v>49408491.371580228</v>
      </c>
      <c r="J31" s="16" cm="1">
        <f t="array" ref="J31">STOWA2024_NDJF_T(J$2*60,$C31,2033,"L","")</f>
        <v>12421682.777712002</v>
      </c>
      <c r="K31" s="16" cm="1">
        <f t="array" ref="K31">STOWA2024_NDJF_T(K$2*60,$C31,2033,"L","")</f>
        <v>65895.427364491639</v>
      </c>
      <c r="L31" s="16" cm="1">
        <f t="array" ref="L31">STOWA2024_NDJF_T(L$2*60,$C31,2033,"L","")</f>
        <v>7937.5049031152967</v>
      </c>
      <c r="M31" s="16" cm="1">
        <f t="array" ref="M31">STOWA2024_NDJF_T(M$2*60,$C31,2033,"L","")</f>
        <v>2327.6980559353137</v>
      </c>
      <c r="N31" s="16" cm="1">
        <f t="array" ref="N31">STOWA2024_NDJF_T(N$2*60,$C31,2033,"L","")</f>
        <v>961.26696569468481</v>
      </c>
      <c r="O31" s="16" cm="1">
        <f t="array" ref="O31">STOWA2024_NDJF_T(O$2*60,$C31,2033,"L","")</f>
        <v>95.604998378404147</v>
      </c>
      <c r="P31" s="16" cm="1">
        <f t="array" ref="P31">STOWA2024_NDJF_T(P$2*60,$C31,2033,"L","")</f>
        <v>41.843699794698004</v>
      </c>
    </row>
    <row r="33" spans="2:48" x14ac:dyDescent="0.3">
      <c r="B33" s="15" t="s">
        <v>75</v>
      </c>
      <c r="D33" s="14" t="s">
        <v>47</v>
      </c>
      <c r="E33" s="14" t="s">
        <v>48</v>
      </c>
      <c r="F33" s="14" t="s">
        <v>49</v>
      </c>
      <c r="G33" s="14" t="s">
        <v>50</v>
      </c>
      <c r="H33" s="14" t="s">
        <v>51</v>
      </c>
      <c r="I33" s="14" t="s">
        <v>52</v>
      </c>
      <c r="J33" s="14" t="s">
        <v>53</v>
      </c>
      <c r="K33" s="14" t="s">
        <v>54</v>
      </c>
      <c r="L33" s="14" t="s">
        <v>55</v>
      </c>
      <c r="M33" s="14" t="s">
        <v>56</v>
      </c>
      <c r="N33" s="14" t="s">
        <v>57</v>
      </c>
      <c r="O33" s="14" t="s">
        <v>58</v>
      </c>
      <c r="P33" s="14" t="s">
        <v>59</v>
      </c>
      <c r="R33" s="15" t="s">
        <v>78</v>
      </c>
      <c r="T33" s="14" t="s">
        <v>47</v>
      </c>
      <c r="U33" s="14" t="s">
        <v>48</v>
      </c>
      <c r="V33" s="14" t="s">
        <v>49</v>
      </c>
      <c r="W33" s="14" t="s">
        <v>50</v>
      </c>
      <c r="X33" s="14" t="s">
        <v>51</v>
      </c>
      <c r="Y33" s="14" t="s">
        <v>52</v>
      </c>
      <c r="Z33" s="14" t="s">
        <v>53</v>
      </c>
      <c r="AA33" s="14" t="s">
        <v>54</v>
      </c>
      <c r="AB33" s="14" t="s">
        <v>55</v>
      </c>
      <c r="AC33" s="14" t="s">
        <v>56</v>
      </c>
      <c r="AD33" s="14" t="s">
        <v>57</v>
      </c>
      <c r="AE33" s="14" t="s">
        <v>58</v>
      </c>
      <c r="AF33" s="14" t="s">
        <v>59</v>
      </c>
      <c r="AH33" s="15" t="s">
        <v>81</v>
      </c>
      <c r="AJ33" s="14" t="s">
        <v>47</v>
      </c>
      <c r="AK33" s="14" t="s">
        <v>48</v>
      </c>
      <c r="AL33" s="14" t="s">
        <v>49</v>
      </c>
      <c r="AM33" s="14" t="s">
        <v>50</v>
      </c>
      <c r="AN33" s="14" t="s">
        <v>51</v>
      </c>
      <c r="AO33" s="14" t="s">
        <v>52</v>
      </c>
      <c r="AP33" s="14" t="s">
        <v>53</v>
      </c>
      <c r="AQ33" s="14" t="s">
        <v>54</v>
      </c>
      <c r="AR33" s="14" t="s">
        <v>55</v>
      </c>
      <c r="AS33" s="14" t="s">
        <v>56</v>
      </c>
      <c r="AT33" s="14" t="s">
        <v>57</v>
      </c>
      <c r="AU33" s="14" t="s">
        <v>58</v>
      </c>
      <c r="AV33" s="14" t="s">
        <v>59</v>
      </c>
    </row>
    <row r="34" spans="2:48" x14ac:dyDescent="0.3">
      <c r="D34" s="15">
        <f>10/60</f>
        <v>0.16666666666666666</v>
      </c>
      <c r="E34" s="15">
        <f>1/2</f>
        <v>0.5</v>
      </c>
      <c r="F34" s="15">
        <v>1</v>
      </c>
      <c r="G34" s="15">
        <v>2</v>
      </c>
      <c r="H34" s="15">
        <v>4</v>
      </c>
      <c r="I34" s="15">
        <v>8</v>
      </c>
      <c r="J34" s="15">
        <v>12</v>
      </c>
      <c r="K34" s="15">
        <v>24</v>
      </c>
      <c r="L34" s="15">
        <v>48</v>
      </c>
      <c r="M34" s="15">
        <f>3*24</f>
        <v>72</v>
      </c>
      <c r="N34" s="15">
        <f>4*24</f>
        <v>96</v>
      </c>
      <c r="O34" s="15">
        <f>8*24</f>
        <v>192</v>
      </c>
      <c r="P34" s="15">
        <f>10*24</f>
        <v>240</v>
      </c>
      <c r="T34" s="15">
        <f>10/60</f>
        <v>0.16666666666666666</v>
      </c>
      <c r="U34" s="15">
        <f>1/2</f>
        <v>0.5</v>
      </c>
      <c r="V34" s="15">
        <v>1</v>
      </c>
      <c r="W34" s="15">
        <v>2</v>
      </c>
      <c r="X34" s="15">
        <v>4</v>
      </c>
      <c r="Y34" s="15">
        <v>8</v>
      </c>
      <c r="Z34" s="15">
        <v>12</v>
      </c>
      <c r="AA34" s="15">
        <v>24</v>
      </c>
      <c r="AB34" s="15">
        <v>48</v>
      </c>
      <c r="AC34" s="15">
        <f>3*24</f>
        <v>72</v>
      </c>
      <c r="AD34" s="15">
        <f>4*24</f>
        <v>96</v>
      </c>
      <c r="AE34" s="15">
        <f>8*24</f>
        <v>192</v>
      </c>
      <c r="AF34" s="15">
        <f>10*24</f>
        <v>240</v>
      </c>
      <c r="AJ34" s="15">
        <f>10/60</f>
        <v>0.16666666666666666</v>
      </c>
      <c r="AK34" s="15">
        <f>1/2</f>
        <v>0.5</v>
      </c>
      <c r="AL34" s="15">
        <v>1</v>
      </c>
      <c r="AM34" s="15">
        <v>2</v>
      </c>
      <c r="AN34" s="15">
        <v>4</v>
      </c>
      <c r="AO34" s="15">
        <v>8</v>
      </c>
      <c r="AP34" s="15">
        <v>12</v>
      </c>
      <c r="AQ34" s="15">
        <v>24</v>
      </c>
      <c r="AR34" s="15">
        <v>48</v>
      </c>
      <c r="AS34" s="15">
        <f>3*24</f>
        <v>72</v>
      </c>
      <c r="AT34" s="15">
        <f>4*24</f>
        <v>96</v>
      </c>
      <c r="AU34" s="15">
        <f>8*24</f>
        <v>192</v>
      </c>
      <c r="AV34" s="15">
        <f>10*24</f>
        <v>240</v>
      </c>
    </row>
    <row r="35" spans="2:48" x14ac:dyDescent="0.3">
      <c r="B35" s="14" t="s">
        <v>84</v>
      </c>
      <c r="C35">
        <v>10</v>
      </c>
      <c r="D35" s="16" cm="1">
        <f t="array" ref="D35">STOWA2024_NDJF_T(D$2*60,$C35,2050,"L","")</f>
        <v>76.043204094936613</v>
      </c>
      <c r="E35" s="16" cm="1">
        <f t="array" ref="E35">STOWA2024_NDJF_T(E$2*60,$C35,2050,"L","")</f>
        <v>18.54780404978823</v>
      </c>
      <c r="F35" s="16" cm="1">
        <f t="array" ref="F35">STOWA2024_NDJF_T(F$2*60,$C35,2050,"L","")</f>
        <v>4.6117575812501768</v>
      </c>
      <c r="G35" s="16" cm="1">
        <f t="array" ref="G35">STOWA2024_NDJF_T(G$2*60,$C35,2050,"L","")</f>
        <v>1.1962399723106789</v>
      </c>
      <c r="H35" s="16" cm="1">
        <f t="array" ref="H35">STOWA2024_NDJF_T(H$2*60,$C35,2050,"L","")</f>
        <v>0.41890458617157122</v>
      </c>
      <c r="I35" s="16" cm="1">
        <f t="array" ref="I35">STOWA2024_NDJF_T(I$2*60,$C35,2050,"L","")</f>
        <v>0.20347390305835922</v>
      </c>
      <c r="J35" s="16" cm="1">
        <f t="array" ref="J35">STOWA2024_NDJF_T(J$2*60,$C35,2050,"L","")</f>
        <v>0.14940121582743904</v>
      </c>
      <c r="K35" s="16" cm="1">
        <f t="array" ref="K35">STOWA2024_NDJF_T(K$2*60,$C35,2050,"L","")</f>
        <v>5.2503178396035619E-2</v>
      </c>
      <c r="L35" s="16" cm="1">
        <f t="array" ref="L35">STOWA2024_NDJF_T(L$2*60,$C35,2050,"L","")</f>
        <v>3.4781858669941823E-2</v>
      </c>
      <c r="M35" s="16" cm="1">
        <f t="array" ref="M35">STOWA2024_NDJF_T(M$2*60,$C35,2050,"L","")</f>
        <v>3.0619706515603407E-2</v>
      </c>
      <c r="N35" s="16" cm="1">
        <f t="array" ref="N35">STOWA2024_NDJF_T(N$2*60,$C35,2050,"L","")</f>
        <v>2.971473467861863E-2</v>
      </c>
      <c r="O35" s="16" cm="1">
        <f t="array" ref="O35">STOWA2024_NDJF_T(O$2*60,$C35,2050,"L","")</f>
        <v>3.4703058785028384E-2</v>
      </c>
      <c r="P35" s="16" cm="1">
        <f t="array" ref="P35">STOWA2024_NDJF_T(P$2*60,$C35,2050,"L","")</f>
        <v>3.0527813810136129E-2</v>
      </c>
      <c r="R35" s="14" t="s">
        <v>84</v>
      </c>
      <c r="S35">
        <v>10</v>
      </c>
      <c r="T35" s="16" cm="1">
        <f t="array" ref="T35">STOWA2024_NDJF_T(T$34*60,$C35,2050,"M","")</f>
        <v>69.615268823984124</v>
      </c>
      <c r="U35" s="16" cm="1">
        <f t="array" ref="U35">STOWA2024_NDJF_T(U$34*60,$C35,2050,"M","")</f>
        <v>16.891038854117106</v>
      </c>
      <c r="V35" s="16" cm="1">
        <f t="array" ref="V35">STOWA2024_NDJF_T(V$34*60,$C35,2050,"M","")</f>
        <v>4.2244925916083922</v>
      </c>
      <c r="W35" s="16" cm="1">
        <f t="array" ref="W35">STOWA2024_NDJF_T(W$34*60,$C35,2050,"M","")</f>
        <v>1.109689959844647</v>
      </c>
      <c r="X35" s="16" cm="1">
        <f t="array" ref="X35">STOWA2024_NDJF_T(X$34*60,$C35,2050,"M","")</f>
        <v>0.39512742853399624</v>
      </c>
      <c r="Y35" s="16" cm="1">
        <f t="array" ref="Y35">STOWA2024_NDJF_T(Y$34*60,$C35,2050,"M","")</f>
        <v>0.1945371997648547</v>
      </c>
      <c r="Z35" s="16" cm="1">
        <f t="array" ref="Z35">STOWA2024_NDJF_T(Z$34*60,$C35,2050,"M","")</f>
        <v>0.14374677384698367</v>
      </c>
      <c r="AA35" s="16" cm="1">
        <f t="array" ref="AA35">STOWA2024_NDJF_T(AA$34*60,$C35,2050,"M","")</f>
        <v>5.0489543723728984E-2</v>
      </c>
      <c r="AB35" s="16" cm="1">
        <f t="array" ref="AB35">STOWA2024_NDJF_T(AB$34*60,$C35,2050,"M","")</f>
        <v>3.3905811593090918E-2</v>
      </c>
      <c r="AC35" s="16" cm="1">
        <f t="array" ref="AC35">STOWA2024_NDJF_T(AC$34*60,$C35,2050,"M","")</f>
        <v>3.0057441764102449E-2</v>
      </c>
      <c r="AD35" s="16" cm="1">
        <f t="array" ref="AD35">STOWA2024_NDJF_T(AD$34*60,$C35,2050,"M","")</f>
        <v>2.9289426142710073E-2</v>
      </c>
      <c r="AE35" s="16" cm="1">
        <f t="array" ref="AE35">STOWA2024_NDJF_T(AE$34*60,$C35,2050,"M","")</f>
        <v>3.4427625361935929E-2</v>
      </c>
      <c r="AF35" s="16" cm="1">
        <f t="array" ref="AF35">STOWA2024_NDJF_T(AF$34*60,$C35,2050,"M","")</f>
        <v>3.0169908137922179E-2</v>
      </c>
      <c r="AH35" s="14" t="s">
        <v>84</v>
      </c>
      <c r="AI35">
        <v>10</v>
      </c>
      <c r="AJ35" s="16" cm="1">
        <f t="array" ref="AJ35">STOWA2024_NDJF_T(AJ$34*60,$C35,2050,"H","")</f>
        <v>62.079341727331403</v>
      </c>
      <c r="AK35" s="16" cm="1">
        <f t="array" ref="AK35">STOWA2024_NDJF_T(AK$34*60,$C35,2050,"H","")</f>
        <v>14.969530991822555</v>
      </c>
      <c r="AL35" s="16" cm="1">
        <f t="array" ref="AL35">STOWA2024_NDJF_T(AL$34*60,$C35,2050,"H","")</f>
        <v>3.7733872866024125</v>
      </c>
      <c r="AM35" s="16" cm="1">
        <f t="array" ref="AM35">STOWA2024_NDJF_T(AM$34*60,$C35,2050,"H","")</f>
        <v>1.007895600960574</v>
      </c>
      <c r="AN35" s="16" cm="1">
        <f t="array" ref="AN35">STOWA2024_NDJF_T(AN$34*60,$C35,2050,"H","")</f>
        <v>0.36664201295536353</v>
      </c>
      <c r="AO35" s="16" cm="1">
        <f t="array" ref="AO35">STOWA2024_NDJF_T(AO$34*60,$C35,2050,"H","")</f>
        <v>0.1837053853379699</v>
      </c>
      <c r="AP35" s="16" cm="1">
        <f t="array" ref="AP35">STOWA2024_NDJF_T(AP$34*60,$C35,2050,"H","")</f>
        <v>0.13684709776262211</v>
      </c>
      <c r="AQ35" s="16" cm="1">
        <f t="array" ref="AQ35">STOWA2024_NDJF_T(AQ$34*60,$C35,2050,"H","")</f>
        <v>4.8028028286888604E-2</v>
      </c>
      <c r="AR35" s="16" cm="1">
        <f t="array" ref="AR35">STOWA2024_NDJF_T(AR$34*60,$C35,2050,"H","")</f>
        <v>3.2814588924453124E-2</v>
      </c>
      <c r="AS35" s="16" cm="1">
        <f t="array" ref="AS35">STOWA2024_NDJF_T(AS$34*60,$C35,2050,"H","")</f>
        <v>2.9349629413805131E-2</v>
      </c>
      <c r="AT35" s="16" cm="1">
        <f t="array" ref="AT35">STOWA2024_NDJF_T(AT$34*60,$C35,2050,"H","")</f>
        <v>2.8750553680259538E-2</v>
      </c>
      <c r="AU35" s="16" cm="1">
        <f t="array" ref="AU35">STOWA2024_NDJF_T(AU$34*60,$C35,2050,"H","")</f>
        <v>3.407312050662429E-2</v>
      </c>
      <c r="AV35" s="16" cm="1">
        <f t="array" ref="AV35">STOWA2024_NDJF_T(AV$34*60,$C35,2050,"H","")</f>
        <v>2.975808556718286E-2</v>
      </c>
    </row>
    <row r="36" spans="2:48" x14ac:dyDescent="0.3">
      <c r="B36" s="14" t="s">
        <v>85</v>
      </c>
      <c r="C36">
        <v>20</v>
      </c>
      <c r="D36" s="16" cm="1">
        <f t="array" ref="D36">STOWA2024_NDJF_T(D$2*60,$C36,2050,"L","")</f>
        <v>2217.844617906138</v>
      </c>
      <c r="E36" s="16" cm="1">
        <f t="array" ref="E36">STOWA2024_NDJF_T(E$2*60,$C36,2050,"L","")</f>
        <v>826.64153762009744</v>
      </c>
      <c r="F36" s="16" cm="1">
        <f t="array" ref="F36">STOWA2024_NDJF_T(F$2*60,$C36,2050,"L","")</f>
        <v>198.70197243294737</v>
      </c>
      <c r="G36" s="16" cm="1">
        <f t="array" ref="G36">STOWA2024_NDJF_T(G$2*60,$C36,2050,"L","")</f>
        <v>36.254570730715024</v>
      </c>
      <c r="H36" s="16" cm="1">
        <f t="array" ref="H36">STOWA2024_NDJF_T(H$2*60,$C36,2050,"L","")</f>
        <v>6.8534444807156243</v>
      </c>
      <c r="I36" s="16" cm="1">
        <f t="array" ref="I36">STOWA2024_NDJF_T(I$2*60,$C36,2050,"L","")</f>
        <v>1.8692824092269773</v>
      </c>
      <c r="J36" s="16" cm="1">
        <f t="array" ref="J36">STOWA2024_NDJF_T(J$2*60,$C36,2050,"L","")</f>
        <v>1.0288808319435097</v>
      </c>
      <c r="K36" s="16" cm="1">
        <f t="array" ref="K36">STOWA2024_NDJF_T(K$2*60,$C36,2050,"L","")</f>
        <v>0.34295616415420183</v>
      </c>
      <c r="L36" s="16" cm="1">
        <f t="array" ref="L36">STOWA2024_NDJF_T(L$2*60,$C36,2050,"L","")</f>
        <v>0.14186459176947813</v>
      </c>
      <c r="M36" s="16" cm="1">
        <f t="array" ref="M36">STOWA2024_NDJF_T(M$2*60,$C36,2050,"L","")</f>
        <v>9.5372590205411986E-2</v>
      </c>
      <c r="N36" s="16" cm="1">
        <f t="array" ref="N36">STOWA2024_NDJF_T(N$2*60,$C36,2050,"L","")</f>
        <v>7.6949863634661914E-2</v>
      </c>
      <c r="O36" s="16" cm="1">
        <f t="array" ref="O36">STOWA2024_NDJF_T(O$2*60,$C36,2050,"L","")</f>
        <v>6.0407261058069213E-2</v>
      </c>
      <c r="P36" s="16" cm="1">
        <f t="array" ref="P36">STOWA2024_NDJF_T(P$2*60,$C36,2050,"L","")</f>
        <v>6.1179291888443829E-2</v>
      </c>
      <c r="R36" s="14" t="s">
        <v>85</v>
      </c>
      <c r="S36">
        <v>20</v>
      </c>
      <c r="T36" s="16" cm="1">
        <f t="array" ref="T36">STOWA2024_NDJF_T(T$34*60,$C36,2050,"M","")</f>
        <v>2004.4680306786661</v>
      </c>
      <c r="U36" s="16" cm="1">
        <f t="array" ref="U36">STOWA2024_NDJF_T(U$34*60,$C36,2050,"M","")</f>
        <v>733.42862125425324</v>
      </c>
      <c r="V36" s="16" cm="1">
        <f t="array" ref="V36">STOWA2024_NDJF_T(V$34*60,$C36,2050,"M","")</f>
        <v>175.52059179452155</v>
      </c>
      <c r="W36" s="16" cm="1">
        <f t="array" ref="W36">STOWA2024_NDJF_T(W$34*60,$C36,2050,"M","")</f>
        <v>32.213105887159493</v>
      </c>
      <c r="X36" s="16" cm="1">
        <f t="array" ref="X36">STOWA2024_NDJF_T(X$34*60,$C36,2050,"M","")</f>
        <v>6.1932410771136031</v>
      </c>
      <c r="Y36" s="16" cm="1">
        <f t="array" ref="Y36">STOWA2024_NDJF_T(Y$34*60,$C36,2050,"M","")</f>
        <v>1.7207519828149491</v>
      </c>
      <c r="Z36" s="16" cm="1">
        <f t="array" ref="Z36">STOWA2024_NDJF_T(Z$34*60,$C36,2050,"M","")</f>
        <v>0.95656640944575644</v>
      </c>
      <c r="AA36" s="16" cm="1">
        <f t="array" ref="AA36">STOWA2024_NDJF_T(AA$34*60,$C36,2050,"M","")</f>
        <v>0.32032463544482281</v>
      </c>
      <c r="AB36" s="16" cm="1">
        <f t="array" ref="AB36">STOWA2024_NDJF_T(AB$34*60,$C36,2050,"M","")</f>
        <v>0.13532586136187261</v>
      </c>
      <c r="AC36" s="16" cm="1">
        <f t="array" ref="AC36">STOWA2024_NDJF_T(AC$34*60,$C36,2050,"M","")</f>
        <v>9.2048353643353342E-2</v>
      </c>
      <c r="AD36" s="16" cm="1">
        <f t="array" ref="AD36">STOWA2024_NDJF_T(AD$34*60,$C36,2050,"M","")</f>
        <v>7.4806883768310906E-2</v>
      </c>
      <c r="AE36" s="16" cm="1">
        <f t="array" ref="AE36">STOWA2024_NDJF_T(AE$34*60,$C36,2050,"M","")</f>
        <v>5.9427364124114826E-2</v>
      </c>
      <c r="AF36" s="16" cm="1">
        <f t="array" ref="AF36">STOWA2024_NDJF_T(AF$34*60,$C36,2050,"M","")</f>
        <v>6.037055744880708E-2</v>
      </c>
      <c r="AH36" s="14" t="s">
        <v>85</v>
      </c>
      <c r="AI36">
        <v>20</v>
      </c>
      <c r="AJ36" s="16" cm="1">
        <f t="array" ref="AJ36">STOWA2024_NDJF_T(AJ$34*60,$C36,2050,"H","")</f>
        <v>1757.6754324157125</v>
      </c>
      <c r="AK36" s="16" cm="1">
        <f t="array" ref="AK36">STOWA2024_NDJF_T(AK$34*60,$C36,2050,"H","")</f>
        <v>628.16399605463346</v>
      </c>
      <c r="AL36" s="16" cm="1">
        <f t="array" ref="AL36">STOWA2024_NDJF_T(AL$34*60,$C36,2050,"H","")</f>
        <v>149.53184952261873</v>
      </c>
      <c r="AM36" s="16" cm="1">
        <f t="array" ref="AM36">STOWA2024_NDJF_T(AM$34*60,$C36,2050,"H","")</f>
        <v>27.668329247940097</v>
      </c>
      <c r="AN36" s="16" cm="1">
        <f t="array" ref="AN36">STOWA2024_NDJF_T(AN$34*60,$C36,2050,"H","")</f>
        <v>5.4391879267313339</v>
      </c>
      <c r="AO36" s="16" cm="1">
        <f t="array" ref="AO36">STOWA2024_NDJF_T(AO$34*60,$C36,2050,"H","")</f>
        <v>1.5478520225340664</v>
      </c>
      <c r="AP36" s="16" cm="1">
        <f t="array" ref="AP36">STOWA2024_NDJF_T(AP$34*60,$C36,2050,"H","")</f>
        <v>0.87148027099765568</v>
      </c>
      <c r="AQ36" s="16" cm="1">
        <f t="array" ref="AQ36">STOWA2024_NDJF_T(AQ$34*60,$C36,2050,"H","")</f>
        <v>0.29349448933820249</v>
      </c>
      <c r="AR36" s="16" cm="1">
        <f t="array" ref="AR36">STOWA2024_NDJF_T(AR$34*60,$C36,2050,"H","")</f>
        <v>0.12737143343035098</v>
      </c>
      <c r="AS36" s="16" cm="1">
        <f t="array" ref="AS36">STOWA2024_NDJF_T(AS$34*60,$C36,2050,"H","")</f>
        <v>8.7940792075042934E-2</v>
      </c>
      <c r="AT36" s="16" cm="1">
        <f t="array" ref="AT36">STOWA2024_NDJF_T(AT$34*60,$C36,2050,"H","")</f>
        <v>7.2133433536585218E-2</v>
      </c>
      <c r="AU36" s="16" cm="1">
        <f t="array" ref="AU36">STOWA2024_NDJF_T(AU$34*60,$C36,2050,"H","")</f>
        <v>5.8188832760556364E-2</v>
      </c>
      <c r="AV36" s="16" cm="1">
        <f t="array" ref="AV36">STOWA2024_NDJF_T(AV$34*60,$C36,2050,"H","")</f>
        <v>5.9345176047035132E-2</v>
      </c>
    </row>
    <row r="37" spans="2:48" x14ac:dyDescent="0.3">
      <c r="B37" s="14" t="s">
        <v>86</v>
      </c>
      <c r="C37">
        <v>30</v>
      </c>
      <c r="D37" s="16" cm="1">
        <f t="array" ref="D37">STOWA2024_NDJF_T(D$2*60,$C37,2050,"L","")</f>
        <v>19045.820972386769</v>
      </c>
      <c r="E37" s="16" cm="1">
        <f t="array" ref="E37">STOWA2024_NDJF_T(E$2*60,$C37,2050,"L","")</f>
        <v>11260.313703597147</v>
      </c>
      <c r="F37" s="16" cm="1">
        <f t="array" ref="F37">STOWA2024_NDJF_T(F$2*60,$C37,2050,"L","")</f>
        <v>3219.6636904333282</v>
      </c>
      <c r="G37" s="16" cm="1">
        <f t="array" ref="G37">STOWA2024_NDJF_T(G$2*60,$C37,2050,"L","")</f>
        <v>565.82135871352966</v>
      </c>
      <c r="H37" s="16" cm="1">
        <f t="array" ref="H37">STOWA2024_NDJF_T(H$2*60,$C37,2050,"L","")</f>
        <v>78.635876712886031</v>
      </c>
      <c r="I37" s="16" cm="1">
        <f t="array" ref="I37">STOWA2024_NDJF_T(I$2*60,$C37,2050,"L","")</f>
        <v>14.524534607103462</v>
      </c>
      <c r="J37" s="16" cm="1">
        <f t="array" ref="J37">STOWA2024_NDJF_T(J$2*60,$C37,2050,"L","")</f>
        <v>6.3841224549238236</v>
      </c>
      <c r="K37" s="16" cm="1">
        <f t="array" ref="K37">STOWA2024_NDJF_T(K$2*60,$C37,2050,"L","")</f>
        <v>1.7859868594613826</v>
      </c>
      <c r="L37" s="16" cm="1">
        <f t="array" ref="L37">STOWA2024_NDJF_T(L$2*60,$C37,2050,"L","")</f>
        <v>0.52217534528932441</v>
      </c>
      <c r="M37" s="16" cm="1">
        <f t="array" ref="M37">STOWA2024_NDJF_T(M$2*60,$C37,2050,"L","")</f>
        <v>0.28307399628213747</v>
      </c>
      <c r="N37" s="16" cm="1">
        <f t="array" ref="N37">STOWA2024_NDJF_T(N$2*60,$C37,2050,"L","")</f>
        <v>0.19541946416048062</v>
      </c>
      <c r="O37" s="16" cm="1">
        <f t="array" ref="O37">STOWA2024_NDJF_T(O$2*60,$C37,2050,"L","")</f>
        <v>0.10669083960663357</v>
      </c>
      <c r="P37" s="16" cm="1">
        <f t="array" ref="P37">STOWA2024_NDJF_T(P$2*60,$C37,2050,"L","")</f>
        <v>9.744389568529481E-2</v>
      </c>
      <c r="R37" s="14" t="s">
        <v>86</v>
      </c>
      <c r="S37">
        <v>30</v>
      </c>
      <c r="T37" s="16" cm="1">
        <f t="array" ref="T37">STOWA2024_NDJF_T(T$34*60,$C37,2050,"M","")</f>
        <v>17125.613654131732</v>
      </c>
      <c r="U37" s="16" cm="1">
        <f t="array" ref="U37">STOWA2024_NDJF_T(U$34*60,$C37,2050,"M","")</f>
        <v>9868.8887183519892</v>
      </c>
      <c r="V37" s="16" cm="1">
        <f t="array" ref="V37">STOWA2024_NDJF_T(V$34*60,$C37,2050,"M","")</f>
        <v>2788.1126326187523</v>
      </c>
      <c r="W37" s="16" cm="1">
        <f t="array" ref="W37">STOWA2024_NDJF_T(W$34*60,$C37,2050,"M","")</f>
        <v>488.85681387398682</v>
      </c>
      <c r="X37" s="16" cm="1">
        <f t="array" ref="X37">STOWA2024_NDJF_T(X$34*60,$C37,2050,"M","")</f>
        <v>68.779235046588937</v>
      </c>
      <c r="Y37" s="16" cm="1">
        <f t="array" ref="Y37">STOWA2024_NDJF_T(Y$34*60,$C37,2050,"M","")</f>
        <v>12.943510149765114</v>
      </c>
      <c r="Z37" s="16" cm="1">
        <f t="array" ref="Z37">STOWA2024_NDJF_T(Z$34*60,$C37,2050,"M","")</f>
        <v>5.7554780305987441</v>
      </c>
      <c r="AA37" s="16" cm="1">
        <f t="array" ref="AA37">STOWA2024_NDJF_T(AA$34*60,$C37,2050,"M","")</f>
        <v>1.6308972648724289</v>
      </c>
      <c r="AB37" s="16" cm="1">
        <f t="array" ref="AB37">STOWA2024_NDJF_T(AB$34*60,$C37,2050,"M","")</f>
        <v>0.48890898562312507</v>
      </c>
      <c r="AC37" s="16" cm="1">
        <f t="array" ref="AC37">STOWA2024_NDJF_T(AC$34*60,$C37,2050,"M","")</f>
        <v>0.26899446252360104</v>
      </c>
      <c r="AD37" s="16" cm="1">
        <f t="array" ref="AD37">STOWA2024_NDJF_T(AD$34*60,$C37,2050,"M","")</f>
        <v>0.18747342071173528</v>
      </c>
      <c r="AE37" s="16" cm="1">
        <f t="array" ref="AE37">STOWA2024_NDJF_T(AE$34*60,$C37,2050,"M","")</f>
        <v>0.1040379484582294</v>
      </c>
      <c r="AF37" s="16" cm="1">
        <f t="array" ref="AF37">STOWA2024_NDJF_T(AF$34*60,$C37,2050,"M","")</f>
        <v>9.5446250173563285E-2</v>
      </c>
      <c r="AH37" s="14" t="s">
        <v>86</v>
      </c>
      <c r="AI37">
        <v>30</v>
      </c>
      <c r="AJ37" s="16" cm="1">
        <f t="array" ref="AJ37">STOWA2024_NDJF_T(AJ$34*60,$C37,2050,"H","")</f>
        <v>14915.360100226841</v>
      </c>
      <c r="AK37" s="16" cm="1">
        <f t="array" ref="AK37">STOWA2024_NDJF_T(AK$34*60,$C37,2050,"H","")</f>
        <v>8316.8404172588089</v>
      </c>
      <c r="AL37" s="16" cm="1">
        <f t="array" ref="AL37">STOWA2024_NDJF_T(AL$34*60,$C37,2050,"H","")</f>
        <v>2314.262266446407</v>
      </c>
      <c r="AM37" s="16" cm="1">
        <f t="array" ref="AM37">STOWA2024_NDJF_T(AM$34*60,$C37,2050,"H","")</f>
        <v>404.84780537290578</v>
      </c>
      <c r="AN37" s="16" cm="1">
        <f t="array" ref="AN37">STOWA2024_NDJF_T(AN$34*60,$C37,2050,"H","")</f>
        <v>57.907556374013275</v>
      </c>
      <c r="AO37" s="16" cm="1">
        <f t="array" ref="AO37">STOWA2024_NDJF_T(AO$34*60,$C37,2050,"H","")</f>
        <v>11.16740202608189</v>
      </c>
      <c r="AP37" s="16" cm="1">
        <f t="array" ref="AP37">STOWA2024_NDJF_T(AP$34*60,$C37,2050,"H","")</f>
        <v>5.0409969680686135</v>
      </c>
      <c r="AQ37" s="16" cm="1">
        <f t="array" ref="AQ37">STOWA2024_NDJF_T(AQ$34*60,$C37,2050,"H","")</f>
        <v>1.4513080249433374</v>
      </c>
      <c r="AR37" s="16" cm="1">
        <f t="array" ref="AR37">STOWA2024_NDJF_T(AR$34*60,$C37,2050,"H","")</f>
        <v>0.4492313781584516</v>
      </c>
      <c r="AS37" s="16" cm="1">
        <f t="array" ref="AS37">STOWA2024_NDJF_T(AS$34*60,$C37,2050,"H","")</f>
        <v>0.2518950763600703</v>
      </c>
      <c r="AT37" s="16" cm="1">
        <f t="array" ref="AT37">STOWA2024_NDJF_T(AT$34*60,$C37,2050,"H","")</f>
        <v>0.17770860736865202</v>
      </c>
      <c r="AU37" s="16" cm="1">
        <f t="array" ref="AU37">STOWA2024_NDJF_T(AU$34*60,$C37,2050,"H","")</f>
        <v>0.10072018323633489</v>
      </c>
      <c r="AV37" s="16" cm="1">
        <f t="array" ref="AV37">STOWA2024_NDJF_T(AV$34*60,$C37,2050,"H","")</f>
        <v>9.2936569415460135E-2</v>
      </c>
    </row>
    <row r="38" spans="2:48" x14ac:dyDescent="0.3">
      <c r="B38" s="14" t="s">
        <v>87</v>
      </c>
      <c r="C38">
        <v>40</v>
      </c>
      <c r="D38" s="16" cm="1">
        <f t="array" ref="D38">STOWA2024_NDJF_T(D$2*60,$C38,2050,"L","")</f>
        <v>92645.211686175171</v>
      </c>
      <c r="E38" s="16" cm="1">
        <f t="array" ref="E38">STOWA2024_NDJF_T(E$2*60,$C38,2050,"L","")</f>
        <v>82616.293986788543</v>
      </c>
      <c r="F38" s="16" cm="1">
        <f t="array" ref="F38">STOWA2024_NDJF_T(F$2*60,$C38,2050,"L","")</f>
        <v>29411.940876039738</v>
      </c>
      <c r="G38" s="16" cm="1">
        <f t="array" ref="G38">STOWA2024_NDJF_T(G$2*60,$C38,2050,"L","")</f>
        <v>5647.3781504504013</v>
      </c>
      <c r="H38" s="16" cm="1">
        <f t="array" ref="H38">STOWA2024_NDJF_T(H$2*60,$C38,2050,"L","")</f>
        <v>685.5325159033066</v>
      </c>
      <c r="I38" s="16" cm="1">
        <f t="array" ref="I38">STOWA2024_NDJF_T(I$2*60,$C38,2050,"L","")</f>
        <v>97.724366071689715</v>
      </c>
      <c r="J38" s="16" cm="1">
        <f t="array" ref="J38">STOWA2024_NDJF_T(J$2*60,$C38,2050,"L","")</f>
        <v>36.074410093318633</v>
      </c>
      <c r="K38" s="16" cm="1">
        <f t="array" ref="K38">STOWA2024_NDJF_T(K$2*60,$C38,2050,"L","")</f>
        <v>7.7885466191892663</v>
      </c>
      <c r="L38" s="16" cm="1">
        <f t="array" ref="L38">STOWA2024_NDJF_T(L$2*60,$C38,2050,"L","")</f>
        <v>1.7586884756990893</v>
      </c>
      <c r="M38" s="16" cm="1">
        <f t="array" ref="M38">STOWA2024_NDJF_T(M$2*60,$C38,2050,"L","")</f>
        <v>0.8037873451072155</v>
      </c>
      <c r="N38" s="16" cm="1">
        <f t="array" ref="N38">STOWA2024_NDJF_T(N$2*60,$C38,2050,"L","")</f>
        <v>0.48706951764264694</v>
      </c>
      <c r="O38" s="16" cm="1">
        <f t="array" ref="O38">STOWA2024_NDJF_T(O$2*60,$C38,2050,"L","")</f>
        <v>0.19133895171879928</v>
      </c>
      <c r="P38" s="16" cm="1">
        <f t="array" ref="P38">STOWA2024_NDJF_T(P$2*60,$C38,2050,"L","")</f>
        <v>0.15802467298304701</v>
      </c>
      <c r="R38" s="14" t="s">
        <v>87</v>
      </c>
      <c r="S38">
        <v>40</v>
      </c>
      <c r="T38" s="16" cm="1">
        <f t="array" ref="T38">STOWA2024_NDJF_T(T$34*60,$C38,2050,"M","")</f>
        <v>83075.303278151638</v>
      </c>
      <c r="U38" s="16" cm="1">
        <f t="array" ref="U38">STOWA2024_NDJF_T(U$34*60,$C38,2050,"M","")</f>
        <v>71893.622065979958</v>
      </c>
      <c r="V38" s="16" cm="1">
        <f t="array" ref="V38">STOWA2024_NDJF_T(V$34*60,$C38,2050,"M","")</f>
        <v>25152.745196356867</v>
      </c>
      <c r="W38" s="16" cm="1">
        <f t="array" ref="W38">STOWA2024_NDJF_T(W$34*60,$C38,2050,"M","")</f>
        <v>4784.2419045667539</v>
      </c>
      <c r="X38" s="16" cm="1">
        <f t="array" ref="X38">STOWA2024_NDJF_T(X$34*60,$C38,2050,"M","")</f>
        <v>584.35527490810341</v>
      </c>
      <c r="Y38" s="16" cm="1">
        <f t="array" ref="Y38">STOWA2024_NDJF_T(Y$34*60,$C38,2050,"M","")</f>
        <v>84.675424076972277</v>
      </c>
      <c r="Z38" s="16" cm="1">
        <f t="array" ref="Z38">STOWA2024_NDJF_T(Z$34*60,$C38,2050,"M","")</f>
        <v>31.634405371347523</v>
      </c>
      <c r="AA38" s="16" cm="1">
        <f t="array" ref="AA38">STOWA2024_NDJF_T(AA$34*60,$C38,2050,"M","")</f>
        <v>6.9852470863605989</v>
      </c>
      <c r="AB38" s="16" cm="1">
        <f t="array" ref="AB38">STOWA2024_NDJF_T(AB$34*60,$C38,2050,"M","")</f>
        <v>1.6201564879518684</v>
      </c>
      <c r="AC38" s="16" cm="1">
        <f t="array" ref="AC38">STOWA2024_NDJF_T(AC$34*60,$C38,2050,"M","")</f>
        <v>0.75296618198380261</v>
      </c>
      <c r="AD38" s="16" cm="1">
        <f t="array" ref="AD38">STOWA2024_NDJF_T(AD$34*60,$C38,2050,"M","")</f>
        <v>0.46135517803039822</v>
      </c>
      <c r="AE38" s="16" cm="1">
        <f t="array" ref="AE38">STOWA2024_NDJF_T(AE$34*60,$C38,2050,"M","")</f>
        <v>0.1848539869393008</v>
      </c>
      <c r="AF38" s="16" cm="1">
        <f t="array" ref="AF38">STOWA2024_NDJF_T(AF$34*60,$C38,2050,"M","")</f>
        <v>0.15355491360454029</v>
      </c>
      <c r="AH38" s="14" t="s">
        <v>87</v>
      </c>
      <c r="AI38">
        <v>40</v>
      </c>
      <c r="AJ38" s="16" cm="1">
        <f t="array" ref="AJ38">STOWA2024_NDJF_T(AJ$34*60,$C38,2050,"H","")</f>
        <v>72087.009733749132</v>
      </c>
      <c r="AK38" s="16" cm="1">
        <f t="array" ref="AK38">STOWA2024_NDJF_T(AK$34*60,$C38,2050,"H","")</f>
        <v>60017.552143510882</v>
      </c>
      <c r="AL38" s="16" cm="1">
        <f t="array" ref="AL38">STOWA2024_NDJF_T(AL$34*60,$C38,2050,"H","")</f>
        <v>20536.965226634366</v>
      </c>
      <c r="AM38" s="16" cm="1">
        <f t="array" ref="AM38">STOWA2024_NDJF_T(AM$34*60,$C38,2050,"H","")</f>
        <v>3861.6012627736345</v>
      </c>
      <c r="AN38" s="16" cm="1">
        <f t="array" ref="AN38">STOWA2024_NDJF_T(AN$34*60,$C38,2050,"H","")</f>
        <v>475.82431619488756</v>
      </c>
      <c r="AO38" s="16" cm="1">
        <f t="array" ref="AO38">STOWA2024_NDJF_T(AO$34*60,$C38,2050,"H","")</f>
        <v>70.46055061162852</v>
      </c>
      <c r="AP38" s="16" cm="1">
        <f t="array" ref="AP38">STOWA2024_NDJF_T(AP$34*60,$C38,2050,"H","")</f>
        <v>26.738644763987693</v>
      </c>
      <c r="AQ38" s="16" cm="1">
        <f t="array" ref="AQ38">STOWA2024_NDJF_T(AQ$34*60,$C38,2050,"H","")</f>
        <v>6.0727419969144716</v>
      </c>
      <c r="AR38" s="16" cm="1">
        <f t="array" ref="AR38">STOWA2024_NDJF_T(AR$34*60,$C38,2050,"H","")</f>
        <v>1.457832423201276</v>
      </c>
      <c r="AS38" s="16" cm="1">
        <f t="array" ref="AS38">STOWA2024_NDJF_T(AS$34*60,$C38,2050,"H","")</f>
        <v>0.69217778700705446</v>
      </c>
      <c r="AT38" s="16" cm="1">
        <f t="array" ref="AT38">STOWA2024_NDJF_T(AT$34*60,$C38,2050,"H","")</f>
        <v>0.43018560283243934</v>
      </c>
      <c r="AU38" s="16" cm="1">
        <f t="array" ref="AU38">STOWA2024_NDJF_T(AU$34*60,$C38,2050,"H","")</f>
        <v>0.17683466575539666</v>
      </c>
      <c r="AV38" s="16" cm="1">
        <f t="array" ref="AV38">STOWA2024_NDJF_T(AV$34*60,$C38,2050,"H","")</f>
        <v>0.14799310291310133</v>
      </c>
    </row>
    <row r="39" spans="2:48" x14ac:dyDescent="0.3">
      <c r="B39" s="14" t="s">
        <v>88</v>
      </c>
      <c r="C39">
        <v>50</v>
      </c>
      <c r="D39" s="16" cm="1">
        <f t="array" ref="D39">STOWA2024_NDJF_T(D$2*60,$C39,2050,"L","")</f>
        <v>324021.74533547257</v>
      </c>
      <c r="E39" s="16" cm="1">
        <f t="array" ref="E39">STOWA2024_NDJF_T(E$2*60,$C39,2050,"L","")</f>
        <v>414093.35008562374</v>
      </c>
      <c r="F39" s="16" cm="1">
        <f t="array" ref="F39">STOWA2024_NDJF_T(F$2*60,$C39,2050,"L","")</f>
        <v>184287.91254992562</v>
      </c>
      <c r="G39" s="16" cm="1">
        <f t="array" ref="G39">STOWA2024_NDJF_T(G$2*60,$C39,2050,"L","")</f>
        <v>40859.971306865918</v>
      </c>
      <c r="H39" s="16" cm="1">
        <f t="array" ref="H39">STOWA2024_NDJF_T(H$2*60,$C39,2050,"L","")</f>
        <v>4800.4719948665743</v>
      </c>
      <c r="I39" s="16" cm="1">
        <f t="array" ref="I39">STOWA2024_NDJF_T(I$2*60,$C39,2050,"L","")</f>
        <v>580.21468719744519</v>
      </c>
      <c r="J39" s="16" cm="1">
        <f t="array" ref="J39">STOWA2024_NDJF_T(J$2*60,$C39,2050,"L","")</f>
        <v>187.34250377476147</v>
      </c>
      <c r="K39" s="16" cm="1">
        <f t="array" ref="K39">STOWA2024_NDJF_T(K$2*60,$C39,2050,"L","")</f>
        <v>29.437962441405737</v>
      </c>
      <c r="L39" s="16" cm="1">
        <f t="array" ref="L39">STOWA2024_NDJF_T(L$2*60,$C39,2050,"L","")</f>
        <v>5.4829859328594122</v>
      </c>
      <c r="M39" s="16" cm="1">
        <f t="array" ref="M39">STOWA2024_NDJF_T(M$2*60,$C39,2050,"L","")</f>
        <v>2.1908230882668347</v>
      </c>
      <c r="N39" s="16" cm="1">
        <f t="array" ref="N39">STOWA2024_NDJF_T(N$2*60,$C39,2050,"L","")</f>
        <v>1.1922419374545923</v>
      </c>
      <c r="O39" s="16" cm="1">
        <f t="array" ref="O39">STOWA2024_NDJF_T(O$2*60,$C39,2050,"L","")</f>
        <v>0.34872360510346262</v>
      </c>
      <c r="P39" s="16" cm="1">
        <f t="array" ref="P39">STOWA2024_NDJF_T(P$2*60,$C39,2050,"L","")</f>
        <v>0.2613040026489849</v>
      </c>
      <c r="R39" s="14" t="s">
        <v>88</v>
      </c>
      <c r="S39">
        <v>50</v>
      </c>
      <c r="T39" s="16" cm="1">
        <f t="array" ref="T39">STOWA2024_NDJF_T(T$34*60,$C39,2050,"M","")</f>
        <v>290050.98044636991</v>
      </c>
      <c r="U39" s="16" cm="1">
        <f t="array" ref="U39">STOWA2024_NDJF_T(U$34*60,$C39,2050,"M","")</f>
        <v>358675.28973790671</v>
      </c>
      <c r="V39" s="16" cm="1">
        <f t="array" ref="V39">STOWA2024_NDJF_T(V$34*60,$C39,2050,"M","")</f>
        <v>156248.87062108924</v>
      </c>
      <c r="W39" s="16" cm="1">
        <f t="array" ref="W39">STOWA2024_NDJF_T(W$34*60,$C39,2050,"M","")</f>
        <v>34114.345169945802</v>
      </c>
      <c r="X39" s="16" cm="1">
        <f t="array" ref="X39">STOWA2024_NDJF_T(X$34*60,$C39,2050,"M","")</f>
        <v>4007.611740132877</v>
      </c>
      <c r="Y39" s="16" cm="1">
        <f t="array" ref="Y39">STOWA2024_NDJF_T(Y$34*60,$C39,2050,"M","")</f>
        <v>490.56274752825448</v>
      </c>
      <c r="Z39" s="16" cm="1">
        <f t="array" ref="Z39">STOWA2024_NDJF_T(Z$34*60,$C39,2050,"M","")</f>
        <v>160.21453279907939</v>
      </c>
      <c r="AA39" s="16" cm="1">
        <f t="array" ref="AA39">STOWA2024_NDJF_T(AA$34*60,$C39,2050,"M","")</f>
        <v>26.016702547834548</v>
      </c>
      <c r="AB39" s="16" cm="1">
        <f t="array" ref="AB39">STOWA2024_NDJF_T(AB$34*60,$C39,2050,"M","")</f>
        <v>4.9798320808395422</v>
      </c>
      <c r="AC39" s="16" cm="1">
        <f t="array" ref="AC39">STOWA2024_NDJF_T(AC$34*60,$C39,2050,"M","")</f>
        <v>2.0253385903042145</v>
      </c>
      <c r="AD39" s="16" cm="1">
        <f t="array" ref="AD39">STOWA2024_NDJF_T(AD$34*60,$C39,2050,"M","")</f>
        <v>1.115543511659234</v>
      </c>
      <c r="AE39" s="16" cm="1">
        <f t="array" ref="AE39">STOWA2024_NDJF_T(AE$34*60,$C39,2050,"M","")</f>
        <v>0.33361657991932953</v>
      </c>
      <c r="AF39" s="16" cm="1">
        <f t="array" ref="AF39">STOWA2024_NDJF_T(AF$34*60,$C39,2050,"M","")</f>
        <v>0.25172840397163826</v>
      </c>
      <c r="AH39" s="14" t="s">
        <v>88</v>
      </c>
      <c r="AI39">
        <v>50</v>
      </c>
      <c r="AJ39" s="16" cm="1">
        <f t="array" ref="AJ39">STOWA2024_NDJF_T(AJ$34*60,$C39,2050,"H","")</f>
        <v>251110.14027559318</v>
      </c>
      <c r="AK39" s="16" cm="1">
        <f t="array" ref="AK39">STOWA2024_NDJF_T(AK$34*60,$C39,2050,"H","")</f>
        <v>297591.077337989</v>
      </c>
      <c r="AL39" s="16" cm="1">
        <f t="array" ref="AL39">STOWA2024_NDJF_T(AL$34*60,$C39,2050,"H","")</f>
        <v>126134.96641510619</v>
      </c>
      <c r="AM39" s="16" cm="1">
        <f t="array" ref="AM39">STOWA2024_NDJF_T(AM$34*60,$C39,2050,"H","")</f>
        <v>27015.275297012191</v>
      </c>
      <c r="AN39" s="16" cm="1">
        <f t="array" ref="AN39">STOWA2024_NDJF_T(AN$34*60,$C39,2050,"H","")</f>
        <v>3176.0721022038001</v>
      </c>
      <c r="AO39" s="16" cm="1">
        <f t="array" ref="AO39">STOWA2024_NDJF_T(AO$34*60,$C39,2050,"H","")</f>
        <v>395.47881962974014</v>
      </c>
      <c r="AP39" s="16" cm="1">
        <f t="array" ref="AP39">STOWA2024_NDJF_T(AP$34*60,$C39,2050,"H","")</f>
        <v>131.12020134727283</v>
      </c>
      <c r="AQ39" s="16" cm="1">
        <f t="array" ref="AQ39">STOWA2024_NDJF_T(AQ$34*60,$C39,2050,"H","")</f>
        <v>22.189966082098476</v>
      </c>
      <c r="AR39" s="16" cm="1">
        <f t="array" ref="AR39">STOWA2024_NDJF_T(AR$34*60,$C39,2050,"H","")</f>
        <v>4.3991004733302193</v>
      </c>
      <c r="AS39" s="16" cm="1">
        <f t="array" ref="AS39">STOWA2024_NDJF_T(AS$34*60,$C39,2050,"H","")</f>
        <v>1.8302808589787103</v>
      </c>
      <c r="AT39" s="16" cm="1">
        <f t="array" ref="AT39">STOWA2024_NDJF_T(AT$34*60,$C39,2050,"H","")</f>
        <v>1.0238472717847613</v>
      </c>
      <c r="AU39" s="16" cm="1">
        <f t="array" ref="AU39">STOWA2024_NDJF_T(AU$34*60,$C39,2050,"H","")</f>
        <v>0.31514501744786327</v>
      </c>
      <c r="AV39" s="16" cm="1">
        <f t="array" ref="AV39">STOWA2024_NDJF_T(AV$34*60,$C39,2050,"H","")</f>
        <v>0.23994346584703247</v>
      </c>
    </row>
    <row r="40" spans="2:48" x14ac:dyDescent="0.3">
      <c r="B40" s="14" t="s">
        <v>89</v>
      </c>
      <c r="C40">
        <v>60</v>
      </c>
      <c r="D40" s="16" cm="1">
        <f t="array" ref="D40">STOWA2024_NDJF_T(D$2*60,$C40,2050,"L","")</f>
        <v>913315.11851753562</v>
      </c>
      <c r="E40" s="16" cm="1">
        <f t="array" ref="E40">STOWA2024_NDJF_T(E$2*60,$C40,2050,"L","")</f>
        <v>1602873.0432386217</v>
      </c>
      <c r="F40" s="16" cm="1">
        <f t="array" ref="F40">STOWA2024_NDJF_T(F$2*60,$C40,2050,"L","")</f>
        <v>884094.08896265086</v>
      </c>
      <c r="G40" s="16" cm="1">
        <f t="array" ref="G40">STOWA2024_NDJF_T(G$2*60,$C40,2050,"L","")</f>
        <v>231921.19869376204</v>
      </c>
      <c r="H40" s="16" cm="1">
        <f t="array" ref="H40">STOWA2024_NDJF_T(H$2*60,$C40,2050,"L","")</f>
        <v>28112.366073917965</v>
      </c>
      <c r="I40" s="16" cm="1">
        <f t="array" ref="I40">STOWA2024_NDJF_T(I$2*60,$C40,2050,"L","")</f>
        <v>3087.1529235791518</v>
      </c>
      <c r="J40" s="16" cm="1">
        <f t="array" ref="J40">STOWA2024_NDJF_T(J$2*60,$C40,2050,"L","")</f>
        <v>901.19937347876657</v>
      </c>
      <c r="K40" s="16" cm="1">
        <f t="array" ref="K40">STOWA2024_NDJF_T(K$2*60,$C40,2050,"L","")</f>
        <v>98.907366991924533</v>
      </c>
      <c r="L40" s="16" cm="1">
        <f t="array" ref="L40">STOWA2024_NDJF_T(L$2*60,$C40,2050,"L","")</f>
        <v>15.968996690224882</v>
      </c>
      <c r="M40" s="16" cm="1">
        <f t="array" ref="M40">STOWA2024_NDJF_T(M$2*60,$C40,2050,"L","")</f>
        <v>5.7506748108125851</v>
      </c>
      <c r="N40" s="16" cm="1">
        <f t="array" ref="N40">STOWA2024_NDJF_T(N$2*60,$C40,2050,"L","")</f>
        <v>2.8685466507972572</v>
      </c>
      <c r="O40" s="16" cm="1">
        <f t="array" ref="O40">STOWA2024_NDJF_T(O$2*60,$C40,2050,"L","")</f>
        <v>0.64649616463855897</v>
      </c>
      <c r="P40" s="16" cm="1">
        <f t="array" ref="P40">STOWA2024_NDJF_T(P$2*60,$C40,2050,"L","")</f>
        <v>0.44128911430627388</v>
      </c>
      <c r="R40" s="14" t="s">
        <v>89</v>
      </c>
      <c r="S40">
        <v>60</v>
      </c>
      <c r="T40" s="16" cm="1">
        <f t="array" ref="T40">STOWA2024_NDJF_T(T$34*60,$C40,2050,"M","")</f>
        <v>816609.60020185472</v>
      </c>
      <c r="U40" s="16" cm="1">
        <f t="array" ref="U40">STOWA2024_NDJF_T(U$34*60,$C40,2050,"M","")</f>
        <v>1383813.2738387815</v>
      </c>
      <c r="V40" s="16" cm="1">
        <f t="array" ref="V40">STOWA2024_NDJF_T(V$34*60,$C40,2050,"M","")</f>
        <v>744880.13977430912</v>
      </c>
      <c r="W40" s="16" cm="1">
        <f t="array" ref="W40">STOWA2024_NDJF_T(W$34*60,$C40,2050,"M","")</f>
        <v>191478.69877239564</v>
      </c>
      <c r="X40" s="16" cm="1">
        <f t="array" ref="X40">STOWA2024_NDJF_T(X$34*60,$C40,2050,"M","")</f>
        <v>23069.164889592732</v>
      </c>
      <c r="Y40" s="16" cm="1">
        <f t="array" ref="Y40">STOWA2024_NDJF_T(Y$34*60,$C40,2050,"M","")</f>
        <v>2554.2520687307506</v>
      </c>
      <c r="Z40" s="16" cm="1">
        <f t="array" ref="Z40">STOWA2024_NDJF_T(Z$34*60,$C40,2050,"M","")</f>
        <v>753.31131035519957</v>
      </c>
      <c r="AA40" s="16" cm="1">
        <f t="array" ref="AA40">STOWA2024_NDJF_T(AA$34*60,$C40,2050,"M","")</f>
        <v>86.351007605139529</v>
      </c>
      <c r="AB40" s="16" cm="1">
        <f t="array" ref="AB40">STOWA2024_NDJF_T(AB$34*60,$C40,2050,"M","")</f>
        <v>14.322312130901857</v>
      </c>
      <c r="AC40" s="16" cm="1">
        <f t="array" ref="AC40">STOWA2024_NDJF_T(AC$34*60,$C40,2050,"M","")</f>
        <v>5.251571249899782</v>
      </c>
      <c r="AD40" s="16" cm="1">
        <f t="array" ref="AD40">STOWA2024_NDJF_T(AD$34*60,$C40,2050,"M","")</f>
        <v>2.6525601176766385</v>
      </c>
      <c r="AE40" s="16" cm="1">
        <f t="array" ref="AE40">STOWA2024_NDJF_T(AE$34*60,$C40,2050,"M","")</f>
        <v>0.61210047398965206</v>
      </c>
      <c r="AF40" s="16" cm="1">
        <f t="array" ref="AF40">STOWA2024_NDJF_T(AF$34*60,$C40,2050,"M","")</f>
        <v>0.42115793285877734</v>
      </c>
      <c r="AH40" s="14" t="s">
        <v>89</v>
      </c>
      <c r="AI40">
        <v>60</v>
      </c>
      <c r="AJ40" s="16" cm="1">
        <f t="array" ref="AJ40">STOWA2024_NDJF_T(AJ$34*60,$C40,2050,"H","")</f>
        <v>705866.88584343332</v>
      </c>
      <c r="AK40" s="16" cm="1">
        <f t="array" ref="AK40">STOWA2024_NDJF_T(AK$34*60,$C40,2050,"H","")</f>
        <v>1143139.3791870887</v>
      </c>
      <c r="AL40" s="16" cm="1">
        <f t="array" ref="AL40">STOWA2024_NDJF_T(AL$34*60,$C40,2050,"H","")</f>
        <v>596345.26575183799</v>
      </c>
      <c r="AM40" s="16" cm="1">
        <f t="array" ref="AM40">STOWA2024_NDJF_T(AM$34*60,$C40,2050,"H","")</f>
        <v>149417.35095589442</v>
      </c>
      <c r="AN40" s="16" cm="1">
        <f t="array" ref="AN40">STOWA2024_NDJF_T(AN$34*60,$C40,2050,"H","")</f>
        <v>17877.663312041423</v>
      </c>
      <c r="AO40" s="16" cm="1">
        <f t="array" ref="AO40">STOWA2024_NDJF_T(AO$34*60,$C40,2050,"H","")</f>
        <v>2002.3574834160252</v>
      </c>
      <c r="AP40" s="16" cm="1">
        <f t="array" ref="AP40">STOWA2024_NDJF_T(AP$34*60,$C40,2050,"H","")</f>
        <v>598.63872714221873</v>
      </c>
      <c r="AQ40" s="16" cm="1">
        <f t="array" ref="AQ40">STOWA2024_NDJF_T(AQ$34*60,$C40,2050,"H","")</f>
        <v>72.488353981886547</v>
      </c>
      <c r="AR40" s="16" cm="1">
        <f t="array" ref="AR40">STOWA2024_NDJF_T(AR$34*60,$C40,2050,"H","")</f>
        <v>12.447177859048459</v>
      </c>
      <c r="AS40" s="16" cm="1">
        <f t="array" ref="AS40">STOWA2024_NDJF_T(AS$34*60,$C40,2050,"H","")</f>
        <v>4.6711955235905354</v>
      </c>
      <c r="AT40" s="16" cm="1">
        <f t="array" ref="AT40">STOWA2024_NDJF_T(AT$34*60,$C40,2050,"H","")</f>
        <v>2.3977614549112483</v>
      </c>
      <c r="AU40" s="16" cm="1">
        <f t="array" ref="AU40">STOWA2024_NDJF_T(AU$34*60,$C40,2050,"H","")</f>
        <v>0.57056929101485665</v>
      </c>
      <c r="AV40" s="16" cm="1">
        <f t="array" ref="AV40">STOWA2024_NDJF_T(AV$34*60,$C40,2050,"H","")</f>
        <v>0.39665725698945931</v>
      </c>
    </row>
    <row r="41" spans="2:48" x14ac:dyDescent="0.3">
      <c r="B41" s="14" t="s">
        <v>90</v>
      </c>
      <c r="C41">
        <v>70</v>
      </c>
      <c r="D41" s="16" cm="1">
        <f t="array" ref="D41">STOWA2024_NDJF_T(D$2*60,$C41,2050,"L","")</f>
        <v>2210883.8750458704</v>
      </c>
      <c r="E41" s="16" cm="1">
        <f t="array" ref="E41">STOWA2024_NDJF_T(E$2*60,$C41,2050,"L","")</f>
        <v>5146560.5072037587</v>
      </c>
      <c r="F41" s="16" cm="1">
        <f t="array" ref="F41">STOWA2024_NDJF_T(F$2*60,$C41,2050,"L","")</f>
        <v>3475632.5114517519</v>
      </c>
      <c r="G41" s="16" cm="1">
        <f t="array" ref="G41">STOWA2024_NDJF_T(G$2*60,$C41,2050,"L","")</f>
        <v>1089036.2859449247</v>
      </c>
      <c r="H41" s="16" cm="1">
        <f t="array" ref="H41">STOWA2024_NDJF_T(H$2*60,$C41,2050,"L","")</f>
        <v>141886.58584164482</v>
      </c>
      <c r="I41" s="16" cm="1">
        <f t="array" ref="I41">STOWA2024_NDJF_T(I$2*60,$C41,2050,"L","")</f>
        <v>14908.124223915902</v>
      </c>
      <c r="J41" s="16" cm="1">
        <f t="array" ref="J41">STOWA2024_NDJF_T(J$2*60,$C41,2050,"L","")</f>
        <v>4043.0339308422649</v>
      </c>
      <c r="K41" s="16" cm="1">
        <f t="array" ref="K41">STOWA2024_NDJF_T(K$2*60,$C41,2050,"L","")</f>
        <v>301.12992160569644</v>
      </c>
      <c r="L41" s="16" cm="1">
        <f t="array" ref="L41">STOWA2024_NDJF_T(L$2*60,$C41,2050,"L","")</f>
        <v>43.782949096728245</v>
      </c>
      <c r="M41" s="16" cm="1">
        <f t="array" ref="M41">STOWA2024_NDJF_T(M$2*60,$C41,2050,"L","")</f>
        <v>14.575872686992531</v>
      </c>
      <c r="N41" s="16" cm="1">
        <f t="array" ref="N41">STOWA2024_NDJF_T(N$2*60,$C41,2050,"L","")</f>
        <v>6.7878833768788311</v>
      </c>
      <c r="O41" s="16" cm="1">
        <f t="array" ref="O41">STOWA2024_NDJF_T(O$2*60,$C41,2050,"L","")</f>
        <v>1.2202512385207744</v>
      </c>
      <c r="P41" s="16" cm="1">
        <f t="array" ref="P41">STOWA2024_NDJF_T(P$2*60,$C41,2050,"L","")</f>
        <v>0.76253850923855904</v>
      </c>
      <c r="R41" s="14" t="s">
        <v>90</v>
      </c>
      <c r="S41">
        <v>70</v>
      </c>
      <c r="T41" s="16" cm="1">
        <f t="array" ref="T41">STOWA2024_NDJF_T(T$34*60,$C41,2050,"M","")</f>
        <v>1975062.1450579711</v>
      </c>
      <c r="U41" s="16" cm="1">
        <f t="array" ref="U41">STOWA2024_NDJF_T(U$34*60,$C41,2050,"M","")</f>
        <v>4432439.7475911658</v>
      </c>
      <c r="V41" s="16" cm="1">
        <f t="array" ref="V41">STOWA2024_NDJF_T(V$34*60,$C41,2050,"M","")</f>
        <v>2914293.7794093969</v>
      </c>
      <c r="W41" s="16" cm="1">
        <f t="array" ref="W41">STOWA2024_NDJF_T(W$34*60,$C41,2050,"M","")</f>
        <v>891166.31155075913</v>
      </c>
      <c r="X41" s="16" cm="1">
        <f t="array" ref="X41">STOWA2024_NDJF_T(X$34*60,$C41,2050,"M","")</f>
        <v>114764.57471546464</v>
      </c>
      <c r="Y41" s="16" cm="1">
        <f t="array" ref="Y41">STOWA2024_NDJF_T(Y$34*60,$C41,2050,"M","")</f>
        <v>12100.082570736678</v>
      </c>
      <c r="Z41" s="16" cm="1">
        <f t="array" ref="Z41">STOWA2024_NDJF_T(Z$34*60,$C41,2050,"M","")</f>
        <v>3309.8204551549925</v>
      </c>
      <c r="AA41" s="16" cm="1">
        <f t="array" ref="AA41">STOWA2024_NDJF_T(AA$34*60,$C41,2050,"M","")</f>
        <v>260.20264635628962</v>
      </c>
      <c r="AB41" s="16" cm="1">
        <f t="array" ref="AB41">STOWA2024_NDJF_T(AB$34*60,$C41,2050,"M","")</f>
        <v>38.830689449233112</v>
      </c>
      <c r="AC41" s="16" cm="1">
        <f t="array" ref="AC41">STOWA2024_NDJF_T(AC$34*60,$C41,2050,"M","")</f>
        <v>13.160201491451105</v>
      </c>
      <c r="AD41" s="16" cm="1">
        <f t="array" ref="AD41">STOWA2024_NDJF_T(AD$34*60,$C41,2050,"M","")</f>
        <v>6.2059936228117021</v>
      </c>
      <c r="AE41" s="16" cm="1">
        <f t="array" ref="AE41">STOWA2024_NDJF_T(AE$34*60,$C41,2050,"M","")</f>
        <v>1.1427110734394839</v>
      </c>
      <c r="AF41" s="16" cm="1">
        <f t="array" ref="AF41">STOWA2024_NDJF_T(AF$34*60,$C41,2050,"M","")</f>
        <v>0.72036603167129787</v>
      </c>
      <c r="AH41" s="14" t="s">
        <v>90</v>
      </c>
      <c r="AI41">
        <v>70</v>
      </c>
      <c r="AJ41" s="16" cm="1">
        <f t="array" ref="AJ41">STOWA2024_NDJF_T(AJ$34*60,$C41,2050,"H","")</f>
        <v>1705291.1810750901</v>
      </c>
      <c r="AK41" s="16" cm="1">
        <f t="array" ref="AK41">STOWA2024_NDJF_T(AK$34*60,$C41,2050,"H","")</f>
        <v>3649727.5415865947</v>
      </c>
      <c r="AL41" s="16" cm="1">
        <f t="array" ref="AL41">STOWA2024_NDJF_T(AL$34*60,$C41,2050,"H","")</f>
        <v>2318449.8114332017</v>
      </c>
      <c r="AM41" s="16" cm="1">
        <f t="array" ref="AM41">STOWA2024_NDJF_T(AM$34*60,$C41,2050,"H","")</f>
        <v>687316.47634490847</v>
      </c>
      <c r="AN41" s="16" cm="1">
        <f t="array" ref="AN41">STOWA2024_NDJF_T(AN$34*60,$C41,2050,"H","")</f>
        <v>87275.961576598027</v>
      </c>
      <c r="AO41" s="16" cm="1">
        <f t="array" ref="AO41">STOWA2024_NDJF_T(AO$34*60,$C41,2050,"H","")</f>
        <v>9252.5914560148594</v>
      </c>
      <c r="AP41" s="16" cm="1">
        <f t="array" ref="AP41">STOWA2024_NDJF_T(AP$34*60,$C41,2050,"H","")</f>
        <v>2560.3725550305762</v>
      </c>
      <c r="AQ41" s="16" cm="1">
        <f t="array" ref="AQ41">STOWA2024_NDJF_T(AQ$34*60,$C41,2050,"H","")</f>
        <v>215.5064823172244</v>
      </c>
      <c r="AR41" s="16" cm="1">
        <f t="array" ref="AR41">STOWA2024_NDJF_T(AR$34*60,$C41,2050,"H","")</f>
        <v>33.259563312976574</v>
      </c>
      <c r="AS41" s="16" cm="1">
        <f t="array" ref="AS41">STOWA2024_NDJF_T(AS$34*60,$C41,2050,"H","")</f>
        <v>11.534309228190951</v>
      </c>
      <c r="AT41" s="16" cm="1">
        <f t="array" ref="AT41">STOWA2024_NDJF_T(AT$34*60,$C41,2050,"H","")</f>
        <v>5.5281743031767174</v>
      </c>
      <c r="AU41" s="16" cm="1">
        <f t="array" ref="AU41">STOWA2024_NDJF_T(AU$34*60,$C41,2050,"H","")</f>
        <v>1.0503038703219076</v>
      </c>
      <c r="AV41" s="16" cm="1">
        <f t="array" ref="AV41">STOWA2024_NDJF_T(AV$34*60,$C41,2050,"H","")</f>
        <v>0.66968637910965489</v>
      </c>
    </row>
    <row r="42" spans="2:48" x14ac:dyDescent="0.3">
      <c r="B42" s="14" t="s">
        <v>91</v>
      </c>
      <c r="C42">
        <v>80</v>
      </c>
      <c r="D42" s="16" cm="1">
        <f t="array" ref="D42">STOWA2024_NDJF_T(D$2*60,$C42,2050,"L","")</f>
        <v>4779253.5934534064</v>
      </c>
      <c r="E42" s="16" cm="1">
        <f t="array" ref="E42">STOWA2024_NDJF_T(E$2*60,$C42,2050,"L","")</f>
        <v>14344796.447589546</v>
      </c>
      <c r="F42" s="16" cm="1">
        <f t="array" ref="F42">STOWA2024_NDJF_T(F$2*60,$C42,2050,"L","")</f>
        <v>11711242.725398907</v>
      </c>
      <c r="G42" s="16" cm="1">
        <f t="array" ref="G42">STOWA2024_NDJF_T(G$2*60,$C42,2050,"L","")</f>
        <v>4391630.228069569</v>
      </c>
      <c r="H42" s="16" cm="1">
        <f t="array" ref="H42">STOWA2024_NDJF_T(H$2*60,$C42,2050,"L","")</f>
        <v>631584.70139913843</v>
      </c>
      <c r="I42" s="16" cm="1">
        <f t="array" ref="I42">STOWA2024_NDJF_T(I$2*60,$C42,2050,"L","")</f>
        <v>66040.05932381007</v>
      </c>
      <c r="J42" s="16" cm="1">
        <f t="array" ref="J42">STOWA2024_NDJF_T(J$2*60,$C42,2050,"L","")</f>
        <v>17016.412015659305</v>
      </c>
      <c r="K42" s="16" cm="1">
        <f t="array" ref="K42">STOWA2024_NDJF_T(K$2*60,$C42,2050,"L","")</f>
        <v>843.16555831266533</v>
      </c>
      <c r="L42" s="16" cm="1">
        <f t="array" ref="L42">STOWA2024_NDJF_T(L$2*60,$C42,2050,"L","")</f>
        <v>113.73993309074585</v>
      </c>
      <c r="M42" s="16" cm="1">
        <f t="array" ref="M42">STOWA2024_NDJF_T(M$2*60,$C42,2050,"L","")</f>
        <v>35.760673012509422</v>
      </c>
      <c r="N42" s="16" cm="1">
        <f t="array" ref="N42">STOWA2024_NDJF_T(N$2*60,$C42,2050,"L","")</f>
        <v>15.807002218889602</v>
      </c>
      <c r="O42" s="16" cm="1">
        <f t="array" ref="O42">STOWA2024_NDJF_T(O$2*60,$C42,2050,"L","")</f>
        <v>2.3478413597702663</v>
      </c>
      <c r="P42" s="16" cm="1">
        <f t="array" ref="P42">STOWA2024_NDJF_T(P$2*60,$C42,2050,"L","")</f>
        <v>1.3509524721647821</v>
      </c>
      <c r="R42" s="14" t="s">
        <v>91</v>
      </c>
      <c r="S42">
        <v>80</v>
      </c>
      <c r="T42" s="16" cm="1">
        <f t="array" ref="T42">STOWA2024_NDJF_T(T$34*60,$C42,2050,"M","")</f>
        <v>4266693.9317987319</v>
      </c>
      <c r="U42" s="16" cm="1">
        <f t="array" ref="U42">STOWA2024_NDJF_T(U$34*60,$C42,2050,"M","")</f>
        <v>12330979.367043292</v>
      </c>
      <c r="V42" s="16" cm="1">
        <f t="array" ref="V42">STOWA2024_NDJF_T(V$34*60,$C42,2050,"M","")</f>
        <v>9782799.0176433325</v>
      </c>
      <c r="W42" s="16" cm="1">
        <f t="array" ref="W42">STOWA2024_NDJF_T(W$34*60,$C42,2050,"M","")</f>
        <v>3567757.8258954925</v>
      </c>
      <c r="X42" s="16" cm="1">
        <f t="array" ref="X42">STOWA2024_NDJF_T(X$34*60,$C42,2050,"M","")</f>
        <v>504616.88810762117</v>
      </c>
      <c r="Y42" s="16" cm="1">
        <f t="array" ref="Y42">STOWA2024_NDJF_T(Y$34*60,$C42,2050,"M","")</f>
        <v>52688.645785586697</v>
      </c>
      <c r="Z42" s="16" cm="1">
        <f t="array" ref="Z42">STOWA2024_NDJF_T(Z$34*60,$C42,2050,"M","")</f>
        <v>13666.515674769722</v>
      </c>
      <c r="AA42" s="16" cm="1">
        <f t="array" ref="AA42">STOWA2024_NDJF_T(AA$34*60,$C42,2050,"M","")</f>
        <v>722.16389042047354</v>
      </c>
      <c r="AB42" s="16" cm="1">
        <f t="array" ref="AB42">STOWA2024_NDJF_T(AB$34*60,$C42,2050,"M","")</f>
        <v>99.866917541487737</v>
      </c>
      <c r="AC42" s="16" cm="1">
        <f t="array" ref="AC42">STOWA2024_NDJF_T(AC$34*60,$C42,2050,"M","")</f>
        <v>31.946932228939087</v>
      </c>
      <c r="AD42" s="16" cm="1">
        <f t="array" ref="AD42">STOWA2024_NDJF_T(AD$34*60,$C42,2050,"M","")</f>
        <v>14.294885549193342</v>
      </c>
      <c r="AE42" s="16" cm="1">
        <f t="array" ref="AE42">STOWA2024_NDJF_T(AE$34*60,$C42,2050,"M","")</f>
        <v>2.173181917459075</v>
      </c>
      <c r="AF42" s="16" cm="1">
        <f t="array" ref="AF42">STOWA2024_NDJF_T(AF$34*60,$C42,2050,"M","")</f>
        <v>1.2620957303364781</v>
      </c>
      <c r="AH42" s="14" t="s">
        <v>91</v>
      </c>
      <c r="AI42">
        <v>80</v>
      </c>
      <c r="AJ42" s="16" cm="1">
        <f t="array" ref="AJ42">STOWA2024_NDJF_T(AJ$34*60,$C42,2050,"H","")</f>
        <v>3680708.7257606881</v>
      </c>
      <c r="AK42" s="16" cm="1">
        <f t="array" ref="AK42">STOWA2024_NDJF_T(AK$34*60,$C42,2050,"H","")</f>
        <v>10128159.505677762</v>
      </c>
      <c r="AL42" s="16" cm="1">
        <f t="array" ref="AL42">STOWA2024_NDJF_T(AL$34*60,$C42,2050,"H","")</f>
        <v>7743845.6888874508</v>
      </c>
      <c r="AM42" s="16" cm="1">
        <f t="array" ref="AM42">STOWA2024_NDJF_T(AM$34*60,$C42,2050,"H","")</f>
        <v>2725555.0651404387</v>
      </c>
      <c r="AN42" s="16" cm="1">
        <f t="array" ref="AN42">STOWA2024_NDJF_T(AN$34*60,$C42,2050,"H","")</f>
        <v>377632.10257621348</v>
      </c>
      <c r="AO42" s="16" cm="1">
        <f t="array" ref="AO42">STOWA2024_NDJF_T(AO$34*60,$C42,2050,"H","")</f>
        <v>39401.620389883836</v>
      </c>
      <c r="AP42" s="16" cm="1">
        <f t="array" ref="AP42">STOWA2024_NDJF_T(AP$34*60,$C42,2050,"H","")</f>
        <v>10313.773355056834</v>
      </c>
      <c r="AQ42" s="16" cm="1">
        <f t="array" ref="AQ42">STOWA2024_NDJF_T(AQ$34*60,$C42,2050,"H","")</f>
        <v>591.25835842645574</v>
      </c>
      <c r="AR42" s="16" cm="1">
        <f t="array" ref="AR42">STOWA2024_NDJF_T(AR$34*60,$C42,2050,"H","")</f>
        <v>84.427560679819877</v>
      </c>
      <c r="AS42" s="16" cm="1">
        <f t="array" ref="AS42">STOWA2024_NDJF_T(AS$34*60,$C42,2050,"H","")</f>
        <v>27.617860285286969</v>
      </c>
      <c r="AT42" s="16" cm="1">
        <f t="array" ref="AT42">STOWA2024_NDJF_T(AT$34*60,$C42,2050,"H","")</f>
        <v>12.554832248106711</v>
      </c>
      <c r="AU42" s="16" cm="1">
        <f t="array" ref="AU42">STOWA2024_NDJF_T(AU$34*60,$C42,2050,"H","")</f>
        <v>1.9678783015361108</v>
      </c>
      <c r="AV42" s="16" cm="1">
        <f t="array" ref="AV42">STOWA2024_NDJF_T(AV$34*60,$C42,2050,"H","")</f>
        <v>1.1567644488467721</v>
      </c>
    </row>
    <row r="43" spans="2:48" x14ac:dyDescent="0.3">
      <c r="B43" s="14" t="s">
        <v>92</v>
      </c>
      <c r="C43">
        <v>90</v>
      </c>
      <c r="D43" s="16" cm="1">
        <f t="array" ref="D43">STOWA2024_NDJF_T(D$2*60,$C43,2050,"L","")</f>
        <v>9466102.9957355093</v>
      </c>
      <c r="E43" s="16" cm="1">
        <f t="array" ref="E43">STOWA2024_NDJF_T(E$2*60,$C43,2050,"L","")</f>
        <v>35786789.690678798</v>
      </c>
      <c r="F43" s="16" cm="1">
        <f t="array" ref="F43">STOWA2024_NDJF_T(F$2*60,$C43,2050,"L","")</f>
        <v>34896420.44424732</v>
      </c>
      <c r="G43" s="16" cm="1">
        <f t="array" ref="G43">STOWA2024_NDJF_T(G$2*60,$C43,2050,"L","")</f>
        <v>15629499.537549926</v>
      </c>
      <c r="H43" s="16" cm="1">
        <f t="array" ref="H43">STOWA2024_NDJF_T(H$2*60,$C43,2050,"L","")</f>
        <v>2524840.3090663222</v>
      </c>
      <c r="I43" s="16" cm="1">
        <f t="array" ref="I43">STOWA2024_NDJF_T(I$2*60,$C43,2050,"L","")</f>
        <v>270774.3990224133</v>
      </c>
      <c r="J43" s="16" cm="1">
        <f t="array" ref="J43">STOWA2024_NDJF_T(J$2*60,$C43,2050,"L","")</f>
        <v>67541.524818540827</v>
      </c>
      <c r="K43" s="16" cm="1">
        <f t="array" ref="K43">STOWA2024_NDJF_T(K$2*60,$C43,2050,"L","")</f>
        <v>2196.8590305213074</v>
      </c>
      <c r="L43" s="16" cm="1">
        <f t="array" ref="L43">STOWA2024_NDJF_T(L$2*60,$C43,2050,"L","")</f>
        <v>281.49750025507001</v>
      </c>
      <c r="M43" s="16" cm="1">
        <f t="array" ref="M43">STOWA2024_NDJF_T(M$2*60,$C43,2050,"L","")</f>
        <v>85.113166411404237</v>
      </c>
      <c r="N43" s="16" cm="1">
        <f t="array" ref="N43">STOWA2024_NDJF_T(N$2*60,$C43,2050,"L","")</f>
        <v>36.24631936807593</v>
      </c>
      <c r="O43" s="16" cm="1">
        <f t="array" ref="O43">STOWA2024_NDJF_T(O$2*60,$C43,2050,"L","")</f>
        <v>4.6101110922100172</v>
      </c>
      <c r="P43" s="16" cm="1">
        <f t="array" ref="P43">STOWA2024_NDJF_T(P$2*60,$C43,2050,"L","")</f>
        <v>2.4601219204409945</v>
      </c>
      <c r="R43" s="14" t="s">
        <v>92</v>
      </c>
      <c r="S43">
        <v>90</v>
      </c>
      <c r="T43" s="16" cm="1">
        <f t="array" ref="T43">STOWA2024_NDJF_T(T$34*60,$C43,2050,"M","")</f>
        <v>8446641.142983431</v>
      </c>
      <c r="U43" s="16" cm="1">
        <f t="array" ref="U43">STOWA2024_NDJF_T(U$34*60,$C43,2050,"M","")</f>
        <v>30716811.273760267</v>
      </c>
      <c r="V43" s="16" cm="1">
        <f t="array" ref="V43">STOWA2024_NDJF_T(V$34*60,$C43,2050,"M","")</f>
        <v>29061397.564751379</v>
      </c>
      <c r="W43" s="16" cm="1">
        <f t="array" ref="W43">STOWA2024_NDJF_T(W$34*60,$C43,2050,"M","")</f>
        <v>12621486.692043595</v>
      </c>
      <c r="X43" s="16" cm="1">
        <f t="array" ref="X43">STOWA2024_NDJF_T(X$34*60,$C43,2050,"M","")</f>
        <v>1996025.756466371</v>
      </c>
      <c r="Y43" s="16" cm="1">
        <f t="array" ref="Y43">STOWA2024_NDJF_T(Y$34*60,$C43,2050,"M","")</f>
        <v>212721.94515064903</v>
      </c>
      <c r="Z43" s="16" cm="1">
        <f t="array" ref="Z43">STOWA2024_NDJF_T(Z$34*60,$C43,2050,"M","")</f>
        <v>53298.294384810091</v>
      </c>
      <c r="AA43" s="16" cm="1">
        <f t="array" ref="AA43">STOWA2024_NDJF_T(AA$34*60,$C43,2050,"M","")</f>
        <v>1867.2657007130126</v>
      </c>
      <c r="AB43" s="16" cm="1">
        <f t="array" ref="AB43">STOWA2024_NDJF_T(AB$34*60,$C43,2050,"M","")</f>
        <v>244.93523833624971</v>
      </c>
      <c r="AC43" s="16" cm="1">
        <f t="array" ref="AC43">STOWA2024_NDJF_T(AC$34*60,$C43,2050,"M","")</f>
        <v>75.28704089583654</v>
      </c>
      <c r="AD43" s="16" cm="1">
        <f t="array" ref="AD43">STOWA2024_NDJF_T(AD$34*60,$C43,2050,"M","")</f>
        <v>32.435450019372389</v>
      </c>
      <c r="AE43" s="16" cm="1">
        <f t="array" ref="AE43">STOWA2024_NDJF_T(AE$34*60,$C43,2050,"M","")</f>
        <v>4.2146268073698039</v>
      </c>
      <c r="AF43" s="16" cm="1">
        <f t="array" ref="AF43">STOWA2024_NDJF_T(AF$34*60,$C43,2050,"M","")</f>
        <v>2.2703809785203917</v>
      </c>
      <c r="AH43" s="14" t="s">
        <v>92</v>
      </c>
      <c r="AI43">
        <v>90</v>
      </c>
      <c r="AJ43" s="16" cm="1">
        <f t="array" ref="AJ43">STOWA2024_NDJF_T(AJ$34*60,$C43,2050,"H","")</f>
        <v>7281532.9388223765</v>
      </c>
      <c r="AK43" s="16" cm="1">
        <f t="array" ref="AK43">STOWA2024_NDJF_T(AK$34*60,$C43,2050,"H","")</f>
        <v>25179690.289185341</v>
      </c>
      <c r="AL43" s="16" cm="1">
        <f t="array" ref="AL43">STOWA2024_NDJF_T(AL$34*60,$C43,2050,"H","")</f>
        <v>22911585.349808026</v>
      </c>
      <c r="AM43" s="16" cm="1">
        <f t="array" ref="AM43">STOWA2024_NDJF_T(AM$34*60,$C43,2050,"H","")</f>
        <v>9566109.0466025993</v>
      </c>
      <c r="AN43" s="16" cm="1">
        <f t="array" ref="AN43">STOWA2024_NDJF_T(AN$34*60,$C43,2050,"H","")</f>
        <v>1473163.8875674219</v>
      </c>
      <c r="AO43" s="16" cm="1">
        <f t="array" ref="AO43">STOWA2024_NDJF_T(AO$34*60,$C43,2050,"H","")</f>
        <v>155917.23901868629</v>
      </c>
      <c r="AP43" s="16" cm="1">
        <f t="array" ref="AP43">STOWA2024_NDJF_T(AP$34*60,$C43,2050,"H","")</f>
        <v>39316.520895381836</v>
      </c>
      <c r="AQ43" s="16" cm="1">
        <f t="array" ref="AQ43">STOWA2024_NDJF_T(AQ$34*60,$C43,2050,"H","")</f>
        <v>1513.574283265955</v>
      </c>
      <c r="AR43" s="16" cm="1">
        <f t="array" ref="AR43">STOWA2024_NDJF_T(AR$34*60,$C43,2050,"H","")</f>
        <v>204.64079003108648</v>
      </c>
      <c r="AS43" s="16" cm="1">
        <f t="array" ref="AS43">STOWA2024_NDJF_T(AS$34*60,$C43,2050,"H","")</f>
        <v>64.253697100656353</v>
      </c>
      <c r="AT43" s="16" cm="1">
        <f t="array" ref="AT43">STOWA2024_NDJF_T(AT$34*60,$C43,2050,"H","")</f>
        <v>28.101369205406822</v>
      </c>
      <c r="AU43" s="16" cm="1">
        <f t="array" ref="AU43">STOWA2024_NDJF_T(AU$34*60,$C43,2050,"H","")</f>
        <v>3.7566120203913278</v>
      </c>
      <c r="AV43" s="16" cm="1">
        <f t="array" ref="AV43">STOWA2024_NDJF_T(AV$34*60,$C43,2050,"H","")</f>
        <v>2.0488072781421165</v>
      </c>
    </row>
    <row r="44" spans="2:48" x14ac:dyDescent="0.3">
      <c r="B44" s="14" t="s">
        <v>93</v>
      </c>
      <c r="C44">
        <v>100</v>
      </c>
      <c r="D44" s="16" cm="1">
        <f t="array" ref="D44">STOWA2024_NDJF_T(D$2*60,$C44,2050,"L","")</f>
        <v>17488398.397564374</v>
      </c>
      <c r="E44" s="16" cm="1">
        <f t="array" ref="E44">STOWA2024_NDJF_T(E$2*60,$C44,2050,"L","")</f>
        <v>81661242.286402494</v>
      </c>
      <c r="F44" s="16" cm="1">
        <f t="array" ref="F44">STOWA2024_NDJF_T(F$2*60,$C44,2050,"L","")</f>
        <v>94055544.592103049</v>
      </c>
      <c r="G44" s="16" cm="1">
        <f t="array" ref="G44">STOWA2024_NDJF_T(G$2*60,$C44,2050,"L","")</f>
        <v>50110756.465590656</v>
      </c>
      <c r="H44" s="16" cm="1">
        <f t="array" ref="H44">STOWA2024_NDJF_T(H$2*60,$C44,2050,"L","")</f>
        <v>9196492.9468809292</v>
      </c>
      <c r="I44" s="16" cm="1">
        <f t="array" ref="I44">STOWA2024_NDJF_T(I$2*60,$C44,2050,"L","")</f>
        <v>1035470.7005442262</v>
      </c>
      <c r="J44" s="16" cm="1">
        <f t="array" ref="J44">STOWA2024_NDJF_T(J$2*60,$C44,2050,"L","")</f>
        <v>253984.58611251021</v>
      </c>
      <c r="K44" s="16" cm="1">
        <f t="array" ref="K44">STOWA2024_NDJF_T(K$2*60,$C44,2050,"L","")</f>
        <v>5376.5890402233099</v>
      </c>
      <c r="L44" s="16" cm="1">
        <f t="array" ref="L44">STOWA2024_NDJF_T(L$2*60,$C44,2050,"L","")</f>
        <v>666.84255655203538</v>
      </c>
      <c r="M44" s="16" cm="1">
        <f t="array" ref="M44">STOWA2024_NDJF_T(M$2*60,$C44,2050,"L","")</f>
        <v>196.91075572701121</v>
      </c>
      <c r="N44" s="16" cm="1">
        <f t="array" ref="N44">STOWA2024_NDJF_T(N$2*60,$C44,2050,"L","")</f>
        <v>81.887382082470708</v>
      </c>
      <c r="O44" s="16" cm="1">
        <f t="array" ref="O44">STOWA2024_NDJF_T(O$2*60,$C44,2050,"L","")</f>
        <v>9.2499958684370913</v>
      </c>
      <c r="P44" s="16" cm="1">
        <f t="array" ref="P44">STOWA2024_NDJF_T(P$2*60,$C44,2050,"L","")</f>
        <v>4.6172871414089345</v>
      </c>
      <c r="R44" s="14" t="s">
        <v>93</v>
      </c>
      <c r="S44">
        <v>100</v>
      </c>
      <c r="T44" s="16" cm="1">
        <f t="array" ref="T44">STOWA2024_NDJF_T(T$34*60,$C44,2050,"M","")</f>
        <v>15598365.346893508</v>
      </c>
      <c r="U44" s="16" cm="1">
        <f t="array" ref="U44">STOWA2024_NDJF_T(U$34*60,$C44,2050,"M","")</f>
        <v>70006787.670675918</v>
      </c>
      <c r="V44" s="16" cm="1">
        <f t="array" ref="V44">STOWA2024_NDJF_T(V$34*60,$C44,2050,"M","")</f>
        <v>78131764.029345959</v>
      </c>
      <c r="W44" s="16" cm="1">
        <f t="array" ref="W44">STOWA2024_NDJF_T(W$34*60,$C44,2050,"M","")</f>
        <v>40263009.222209267</v>
      </c>
      <c r="X44" s="16" cm="1">
        <f t="array" ref="X44">STOWA2024_NDJF_T(X$34*60,$C44,2050,"M","")</f>
        <v>7203632.745445068</v>
      </c>
      <c r="Y44" s="16" cm="1">
        <f t="array" ref="Y44">STOWA2024_NDJF_T(Y$34*60,$C44,2050,"M","")</f>
        <v>802203.61839290196</v>
      </c>
      <c r="Z44" s="16" cm="1">
        <f t="array" ref="Z44">STOWA2024_NDJF_T(Z$34*60,$C44,2050,"M","")</f>
        <v>197192.72207951394</v>
      </c>
      <c r="AA44" s="16" cm="1">
        <f t="array" ref="AA44">STOWA2024_NDJF_T(AA$34*60,$C44,2050,"M","")</f>
        <v>4539.5214186462936</v>
      </c>
      <c r="AB44" s="16" cm="1">
        <f t="array" ref="AB44">STOWA2024_NDJF_T(AB$34*60,$C44,2050,"M","")</f>
        <v>575.48910544335638</v>
      </c>
      <c r="AC44" s="16" cm="1">
        <f t="array" ref="AC44">STOWA2024_NDJF_T(AC$34*60,$C44,2050,"M","")</f>
        <v>172.57112713073886</v>
      </c>
      <c r="AD44" s="16" cm="1">
        <f t="array" ref="AD44">STOWA2024_NDJF_T(AD$34*60,$C44,2050,"M","")</f>
        <v>72.5369643055285</v>
      </c>
      <c r="AE44" s="16" cm="1">
        <f t="array" ref="AE44">STOWA2024_NDJF_T(AE$34*60,$C44,2050,"M","")</f>
        <v>8.3457837798366388</v>
      </c>
      <c r="AF44" s="16" cm="1">
        <f t="array" ref="AF44">STOWA2024_NDJF_T(AF$34*60,$C44,2050,"M","")</f>
        <v>4.2041484454582347</v>
      </c>
      <c r="AH44" s="14" t="s">
        <v>93</v>
      </c>
      <c r="AI44">
        <v>100</v>
      </c>
      <c r="AJ44" s="16" cm="1">
        <f t="array" ref="AJ44">STOWA2024_NDJF_T(AJ$34*60,$C44,2050,"H","")</f>
        <v>13439364.81103278</v>
      </c>
      <c r="AK44" s="16" cm="1">
        <f t="array" ref="AK44">STOWA2024_NDJF_T(AK$34*60,$C44,2050,"H","")</f>
        <v>57293693.656301215</v>
      </c>
      <c r="AL44" s="16" cm="1">
        <f t="array" ref="AL44">STOWA2024_NDJF_T(AL$34*60,$C44,2050,"H","")</f>
        <v>61392277.546141282</v>
      </c>
      <c r="AM44" s="16" cm="1">
        <f t="array" ref="AM44">STOWA2024_NDJF_T(AM$34*60,$C44,2050,"H","")</f>
        <v>30313391.770732913</v>
      </c>
      <c r="AN44" s="16" cm="1">
        <f t="array" ref="AN44">STOWA2024_NDJF_T(AN$34*60,$C44,2050,"H","")</f>
        <v>5252757.7392245177</v>
      </c>
      <c r="AO44" s="16" cm="1">
        <f t="array" ref="AO44">STOWA2024_NDJF_T(AO$34*60,$C44,2050,"H","")</f>
        <v>577400.48940078751</v>
      </c>
      <c r="AP44" s="16" cm="1">
        <f t="array" ref="AP44">STOWA2024_NDJF_T(AP$34*60,$C44,2050,"H","")</f>
        <v>142429.65670517628</v>
      </c>
      <c r="AQ44" s="16" cm="1">
        <f t="array" ref="AQ44">STOWA2024_NDJF_T(AQ$34*60,$C44,2050,"H","")</f>
        <v>3647.5958194996624</v>
      </c>
      <c r="AR44" s="16" cm="1">
        <f t="array" ref="AR44">STOWA2024_NDJF_T(AR$34*60,$C44,2050,"H","")</f>
        <v>475.70245299975676</v>
      </c>
      <c r="AS44" s="16" cm="1">
        <f t="array" ref="AS44">STOWA2024_NDJF_T(AS$34*60,$C44,2050,"H","")</f>
        <v>145.51657422079603</v>
      </c>
      <c r="AT44" s="16" cm="1">
        <f t="array" ref="AT44">STOWA2024_NDJF_T(AT$34*60,$C44,2050,"H","")</f>
        <v>62.022196965054576</v>
      </c>
      <c r="AU44" s="16" cm="1">
        <f t="array" ref="AU44">STOWA2024_NDJF_T(AU$34*60,$C44,2050,"H","")</f>
        <v>7.3147524898365477</v>
      </c>
      <c r="AV44" s="16" cm="1">
        <f t="array" ref="AV44">STOWA2024_NDJF_T(AV$34*60,$C44,2050,"H","")</f>
        <v>3.7295622766046028</v>
      </c>
    </row>
    <row r="45" spans="2:48" x14ac:dyDescent="0.3">
      <c r="B45" s="14" t="s">
        <v>94</v>
      </c>
      <c r="C45">
        <v>110</v>
      </c>
      <c r="D45" s="16" cm="1">
        <f t="array" ref="D45">STOWA2024_NDJF_T(D$2*60,$C45,2050,"L","")</f>
        <v>30526964.378801636</v>
      </c>
      <c r="E45" s="16" cm="1">
        <f t="array" ref="E45">STOWA2024_NDJF_T(E$2*60,$C45,2050,"L","")</f>
        <v>173165672.50569293</v>
      </c>
      <c r="F45" s="16" cm="1">
        <f t="array" ref="F45">STOWA2024_NDJF_T(F$2*60,$C45,2050,"L","")</f>
        <v>233212881.491869</v>
      </c>
      <c r="G45" s="16" cm="1">
        <f t="array" ref="G45">STOWA2024_NDJF_T(G$2*60,$C45,2050,"L","")</f>
        <v>147056150.39418077</v>
      </c>
      <c r="H45" s="16" cm="1">
        <f t="array" ref="H45">STOWA2024_NDJF_T(H$2*60,$C45,2050,"L","")</f>
        <v>30880283.257203966</v>
      </c>
      <c r="I45" s="16" cm="1">
        <f t="array" ref="I45">STOWA2024_NDJF_T(I$2*60,$C45,2050,"L","")</f>
        <v>3717513.254044482</v>
      </c>
      <c r="J45" s="16" cm="1">
        <f t="array" ref="J45">STOWA2024_NDJF_T(J$2*60,$C45,2050,"L","")</f>
        <v>908556.85294180387</v>
      </c>
      <c r="K45" s="16" cm="1">
        <f t="array" ref="K45">STOWA2024_NDJF_T(K$2*60,$C45,2050,"L","")</f>
        <v>12455.654425282295</v>
      </c>
      <c r="L45" s="16" cm="1">
        <f t="array" ref="L45">STOWA2024_NDJF_T(L$2*60,$C45,2050,"L","")</f>
        <v>1518.1508330969684</v>
      </c>
      <c r="M45" s="16" cm="1">
        <f t="array" ref="M45">STOWA2024_NDJF_T(M$2*60,$C45,2050,"L","")</f>
        <v>443.60925350402499</v>
      </c>
      <c r="N45" s="16" cm="1">
        <f t="array" ref="N45">STOWA2024_NDJF_T(N$2*60,$C45,2050,"L","")</f>
        <v>182.36138476928315</v>
      </c>
      <c r="O45" s="16" cm="1">
        <f t="array" ref="O45">STOWA2024_NDJF_T(O$2*60,$C45,2050,"L","")</f>
        <v>18.99238747152059</v>
      </c>
      <c r="P45" s="16" cm="1">
        <f t="array" ref="P45">STOWA2024_NDJF_T(P$2*60,$C45,2050,"L","")</f>
        <v>8.9603376611435088</v>
      </c>
      <c r="R45" s="14" t="s">
        <v>94</v>
      </c>
      <c r="S45">
        <v>110</v>
      </c>
      <c r="T45" s="16" cm="1">
        <f t="array" ref="T45">STOWA2024_NDJF_T(T$34*60,$C45,2050,"M","")</f>
        <v>27218534.077853493</v>
      </c>
      <c r="U45" s="16" cm="1">
        <f t="array" ref="U45">STOWA2024_NDJF_T(U$34*60,$C45,2050,"M","")</f>
        <v>148301879.48338291</v>
      </c>
      <c r="V45" s="16" cm="1">
        <f t="array" ref="V45">STOWA2024_NDJF_T(V$34*60,$C45,2050,"M","")</f>
        <v>193321164.87957498</v>
      </c>
      <c r="W45" s="16" cm="1">
        <f t="array" ref="W45">STOWA2024_NDJF_T(W$34*60,$C45,2050,"M","")</f>
        <v>117646890.42555633</v>
      </c>
      <c r="X45" s="16" cm="1">
        <f t="array" ref="X45">STOWA2024_NDJF_T(X$34*60,$C45,2050,"M","")</f>
        <v>23993531.724969178</v>
      </c>
      <c r="Y45" s="16" cm="1">
        <f t="array" ref="Y45">STOWA2024_NDJF_T(Y$34*60,$C45,2050,"M","")</f>
        <v>2843751.0737271146</v>
      </c>
      <c r="Z45" s="16" cm="1">
        <f t="array" ref="Z45">STOWA2024_NDJF_T(Z$34*60,$C45,2050,"M","")</f>
        <v>694851.44123161701</v>
      </c>
      <c r="AA45" s="16" cm="1">
        <f t="array" ref="AA45">STOWA2024_NDJF_T(AA$34*60,$C45,2050,"M","")</f>
        <v>10454.735107674911</v>
      </c>
      <c r="AB45" s="16" cm="1">
        <f t="array" ref="AB45">STOWA2024_NDJF_T(AB$34*60,$C45,2050,"M","")</f>
        <v>1300.4246820211326</v>
      </c>
      <c r="AC45" s="16" cm="1">
        <f t="array" ref="AC45">STOWA2024_NDJF_T(AC$34*60,$C45,2050,"M","")</f>
        <v>385.41104201318439</v>
      </c>
      <c r="AD45" s="16" cm="1">
        <f t="array" ref="AD45">STOWA2024_NDJF_T(AD$34*60,$C45,2050,"M","")</f>
        <v>159.96127257147535</v>
      </c>
      <c r="AE45" s="16" cm="1">
        <f t="array" ref="AE45">STOWA2024_NDJF_T(AE$34*60,$C45,2050,"M","")</f>
        <v>16.896690431025764</v>
      </c>
      <c r="AF45" s="16" cm="1">
        <f t="array" ref="AF45">STOWA2024_NDJF_T(AF$34*60,$C45,2050,"M","")</f>
        <v>8.0377555302282868</v>
      </c>
      <c r="AH45" s="14" t="s">
        <v>94</v>
      </c>
      <c r="AI45">
        <v>110</v>
      </c>
      <c r="AJ45" s="16" cm="1">
        <f t="array" ref="AJ45">STOWA2024_NDJF_T(AJ$34*60,$C45,2050,"H","")</f>
        <v>23440529.419989102</v>
      </c>
      <c r="AK45" s="16" cm="1">
        <f t="array" ref="AK45">STOWA2024_NDJF_T(AK$34*60,$C45,2050,"H","")</f>
        <v>121207475.41958074</v>
      </c>
      <c r="AL45" s="16" cm="1">
        <f t="array" ref="AL45">STOWA2024_NDJF_T(AL$34*60,$C45,2050,"H","")</f>
        <v>151479562.86712065</v>
      </c>
      <c r="AM45" s="16" cm="1">
        <f t="array" ref="AM45">STOWA2024_NDJF_T(AM$34*60,$C45,2050,"H","")</f>
        <v>88071023.579328999</v>
      </c>
      <c r="AN45" s="16" cm="1">
        <f t="array" ref="AN45">STOWA2024_NDJF_T(AN$34*60,$C45,2050,"H","")</f>
        <v>17310677.592089243</v>
      </c>
      <c r="AO45" s="16" cm="1">
        <f t="array" ref="AO45">STOWA2024_NDJF_T(AO$34*60,$C45,2050,"H","")</f>
        <v>2013299.8225338568</v>
      </c>
      <c r="AP45" s="16" cm="1">
        <f t="array" ref="AP45">STOWA2024_NDJF_T(AP$34*60,$C45,2050,"H","")</f>
        <v>492168.42499916395</v>
      </c>
      <c r="AQ45" s="16" cm="1">
        <f t="array" ref="AQ45">STOWA2024_NDJF_T(AQ$34*60,$C45,2050,"H","")</f>
        <v>8335.9632940396405</v>
      </c>
      <c r="AR45" s="16" cm="1">
        <f t="array" ref="AR45">STOWA2024_NDJF_T(AR$34*60,$C45,2050,"H","")</f>
        <v>1064.508755433963</v>
      </c>
      <c r="AS45" s="16" cm="1">
        <f t="array" ref="AS45">STOWA2024_NDJF_T(AS$34*60,$C45,2050,"H","")</f>
        <v>321.33576210312623</v>
      </c>
      <c r="AT45" s="16" cm="1">
        <f t="array" ref="AT45">STOWA2024_NDJF_T(AT$34*60,$C45,2050,"H","")</f>
        <v>135.04607844224347</v>
      </c>
      <c r="AU45" s="16" cm="1">
        <f t="array" ref="AU45">STOWA2024_NDJF_T(AU$34*60,$C45,2050,"H","")</f>
        <v>14.546472123599228</v>
      </c>
      <c r="AV45" s="16" cm="1">
        <f t="array" ref="AV45">STOWA2024_NDJF_T(AV$34*60,$C45,2050,"H","")</f>
        <v>6.9969878207036498</v>
      </c>
    </row>
    <row r="46" spans="2:48" x14ac:dyDescent="0.3">
      <c r="B46" s="14" t="s">
        <v>95</v>
      </c>
      <c r="C46">
        <v>120</v>
      </c>
      <c r="D46" s="16" cm="1">
        <f t="array" ref="D46">STOWA2024_NDJF_T(D$2*60,$C46,2050,"L","")</f>
        <v>50833341.437108435</v>
      </c>
      <c r="E46" s="16" cm="1">
        <f t="array" ref="E46">STOWA2024_NDJF_T(E$2*60,$C46,2050,"L","")</f>
        <v>345352478.90665495</v>
      </c>
      <c r="F46" s="16" cm="1">
        <f t="array" ref="F46">STOWA2024_NDJF_T(F$2*60,$C46,2050,"L","")</f>
        <v>538906407.30833638</v>
      </c>
      <c r="G46" s="16" cm="1">
        <f t="array" ref="G46">STOWA2024_NDJF_T(G$2*60,$C46,2050,"L","")</f>
        <v>399963818.22028327</v>
      </c>
      <c r="H46" s="16" cm="1">
        <f t="array" ref="H46">STOWA2024_NDJF_T(H$2*60,$C46,2050,"L","")</f>
        <v>96516034.590377733</v>
      </c>
      <c r="I46" s="16" cm="1">
        <f t="array" ref="I46">STOWA2024_NDJF_T(I$2*60,$C46,2050,"L","")</f>
        <v>12601340.541273998</v>
      </c>
      <c r="J46" s="16" cm="1">
        <f t="array" ref="J46">STOWA2024_NDJF_T(J$2*60,$C46,2050,"L","")</f>
        <v>3102999.9086223235</v>
      </c>
      <c r="K46" s="16" cm="1">
        <f t="array" ref="K46">STOWA2024_NDJF_T(K$2*60,$C46,2050,"L","")</f>
        <v>27487.506262383446</v>
      </c>
      <c r="L46" s="16" cm="1">
        <f t="array" ref="L46">STOWA2024_NDJF_T(L$2*60,$C46,2050,"L","")</f>
        <v>3333.2625867962042</v>
      </c>
      <c r="M46" s="16" cm="1">
        <f t="array" ref="M46">STOWA2024_NDJF_T(M$2*60,$C46,2050,"L","")</f>
        <v>974.7700713220446</v>
      </c>
      <c r="N46" s="16" cm="1">
        <f t="array" ref="N46">STOWA2024_NDJF_T(N$2*60,$C46,2050,"L","")</f>
        <v>400.52605303753114</v>
      </c>
      <c r="O46" s="16" cm="1">
        <f t="array" ref="O46">STOWA2024_NDJF_T(O$2*60,$C46,2050,"L","")</f>
        <v>39.968083035799296</v>
      </c>
      <c r="P46" s="16" cm="1">
        <f t="array" ref="P46">STOWA2024_NDJF_T(P$2*60,$C46,2050,"L","")</f>
        <v>18.046523111426083</v>
      </c>
      <c r="R46" s="14" t="s">
        <v>95</v>
      </c>
      <c r="S46">
        <v>120</v>
      </c>
      <c r="T46" s="16" cm="1">
        <f t="array" ref="T46">STOWA2024_NDJF_T(T$34*60,$C46,2050,"M","")</f>
        <v>45311548.684174694</v>
      </c>
      <c r="U46" s="16" cm="1">
        <f t="array" ref="U46">STOWA2024_NDJF_T(U$34*60,$C46,2050,"M","")</f>
        <v>295513209.62775654</v>
      </c>
      <c r="V46" s="16" cm="1">
        <f t="array" ref="V46">STOWA2024_NDJF_T(V$34*60,$C46,2050,"M","")</f>
        <v>445927113.11132669</v>
      </c>
      <c r="W46" s="16" cm="1">
        <f t="array" ref="W46">STOWA2024_NDJF_T(W$34*60,$C46,2050,"M","")</f>
        <v>318785799.03152674</v>
      </c>
      <c r="X46" s="16" cm="1">
        <f t="array" ref="X46">STOWA2024_NDJF_T(X$34*60,$C46,2050,"M","")</f>
        <v>74455863.942651868</v>
      </c>
      <c r="Y46" s="16" cm="1">
        <f t="array" ref="Y46">STOWA2024_NDJF_T(Y$34*60,$C46,2050,"M","")</f>
        <v>9528543.5238790698</v>
      </c>
      <c r="Z46" s="16" cm="1">
        <f t="array" ref="Z46">STOWA2024_NDJF_T(Z$34*60,$C46,2050,"M","")</f>
        <v>2340124.2757244594</v>
      </c>
      <c r="AA46" s="16" cm="1">
        <f t="array" ref="AA46">STOWA2024_NDJF_T(AA$34*60,$C46,2050,"M","")</f>
        <v>22951.507540161794</v>
      </c>
      <c r="AB46" s="16" cm="1">
        <f t="array" ref="AB46">STOWA2024_NDJF_T(AB$34*60,$C46,2050,"M","")</f>
        <v>2835.7934134409111</v>
      </c>
      <c r="AC46" s="16" cm="1">
        <f t="array" ref="AC46">STOWA2024_NDJF_T(AC$34*60,$C46,2050,"M","")</f>
        <v>839.99691146531518</v>
      </c>
      <c r="AD46" s="16" cm="1">
        <f t="array" ref="AD46">STOWA2024_NDJF_T(AD$34*60,$C46,2050,"M","")</f>
        <v>348.01472586021839</v>
      </c>
      <c r="AE46" s="16" cm="1">
        <f t="array" ref="AE46">STOWA2024_NDJF_T(AE$34*60,$C46,2050,"M","")</f>
        <v>35.027669808613894</v>
      </c>
      <c r="AF46" s="16" cm="1">
        <f t="array" ref="AF46">STOWA2024_NDJF_T(AF$34*60,$C46,2050,"M","")</f>
        <v>15.921452683731276</v>
      </c>
      <c r="AH46" s="14" t="s">
        <v>95</v>
      </c>
      <c r="AI46">
        <v>120</v>
      </c>
      <c r="AJ46" s="16" cm="1">
        <f t="array" ref="AJ46">STOWA2024_NDJF_T(AJ$34*60,$C46,2050,"H","")</f>
        <v>39007355.322166711</v>
      </c>
      <c r="AK46" s="16" cm="1">
        <f t="array" ref="AK46">STOWA2024_NDJF_T(AK$34*60,$C46,2050,"H","")</f>
        <v>241249839.14317903</v>
      </c>
      <c r="AL46" s="16" cm="1">
        <f t="array" ref="AL46">STOWA2024_NDJF_T(AL$34*60,$C46,2050,"H","")</f>
        <v>348578233.6476385</v>
      </c>
      <c r="AM46" s="16" cm="1">
        <f t="array" ref="AM46">STOWA2024_NDJF_T(AM$34*60,$C46,2050,"H","")</f>
        <v>237471312.87408254</v>
      </c>
      <c r="AN46" s="16" cm="1">
        <f t="array" ref="AN46">STOWA2024_NDJF_T(AN$34*60,$C46,2050,"H","")</f>
        <v>53214258.870900549</v>
      </c>
      <c r="AO46" s="16" cm="1">
        <f t="array" ref="AO46">STOWA2024_NDJF_T(AO$34*60,$C46,2050,"H","")</f>
        <v>6644904.9481513761</v>
      </c>
      <c r="AP46" s="16" cm="1">
        <f t="array" ref="AP46">STOWA2024_NDJF_T(AP$34*60,$C46,2050,"H","")</f>
        <v>1627688.1638091102</v>
      </c>
      <c r="AQ46" s="16" cm="1">
        <f t="array" ref="AQ46">STOWA2024_NDJF_T(AQ$34*60,$C46,2050,"H","")</f>
        <v>18174.928736594266</v>
      </c>
      <c r="AR46" s="16" cm="1">
        <f t="array" ref="AR46">STOWA2024_NDJF_T(AR$34*60,$C46,2050,"H","")</f>
        <v>2300.7060228928526</v>
      </c>
      <c r="AS46" s="16" cm="1">
        <f t="array" ref="AS46">STOWA2024_NDJF_T(AS$34*60,$C46,2050,"H","")</f>
        <v>692.93911928453019</v>
      </c>
      <c r="AT46" s="16" cm="1">
        <f t="array" ref="AT46">STOWA2024_NDJF_T(AT$34*60,$C46,2050,"H","")</f>
        <v>290.22166776442299</v>
      </c>
      <c r="AU46" s="16" cm="1">
        <f t="array" ref="AU46">STOWA2024_NDJF_T(AU$34*60,$C46,2050,"H","")</f>
        <v>29.584518004859412</v>
      </c>
      <c r="AV46" s="16" cm="1">
        <f t="array" ref="AV46">STOWA2024_NDJF_T(AV$34*60,$C46,2050,"H","")</f>
        <v>13.572334085303316</v>
      </c>
    </row>
    <row r="47" spans="2:48" x14ac:dyDescent="0.3">
      <c r="B47" s="14" t="s">
        <v>96</v>
      </c>
      <c r="C47">
        <v>130</v>
      </c>
      <c r="D47" s="16" cm="1">
        <f t="array" ref="D47">STOWA2024_NDJF_T(D$2*60,$C47,2050,"L","")</f>
        <v>81347223.803608745</v>
      </c>
      <c r="E47" s="16" cm="1">
        <f t="array" ref="E47">STOWA2024_NDJF_T(E$2*60,$C47,2050,"L","")</f>
        <v>653795067.0606029</v>
      </c>
      <c r="F47" s="16" cm="1">
        <f t="array" ref="F47">STOWA2024_NDJF_T(F$2*60,$C47,2050,"L","")</f>
        <v>1172413020.9494665</v>
      </c>
      <c r="G47" s="16" cm="1">
        <f t="array" ref="G47">STOWA2024_NDJF_T(G$2*60,$C47,2050,"L","")</f>
        <v>1018364671.1283443</v>
      </c>
      <c r="H47" s="16" cm="1">
        <f t="array" ref="H47">STOWA2024_NDJF_T(H$2*60,$C47,2050,"L","")</f>
        <v>283045006.38086921</v>
      </c>
      <c r="I47" s="16" cm="1">
        <f t="array" ref="I47">STOWA2024_NDJF_T(I$2*60,$C47,2050,"L","")</f>
        <v>40529772.402386881</v>
      </c>
      <c r="J47" s="16" cm="1">
        <f t="array" ref="J47">STOWA2024_NDJF_T(J$2*60,$C47,2050,"L","")</f>
        <v>10150808.902956268</v>
      </c>
      <c r="K47" s="16" cm="1">
        <f t="array" ref="K47">STOWA2024_NDJF_T(K$2*60,$C47,2050,"L","")</f>
        <v>58092.680814161009</v>
      </c>
      <c r="L47" s="16" cm="1">
        <f t="array" ref="L47">STOWA2024_NDJF_T(L$2*60,$C47,2050,"L","")</f>
        <v>7079.6566653867667</v>
      </c>
      <c r="M47" s="16" cm="1">
        <f t="array" ref="M47">STOWA2024_NDJF_T(M$2*60,$C47,2050,"L","")</f>
        <v>2092.2639299681605</v>
      </c>
      <c r="N47" s="16" cm="1">
        <f t="array" ref="N47">STOWA2024_NDJF_T(N$2*60,$C47,2050,"L","")</f>
        <v>867.99111012066362</v>
      </c>
      <c r="O47" s="16" cm="1">
        <f t="array" ref="O47">STOWA2024_NDJF_T(O$2*60,$C47,2050,"L","")</f>
        <v>86.357580206959895</v>
      </c>
      <c r="P47" s="16" cm="1">
        <f t="array" ref="P47">STOWA2024_NDJF_T(P$2*60,$C47,2050,"L","")</f>
        <v>37.888635950189709</v>
      </c>
      <c r="R47" s="14" t="s">
        <v>96</v>
      </c>
      <c r="S47">
        <v>130</v>
      </c>
      <c r="T47" s="16" cm="1">
        <f t="array" ref="T47">STOWA2024_NDJF_T(T$34*60,$C47,2050,"M","")</f>
        <v>72492738.066262215</v>
      </c>
      <c r="U47" s="16" cm="1">
        <f t="array" ref="U47">STOWA2024_NDJF_T(U$34*60,$C47,2050,"M","")</f>
        <v>559035312.30858529</v>
      </c>
      <c r="V47" s="16" cm="1">
        <f t="array" ref="V47">STOWA2024_NDJF_T(V$34*60,$C47,2050,"M","")</f>
        <v>968626254.90266812</v>
      </c>
      <c r="W47" s="16" cm="1">
        <f t="array" ref="W47">STOWA2024_NDJF_T(W$34*60,$C47,2050,"M","")</f>
        <v>809043449.6813103</v>
      </c>
      <c r="X47" s="16" cm="1">
        <f t="array" ref="X47">STOWA2024_NDJF_T(X$34*60,$C47,2050,"M","")</f>
        <v>216959588.68772626</v>
      </c>
      <c r="Y47" s="16" cm="1">
        <f t="array" ref="Y47">STOWA2024_NDJF_T(Y$34*60,$C47,2050,"M","")</f>
        <v>30323522.527159702</v>
      </c>
      <c r="Z47" s="16" cm="1">
        <f t="array" ref="Z47">STOWA2024_NDJF_T(Z$34*60,$C47,2050,"M","")</f>
        <v>7556119.0980521524</v>
      </c>
      <c r="AA47" s="16" cm="1">
        <f t="array" ref="AA47">STOWA2024_NDJF_T(AA$34*60,$C47,2050,"M","")</f>
        <v>48280.014386722389</v>
      </c>
      <c r="AB47" s="16" cm="1">
        <f t="array" ref="AB47">STOWA2024_NDJF_T(AB$34*60,$C47,2050,"M","")</f>
        <v>5985.438753023026</v>
      </c>
      <c r="AC47" s="16" cm="1">
        <f t="array" ref="AC47">STOWA2024_NDJF_T(AC$34*60,$C47,2050,"M","")</f>
        <v>1789.1681799582832</v>
      </c>
      <c r="AD47" s="16" cm="1">
        <f t="array" ref="AD47">STOWA2024_NDJF_T(AD$34*60,$C47,2050,"M","")</f>
        <v>747.31245280767462</v>
      </c>
      <c r="AE47" s="16" cm="1">
        <f t="array" ref="AE47">STOWA2024_NDJF_T(AE$34*60,$C47,2050,"M","")</f>
        <v>74.47417551007203</v>
      </c>
      <c r="AF47" s="16" cm="1">
        <f t="array" ref="AF47">STOWA2024_NDJF_T(AF$34*60,$C47,2050,"M","")</f>
        <v>32.810197356631321</v>
      </c>
      <c r="AH47" s="14" t="s">
        <v>96</v>
      </c>
      <c r="AI47">
        <v>130</v>
      </c>
      <c r="AJ47" s="16" cm="1">
        <f t="array" ref="AJ47">STOWA2024_NDJF_T(AJ$34*60,$C47,2050,"H","")</f>
        <v>62386666.562209219</v>
      </c>
      <c r="AK47" s="16" cm="1">
        <f t="array" ref="AK47">STOWA2024_NDJF_T(AK$34*60,$C47,2050,"H","")</f>
        <v>455940522.27160794</v>
      </c>
      <c r="AL47" s="16" cm="1">
        <f t="array" ref="AL47">STOWA2024_NDJF_T(AL$34*60,$C47,2050,"H","")</f>
        <v>755622041.46298015</v>
      </c>
      <c r="AM47" s="16" cm="1">
        <f t="array" ref="AM47">STOWA2024_NDJF_T(AM$34*60,$C47,2050,"H","")</f>
        <v>600088466.6112237</v>
      </c>
      <c r="AN47" s="16" cm="1">
        <f t="array" ref="AN47">STOWA2024_NDJF_T(AN$34*60,$C47,2050,"H","")</f>
        <v>153765010.48435026</v>
      </c>
      <c r="AO47" s="16" cm="1">
        <f t="array" ref="AO47">STOWA2024_NDJF_T(AO$34*60,$C47,2050,"H","")</f>
        <v>20856005.181535315</v>
      </c>
      <c r="AP47" s="16" cm="1">
        <f t="array" ref="AP47">STOWA2024_NDJF_T(AP$34*60,$C47,2050,"H","")</f>
        <v>5167359.2682096371</v>
      </c>
      <c r="AQ47" s="16" cm="1">
        <f t="array" ref="AQ47">STOWA2024_NDJF_T(AQ$34*60,$C47,2050,"H","")</f>
        <v>37998.058387796984</v>
      </c>
      <c r="AR47" s="16" cm="1">
        <f t="array" ref="AR47">STOWA2024_NDJF_T(AR$34*60,$C47,2050,"H","")</f>
        <v>4816.4155291292227</v>
      </c>
      <c r="AS47" s="16" cm="1">
        <f t="array" ref="AS47">STOWA2024_NDJF_T(AS$34*60,$C47,2050,"H","")</f>
        <v>1461.2263375629057</v>
      </c>
      <c r="AT47" s="16" cm="1">
        <f t="array" ref="AT47">STOWA2024_NDJF_T(AT$34*60,$C47,2050,"H","")</f>
        <v>615.85141549072921</v>
      </c>
      <c r="AU47" s="16" cm="1">
        <f t="array" ref="AU47">STOWA2024_NDJF_T(AU$34*60,$C47,2050,"H","")</f>
        <v>61.628449269657679</v>
      </c>
      <c r="AV47" s="16" cm="1">
        <f t="array" ref="AV47">STOWA2024_NDJF_T(AV$34*60,$C47,2050,"H","")</f>
        <v>27.321449666636759</v>
      </c>
    </row>
    <row r="49" spans="2:48" x14ac:dyDescent="0.3">
      <c r="B49" s="15" t="s">
        <v>76</v>
      </c>
      <c r="D49" s="14" t="s">
        <v>47</v>
      </c>
      <c r="E49" s="14" t="s">
        <v>48</v>
      </c>
      <c r="F49" s="14" t="s">
        <v>49</v>
      </c>
      <c r="G49" s="14" t="s">
        <v>50</v>
      </c>
      <c r="H49" s="14" t="s">
        <v>51</v>
      </c>
      <c r="I49" s="14" t="s">
        <v>52</v>
      </c>
      <c r="J49" s="14" t="s">
        <v>53</v>
      </c>
      <c r="K49" s="14" t="s">
        <v>54</v>
      </c>
      <c r="L49" s="14" t="s">
        <v>55</v>
      </c>
      <c r="M49" s="14" t="s">
        <v>56</v>
      </c>
      <c r="N49" s="14" t="s">
        <v>57</v>
      </c>
      <c r="O49" s="14" t="s">
        <v>58</v>
      </c>
      <c r="P49" s="14" t="s">
        <v>59</v>
      </c>
      <c r="R49" s="15" t="s">
        <v>79</v>
      </c>
      <c r="T49" s="14" t="s">
        <v>47</v>
      </c>
      <c r="U49" s="14" t="s">
        <v>48</v>
      </c>
      <c r="V49" s="14" t="s">
        <v>49</v>
      </c>
      <c r="W49" s="14" t="s">
        <v>50</v>
      </c>
      <c r="X49" s="14" t="s">
        <v>51</v>
      </c>
      <c r="Y49" s="14" t="s">
        <v>52</v>
      </c>
      <c r="Z49" s="14" t="s">
        <v>53</v>
      </c>
      <c r="AA49" s="14" t="s">
        <v>54</v>
      </c>
      <c r="AB49" s="14" t="s">
        <v>55</v>
      </c>
      <c r="AC49" s="14" t="s">
        <v>56</v>
      </c>
      <c r="AD49" s="14" t="s">
        <v>57</v>
      </c>
      <c r="AE49" s="14" t="s">
        <v>58</v>
      </c>
      <c r="AF49" s="14" t="s">
        <v>59</v>
      </c>
      <c r="AH49" s="15" t="s">
        <v>82</v>
      </c>
      <c r="AJ49" s="14" t="s">
        <v>47</v>
      </c>
      <c r="AK49" s="14" t="s">
        <v>48</v>
      </c>
      <c r="AL49" s="14" t="s">
        <v>49</v>
      </c>
      <c r="AM49" s="14" t="s">
        <v>50</v>
      </c>
      <c r="AN49" s="14" t="s">
        <v>51</v>
      </c>
      <c r="AO49" s="14" t="s">
        <v>52</v>
      </c>
      <c r="AP49" s="14" t="s">
        <v>53</v>
      </c>
      <c r="AQ49" s="14" t="s">
        <v>54</v>
      </c>
      <c r="AR49" s="14" t="s">
        <v>55</v>
      </c>
      <c r="AS49" s="14" t="s">
        <v>56</v>
      </c>
      <c r="AT49" s="14" t="s">
        <v>57</v>
      </c>
      <c r="AU49" s="14" t="s">
        <v>58</v>
      </c>
      <c r="AV49" s="14" t="s">
        <v>59</v>
      </c>
    </row>
    <row r="50" spans="2:48" x14ac:dyDescent="0.3">
      <c r="D50" s="15">
        <f>10/60</f>
        <v>0.16666666666666666</v>
      </c>
      <c r="E50" s="15">
        <f>1/2</f>
        <v>0.5</v>
      </c>
      <c r="F50" s="15">
        <v>1</v>
      </c>
      <c r="G50" s="15">
        <v>2</v>
      </c>
      <c r="H50" s="15">
        <v>4</v>
      </c>
      <c r="I50" s="15">
        <v>8</v>
      </c>
      <c r="J50" s="15">
        <v>12</v>
      </c>
      <c r="K50" s="15">
        <v>24</v>
      </c>
      <c r="L50" s="15">
        <v>48</v>
      </c>
      <c r="M50" s="15">
        <f>3*24</f>
        <v>72</v>
      </c>
      <c r="N50" s="15">
        <f>4*24</f>
        <v>96</v>
      </c>
      <c r="O50" s="15">
        <f>8*24</f>
        <v>192</v>
      </c>
      <c r="P50" s="15">
        <f>10*24</f>
        <v>240</v>
      </c>
      <c r="T50" s="15">
        <f>10/60</f>
        <v>0.16666666666666666</v>
      </c>
      <c r="U50" s="15">
        <f>1/2</f>
        <v>0.5</v>
      </c>
      <c r="V50" s="15">
        <v>1</v>
      </c>
      <c r="W50" s="15">
        <v>2</v>
      </c>
      <c r="X50" s="15">
        <v>4</v>
      </c>
      <c r="Y50" s="15">
        <v>8</v>
      </c>
      <c r="Z50" s="15">
        <v>12</v>
      </c>
      <c r="AA50" s="15">
        <v>24</v>
      </c>
      <c r="AB50" s="15">
        <v>48</v>
      </c>
      <c r="AC50" s="15">
        <f>3*24</f>
        <v>72</v>
      </c>
      <c r="AD50" s="15">
        <f>4*24</f>
        <v>96</v>
      </c>
      <c r="AE50" s="15">
        <f>8*24</f>
        <v>192</v>
      </c>
      <c r="AF50" s="15">
        <f>10*24</f>
        <v>240</v>
      </c>
      <c r="AJ50" s="15">
        <f>10/60</f>
        <v>0.16666666666666666</v>
      </c>
      <c r="AK50" s="15">
        <f>1/2</f>
        <v>0.5</v>
      </c>
      <c r="AL50" s="15">
        <v>1</v>
      </c>
      <c r="AM50" s="15">
        <v>2</v>
      </c>
      <c r="AN50" s="15">
        <v>4</v>
      </c>
      <c r="AO50" s="15">
        <v>8</v>
      </c>
      <c r="AP50" s="15">
        <v>12</v>
      </c>
      <c r="AQ50" s="15">
        <v>24</v>
      </c>
      <c r="AR50" s="15">
        <v>48</v>
      </c>
      <c r="AS50" s="15">
        <f>3*24</f>
        <v>72</v>
      </c>
      <c r="AT50" s="15">
        <f>4*24</f>
        <v>96</v>
      </c>
      <c r="AU50" s="15">
        <f>8*24</f>
        <v>192</v>
      </c>
      <c r="AV50" s="15">
        <f>10*24</f>
        <v>240</v>
      </c>
    </row>
    <row r="51" spans="2:48" x14ac:dyDescent="0.3">
      <c r="B51" s="14" t="s">
        <v>84</v>
      </c>
      <c r="C51">
        <v>10</v>
      </c>
      <c r="D51" s="16" cm="1">
        <f t="array" ref="D51">STOWA2024_NDJF_T(D$2*60,$C51,2100,"L","")</f>
        <v>76.043204094936613</v>
      </c>
      <c r="E51" s="16" cm="1">
        <f t="array" ref="E51">STOWA2024_NDJF_T(E$2*60,$C51,2100,"L","")</f>
        <v>18.54780404978823</v>
      </c>
      <c r="F51" s="16" cm="1">
        <f t="array" ref="F51">STOWA2024_NDJF_T(F$2*60,$C51,2100,"L","")</f>
        <v>4.6117575812501768</v>
      </c>
      <c r="G51" s="16" cm="1">
        <f t="array" ref="G51">STOWA2024_NDJF_T(G$2*60,$C51,2100,"L","")</f>
        <v>1.1962399723106789</v>
      </c>
      <c r="H51" s="16" cm="1">
        <f t="array" ref="H51">STOWA2024_NDJF_T(H$2*60,$C51,2100,"L","")</f>
        <v>0.41890458617157122</v>
      </c>
      <c r="I51" s="16" cm="1">
        <f t="array" ref="I51">STOWA2024_NDJF_T(I$2*60,$C51,2100,"L","")</f>
        <v>0.20347390305835922</v>
      </c>
      <c r="J51" s="16" cm="1">
        <f t="array" ref="J51">STOWA2024_NDJF_T(J$2*60,$C51,2100,"L","")</f>
        <v>0.14940121582743904</v>
      </c>
      <c r="K51" s="16" cm="1">
        <f t="array" ref="K51">STOWA2024_NDJF_T(K$2*60,$C51,2100,"L","")</f>
        <v>5.2503178396035619E-2</v>
      </c>
      <c r="L51" s="16" cm="1">
        <f t="array" ref="L51">STOWA2024_NDJF_T(L$2*60,$C51,2100,"L","")</f>
        <v>3.4781858669941823E-2</v>
      </c>
      <c r="M51" s="16" cm="1">
        <f t="array" ref="M51">STOWA2024_NDJF_T(M$2*60,$C51,2100,"L","")</f>
        <v>3.0619706515603407E-2</v>
      </c>
      <c r="N51" s="16" cm="1">
        <f t="array" ref="N51">STOWA2024_NDJF_T(N$2*60,$C51,2100,"L","")</f>
        <v>2.971473467861863E-2</v>
      </c>
      <c r="O51" s="16" cm="1">
        <f t="array" ref="O51">STOWA2024_NDJF_T(O$2*60,$C51,2100,"L","")</f>
        <v>3.4703058785028384E-2</v>
      </c>
      <c r="P51" s="16" cm="1">
        <f t="array" ref="P51">STOWA2024_NDJF_T(P$2*60,$C51,2100,"L","")</f>
        <v>3.0527813810136129E-2</v>
      </c>
      <c r="R51" s="14" t="s">
        <v>84</v>
      </c>
      <c r="S51">
        <v>10</v>
      </c>
      <c r="T51" s="16" cm="1">
        <f t="array" ref="T51">STOWA2024_NDJF_T(T$34*60,$C51,2100,"M","")</f>
        <v>55.557934490669524</v>
      </c>
      <c r="U51" s="16" cm="1">
        <f t="array" ref="U51">STOWA2024_NDJF_T(U$34*60,$C51,2100,"M","")</f>
        <v>13.32517447865102</v>
      </c>
      <c r="V51" s="16" cm="1">
        <f t="array" ref="V51">STOWA2024_NDJF_T(V$34*60,$C51,2100,"M","")</f>
        <v>3.3857578816323715</v>
      </c>
      <c r="W51" s="16" cm="1">
        <f t="array" ref="W51">STOWA2024_NDJF_T(W$34*60,$C51,2100,"M","")</f>
        <v>0.91915239640404101</v>
      </c>
      <c r="X51" s="16" cm="1">
        <f t="array" ref="X51">STOWA2024_NDJF_T(X$34*60,$C51,2100,"M","")</f>
        <v>0.34139834520619361</v>
      </c>
      <c r="Y51" s="16" cm="1">
        <f t="array" ref="Y51">STOWA2024_NDJF_T(Y$34*60,$C51,2100,"M","")</f>
        <v>0.17393645869826177</v>
      </c>
      <c r="Z51" s="16" cm="1">
        <f t="array" ref="Z51">STOWA2024_NDJF_T(Z$34*60,$C51,2100,"M","")</f>
        <v>0.1305793742394091</v>
      </c>
      <c r="AA51" s="16" cm="1">
        <f t="array" ref="AA51">STOWA2024_NDJF_T(AA$34*60,$C51,2100,"M","")</f>
        <v>4.5790240243936006E-2</v>
      </c>
      <c r="AB51" s="16" cm="1">
        <f t="array" ref="AB51">STOWA2024_NDJF_T(AB$34*60,$C51,2100,"M","")</f>
        <v>3.1803093770643019E-2</v>
      </c>
      <c r="AC51" s="16" cm="1">
        <f t="array" ref="AC51">STOWA2024_NDJF_T(AC$34*60,$C51,2100,"M","")</f>
        <v>2.868577913500546E-2</v>
      </c>
      <c r="AD51" s="16" cm="1">
        <f t="array" ref="AD51">STOWA2024_NDJF_T(AD$34*60,$C51,2100,"M","")</f>
        <v>2.8241538171326446E-2</v>
      </c>
      <c r="AE51" s="16" cm="1">
        <f t="array" ref="AE51">STOWA2024_NDJF_T(AE$34*60,$C51,2100,"M","")</f>
        <v>3.3741014802454977E-2</v>
      </c>
      <c r="AF51" s="16" cm="1">
        <f t="array" ref="AF51">STOWA2024_NDJF_T(AF$34*60,$C51,2100,"M","")</f>
        <v>2.9405172075742607E-2</v>
      </c>
      <c r="AH51" s="14" t="s">
        <v>84</v>
      </c>
      <c r="AI51">
        <v>10</v>
      </c>
      <c r="AJ51" s="16" cm="1">
        <f t="array" ref="AJ51">STOWA2024_NDJF_T(AJ$34*60,$C51,2100,"H","")</f>
        <v>32.686126278752283</v>
      </c>
      <c r="AK51" s="16" cm="1">
        <f t="array" ref="AK51">STOWA2024_NDJF_T(AK$34*60,$C51,2100,"H","")</f>
        <v>7.6957833757983058</v>
      </c>
      <c r="AL51" s="16" cm="1">
        <f t="array" ref="AL51">STOWA2024_NDJF_T(AL$34*60,$C51,2100,"H","")</f>
        <v>2.0414455798911009</v>
      </c>
      <c r="AM51" s="16" cm="1">
        <f t="array" ref="AM51">STOWA2024_NDJF_T(AM$34*60,$C51,2100,"H","")</f>
        <v>0.60066686675513326</v>
      </c>
      <c r="AN51" s="16" cm="1">
        <f t="array" ref="AN51">STOWA2024_NDJF_T(AN$34*60,$C51,2100,"H","")</f>
        <v>0.24616242399115895</v>
      </c>
      <c r="AO51" s="16" cm="1">
        <f t="array" ref="AO51">STOWA2024_NDJF_T(AO$34*60,$C51,2100,"H","")</f>
        <v>0.1355893442607744</v>
      </c>
      <c r="AP51" s="16" cm="1">
        <f t="array" ref="AP51">STOWA2024_NDJF_T(AP$34*60,$C51,2100,"H","")</f>
        <v>0.10549473272686645</v>
      </c>
      <c r="AQ51" s="16" cm="1">
        <f t="array" ref="AQ51">STOWA2024_NDJF_T(AQ$34*60,$C51,2100,"H","")</f>
        <v>3.6804875968636477E-2</v>
      </c>
      <c r="AR51" s="16" cm="1">
        <f t="array" ref="AR51">STOWA2024_NDJF_T(AR$34*60,$C51,2100,"H","")</f>
        <v>2.7519108103958471E-2</v>
      </c>
      <c r="AS51" s="16" cm="1">
        <f t="array" ref="AS51">STOWA2024_NDJF_T(AS$34*60,$C51,2100,"H","")</f>
        <v>2.5786467183379125E-2</v>
      </c>
      <c r="AT51" s="16" cm="1">
        <f t="array" ref="AT51">STOWA2024_NDJF_T(AT$34*60,$C51,2100,"H","")</f>
        <v>2.5975457789873615E-2</v>
      </c>
      <c r="AU51" s="16" cm="1">
        <f t="array" ref="AU51">STOWA2024_NDJF_T(AU$34*60,$C51,2100,"H","")</f>
        <v>4.6841069763626633E-2</v>
      </c>
      <c r="AV51" s="16" cm="1">
        <f t="array" ref="AV51">STOWA2024_NDJF_T(AV$34*60,$C51,2100,"H","")</f>
        <v>6.6218491856844558E-2</v>
      </c>
    </row>
    <row r="52" spans="2:48" x14ac:dyDescent="0.3">
      <c r="B52" s="14" t="s">
        <v>85</v>
      </c>
      <c r="C52">
        <v>20</v>
      </c>
      <c r="D52" s="16" cm="1">
        <f t="array" ref="D52">STOWA2024_NDJF_T(D$2*60,$C52,2100,"L","")</f>
        <v>2217.844617906138</v>
      </c>
      <c r="E52" s="16" cm="1">
        <f t="array" ref="E52">STOWA2024_NDJF_T(E$2*60,$C52,2100,"L","")</f>
        <v>826.64153762009744</v>
      </c>
      <c r="F52" s="16" cm="1">
        <f t="array" ref="F52">STOWA2024_NDJF_T(F$2*60,$C52,2100,"L","")</f>
        <v>198.70197243294737</v>
      </c>
      <c r="G52" s="16" cm="1">
        <f t="array" ref="G52">STOWA2024_NDJF_T(G$2*60,$C52,2100,"L","")</f>
        <v>36.254570730715024</v>
      </c>
      <c r="H52" s="16" cm="1">
        <f t="array" ref="H52">STOWA2024_NDJF_T(H$2*60,$C52,2100,"L","")</f>
        <v>6.8534444807156243</v>
      </c>
      <c r="I52" s="16" cm="1">
        <f t="array" ref="I52">STOWA2024_NDJF_T(I$2*60,$C52,2100,"L","")</f>
        <v>1.8692824092269773</v>
      </c>
      <c r="J52" s="16" cm="1">
        <f t="array" ref="J52">STOWA2024_NDJF_T(J$2*60,$C52,2100,"L","")</f>
        <v>1.0288808319435097</v>
      </c>
      <c r="K52" s="16" cm="1">
        <f t="array" ref="K52">STOWA2024_NDJF_T(K$2*60,$C52,2100,"L","")</f>
        <v>0.34295616415420183</v>
      </c>
      <c r="L52" s="16" cm="1">
        <f t="array" ref="L52">STOWA2024_NDJF_T(L$2*60,$C52,2100,"L","")</f>
        <v>0.14186459176947813</v>
      </c>
      <c r="M52" s="16" cm="1">
        <f t="array" ref="M52">STOWA2024_NDJF_T(M$2*60,$C52,2100,"L","")</f>
        <v>9.5372590205411986E-2</v>
      </c>
      <c r="N52" s="16" cm="1">
        <f t="array" ref="N52">STOWA2024_NDJF_T(N$2*60,$C52,2100,"L","")</f>
        <v>7.6949863634661914E-2</v>
      </c>
      <c r="O52" s="16" cm="1">
        <f t="array" ref="O52">STOWA2024_NDJF_T(O$2*60,$C52,2100,"L","")</f>
        <v>6.0407261058069213E-2</v>
      </c>
      <c r="P52" s="16" cm="1">
        <f t="array" ref="P52">STOWA2024_NDJF_T(P$2*60,$C52,2100,"L","")</f>
        <v>6.1179291888443829E-2</v>
      </c>
      <c r="R52" s="14" t="s">
        <v>85</v>
      </c>
      <c r="S52">
        <v>20</v>
      </c>
      <c r="T52" s="16" cm="1">
        <f t="array" ref="T52">STOWA2024_NDJF_T(T$34*60,$C52,2100,"M","")</f>
        <v>1546.9987373259221</v>
      </c>
      <c r="U52" s="16" cm="1">
        <f t="array" ref="U52">STOWA2024_NDJF_T(U$34*60,$C52,2100,"M","")</f>
        <v>540.65282202337619</v>
      </c>
      <c r="V52" s="16" cm="1">
        <f t="array" ref="V52">STOWA2024_NDJF_T(V$34*60,$C52,2100,"M","")</f>
        <v>128.11846015783874</v>
      </c>
      <c r="W52" s="16" cm="1">
        <f t="array" ref="W52">STOWA2024_NDJF_T(W$34*60,$C52,2100,"M","")</f>
        <v>23.906789946934186</v>
      </c>
      <c r="X52" s="16" cm="1">
        <f t="array" ref="X52">STOWA2024_NDJF_T(X$34*60,$C52,2100,"M","")</f>
        <v>4.8036510018276593</v>
      </c>
      <c r="Y52" s="16" cm="1">
        <f t="array" ref="Y52">STOWA2024_NDJF_T(Y$34*60,$C52,2100,"M","")</f>
        <v>1.3990084846243567</v>
      </c>
      <c r="Z52" s="16" cm="1">
        <f t="array" ref="Z52">STOWA2024_NDJF_T(Z$34*60,$C52,2100,"M","")</f>
        <v>0.79745115349690621</v>
      </c>
      <c r="AA52" s="16" cm="1">
        <f t="array" ref="AA52">STOWA2024_NDJF_T(AA$34*60,$C52,2100,"M","")</f>
        <v>0.26992412311956104</v>
      </c>
      <c r="AB52" s="16" cm="1">
        <f t="array" ref="AB52">STOWA2024_NDJF_T(AB$34*60,$C52,2100,"M","")</f>
        <v>0.12018184243363676</v>
      </c>
      <c r="AC52" s="16" cm="1">
        <f t="array" ref="AC52">STOWA2024_NDJF_T(AC$34*60,$C52,2100,"M","")</f>
        <v>8.4167933975133752E-2</v>
      </c>
      <c r="AD52" s="16" cm="1">
        <f t="array" ref="AD52">STOWA2024_NDJF_T(AD$34*60,$C52,2100,"M","")</f>
        <v>6.9651046818956119E-2</v>
      </c>
      <c r="AE52" s="16" cm="1">
        <f t="array" ref="AE52">STOWA2024_NDJF_T(AE$34*60,$C52,2100,"M","")</f>
        <v>5.7022121351479597E-2</v>
      </c>
      <c r="AF52" s="16" cm="1">
        <f t="array" ref="AF52">STOWA2024_NDJF_T(AF$34*60,$C52,2100,"M","")</f>
        <v>5.8375904548833832E-2</v>
      </c>
      <c r="AH52" s="14" t="s">
        <v>85</v>
      </c>
      <c r="AI52">
        <v>20</v>
      </c>
      <c r="AJ52" s="16" cm="1">
        <f t="array" ref="AJ52">STOWA2024_NDJF_T(AJ$34*60,$C52,2100,"H","")</f>
        <v>835.96345125785433</v>
      </c>
      <c r="AK52" s="16" cm="1">
        <f t="array" ref="AK52">STOWA2024_NDJF_T(AK$34*60,$C52,2100,"H","")</f>
        <v>264.29505182306514</v>
      </c>
      <c r="AL52" s="16" cm="1">
        <f t="array" ref="AL52">STOWA2024_NDJF_T(AL$34*60,$C52,2100,"H","")</f>
        <v>61.732783938150753</v>
      </c>
      <c r="AM52" s="16" cm="1">
        <f t="array" ref="AM52">STOWA2024_NDJF_T(AM$34*60,$C52,2100,"H","")</f>
        <v>12.083344259546854</v>
      </c>
      <c r="AN52" s="16" cm="1">
        <f t="array" ref="AN52">STOWA2024_NDJF_T(AN$34*60,$C52,2100,"H","")</f>
        <v>2.7061778408853678</v>
      </c>
      <c r="AO52" s="16" cm="1">
        <f t="array" ref="AO52">STOWA2024_NDJF_T(AO$34*60,$C52,2100,"H","")</f>
        <v>0.88042051372730457</v>
      </c>
      <c r="AP52" s="16" cm="1">
        <f t="array" ref="AP52">STOWA2024_NDJF_T(AP$34*60,$C52,2100,"H","")</f>
        <v>0.53156992002562065</v>
      </c>
      <c r="AQ52" s="16" cm="1">
        <f t="array" ref="AQ52">STOWA2024_NDJF_T(AQ$34*60,$C52,2100,"H","")</f>
        <v>0.18345689344246116</v>
      </c>
      <c r="AR52" s="16" cm="1">
        <f t="array" ref="AR52">STOWA2024_NDJF_T(AR$34*60,$C52,2100,"H","")</f>
        <v>9.1786774792101247E-2</v>
      </c>
      <c r="AS52" s="16" cm="1">
        <f t="array" ref="AS52">STOWA2024_NDJF_T(AS$34*60,$C52,2100,"H","")</f>
        <v>6.8584487075155673E-2</v>
      </c>
      <c r="AT52" s="16" cm="1">
        <f t="array" ref="AT52">STOWA2024_NDJF_T(AT$34*60,$C52,2100,"H","")</f>
        <v>5.9107661413525442E-2</v>
      </c>
      <c r="AU52" s="16" cm="1">
        <f t="array" ref="AU52">STOWA2024_NDJF_T(AU$34*60,$C52,2100,"H","")</f>
        <v>5.1866526491551886E-2</v>
      </c>
      <c r="AV52" s="16" cm="1">
        <f t="array" ref="AV52">STOWA2024_NDJF_T(AV$34*60,$C52,2100,"H","")</f>
        <v>5.4051238291719664E-2</v>
      </c>
    </row>
    <row r="53" spans="2:48" x14ac:dyDescent="0.3">
      <c r="B53" s="14" t="s">
        <v>86</v>
      </c>
      <c r="C53">
        <v>30</v>
      </c>
      <c r="D53" s="16" cm="1">
        <f t="array" ref="D53">STOWA2024_NDJF_T(D$2*60,$C53,2100,"L","")</f>
        <v>19045.820972386769</v>
      </c>
      <c r="E53" s="16" cm="1">
        <f t="array" ref="E53">STOWA2024_NDJF_T(E$2*60,$C53,2100,"L","")</f>
        <v>11260.313703597147</v>
      </c>
      <c r="F53" s="16" cm="1">
        <f t="array" ref="F53">STOWA2024_NDJF_T(F$2*60,$C53,2100,"L","")</f>
        <v>3219.6636904333282</v>
      </c>
      <c r="G53" s="16" cm="1">
        <f t="array" ref="G53">STOWA2024_NDJF_T(G$2*60,$C53,2100,"L","")</f>
        <v>565.82135871352966</v>
      </c>
      <c r="H53" s="16" cm="1">
        <f t="array" ref="H53">STOWA2024_NDJF_T(H$2*60,$C53,2100,"L","")</f>
        <v>78.635876712886031</v>
      </c>
      <c r="I53" s="16" cm="1">
        <f t="array" ref="I53">STOWA2024_NDJF_T(I$2*60,$C53,2100,"L","")</f>
        <v>14.524534607103462</v>
      </c>
      <c r="J53" s="16" cm="1">
        <f t="array" ref="J53">STOWA2024_NDJF_T(J$2*60,$C53,2100,"L","")</f>
        <v>6.3841224549238236</v>
      </c>
      <c r="K53" s="16" cm="1">
        <f t="array" ref="K53">STOWA2024_NDJF_T(K$2*60,$C53,2100,"L","")</f>
        <v>1.7859868594613826</v>
      </c>
      <c r="L53" s="16" cm="1">
        <f t="array" ref="L53">STOWA2024_NDJF_T(L$2*60,$C53,2100,"L","")</f>
        <v>0.52217534528932441</v>
      </c>
      <c r="M53" s="16" cm="1">
        <f t="array" ref="M53">STOWA2024_NDJF_T(M$2*60,$C53,2100,"L","")</f>
        <v>0.28307399628213747</v>
      </c>
      <c r="N53" s="16" cm="1">
        <f t="array" ref="N53">STOWA2024_NDJF_T(N$2*60,$C53,2100,"L","")</f>
        <v>0.19541946416048062</v>
      </c>
      <c r="O53" s="16" cm="1">
        <f t="array" ref="O53">STOWA2024_NDJF_T(O$2*60,$C53,2100,"L","")</f>
        <v>0.10669083960663357</v>
      </c>
      <c r="P53" s="16" cm="1">
        <f t="array" ref="P53">STOWA2024_NDJF_T(P$2*60,$C53,2100,"L","")</f>
        <v>9.744389568529481E-2</v>
      </c>
      <c r="R53" s="14" t="s">
        <v>86</v>
      </c>
      <c r="S53">
        <v>30</v>
      </c>
      <c r="T53" s="16" cm="1">
        <f t="array" ref="T53">STOWA2024_NDJF_T(T$34*60,$C53,2100,"M","")</f>
        <v>13039.4254939537</v>
      </c>
      <c r="U53" s="16" cm="1">
        <f t="array" ref="U53">STOWA2024_NDJF_T(U$34*60,$C53,2100,"M","")</f>
        <v>7044.8550773569177</v>
      </c>
      <c r="V53" s="16" cm="1">
        <f t="array" ref="V53">STOWA2024_NDJF_T(V$34*60,$C53,2100,"M","")</f>
        <v>1932.8285746334238</v>
      </c>
      <c r="W53" s="16" cm="1">
        <f t="array" ref="W53">STOWA2024_NDJF_T(W$34*60,$C53,2100,"M","")</f>
        <v>337.60570087293536</v>
      </c>
      <c r="X53" s="16" cm="1">
        <f t="array" ref="X53">STOWA2024_NDJF_T(X$34*60,$C53,2100,"M","")</f>
        <v>49.098334157726562</v>
      </c>
      <c r="Y53" s="16" cm="1">
        <f t="array" ref="Y53">STOWA2024_NDJF_T(Y$34*60,$C53,2100,"M","")</f>
        <v>9.6980172039313253</v>
      </c>
      <c r="Z53" s="16" cm="1">
        <f t="array" ref="Z53">STOWA2024_NDJF_T(Z$34*60,$C53,2100,"M","")</f>
        <v>4.4419647086815184</v>
      </c>
      <c r="AA53" s="16" cm="1">
        <f t="array" ref="AA53">STOWA2024_NDJF_T(AA$34*60,$C53,2100,"M","")</f>
        <v>1.2977330678486549</v>
      </c>
      <c r="AB53" s="16" cm="1">
        <f t="array" ref="AB53">STOWA2024_NDJF_T(AB$34*60,$C53,2100,"M","")</f>
        <v>0.41417195215105607</v>
      </c>
      <c r="AC53" s="16" cm="1">
        <f t="array" ref="AC53">STOWA2024_NDJF_T(AC$34*60,$C53,2100,"M","")</f>
        <v>0.23647413040153401</v>
      </c>
      <c r="AD53" s="16" cm="1">
        <f t="array" ref="AD53">STOWA2024_NDJF_T(AD$34*60,$C53,2100,"M","")</f>
        <v>0.16878665104170576</v>
      </c>
      <c r="AE53" s="16" cm="1">
        <f t="array" ref="AE53">STOWA2024_NDJF_T(AE$34*60,$C53,2100,"M","")</f>
        <v>9.7631413413919649E-2</v>
      </c>
      <c r="AF53" s="16" cm="1">
        <f t="array" ref="AF53">STOWA2024_NDJF_T(AF$34*60,$C53,2100,"M","")</f>
        <v>9.0588131582496276E-2</v>
      </c>
      <c r="AH53" s="14" t="s">
        <v>86</v>
      </c>
      <c r="AI53">
        <v>30</v>
      </c>
      <c r="AJ53" s="16" cm="1">
        <f t="array" ref="AJ53">STOWA2024_NDJF_T(AJ$34*60,$C53,2100,"H","")</f>
        <v>6805.8940168659201</v>
      </c>
      <c r="AK53" s="16" cm="1">
        <f t="array" ref="AK53">STOWA2024_NDJF_T(AK$34*60,$C53,2100,"H","")</f>
        <v>3176.7885597214354</v>
      </c>
      <c r="AL53" s="16" cm="1">
        <f t="array" ref="AL53">STOWA2024_NDJF_T(AL$34*60,$C53,2100,"H","")</f>
        <v>820.54070760012314</v>
      </c>
      <c r="AM53" s="16" cm="1">
        <f t="array" ref="AM53">STOWA2024_NDJF_T(AM$34*60,$C53,2100,"H","")</f>
        <v>143.68809216165388</v>
      </c>
      <c r="AN53" s="16" cm="1">
        <f t="array" ref="AN53">STOWA2024_NDJF_T(AN$34*60,$C53,2100,"H","")</f>
        <v>22.809150889031546</v>
      </c>
      <c r="AO53" s="16" cm="1">
        <f t="array" ref="AO53">STOWA2024_NDJF_T(AO$34*60,$C53,2100,"H","")</f>
        <v>5.0671027459589393</v>
      </c>
      <c r="AP53" s="16" cm="1">
        <f t="array" ref="AP53">STOWA2024_NDJF_T(AP$34*60,$C53,2100,"H","")</f>
        <v>2.4877937312616871</v>
      </c>
      <c r="AQ53" s="16" cm="1">
        <f t="array" ref="AQ53">STOWA2024_NDJF_T(AQ$34*60,$C53,2100,"H","")</f>
        <v>0.77243935589922796</v>
      </c>
      <c r="AR53" s="16" cm="1">
        <f t="array" ref="AR53">STOWA2024_NDJF_T(AR$34*60,$C53,2100,"H","")</f>
        <v>0.28369550047552283</v>
      </c>
      <c r="AS53" s="16" cm="1">
        <f t="array" ref="AS53">STOWA2024_NDJF_T(AS$34*60,$C53,2100,"H","")</f>
        <v>0.17597477268626494</v>
      </c>
      <c r="AT53" s="16" cm="1">
        <f t="array" ref="AT53">STOWA2024_NDJF_T(AT$34*60,$C53,2100,"H","")</f>
        <v>0.13255110553996083</v>
      </c>
      <c r="AU53" s="16" cm="1">
        <f t="array" ref="AU53">STOWA2024_NDJF_T(AU$34*60,$C53,2100,"H","")</f>
        <v>8.4407494772159294E-2</v>
      </c>
      <c r="AV53" s="16" cm="1">
        <f t="array" ref="AV53">STOWA2024_NDJF_T(AV$34*60,$C53,2100,"H","")</f>
        <v>8.0394285336052612E-2</v>
      </c>
    </row>
    <row r="54" spans="2:48" x14ac:dyDescent="0.3">
      <c r="B54" s="14" t="s">
        <v>87</v>
      </c>
      <c r="C54">
        <v>40</v>
      </c>
      <c r="D54" s="16" cm="1">
        <f t="array" ref="D54">STOWA2024_NDJF_T(D$2*60,$C54,2100,"L","")</f>
        <v>92645.211686175171</v>
      </c>
      <c r="E54" s="16" cm="1">
        <f t="array" ref="E54">STOWA2024_NDJF_T(E$2*60,$C54,2100,"L","")</f>
        <v>82616.293986788543</v>
      </c>
      <c r="F54" s="16" cm="1">
        <f t="array" ref="F54">STOWA2024_NDJF_T(F$2*60,$C54,2100,"L","")</f>
        <v>29411.940876039738</v>
      </c>
      <c r="G54" s="16" cm="1">
        <f t="array" ref="G54">STOWA2024_NDJF_T(G$2*60,$C54,2100,"L","")</f>
        <v>5647.3781504504013</v>
      </c>
      <c r="H54" s="16" cm="1">
        <f t="array" ref="H54">STOWA2024_NDJF_T(H$2*60,$C54,2100,"L","")</f>
        <v>685.5325159033066</v>
      </c>
      <c r="I54" s="16" cm="1">
        <f t="array" ref="I54">STOWA2024_NDJF_T(I$2*60,$C54,2100,"L","")</f>
        <v>97.724366071689715</v>
      </c>
      <c r="J54" s="16" cm="1">
        <f t="array" ref="J54">STOWA2024_NDJF_T(J$2*60,$C54,2100,"L","")</f>
        <v>36.074410093318633</v>
      </c>
      <c r="K54" s="16" cm="1">
        <f t="array" ref="K54">STOWA2024_NDJF_T(K$2*60,$C54,2100,"L","")</f>
        <v>7.7885466191892663</v>
      </c>
      <c r="L54" s="16" cm="1">
        <f t="array" ref="L54">STOWA2024_NDJF_T(L$2*60,$C54,2100,"L","")</f>
        <v>1.7586884756990893</v>
      </c>
      <c r="M54" s="16" cm="1">
        <f t="array" ref="M54">STOWA2024_NDJF_T(M$2*60,$C54,2100,"L","")</f>
        <v>0.8037873451072155</v>
      </c>
      <c r="N54" s="16" cm="1">
        <f t="array" ref="N54">STOWA2024_NDJF_T(N$2*60,$C54,2100,"L","")</f>
        <v>0.48706951764264694</v>
      </c>
      <c r="O54" s="16" cm="1">
        <f t="array" ref="O54">STOWA2024_NDJF_T(O$2*60,$C54,2100,"L","")</f>
        <v>0.19133895171879928</v>
      </c>
      <c r="P54" s="16" cm="1">
        <f t="array" ref="P54">STOWA2024_NDJF_T(P$2*60,$C54,2100,"L","")</f>
        <v>0.15802467298304701</v>
      </c>
      <c r="R54" s="14" t="s">
        <v>87</v>
      </c>
      <c r="S54">
        <v>40</v>
      </c>
      <c r="T54" s="16" cm="1">
        <f t="array" ref="T54">STOWA2024_NDJF_T(T$34*60,$C54,2100,"M","")</f>
        <v>62791.26504391621</v>
      </c>
      <c r="U54" s="16" cm="1">
        <f t="array" ref="U54">STOWA2024_NDJF_T(U$34*60,$C54,2100,"M","")</f>
        <v>50367.628115869542</v>
      </c>
      <c r="V54" s="16" cm="1">
        <f t="array" ref="V54">STOWA2024_NDJF_T(V$34*60,$C54,2100,"M","")</f>
        <v>16875.987968064179</v>
      </c>
      <c r="W54" s="16" cm="1">
        <f t="array" ref="W54">STOWA2024_NDJF_T(W$34*60,$C54,2100,"M","")</f>
        <v>3140.3522453677215</v>
      </c>
      <c r="X54" s="16" cm="1">
        <f t="array" ref="X54">STOWA2024_NDJF_T(X$34*60,$C54,2100,"M","")</f>
        <v>390.58558307653897</v>
      </c>
      <c r="Y54" s="16" cm="1">
        <f t="array" ref="Y54">STOWA2024_NDJF_T(Y$34*60,$C54,2100,"M","")</f>
        <v>59.097529595621353</v>
      </c>
      <c r="Z54" s="16" cm="1">
        <f t="array" ref="Z54">STOWA2024_NDJF_T(Z$34*60,$C54,2100,"M","")</f>
        <v>22.770625429115256</v>
      </c>
      <c r="AA54" s="16" cm="1">
        <f t="array" ref="AA54">STOWA2024_NDJF_T(AA$34*60,$C54,2100,"M","")</f>
        <v>5.308821555407123</v>
      </c>
      <c r="AB54" s="16" cm="1">
        <f t="array" ref="AB54">STOWA2024_NDJF_T(AB$34*60,$C54,2100,"M","")</f>
        <v>1.3171467587167409</v>
      </c>
      <c r="AC54" s="16" cm="1">
        <f t="array" ref="AC54">STOWA2024_NDJF_T(AC$34*60,$C54,2100,"M","")</f>
        <v>0.63832652860306771</v>
      </c>
      <c r="AD54" s="16" cm="1">
        <f t="array" ref="AD54">STOWA2024_NDJF_T(AD$34*60,$C54,2100,"M","")</f>
        <v>0.40216098974745956</v>
      </c>
      <c r="AE54" s="16" cm="1">
        <f t="array" ref="AE54">STOWA2024_NDJF_T(AE$34*60,$C54,2100,"M","")</f>
        <v>0.16945702591213124</v>
      </c>
      <c r="AF54" s="16" cm="1">
        <f t="array" ref="AF54">STOWA2024_NDJF_T(AF$34*60,$C54,2100,"M","")</f>
        <v>0.14284445092919057</v>
      </c>
      <c r="AH54" s="14" t="s">
        <v>87</v>
      </c>
      <c r="AI54">
        <v>40</v>
      </c>
      <c r="AJ54" s="16" cm="1">
        <f t="array" ref="AJ54">STOWA2024_NDJF_T(AJ$34*60,$C54,2100,"H","")</f>
        <v>32161.257866308708</v>
      </c>
      <c r="AK54" s="16" cm="1">
        <f t="array" ref="AK54">STOWA2024_NDJF_T(AK$34*60,$C54,2100,"H","")</f>
        <v>21657.649186608789</v>
      </c>
      <c r="AL54" s="16" cm="1">
        <f t="array" ref="AL54">STOWA2024_NDJF_T(AL$34*60,$C54,2100,"H","")</f>
        <v>6604.5038464872714</v>
      </c>
      <c r="AM54" s="16" cm="1">
        <f t="array" ref="AM54">STOWA2024_NDJF_T(AM$34*60,$C54,2100,"H","")</f>
        <v>1181.6845301895546</v>
      </c>
      <c r="AN54" s="16" cm="1">
        <f t="array" ref="AN54">STOWA2024_NDJF_T(AN$34*60,$C54,2100,"H","")</f>
        <v>155.42282373169135</v>
      </c>
      <c r="AO54" s="16" cm="1">
        <f t="array" ref="AO54">STOWA2024_NDJF_T(AO$34*60,$C54,2100,"H","")</f>
        <v>26.231279174574134</v>
      </c>
      <c r="AP54" s="16" cm="1">
        <f t="array" ref="AP54">STOWA2024_NDJF_T(AP$34*60,$C54,2100,"H","")</f>
        <v>10.883924071649094</v>
      </c>
      <c r="AQ54" s="16" cm="1">
        <f t="array" ref="AQ54">STOWA2024_NDJF_T(AQ$34*60,$C54,2100,"H","")</f>
        <v>2.8364492694336567</v>
      </c>
      <c r="AR54" s="16" cm="1">
        <f t="array" ref="AR54">STOWA2024_NDJF_T(AR$34*60,$C54,2100,"H","")</f>
        <v>0.81993882845089427</v>
      </c>
      <c r="AS54" s="16" cm="1">
        <f t="array" ref="AS54">STOWA2024_NDJF_T(AS$34*60,$C54,2100,"H","")</f>
        <v>0.43668134119387603</v>
      </c>
      <c r="AT54" s="16" cm="1">
        <f t="array" ref="AT54">STOWA2024_NDJF_T(AT$34*60,$C54,2100,"H","")</f>
        <v>0.29308687331863714</v>
      </c>
      <c r="AU54" s="16" cm="1">
        <f t="array" ref="AU54">STOWA2024_NDJF_T(AU$34*60,$C54,2100,"H","")</f>
        <v>0.13890693962453241</v>
      </c>
      <c r="AV54" s="16" cm="1">
        <f t="array" ref="AV54">STOWA2024_NDJF_T(AV$34*60,$C54,2100,"H","")</f>
        <v>0.12114372550990343</v>
      </c>
    </row>
    <row r="55" spans="2:48" x14ac:dyDescent="0.3">
      <c r="B55" s="14" t="s">
        <v>88</v>
      </c>
      <c r="C55">
        <v>50</v>
      </c>
      <c r="D55" s="16" cm="1">
        <f t="array" ref="D55">STOWA2024_NDJF_T(D$2*60,$C55,2100,"L","")</f>
        <v>324021.74533547257</v>
      </c>
      <c r="E55" s="16" cm="1">
        <f t="array" ref="E55">STOWA2024_NDJF_T(E$2*60,$C55,2100,"L","")</f>
        <v>414093.35008562374</v>
      </c>
      <c r="F55" s="16" cm="1">
        <f t="array" ref="F55">STOWA2024_NDJF_T(F$2*60,$C55,2100,"L","")</f>
        <v>184287.91254992562</v>
      </c>
      <c r="G55" s="16" cm="1">
        <f t="array" ref="G55">STOWA2024_NDJF_T(G$2*60,$C55,2100,"L","")</f>
        <v>40859.971306865918</v>
      </c>
      <c r="H55" s="16" cm="1">
        <f t="array" ref="H55">STOWA2024_NDJF_T(H$2*60,$C55,2100,"L","")</f>
        <v>4800.4719948665743</v>
      </c>
      <c r="I55" s="16" cm="1">
        <f t="array" ref="I55">STOWA2024_NDJF_T(I$2*60,$C55,2100,"L","")</f>
        <v>580.21468719744519</v>
      </c>
      <c r="J55" s="16" cm="1">
        <f t="array" ref="J55">STOWA2024_NDJF_T(J$2*60,$C55,2100,"L","")</f>
        <v>187.34250377476147</v>
      </c>
      <c r="K55" s="16" cm="1">
        <f t="array" ref="K55">STOWA2024_NDJF_T(K$2*60,$C55,2100,"L","")</f>
        <v>29.437962441405737</v>
      </c>
      <c r="L55" s="16" cm="1">
        <f t="array" ref="L55">STOWA2024_NDJF_T(L$2*60,$C55,2100,"L","")</f>
        <v>5.4829859328594122</v>
      </c>
      <c r="M55" s="16" cm="1">
        <f t="array" ref="M55">STOWA2024_NDJF_T(M$2*60,$C55,2100,"L","")</f>
        <v>2.1908230882668347</v>
      </c>
      <c r="N55" s="16" cm="1">
        <f t="array" ref="N55">STOWA2024_NDJF_T(N$2*60,$C55,2100,"L","")</f>
        <v>1.1922419374545923</v>
      </c>
      <c r="O55" s="16" cm="1">
        <f t="array" ref="O55">STOWA2024_NDJF_T(O$2*60,$C55,2100,"L","")</f>
        <v>0.34872360510346262</v>
      </c>
      <c r="P55" s="16" cm="1">
        <f t="array" ref="P55">STOWA2024_NDJF_T(P$2*60,$C55,2100,"L","")</f>
        <v>0.2613040026489849</v>
      </c>
      <c r="R55" s="14" t="s">
        <v>88</v>
      </c>
      <c r="S55">
        <v>50</v>
      </c>
      <c r="T55" s="16" cm="1">
        <f t="array" ref="T55">STOWA2024_NDJF_T(T$34*60,$C55,2100,"M","")</f>
        <v>218230.25609047888</v>
      </c>
      <c r="U55" s="16" cm="1">
        <f t="array" ref="U55">STOWA2024_NDJF_T(U$34*60,$C55,2100,"M","")</f>
        <v>248213.92824566024</v>
      </c>
      <c r="V55" s="16" cm="1">
        <f t="array" ref="V55">STOWA2024_NDJF_T(V$34*60,$C55,2100,"M","")</f>
        <v>102493.33408868367</v>
      </c>
      <c r="W55" s="16" cm="1">
        <f t="array" ref="W55">STOWA2024_NDJF_T(W$34*60,$C55,2100,"M","")</f>
        <v>21562.434594438633</v>
      </c>
      <c r="X55" s="16" cm="1">
        <f t="array" ref="X55">STOWA2024_NDJF_T(X$34*60,$C55,2100,"M","")</f>
        <v>2539.3929918101767</v>
      </c>
      <c r="Y55" s="16" cm="1">
        <f t="array" ref="Y55">STOWA2024_NDJF_T(Y$34*60,$C55,2100,"M","")</f>
        <v>321.70959222704346</v>
      </c>
      <c r="Z55" s="16" cm="1">
        <f t="array" ref="Z55">STOWA2024_NDJF_T(Z$34*60,$C55,2100,"M","")</f>
        <v>108.25103619349478</v>
      </c>
      <c r="AA55" s="16" cm="1">
        <f t="array" ref="AA55">STOWA2024_NDJF_T(AA$34*60,$C55,2100,"M","")</f>
        <v>19.042124126192348</v>
      </c>
      <c r="AB55" s="16" cm="1">
        <f t="array" ref="AB55">STOWA2024_NDJF_T(AB$34*60,$C55,2100,"M","")</f>
        <v>3.9043853840169005</v>
      </c>
      <c r="AC55" s="16" cm="1">
        <f t="array" ref="AC55">STOWA2024_NDJF_T(AC$34*60,$C55,2100,"M","")</f>
        <v>1.660251278995925</v>
      </c>
      <c r="AD55" s="16" cm="1">
        <f t="array" ref="AD55">STOWA2024_NDJF_T(AD$34*60,$C55,2100,"M","")</f>
        <v>0.94275473443075819</v>
      </c>
      <c r="AE55" s="16" cm="1">
        <f t="array" ref="AE55">STOWA2024_NDJF_T(AE$34*60,$C55,2100,"M","")</f>
        <v>0.29837575959767093</v>
      </c>
      <c r="AF55" s="16" cm="1">
        <f t="array" ref="AF55">STOWA2024_NDJF_T(AF$34*60,$C55,2100,"M","")</f>
        <v>0.22915887528918041</v>
      </c>
      <c r="AH55" s="14" t="s">
        <v>88</v>
      </c>
      <c r="AI55">
        <v>50</v>
      </c>
      <c r="AJ55" s="16" cm="1">
        <f t="array" ref="AJ55">STOWA2024_NDJF_T(AJ$34*60,$C55,2100,"H","")</f>
        <v>110458.8314937416</v>
      </c>
      <c r="AK55" s="16" cm="1">
        <f t="array" ref="AK55">STOWA2024_NDJF_T(AK$34*60,$C55,2100,"H","")</f>
        <v>103433.39836267415</v>
      </c>
      <c r="AL55" s="16" cm="1">
        <f t="array" ref="AL55">STOWA2024_NDJF_T(AL$34*60,$C55,2100,"H","")</f>
        <v>37900.672733479638</v>
      </c>
      <c r="AM55" s="16" cm="1">
        <f t="array" ref="AM55">STOWA2024_NDJF_T(AM$34*60,$C55,2100,"H","")</f>
        <v>7396.4268685867246</v>
      </c>
      <c r="AN55" s="16" cm="1">
        <f t="array" ref="AN55">STOWA2024_NDJF_T(AN$34*60,$C55,2100,"H","")</f>
        <v>889.88329757284623</v>
      </c>
      <c r="AO55" s="16" cm="1">
        <f t="array" ref="AO55">STOWA2024_NDJF_T(AO$34*60,$C55,2100,"H","")</f>
        <v>123.62640480340212</v>
      </c>
      <c r="AP55" s="16" cm="1">
        <f t="array" ref="AP55">STOWA2024_NDJF_T(AP$34*60,$C55,2100,"H","")</f>
        <v>44.764170020712243</v>
      </c>
      <c r="AQ55" s="16" cm="1">
        <f t="array" ref="AQ55">STOWA2024_NDJF_T(AQ$34*60,$C55,2100,"H","")</f>
        <v>9.3053637401316749</v>
      </c>
      <c r="AR55" s="16" cm="1">
        <f t="array" ref="AR55">STOWA2024_NDJF_T(AR$34*60,$C55,2100,"H","")</f>
        <v>2.2324892716420894</v>
      </c>
      <c r="AS55" s="16" cm="1">
        <f t="array" ref="AS55">STOWA2024_NDJF_T(AS$34*60,$C55,2100,"H","")</f>
        <v>1.0503069400856326</v>
      </c>
      <c r="AT55" s="16" cm="1">
        <f t="array" ref="AT55">STOWA2024_NDJF_T(AT$34*60,$C55,2100,"H","")</f>
        <v>0.63928860446675062</v>
      </c>
      <c r="AU55" s="16" cm="1">
        <f t="array" ref="AU55">STOWA2024_NDJF_T(AU$34*60,$C55,2100,"H","")</f>
        <v>0.23128114622603133</v>
      </c>
      <c r="AV55" s="16" cm="1">
        <f t="array" ref="AV55">STOWA2024_NDJF_T(AV$34*60,$C55,2100,"H","")</f>
        <v>0.18510560524288858</v>
      </c>
    </row>
    <row r="56" spans="2:48" x14ac:dyDescent="0.3">
      <c r="B56" s="14" t="s">
        <v>89</v>
      </c>
      <c r="C56">
        <v>60</v>
      </c>
      <c r="D56" s="16" cm="1">
        <f t="array" ref="D56">STOWA2024_NDJF_T(D$2*60,$C56,2100,"L","")</f>
        <v>913315.11851753562</v>
      </c>
      <c r="E56" s="16" cm="1">
        <f t="array" ref="E56">STOWA2024_NDJF_T(E$2*60,$C56,2100,"L","")</f>
        <v>1602873.0432386217</v>
      </c>
      <c r="F56" s="16" cm="1">
        <f t="array" ref="F56">STOWA2024_NDJF_T(F$2*60,$C56,2100,"L","")</f>
        <v>884094.08896265086</v>
      </c>
      <c r="G56" s="16" cm="1">
        <f t="array" ref="G56">STOWA2024_NDJF_T(G$2*60,$C56,2100,"L","")</f>
        <v>231921.19869376204</v>
      </c>
      <c r="H56" s="16" cm="1">
        <f t="array" ref="H56">STOWA2024_NDJF_T(H$2*60,$C56,2100,"L","")</f>
        <v>28112.366073917965</v>
      </c>
      <c r="I56" s="16" cm="1">
        <f t="array" ref="I56">STOWA2024_NDJF_T(I$2*60,$C56,2100,"L","")</f>
        <v>3087.1529235791518</v>
      </c>
      <c r="J56" s="16" cm="1">
        <f t="array" ref="J56">STOWA2024_NDJF_T(J$2*60,$C56,2100,"L","")</f>
        <v>901.19937347876657</v>
      </c>
      <c r="K56" s="16" cm="1">
        <f t="array" ref="K56">STOWA2024_NDJF_T(K$2*60,$C56,2100,"L","")</f>
        <v>98.907366991924533</v>
      </c>
      <c r="L56" s="16" cm="1">
        <f t="array" ref="L56">STOWA2024_NDJF_T(L$2*60,$C56,2100,"L","")</f>
        <v>15.968996690224882</v>
      </c>
      <c r="M56" s="16" cm="1">
        <f t="array" ref="M56">STOWA2024_NDJF_T(M$2*60,$C56,2100,"L","")</f>
        <v>5.7506748108125851</v>
      </c>
      <c r="N56" s="16" cm="1">
        <f t="array" ref="N56">STOWA2024_NDJF_T(N$2*60,$C56,2100,"L","")</f>
        <v>2.8685466507972572</v>
      </c>
      <c r="O56" s="16" cm="1">
        <f t="array" ref="O56">STOWA2024_NDJF_T(O$2*60,$C56,2100,"L","")</f>
        <v>0.64649616463855897</v>
      </c>
      <c r="P56" s="16" cm="1">
        <f t="array" ref="P56">STOWA2024_NDJF_T(P$2*60,$C56,2100,"L","")</f>
        <v>0.44128911430627388</v>
      </c>
      <c r="R56" s="14" t="s">
        <v>89</v>
      </c>
      <c r="S56">
        <v>60</v>
      </c>
      <c r="T56" s="16" cm="1">
        <f t="array" ref="T56">STOWA2024_NDJF_T(T$34*60,$C56,2100,"M","")</f>
        <v>612482.94507709309</v>
      </c>
      <c r="U56" s="16" cm="1">
        <f t="array" ref="U56">STOWA2024_NDJF_T(U$34*60,$C56,2100,"M","")</f>
        <v>949370.27455500211</v>
      </c>
      <c r="V56" s="16" cm="1">
        <f t="array" ref="V56">STOWA2024_NDJF_T(V$34*60,$C56,2100,"M","")</f>
        <v>480604.31825512979</v>
      </c>
      <c r="W56" s="16" cm="1">
        <f t="array" ref="W56">STOWA2024_NDJF_T(W$34*60,$C56,2100,"M","")</f>
        <v>117545.46358720836</v>
      </c>
      <c r="X56" s="16" cm="1">
        <f t="array" ref="X56">STOWA2024_NDJF_T(X$34*60,$C56,2100,"M","")</f>
        <v>13984.774513180488</v>
      </c>
      <c r="Y56" s="16" cm="1">
        <f t="array" ref="Y56">STOWA2024_NDJF_T(Y$34*60,$C56,2100,"M","")</f>
        <v>1585.4174192665282</v>
      </c>
      <c r="Z56" s="16" cm="1">
        <f t="array" ref="Z56">STOWA2024_NDJF_T(Z$34*60,$C56,2100,"M","")</f>
        <v>480.42740410557349</v>
      </c>
      <c r="AA56" s="16" cm="1">
        <f t="array" ref="AA56">STOWA2024_NDJF_T(AA$34*60,$C56,2100,"M","")</f>
        <v>61.248836712389469</v>
      </c>
      <c r="AB56" s="16" cm="1">
        <f t="array" ref="AB56">STOWA2024_NDJF_T(AB$34*60,$C56,2100,"M","")</f>
        <v>10.873996648199558</v>
      </c>
      <c r="AC56" s="16" cm="1">
        <f t="array" ref="AC56">STOWA2024_NDJF_T(AC$34*60,$C56,2100,"M","")</f>
        <v>4.1727490493881785</v>
      </c>
      <c r="AD56" s="16" cm="1">
        <f t="array" ref="AD56">STOWA2024_NDJF_T(AD$34*60,$C56,2100,"M","")</f>
        <v>2.1753819891851465</v>
      </c>
      <c r="AE56" s="16" cm="1">
        <f t="array" ref="AE56">STOWA2024_NDJF_T(AE$34*60,$C56,2100,"M","")</f>
        <v>0.53336936901440768</v>
      </c>
      <c r="AF56" s="16" cm="1">
        <f t="array" ref="AF56">STOWA2024_NDJF_T(AF$34*60,$C56,2100,"M","")</f>
        <v>0.37452466448482014</v>
      </c>
      <c r="AH56" s="14" t="s">
        <v>89</v>
      </c>
      <c r="AI56">
        <v>60</v>
      </c>
      <c r="AJ56" s="16" cm="1">
        <f t="array" ref="AJ56">STOWA2024_NDJF_T(AJ$34*60,$C56,2100,"H","")</f>
        <v>307499.88284371357</v>
      </c>
      <c r="AK56" s="16" cm="1">
        <f t="array" ref="AK56">STOWA2024_NDJF_T(AK$34*60,$C56,2100,"H","")</f>
        <v>386903.2226281006</v>
      </c>
      <c r="AL56" s="16" cm="1">
        <f t="array" ref="AL56">STOWA2024_NDJF_T(AL$34*60,$C56,2100,"H","")</f>
        <v>170448.74367265924</v>
      </c>
      <c r="AM56" s="16" cm="1">
        <f t="array" ref="AM56">STOWA2024_NDJF_T(AM$34*60,$C56,2100,"H","")</f>
        <v>37515.788794713415</v>
      </c>
      <c r="AN56" s="16" cm="1">
        <f t="array" ref="AN56">STOWA2024_NDJF_T(AN$34*60,$C56,2100,"H","")</f>
        <v>4407.1092265269817</v>
      </c>
      <c r="AO56" s="16" cm="1">
        <f t="array" ref="AO56">STOWA2024_NDJF_T(AO$34*60,$C56,2100,"H","")</f>
        <v>535.83706076310227</v>
      </c>
      <c r="AP56" s="16" cm="1">
        <f t="array" ref="AP56">STOWA2024_NDJF_T(AP$34*60,$C56,2100,"H","")</f>
        <v>173.94916092976308</v>
      </c>
      <c r="AQ56" s="16" cm="1">
        <f t="array" ref="AQ56">STOWA2024_NDJF_T(AQ$34*60,$C56,2100,"H","")</f>
        <v>27.764347751603399</v>
      </c>
      <c r="AR56" s="16" cm="1">
        <f t="array" ref="AR56">STOWA2024_NDJF_T(AR$34*60,$C56,2100,"H","")</f>
        <v>5.7640850867349727</v>
      </c>
      <c r="AS56" s="16" cm="1">
        <f t="array" ref="AS56">STOWA2024_NDJF_T(AS$34*60,$C56,2100,"H","")</f>
        <v>2.4540944352901648</v>
      </c>
      <c r="AT56" s="16" cm="1">
        <f t="array" ref="AT56">STOWA2024_NDJF_T(AT$34*60,$C56,2100,"H","")</f>
        <v>1.3760607819637998</v>
      </c>
      <c r="AU56" s="16" cm="1">
        <f t="array" ref="AU56">STOWA2024_NDJF_T(AU$34*60,$C56,2100,"H","")</f>
        <v>0.3898267676522903</v>
      </c>
      <c r="AV56" s="16" cm="1">
        <f t="array" ref="AV56">STOWA2024_NDJF_T(AV$34*60,$C56,2100,"H","")</f>
        <v>0.28707736989827792</v>
      </c>
    </row>
    <row r="57" spans="2:48" x14ac:dyDescent="0.3">
      <c r="B57" s="14" t="s">
        <v>90</v>
      </c>
      <c r="C57">
        <v>70</v>
      </c>
      <c r="D57" s="16" cm="1">
        <f t="array" ref="D57">STOWA2024_NDJF_T(D$2*60,$C57,2100,"L","")</f>
        <v>2210883.8750458704</v>
      </c>
      <c r="E57" s="16" cm="1">
        <f t="array" ref="E57">STOWA2024_NDJF_T(E$2*60,$C57,2100,"L","")</f>
        <v>5146560.5072037587</v>
      </c>
      <c r="F57" s="16" cm="1">
        <f t="array" ref="F57">STOWA2024_NDJF_T(F$2*60,$C57,2100,"L","")</f>
        <v>3475632.5114517519</v>
      </c>
      <c r="G57" s="16" cm="1">
        <f t="array" ref="G57">STOWA2024_NDJF_T(G$2*60,$C57,2100,"L","")</f>
        <v>1089036.2859449247</v>
      </c>
      <c r="H57" s="16" cm="1">
        <f t="array" ref="H57">STOWA2024_NDJF_T(H$2*60,$C57,2100,"L","")</f>
        <v>141886.58584164482</v>
      </c>
      <c r="I57" s="16" cm="1">
        <f t="array" ref="I57">STOWA2024_NDJF_T(I$2*60,$C57,2100,"L","")</f>
        <v>14908.124223915902</v>
      </c>
      <c r="J57" s="16" cm="1">
        <f t="array" ref="J57">STOWA2024_NDJF_T(J$2*60,$C57,2100,"L","")</f>
        <v>4043.0339308422649</v>
      </c>
      <c r="K57" s="16" cm="1">
        <f t="array" ref="K57">STOWA2024_NDJF_T(K$2*60,$C57,2100,"L","")</f>
        <v>301.12992160569644</v>
      </c>
      <c r="L57" s="16" cm="1">
        <f t="array" ref="L57">STOWA2024_NDJF_T(L$2*60,$C57,2100,"L","")</f>
        <v>43.782949096728245</v>
      </c>
      <c r="M57" s="16" cm="1">
        <f t="array" ref="M57">STOWA2024_NDJF_T(M$2*60,$C57,2100,"L","")</f>
        <v>14.575872686992531</v>
      </c>
      <c r="N57" s="16" cm="1">
        <f t="array" ref="N57">STOWA2024_NDJF_T(N$2*60,$C57,2100,"L","")</f>
        <v>6.7878833768788311</v>
      </c>
      <c r="O57" s="16" cm="1">
        <f t="array" ref="O57">STOWA2024_NDJF_T(O$2*60,$C57,2100,"L","")</f>
        <v>1.2202512385207744</v>
      </c>
      <c r="P57" s="16" cm="1">
        <f t="array" ref="P57">STOWA2024_NDJF_T(P$2*60,$C57,2100,"L","")</f>
        <v>0.76253850923855904</v>
      </c>
      <c r="R57" s="14" t="s">
        <v>90</v>
      </c>
      <c r="S57">
        <v>70</v>
      </c>
      <c r="T57" s="16" cm="1">
        <f t="array" ref="T57">STOWA2024_NDJF_T(T$34*60,$C57,2100,"M","")</f>
        <v>1478001.9961940639</v>
      </c>
      <c r="U57" s="16" cm="1">
        <f t="array" ref="U57">STOWA2024_NDJF_T(U$34*60,$C57,2100,"M","")</f>
        <v>3021298.9250169843</v>
      </c>
      <c r="V57" s="16" cm="1">
        <f t="array" ref="V57">STOWA2024_NDJF_T(V$34*60,$C57,2100,"M","")</f>
        <v>1856748.6934918275</v>
      </c>
      <c r="W57" s="16" cm="1">
        <f t="array" ref="W57">STOWA2024_NDJF_T(W$34*60,$C57,2100,"M","")</f>
        <v>534502.40104000387</v>
      </c>
      <c r="X57" s="16" cm="1">
        <f t="array" ref="X57">STOWA2024_NDJF_T(X$34*60,$C57,2100,"M","")</f>
        <v>67026.151107627447</v>
      </c>
      <c r="Y57" s="16" cm="1">
        <f t="array" ref="Y57">STOWA2024_NDJF_T(Y$34*60,$C57,2100,"M","")</f>
        <v>7151.4891318958653</v>
      </c>
      <c r="Z57" s="16" cm="1">
        <f t="array" ref="Z57">STOWA2024_NDJF_T(Z$34*60,$C57,2100,"M","")</f>
        <v>2002.1332324574498</v>
      </c>
      <c r="AA57" s="16" cm="1">
        <f t="array" ref="AA57">STOWA2024_NDJF_T(AA$34*60,$C57,2100,"M","")</f>
        <v>179.71479909844365</v>
      </c>
      <c r="AB57" s="16" cm="1">
        <f t="array" ref="AB57">STOWA2024_NDJF_T(AB$34*60,$C57,2100,"M","")</f>
        <v>28.648051713820358</v>
      </c>
      <c r="AC57" s="16" cm="1">
        <f t="array" ref="AC57">STOWA2024_NDJF_T(AC$34*60,$C57,2100,"M","")</f>
        <v>10.157414682305033</v>
      </c>
      <c r="AD57" s="16" cm="1">
        <f t="array" ref="AD57">STOWA2024_NDJF_T(AD$34*60,$C57,2100,"M","")</f>
        <v>4.9449506480858121</v>
      </c>
      <c r="AE57" s="16" cm="1">
        <f t="array" ref="AE57">STOWA2024_NDJF_T(AE$34*60,$C57,2100,"M","")</f>
        <v>0.96877057501880393</v>
      </c>
      <c r="AF57" s="16" cm="1">
        <f t="array" ref="AF57">STOWA2024_NDJF_T(AF$34*60,$C57,2100,"M","")</f>
        <v>0.62452212403226914</v>
      </c>
      <c r="AH57" s="14" t="s">
        <v>90</v>
      </c>
      <c r="AI57">
        <v>70</v>
      </c>
      <c r="AJ57" s="16" cm="1">
        <f t="array" ref="AJ57">STOWA2024_NDJF_T(AJ$34*60,$C57,2100,"H","")</f>
        <v>737647.43175959238</v>
      </c>
      <c r="AK57" s="16" cm="1">
        <f t="array" ref="AK57">STOWA2024_NDJF_T(AK$34*60,$C57,2100,"H","")</f>
        <v>1211045.3211832831</v>
      </c>
      <c r="AL57" s="16" cm="1">
        <f t="array" ref="AL57">STOWA2024_NDJF_T(AL$34*60,$C57,2100,"H","")</f>
        <v>637748.41785501945</v>
      </c>
      <c r="AM57" s="16" cm="1">
        <f t="array" ref="AM57">STOWA2024_NDJF_T(AM$34*60,$C57,2100,"H","")</f>
        <v>161019.68716503945</v>
      </c>
      <c r="AN57" s="16" cm="1">
        <f t="array" ref="AN57">STOWA2024_NDJF_T(AN$34*60,$C57,2100,"H","")</f>
        <v>19303.635560899507</v>
      </c>
      <c r="AO57" s="16" cm="1">
        <f t="array" ref="AO57">STOWA2024_NDJF_T(AO$34*60,$C57,2100,"H","")</f>
        <v>2154.3800469481776</v>
      </c>
      <c r="AP57" s="16" cm="1">
        <f t="array" ref="AP57">STOWA2024_NDJF_T(AP$34*60,$C57,2100,"H","")</f>
        <v>641.41759558426156</v>
      </c>
      <c r="AQ57" s="16" cm="1">
        <f t="array" ref="AQ57">STOWA2024_NDJF_T(AQ$34*60,$C57,2100,"H","")</f>
        <v>76.4084333491097</v>
      </c>
      <c r="AR57" s="16" cm="1">
        <f t="array" ref="AR57">STOWA2024_NDJF_T(AR$34*60,$C57,2100,"H","")</f>
        <v>14.187093255645815</v>
      </c>
      <c r="AS57" s="16" cm="1">
        <f t="array" ref="AS57">STOWA2024_NDJF_T(AS$34*60,$C57,2100,"H","")</f>
        <v>5.5803008792035547</v>
      </c>
      <c r="AT57" s="16" cm="1">
        <f t="array" ref="AT57">STOWA2024_NDJF_T(AT$34*60,$C57,2100,"H","")</f>
        <v>2.9247991258593333</v>
      </c>
      <c r="AU57" s="16" cm="1">
        <f t="array" ref="AU57">STOWA2024_NDJF_T(AU$34*60,$C57,2100,"H","")</f>
        <v>0.66555990303625412</v>
      </c>
      <c r="AV57" s="16" cm="1">
        <f t="array" ref="AV57">STOWA2024_NDJF_T(AV$34*60,$C57,2100,"H","")</f>
        <v>0.45239167901062427</v>
      </c>
    </row>
    <row r="58" spans="2:48" x14ac:dyDescent="0.3">
      <c r="B58" s="14" t="s">
        <v>91</v>
      </c>
      <c r="C58">
        <v>80</v>
      </c>
      <c r="D58" s="16" cm="1">
        <f t="array" ref="D58">STOWA2024_NDJF_T(D$2*60,$C58,2100,"L","")</f>
        <v>4779253.5934534064</v>
      </c>
      <c r="E58" s="16" cm="1">
        <f t="array" ref="E58">STOWA2024_NDJF_T(E$2*60,$C58,2100,"L","")</f>
        <v>14344796.447589546</v>
      </c>
      <c r="F58" s="16" cm="1">
        <f t="array" ref="F58">STOWA2024_NDJF_T(F$2*60,$C58,2100,"L","")</f>
        <v>11711242.725398907</v>
      </c>
      <c r="G58" s="16" cm="1">
        <f t="array" ref="G58">STOWA2024_NDJF_T(G$2*60,$C58,2100,"L","")</f>
        <v>4391630.228069569</v>
      </c>
      <c r="H58" s="16" cm="1">
        <f t="array" ref="H58">STOWA2024_NDJF_T(H$2*60,$C58,2100,"L","")</f>
        <v>631584.70139913843</v>
      </c>
      <c r="I58" s="16" cm="1">
        <f t="array" ref="I58">STOWA2024_NDJF_T(I$2*60,$C58,2100,"L","")</f>
        <v>66040.05932381007</v>
      </c>
      <c r="J58" s="16" cm="1">
        <f t="array" ref="J58">STOWA2024_NDJF_T(J$2*60,$C58,2100,"L","")</f>
        <v>17016.412015659305</v>
      </c>
      <c r="K58" s="16" cm="1">
        <f t="array" ref="K58">STOWA2024_NDJF_T(K$2*60,$C58,2100,"L","")</f>
        <v>843.16555831266533</v>
      </c>
      <c r="L58" s="16" cm="1">
        <f t="array" ref="L58">STOWA2024_NDJF_T(L$2*60,$C58,2100,"L","")</f>
        <v>113.73993309074585</v>
      </c>
      <c r="M58" s="16" cm="1">
        <f t="array" ref="M58">STOWA2024_NDJF_T(M$2*60,$C58,2100,"L","")</f>
        <v>35.760673012509422</v>
      </c>
      <c r="N58" s="16" cm="1">
        <f t="array" ref="N58">STOWA2024_NDJF_T(N$2*60,$C58,2100,"L","")</f>
        <v>15.807002218889602</v>
      </c>
      <c r="O58" s="16" cm="1">
        <f t="array" ref="O58">STOWA2024_NDJF_T(O$2*60,$C58,2100,"L","")</f>
        <v>2.3478413597702663</v>
      </c>
      <c r="P58" s="16" cm="1">
        <f t="array" ref="P58">STOWA2024_NDJF_T(P$2*60,$C58,2100,"L","")</f>
        <v>1.3509524721647821</v>
      </c>
      <c r="R58" s="14" t="s">
        <v>91</v>
      </c>
      <c r="S58">
        <v>80</v>
      </c>
      <c r="T58" s="16" cm="1">
        <f t="array" ref="T58">STOWA2024_NDJF_T(T$34*60,$C58,2100,"M","")</f>
        <v>3187363.8587341113</v>
      </c>
      <c r="U58" s="16" cm="1">
        <f t="array" ref="U58">STOWA2024_NDJF_T(U$34*60,$C58,2100,"M","")</f>
        <v>8363529.0902421428</v>
      </c>
      <c r="V58" s="16" cm="1">
        <f t="array" ref="V58">STOWA2024_NDJF_T(V$34*60,$C58,2100,"M","")</f>
        <v>6171063.4442898547</v>
      </c>
      <c r="W58" s="16" cm="1">
        <f t="array" ref="W58">STOWA2024_NDJF_T(W$34*60,$C58,2100,"M","")</f>
        <v>2099772.0053947456</v>
      </c>
      <c r="X58" s="16" cm="1">
        <f t="array" ref="X58">STOWA2024_NDJF_T(X$34*60,$C58,2100,"M","")</f>
        <v>285492.16296978749</v>
      </c>
      <c r="Y58" s="16" cm="1">
        <f t="array" ref="Y58">STOWA2024_NDJF_T(Y$34*60,$C58,2100,"M","")</f>
        <v>29802.856166449605</v>
      </c>
      <c r="Z58" s="16" cm="1">
        <f t="array" ref="Z58">STOWA2024_NDJF_T(Z$34*60,$C58,2100,"M","")</f>
        <v>7874.855215884616</v>
      </c>
      <c r="AA58" s="16" cm="1">
        <f t="array" ref="AA58">STOWA2024_NDJF_T(AA$34*60,$C58,2100,"M","")</f>
        <v>487.52943493445906</v>
      </c>
      <c r="AB58" s="16" cm="1">
        <f t="array" ref="AB58">STOWA2024_NDJF_T(AB$34*60,$C58,2100,"M","")</f>
        <v>71.803096228148718</v>
      </c>
      <c r="AC58" s="16" cm="1">
        <f t="array" ref="AC58">STOWA2024_NDJF_T(AC$34*60,$C58,2100,"M","")</f>
        <v>23.998655044960362</v>
      </c>
      <c r="AD58" s="16" cm="1">
        <f t="array" ref="AD58">STOWA2024_NDJF_T(AD$34*60,$C58,2100,"M","")</f>
        <v>11.077852403304016</v>
      </c>
      <c r="AE58" s="16" cm="1">
        <f t="array" ref="AE58">STOWA2024_NDJF_T(AE$34*60,$C58,2100,"M","")</f>
        <v>1.7893730404827772</v>
      </c>
      <c r="AF58" s="16" cm="1">
        <f t="array" ref="AF58">STOWA2024_NDJF_T(AF$34*60,$C58,2100,"M","")</f>
        <v>1.0642942786127303</v>
      </c>
      <c r="AH58" s="14" t="s">
        <v>91</v>
      </c>
      <c r="AI58">
        <v>80</v>
      </c>
      <c r="AJ58" s="16" cm="1">
        <f t="array" ref="AJ58">STOWA2024_NDJF_T(AJ$34*60,$C58,2100,"H","")</f>
        <v>1583591.1832076753</v>
      </c>
      <c r="AK58" s="16" cm="1">
        <f t="array" ref="AK58">STOWA2024_NDJF_T(AK$34*60,$C58,2100,"H","")</f>
        <v>3309543.0291357599</v>
      </c>
      <c r="AL58" s="16" cm="1">
        <f t="array" ref="AL58">STOWA2024_NDJF_T(AL$34*60,$C58,2100,"H","")</f>
        <v>2066519.5258556195</v>
      </c>
      <c r="AM58" s="16" cm="1">
        <f t="array" ref="AM58">STOWA2024_NDJF_T(AM$34*60,$C58,2100,"H","")</f>
        <v>603321.762143587</v>
      </c>
      <c r="AN58" s="16" cm="1">
        <f t="array" ref="AN58">STOWA2024_NDJF_T(AN$34*60,$C58,2100,"H","")</f>
        <v>76104.56947854835</v>
      </c>
      <c r="AO58" s="16" cm="1">
        <f t="array" ref="AO58">STOWA2024_NDJF_T(AO$34*60,$C58,2100,"H","")</f>
        <v>8093.9670022954706</v>
      </c>
      <c r="AP58" s="16" cm="1">
        <f t="array" ref="AP58">STOWA2024_NDJF_T(AP$34*60,$C58,2100,"H","")</f>
        <v>2253.2083905261657</v>
      </c>
      <c r="AQ58" s="16" cm="1">
        <f t="array" ref="AQ58">STOWA2024_NDJF_T(AQ$34*60,$C58,2100,"H","")</f>
        <v>196.12505437345919</v>
      </c>
      <c r="AR58" s="16" cm="1">
        <f t="array" ref="AR58">STOWA2024_NDJF_T(AR$34*60,$C58,2100,"H","")</f>
        <v>33.440685626067669</v>
      </c>
      <c r="AS58" s="16" cm="1">
        <f t="array" ref="AS58">STOWA2024_NDJF_T(AS$34*60,$C58,2100,"H","")</f>
        <v>12.369397651343819</v>
      </c>
      <c r="AT58" s="16" cm="1">
        <f t="array" ref="AT58">STOWA2024_NDJF_T(AT$34*60,$C58,2100,"H","")</f>
        <v>6.1406251881553136</v>
      </c>
      <c r="AU58" s="16" cm="1">
        <f t="array" ref="AU58">STOWA2024_NDJF_T(AU$34*60,$C58,2100,"H","")</f>
        <v>1.1516748401233929</v>
      </c>
      <c r="AV58" s="16" cm="1">
        <f t="array" ref="AV58">STOWA2024_NDJF_T(AV$34*60,$C58,2100,"H","")</f>
        <v>0.72525311949248406</v>
      </c>
    </row>
    <row r="59" spans="2:48" x14ac:dyDescent="0.3">
      <c r="B59" s="14" t="s">
        <v>92</v>
      </c>
      <c r="C59">
        <v>90</v>
      </c>
      <c r="D59" s="16" cm="1">
        <f t="array" ref="D59">STOWA2024_NDJF_T(D$2*60,$C59,2100,"L","")</f>
        <v>9466102.9957355093</v>
      </c>
      <c r="E59" s="16" cm="1">
        <f t="array" ref="E59">STOWA2024_NDJF_T(E$2*60,$C59,2100,"L","")</f>
        <v>35786789.690678798</v>
      </c>
      <c r="F59" s="16" cm="1">
        <f t="array" ref="F59">STOWA2024_NDJF_T(F$2*60,$C59,2100,"L","")</f>
        <v>34896420.44424732</v>
      </c>
      <c r="G59" s="16" cm="1">
        <f t="array" ref="G59">STOWA2024_NDJF_T(G$2*60,$C59,2100,"L","")</f>
        <v>15629499.537549926</v>
      </c>
      <c r="H59" s="16" cm="1">
        <f t="array" ref="H59">STOWA2024_NDJF_T(H$2*60,$C59,2100,"L","")</f>
        <v>2524840.3090663222</v>
      </c>
      <c r="I59" s="16" cm="1">
        <f t="array" ref="I59">STOWA2024_NDJF_T(I$2*60,$C59,2100,"L","")</f>
        <v>270774.3990224133</v>
      </c>
      <c r="J59" s="16" cm="1">
        <f t="array" ref="J59">STOWA2024_NDJF_T(J$2*60,$C59,2100,"L","")</f>
        <v>67541.524818540827</v>
      </c>
      <c r="K59" s="16" cm="1">
        <f t="array" ref="K59">STOWA2024_NDJF_T(K$2*60,$C59,2100,"L","")</f>
        <v>2196.8590305213074</v>
      </c>
      <c r="L59" s="16" cm="1">
        <f t="array" ref="L59">STOWA2024_NDJF_T(L$2*60,$C59,2100,"L","")</f>
        <v>281.49750025507001</v>
      </c>
      <c r="M59" s="16" cm="1">
        <f t="array" ref="M59">STOWA2024_NDJF_T(M$2*60,$C59,2100,"L","")</f>
        <v>85.113166411404237</v>
      </c>
      <c r="N59" s="16" cm="1">
        <f t="array" ref="N59">STOWA2024_NDJF_T(N$2*60,$C59,2100,"L","")</f>
        <v>36.24631936807593</v>
      </c>
      <c r="O59" s="16" cm="1">
        <f t="array" ref="O59">STOWA2024_NDJF_T(O$2*60,$C59,2100,"L","")</f>
        <v>4.6101110922100172</v>
      </c>
      <c r="P59" s="16" cm="1">
        <f t="array" ref="P59">STOWA2024_NDJF_T(P$2*60,$C59,2100,"L","")</f>
        <v>2.4601219204409945</v>
      </c>
      <c r="R59" s="14" t="s">
        <v>92</v>
      </c>
      <c r="S59">
        <v>90</v>
      </c>
      <c r="T59" s="16" cm="1">
        <f t="array" ref="T59">STOWA2024_NDJF_T(T$34*60,$C59,2100,"M","")</f>
        <v>6301256.8156543262</v>
      </c>
      <c r="U59" s="16" cm="1">
        <f t="array" ref="U59">STOWA2024_NDJF_T(U$34*60,$C59,2100,"M","")</f>
        <v>20751278.037124854</v>
      </c>
      <c r="V59" s="16" cm="1">
        <f t="array" ref="V59">STOWA2024_NDJF_T(V$34*60,$C59,2100,"M","")</f>
        <v>18185149.797432624</v>
      </c>
      <c r="W59" s="16" cm="1">
        <f t="array" ref="W59">STOWA2024_NDJF_T(W$34*60,$C59,2100,"M","")</f>
        <v>7312408.9942410011</v>
      </c>
      <c r="X59" s="16" cm="1">
        <f t="array" ref="X59">STOWA2024_NDJF_T(X$34*60,$C59,2100,"M","")</f>
        <v>1098686.6032443098</v>
      </c>
      <c r="Y59" s="16" cm="1">
        <f t="array" ref="Y59">STOWA2024_NDJF_T(Y$34*60,$C59,2100,"M","")</f>
        <v>115656.42752926529</v>
      </c>
      <c r="Z59" s="16" cm="1">
        <f t="array" ref="Z59">STOWA2024_NDJF_T(Z$34*60,$C59,2100,"M","")</f>
        <v>29364.868148788286</v>
      </c>
      <c r="AA59" s="16" cm="1">
        <f t="array" ref="AA59">STOWA2024_NDJF_T(AA$34*60,$C59,2100,"M","")</f>
        <v>1235.8617507476322</v>
      </c>
      <c r="AB59" s="16" cm="1">
        <f t="array" ref="AB59">STOWA2024_NDJF_T(AB$34*60,$C59,2100,"M","")</f>
        <v>172.05290844337526</v>
      </c>
      <c r="AC59" s="16" cm="1">
        <f t="array" ref="AC59">STOWA2024_NDJF_T(AC$34*60,$C59,2100,"M","")</f>
        <v>55.141360812392001</v>
      </c>
      <c r="AD59" s="16" cm="1">
        <f t="array" ref="AD59">STOWA2024_NDJF_T(AD$34*60,$C59,2100,"M","")</f>
        <v>24.470328726130472</v>
      </c>
      <c r="AE59" s="16" cm="1">
        <f t="array" ref="AE59">STOWA2024_NDJF_T(AE$34*60,$C59,2100,"M","")</f>
        <v>3.3647059444996312</v>
      </c>
      <c r="AF59" s="16" cm="1">
        <f t="array" ref="AF59">STOWA2024_NDJF_T(AF$34*60,$C59,2100,"M","")</f>
        <v>1.8574393940304021</v>
      </c>
      <c r="AH59" s="14" t="s">
        <v>92</v>
      </c>
      <c r="AI59">
        <v>90</v>
      </c>
      <c r="AJ59" s="16" cm="1">
        <f t="array" ref="AJ59">STOWA2024_NDJF_T(AJ$34*60,$C59,2100,"H","")</f>
        <v>3119567.8647240438</v>
      </c>
      <c r="AK59" s="16" cm="1">
        <f t="array" ref="AK59">STOWA2024_NDJF_T(AK$34*60,$C59,2100,"H","")</f>
        <v>8127870.1559243733</v>
      </c>
      <c r="AL59" s="16" cm="1">
        <f t="array" ref="AL59">STOWA2024_NDJF_T(AL$34*60,$C59,2100,"H","")</f>
        <v>5965674.0386356497</v>
      </c>
      <c r="AM59" s="16" cm="1">
        <f t="array" ref="AM59">STOWA2024_NDJF_T(AM$34*60,$C59,2100,"H","")</f>
        <v>2019764.071667114</v>
      </c>
      <c r="AN59" s="16" cm="1">
        <f t="array" ref="AN59">STOWA2024_NDJF_T(AN$34*60,$C59,2100,"H","")</f>
        <v>273868.57025153778</v>
      </c>
      <c r="AO59" s="16" cm="1">
        <f t="array" ref="AO59">STOWA2024_NDJF_T(AO$34*60,$C59,2100,"H","")</f>
        <v>28594.492454203864</v>
      </c>
      <c r="AP59" s="16" cm="1">
        <f t="array" ref="AP59">STOWA2024_NDJF_T(AP$34*60,$C59,2100,"H","")</f>
        <v>7566.4996104050742</v>
      </c>
      <c r="AQ59" s="16" cm="1">
        <f t="array" ref="AQ59">STOWA2024_NDJF_T(AQ$34*60,$C59,2100,"H","")</f>
        <v>473.75743382458984</v>
      </c>
      <c r="AR59" s="16" cm="1">
        <f t="array" ref="AR59">STOWA2024_NDJF_T(AR$34*60,$C59,2100,"H","")</f>
        <v>75.785549089227459</v>
      </c>
      <c r="AS59" s="16" cm="1">
        <f t="array" ref="AS59">STOWA2024_NDJF_T(AS$34*60,$C59,2100,"H","")</f>
        <v>26.769055773772344</v>
      </c>
      <c r="AT59" s="16" cm="1">
        <f t="array" ref="AT59">STOWA2024_NDJF_T(AT$34*60,$C59,2100,"H","")</f>
        <v>12.739601289245137</v>
      </c>
      <c r="AU59" s="16" cm="1">
        <f t="array" ref="AU59">STOWA2024_NDJF_T(AU$34*60,$C59,2100,"H","")</f>
        <v>2.0214446738274288</v>
      </c>
      <c r="AV59" s="16" cm="1">
        <f t="array" ref="AV59">STOWA2024_NDJF_T(AV$34*60,$C59,2100,"H","")</f>
        <v>1.1843431901329755</v>
      </c>
    </row>
    <row r="60" spans="2:48" x14ac:dyDescent="0.3">
      <c r="B60" s="14" t="s">
        <v>93</v>
      </c>
      <c r="C60">
        <v>100</v>
      </c>
      <c r="D60" s="16" cm="1">
        <f t="array" ref="D60">STOWA2024_NDJF_T(D$2*60,$C60,2100,"L","")</f>
        <v>17488398.397564374</v>
      </c>
      <c r="E60" s="16" cm="1">
        <f t="array" ref="E60">STOWA2024_NDJF_T(E$2*60,$C60,2100,"L","")</f>
        <v>81661242.286402494</v>
      </c>
      <c r="F60" s="16" cm="1">
        <f t="array" ref="F60">STOWA2024_NDJF_T(F$2*60,$C60,2100,"L","")</f>
        <v>94055544.592103049</v>
      </c>
      <c r="G60" s="16" cm="1">
        <f t="array" ref="G60">STOWA2024_NDJF_T(G$2*60,$C60,2100,"L","")</f>
        <v>50110756.465590656</v>
      </c>
      <c r="H60" s="16" cm="1">
        <f t="array" ref="H60">STOWA2024_NDJF_T(H$2*60,$C60,2100,"L","")</f>
        <v>9196492.9468809292</v>
      </c>
      <c r="I60" s="16" cm="1">
        <f t="array" ref="I60">STOWA2024_NDJF_T(I$2*60,$C60,2100,"L","")</f>
        <v>1035470.7005442262</v>
      </c>
      <c r="J60" s="16" cm="1">
        <f t="array" ref="J60">STOWA2024_NDJF_T(J$2*60,$C60,2100,"L","")</f>
        <v>253984.58611251021</v>
      </c>
      <c r="K60" s="16" cm="1">
        <f t="array" ref="K60">STOWA2024_NDJF_T(K$2*60,$C60,2100,"L","")</f>
        <v>5376.5890402233099</v>
      </c>
      <c r="L60" s="16" cm="1">
        <f t="array" ref="L60">STOWA2024_NDJF_T(L$2*60,$C60,2100,"L","")</f>
        <v>666.84255655203538</v>
      </c>
      <c r="M60" s="16" cm="1">
        <f t="array" ref="M60">STOWA2024_NDJF_T(M$2*60,$C60,2100,"L","")</f>
        <v>196.91075572701121</v>
      </c>
      <c r="N60" s="16" cm="1">
        <f t="array" ref="N60">STOWA2024_NDJF_T(N$2*60,$C60,2100,"L","")</f>
        <v>81.887382082470708</v>
      </c>
      <c r="O60" s="16" cm="1">
        <f t="array" ref="O60">STOWA2024_NDJF_T(O$2*60,$C60,2100,"L","")</f>
        <v>9.2499958684370913</v>
      </c>
      <c r="P60" s="16" cm="1">
        <f t="array" ref="P60">STOWA2024_NDJF_T(P$2*60,$C60,2100,"L","")</f>
        <v>4.6172871414089345</v>
      </c>
      <c r="R60" s="14" t="s">
        <v>93</v>
      </c>
      <c r="S60">
        <v>100</v>
      </c>
      <c r="T60" s="16" cm="1">
        <f t="array" ref="T60">STOWA2024_NDJF_T(T$34*60,$C60,2100,"M","")</f>
        <v>11623700.551252851</v>
      </c>
      <c r="U60" s="16" cm="1">
        <f t="array" ref="U60">STOWA2024_NDJF_T(U$34*60,$C60,2100,"M","")</f>
        <v>47141672.41141317</v>
      </c>
      <c r="V60" s="16" cm="1">
        <f t="array" ref="V60">STOWA2024_NDJF_T(V$34*60,$C60,2100,"M","")</f>
        <v>48567024.637149952</v>
      </c>
      <c r="W60" s="16" cm="1">
        <f t="array" ref="W60">STOWA2024_NDJF_T(W$34*60,$C60,2100,"M","")</f>
        <v>23019521.83274148</v>
      </c>
      <c r="X60" s="16" cm="1">
        <f t="array" ref="X60">STOWA2024_NDJF_T(X$34*60,$C60,2100,"M","")</f>
        <v>3871276.3824398913</v>
      </c>
      <c r="Y60" s="16" cm="1">
        <f t="array" ref="Y60">STOWA2024_NDJF_T(Y$34*60,$C60,2100,"M","")</f>
        <v>420796.44561707193</v>
      </c>
      <c r="Z60" s="16" cm="1">
        <f t="array" ref="Z60">STOWA2024_NDJF_T(Z$34*60,$C60,2100,"M","")</f>
        <v>104229.66282443123</v>
      </c>
      <c r="AA60" s="16" cm="1">
        <f t="array" ref="AA60">STOWA2024_NDJF_T(AA$34*60,$C60,2100,"M","")</f>
        <v>2952.9095380075769</v>
      </c>
      <c r="AB60" s="16" cm="1">
        <f t="array" ref="AB60">STOWA2024_NDJF_T(AB$34*60,$C60,2100,"M","")</f>
        <v>395.79476136920727</v>
      </c>
      <c r="AC60" s="16" cm="1">
        <f t="array" ref="AC60">STOWA2024_NDJF_T(AC$34*60,$C60,2100,"M","")</f>
        <v>123.42845872175192</v>
      </c>
      <c r="AD60" s="16" cm="1">
        <f t="array" ref="AD60">STOWA2024_NDJF_T(AD$34*60,$C60,2100,"M","")</f>
        <v>53.32455248311831</v>
      </c>
      <c r="AE60" s="16" cm="1">
        <f t="array" ref="AE60">STOWA2024_NDJF_T(AE$34*60,$C60,2100,"M","")</f>
        <v>6.4476274704909819</v>
      </c>
      <c r="AF60" s="16" cm="1">
        <f t="array" ref="AF60">STOWA2024_NDJF_T(AF$34*60,$C60,2100,"M","")</f>
        <v>3.3269750136510257</v>
      </c>
      <c r="AH60" s="14" t="s">
        <v>93</v>
      </c>
      <c r="AI60">
        <v>100</v>
      </c>
      <c r="AJ60" s="16" cm="1">
        <f t="array" ref="AJ60">STOWA2024_NDJF_T(AJ$34*60,$C60,2100,"H","")</f>
        <v>5738057.3953311173</v>
      </c>
      <c r="AK60" s="16" cm="1">
        <f t="array" ref="AK60">STOWA2024_NDJF_T(AK$34*60,$C60,2100,"H","")</f>
        <v>18310445.198240824</v>
      </c>
      <c r="AL60" s="16" cm="1">
        <f t="array" ref="AL60">STOWA2024_NDJF_T(AL$34*60,$C60,2100,"H","")</f>
        <v>15663306.853757311</v>
      </c>
      <c r="AM60" s="16" cm="1">
        <f t="array" ref="AM60">STOWA2024_NDJF_T(AM$34*60,$C60,2100,"H","")</f>
        <v>6149301.1506884471</v>
      </c>
      <c r="AN60" s="16" cm="1">
        <f t="array" ref="AN60">STOWA2024_NDJF_T(AN$34*60,$C60,2100,"H","")</f>
        <v>909875.29873876553</v>
      </c>
      <c r="AO60" s="16" cm="1">
        <f t="array" ref="AO60">STOWA2024_NDJF_T(AO$34*60,$C60,2100,"H","")</f>
        <v>95513.489120039216</v>
      </c>
      <c r="AP60" s="16" cm="1">
        <f t="array" ref="AP60">STOWA2024_NDJF_T(AP$34*60,$C60,2100,"H","")</f>
        <v>24366.217038456398</v>
      </c>
      <c r="AQ60" s="16" cm="1">
        <f t="array" ref="AQ60">STOWA2024_NDJF_T(AQ$34*60,$C60,2100,"H","")</f>
        <v>1084.9310970432014</v>
      </c>
      <c r="AR60" s="16" cm="1">
        <f t="array" ref="AR60">STOWA2024_NDJF_T(AR$34*60,$C60,2100,"H","")</f>
        <v>165.70517560993233</v>
      </c>
      <c r="AS60" s="16" cm="1">
        <f t="array" ref="AS60">STOWA2024_NDJF_T(AS$34*60,$C60,2100,"H","")</f>
        <v>56.638887791337382</v>
      </c>
      <c r="AT60" s="16" cm="1">
        <f t="array" ref="AT60">STOWA2024_NDJF_T(AT$34*60,$C60,2100,"H","")</f>
        <v>26.127164650631173</v>
      </c>
      <c r="AU60" s="16" cm="1">
        <f t="array" ref="AU60">STOWA2024_NDJF_T(AU$34*60,$C60,2100,"H","")</f>
        <v>3.6015137931975931</v>
      </c>
      <c r="AV60" s="16" cm="1">
        <f t="array" ref="AV60">STOWA2024_NDJF_T(AV$34*60,$C60,2100,"H","")</f>
        <v>1.9733001508126335</v>
      </c>
    </row>
    <row r="61" spans="2:48" x14ac:dyDescent="0.3">
      <c r="B61" s="14" t="s">
        <v>94</v>
      </c>
      <c r="C61">
        <v>110</v>
      </c>
      <c r="D61" s="16" cm="1">
        <f t="array" ref="D61">STOWA2024_NDJF_T(D$2*60,$C61,2100,"L","")</f>
        <v>30526964.378801636</v>
      </c>
      <c r="E61" s="16" cm="1">
        <f t="array" ref="E61">STOWA2024_NDJF_T(E$2*60,$C61,2100,"L","")</f>
        <v>173165672.50569293</v>
      </c>
      <c r="F61" s="16" cm="1">
        <f t="array" ref="F61">STOWA2024_NDJF_T(F$2*60,$C61,2100,"L","")</f>
        <v>233212881.491869</v>
      </c>
      <c r="G61" s="16" cm="1">
        <f t="array" ref="G61">STOWA2024_NDJF_T(G$2*60,$C61,2100,"L","")</f>
        <v>147056150.39418077</v>
      </c>
      <c r="H61" s="16" cm="1">
        <f t="array" ref="H61">STOWA2024_NDJF_T(H$2*60,$C61,2100,"L","")</f>
        <v>30880283.257203966</v>
      </c>
      <c r="I61" s="16" cm="1">
        <f t="array" ref="I61">STOWA2024_NDJF_T(I$2*60,$C61,2100,"L","")</f>
        <v>3717513.254044482</v>
      </c>
      <c r="J61" s="16" cm="1">
        <f t="array" ref="J61">STOWA2024_NDJF_T(J$2*60,$C61,2100,"L","")</f>
        <v>908556.85294180387</v>
      </c>
      <c r="K61" s="16" cm="1">
        <f t="array" ref="K61">STOWA2024_NDJF_T(K$2*60,$C61,2100,"L","")</f>
        <v>12455.654425282295</v>
      </c>
      <c r="L61" s="16" cm="1">
        <f t="array" ref="L61">STOWA2024_NDJF_T(L$2*60,$C61,2100,"L","")</f>
        <v>1518.1508330969684</v>
      </c>
      <c r="M61" s="16" cm="1">
        <f t="array" ref="M61">STOWA2024_NDJF_T(M$2*60,$C61,2100,"L","")</f>
        <v>443.60925350402499</v>
      </c>
      <c r="N61" s="16" cm="1">
        <f t="array" ref="N61">STOWA2024_NDJF_T(N$2*60,$C61,2100,"L","")</f>
        <v>182.36138476928315</v>
      </c>
      <c r="O61" s="16" cm="1">
        <f t="array" ref="O61">STOWA2024_NDJF_T(O$2*60,$C61,2100,"L","")</f>
        <v>18.99238747152059</v>
      </c>
      <c r="P61" s="16" cm="1">
        <f t="array" ref="P61">STOWA2024_NDJF_T(P$2*60,$C61,2100,"L","")</f>
        <v>8.9603376611435088</v>
      </c>
      <c r="R61" s="14" t="s">
        <v>94</v>
      </c>
      <c r="S61">
        <v>110</v>
      </c>
      <c r="T61" s="16" cm="1">
        <f t="array" ref="T61">STOWA2024_NDJF_T(T$34*60,$C61,2100,"M","")</f>
        <v>20264692.676246889</v>
      </c>
      <c r="U61" s="16" cm="1">
        <f t="array" ref="U61">STOWA2024_NDJF_T(U$34*60,$C61,2100,"M","")</f>
        <v>99596817.343863145</v>
      </c>
      <c r="V61" s="16" cm="1">
        <f t="array" ref="V61">STOWA2024_NDJF_T(V$34*60,$C61,2100,"M","")</f>
        <v>119500549.39866264</v>
      </c>
      <c r="W61" s="16" cm="1">
        <f t="array" ref="W61">STOWA2024_NDJF_T(W$34*60,$C61,2100,"M","")</f>
        <v>66503620.44083339</v>
      </c>
      <c r="X61" s="16" cm="1">
        <f t="array" ref="X61">STOWA2024_NDJF_T(X$34*60,$C61,2100,"M","")</f>
        <v>12625419.185774008</v>
      </c>
      <c r="Y61" s="16" cm="1">
        <f t="array" ref="Y61">STOWA2024_NDJF_T(Y$34*60,$C61,2100,"M","")</f>
        <v>1443833.3680112457</v>
      </c>
      <c r="Z61" s="16" cm="1">
        <f t="array" ref="Z61">STOWA2024_NDJF_T(Z$34*60,$C61,2100,"M","")</f>
        <v>353407.89918684267</v>
      </c>
      <c r="AA61" s="16" cm="1">
        <f t="array" ref="AA61">STOWA2024_NDJF_T(AA$34*60,$C61,2100,"M","")</f>
        <v>6697.358910023534</v>
      </c>
      <c r="AB61" s="16" cm="1">
        <f t="array" ref="AB61">STOWA2024_NDJF_T(AB$34*60,$C61,2100,"M","")</f>
        <v>877.30390813154941</v>
      </c>
      <c r="AC61" s="16" cm="1">
        <f t="array" ref="AC61">STOWA2024_NDJF_T(AC$34*60,$C61,2100,"M","")</f>
        <v>269.58052524519195</v>
      </c>
      <c r="AD61" s="16" cm="1">
        <f t="array" ref="AD61">STOWA2024_NDJF_T(AD$34*60,$C61,2100,"M","")</f>
        <v>114.68751825803393</v>
      </c>
      <c r="AE61" s="16" cm="1">
        <f t="array" ref="AE61">STOWA2024_NDJF_T(AE$34*60,$C61,2100,"M","")</f>
        <v>12.60568970380201</v>
      </c>
      <c r="AF61" s="16" cm="1">
        <f t="array" ref="AF61">STOWA2024_NDJF_T(AF$34*60,$C61,2100,"M","")</f>
        <v>6.1315020457149245</v>
      </c>
      <c r="AH61" s="14" t="s">
        <v>94</v>
      </c>
      <c r="AI61">
        <v>110</v>
      </c>
      <c r="AJ61" s="16" cm="1">
        <f t="array" ref="AJ61">STOWA2024_NDJF_T(AJ$34*60,$C61,2100,"H","")</f>
        <v>9979968.1659537703</v>
      </c>
      <c r="AK61" s="16" cm="1">
        <f t="array" ref="AK61">STOWA2024_NDJF_T(AK$34*60,$C61,2100,"H","")</f>
        <v>38416549.489435613</v>
      </c>
      <c r="AL61" s="16" cm="1">
        <f t="array" ref="AL61">STOWA2024_NDJF_T(AL$34*60,$C61,2100,"H","")</f>
        <v>37991865.674493499</v>
      </c>
      <c r="AM61" s="16" cm="1">
        <f t="array" ref="AM61">STOWA2024_NDJF_T(AM$34*60,$C61,2100,"H","")</f>
        <v>17263502.726011246</v>
      </c>
      <c r="AN61" s="16" cm="1">
        <f t="array" ref="AN61">STOWA2024_NDJF_T(AN$34*60,$C61,2100,"H","")</f>
        <v>2817178.9383479124</v>
      </c>
      <c r="AO61" s="16" cm="1">
        <f t="array" ref="AO61">STOWA2024_NDJF_T(AO$34*60,$C61,2100,"H","")</f>
        <v>303091.50006918533</v>
      </c>
      <c r="AP61" s="16" cm="1">
        <f t="array" ref="AP61">STOWA2024_NDJF_T(AP$34*60,$C61,2100,"H","")</f>
        <v>75456.659790079357</v>
      </c>
      <c r="AQ61" s="16" cm="1">
        <f t="array" ref="AQ61">STOWA2024_NDJF_T(AQ$34*60,$C61,2100,"H","")</f>
        <v>2369.8265464585679</v>
      </c>
      <c r="AR61" s="16" cm="1">
        <f t="array" ref="AR61">STOWA2024_NDJF_T(AR$34*60,$C61,2100,"H","")</f>
        <v>350.60516066665213</v>
      </c>
      <c r="AS61" s="16" cm="1">
        <f t="array" ref="AS61">STOWA2024_NDJF_T(AS$34*60,$C61,2100,"H","")</f>
        <v>117.31416067515708</v>
      </c>
      <c r="AT61" s="16" cm="1">
        <f t="array" ref="AT61">STOWA2024_NDJF_T(AT$34*60,$C61,2100,"H","")</f>
        <v>52.987517302237158</v>
      </c>
      <c r="AU61" s="16" cm="1">
        <f t="array" ref="AU61">STOWA2024_NDJF_T(AU$34*60,$C61,2100,"H","")</f>
        <v>6.5186093084300216</v>
      </c>
      <c r="AV61" s="16" cm="1">
        <f t="array" ref="AV61">STOWA2024_NDJF_T(AV$34*60,$C61,2100,"H","")</f>
        <v>3.3600636973516473</v>
      </c>
    </row>
    <row r="62" spans="2:48" x14ac:dyDescent="0.3">
      <c r="B62" s="14" t="s">
        <v>95</v>
      </c>
      <c r="C62">
        <v>120</v>
      </c>
      <c r="D62" s="16" cm="1">
        <f t="array" ref="D62">STOWA2024_NDJF_T(D$2*60,$C62,2100,"L","")</f>
        <v>50833341.437108435</v>
      </c>
      <c r="E62" s="16" cm="1">
        <f t="array" ref="E62">STOWA2024_NDJF_T(E$2*60,$C62,2100,"L","")</f>
        <v>345352478.90665495</v>
      </c>
      <c r="F62" s="16" cm="1">
        <f t="array" ref="F62">STOWA2024_NDJF_T(F$2*60,$C62,2100,"L","")</f>
        <v>538906407.30833638</v>
      </c>
      <c r="G62" s="16" cm="1">
        <f t="array" ref="G62">STOWA2024_NDJF_T(G$2*60,$C62,2100,"L","")</f>
        <v>399963818.22028327</v>
      </c>
      <c r="H62" s="16" cm="1">
        <f t="array" ref="H62">STOWA2024_NDJF_T(H$2*60,$C62,2100,"L","")</f>
        <v>96516034.590377733</v>
      </c>
      <c r="I62" s="16" cm="1">
        <f t="array" ref="I62">STOWA2024_NDJF_T(I$2*60,$C62,2100,"L","")</f>
        <v>12601340.541273998</v>
      </c>
      <c r="J62" s="16" cm="1">
        <f t="array" ref="J62">STOWA2024_NDJF_T(J$2*60,$C62,2100,"L","")</f>
        <v>3102999.9086223235</v>
      </c>
      <c r="K62" s="16" cm="1">
        <f t="array" ref="K62">STOWA2024_NDJF_T(K$2*60,$C62,2100,"L","")</f>
        <v>27487.506262383446</v>
      </c>
      <c r="L62" s="16" cm="1">
        <f t="array" ref="L62">STOWA2024_NDJF_T(L$2*60,$C62,2100,"L","")</f>
        <v>3333.2625867962042</v>
      </c>
      <c r="M62" s="16" cm="1">
        <f t="array" ref="M62">STOWA2024_NDJF_T(M$2*60,$C62,2100,"L","")</f>
        <v>974.7700713220446</v>
      </c>
      <c r="N62" s="16" cm="1">
        <f t="array" ref="N62">STOWA2024_NDJF_T(N$2*60,$C62,2100,"L","")</f>
        <v>400.52605303753114</v>
      </c>
      <c r="O62" s="16" cm="1">
        <f t="array" ref="O62">STOWA2024_NDJF_T(O$2*60,$C62,2100,"L","")</f>
        <v>39.968083035799296</v>
      </c>
      <c r="P62" s="16" cm="1">
        <f t="array" ref="P62">STOWA2024_NDJF_T(P$2*60,$C62,2100,"L","")</f>
        <v>18.046523111426083</v>
      </c>
      <c r="R62" s="14" t="s">
        <v>95</v>
      </c>
      <c r="S62">
        <v>120</v>
      </c>
      <c r="T62" s="16" cm="1">
        <f t="array" ref="T62">STOWA2024_NDJF_T(T$34*60,$C62,2100,"M","")</f>
        <v>33709374.081534564</v>
      </c>
      <c r="U62" s="16" cm="1">
        <f t="array" ref="U62">STOWA2024_NDJF_T(U$34*60,$C62,2100,"M","")</f>
        <v>198010539.06790864</v>
      </c>
      <c r="V62" s="16" cm="1">
        <f t="array" ref="V62">STOWA2024_NDJF_T(V$34*60,$C62,2100,"M","")</f>
        <v>274339021.81858724</v>
      </c>
      <c r="W62" s="16" cm="1">
        <f t="array" ref="W62">STOWA2024_NDJF_T(W$34*60,$C62,2100,"M","")</f>
        <v>178444864.9875553</v>
      </c>
      <c r="X62" s="16" cm="1">
        <f t="array" ref="X62">STOWA2024_NDJF_T(X$34*60,$C62,2100,"M","")</f>
        <v>38453553.98918476</v>
      </c>
      <c r="Y62" s="16" cm="1">
        <f t="array" ref="Y62">STOWA2024_NDJF_T(Y$34*60,$C62,2100,"M","")</f>
        <v>4695743.3023637952</v>
      </c>
      <c r="Z62" s="16" cm="1">
        <f t="array" ref="Z62">STOWA2024_NDJF_T(Z$34*60,$C62,2100,"M","")</f>
        <v>1148347.7360691819</v>
      </c>
      <c r="AA62" s="16" cm="1">
        <f t="array" ref="AA62">STOWA2024_NDJF_T(AA$34*60,$C62,2100,"M","")</f>
        <v>14504.213543217696</v>
      </c>
      <c r="AB62" s="16" cm="1">
        <f t="array" ref="AB62">STOWA2024_NDJF_T(AB$34*60,$C62,2100,"M","")</f>
        <v>1879.6562692920206</v>
      </c>
      <c r="AC62" s="16" cm="1">
        <f t="array" ref="AC62">STOWA2024_NDJF_T(AC$34*60,$C62,2100,"M","")</f>
        <v>575.34458236591468</v>
      </c>
      <c r="AD62" s="16" cm="1">
        <f t="array" ref="AD62">STOWA2024_NDJF_T(AD$34*60,$C62,2100,"M","")</f>
        <v>243.55393830765738</v>
      </c>
      <c r="AE62" s="16" cm="1">
        <f t="array" ref="AE62">STOWA2024_NDJF_T(AE$34*60,$C62,2100,"M","")</f>
        <v>25.176462677741533</v>
      </c>
      <c r="AF62" s="16" cm="1">
        <f t="array" ref="AF62">STOWA2024_NDJF_T(AF$34*60,$C62,2100,"M","")</f>
        <v>11.661171924391391</v>
      </c>
      <c r="AH62" s="14" t="s">
        <v>95</v>
      </c>
      <c r="AI62">
        <v>120</v>
      </c>
      <c r="AJ62" s="16" cm="1">
        <f t="array" ref="AJ62">STOWA2024_NDJF_T(AJ$34*60,$C62,2100,"H","")</f>
        <v>16568459.206070354</v>
      </c>
      <c r="AK62" s="16" cm="1">
        <f t="array" ref="AK62">STOWA2024_NDJF_T(AK$34*60,$C62,2100,"H","")</f>
        <v>75929917.10578616</v>
      </c>
      <c r="AL62" s="16" cm="1">
        <f t="array" ref="AL62">STOWA2024_NDJF_T(AL$34*60,$C62,2100,"H","")</f>
        <v>86160064.272081643</v>
      </c>
      <c r="AM62" s="16" cm="1">
        <f t="array" ref="AM62">STOWA2024_NDJF_T(AM$34*60,$C62,2100,"H","")</f>
        <v>45185094.540682234</v>
      </c>
      <c r="AN62" s="16" cm="1">
        <f t="array" ref="AN62">STOWA2024_NDJF_T(AN$34*60,$C62,2100,"H","")</f>
        <v>8192610.8607987491</v>
      </c>
      <c r="AO62" s="16" cm="1">
        <f t="array" ref="AO62">STOWA2024_NDJF_T(AO$34*60,$C62,2100,"H","")</f>
        <v>917553.33678294509</v>
      </c>
      <c r="AP62" s="16" cm="1">
        <f t="array" ref="AP62">STOWA2024_NDJF_T(AP$34*60,$C62,2100,"H","")</f>
        <v>225277.80319117985</v>
      </c>
      <c r="AQ62" s="16" cm="1">
        <f t="array" ref="AQ62">STOWA2024_NDJF_T(AQ$34*60,$C62,2100,"H","")</f>
        <v>4962.7580129880798</v>
      </c>
      <c r="AR62" s="16" cm="1">
        <f t="array" ref="AR62">STOWA2024_NDJF_T(AR$34*60,$C62,2100,"H","")</f>
        <v>719.77009219495073</v>
      </c>
      <c r="AS62" s="16" cm="1">
        <f t="array" ref="AS62">STOWA2024_NDJF_T(AS$34*60,$C62,2100,"H","")</f>
        <v>238.15391089634562</v>
      </c>
      <c r="AT62" s="16" cm="1">
        <f t="array" ref="AT62">STOWA2024_NDJF_T(AT$34*60,$C62,2100,"H","")</f>
        <v>106.30458036109641</v>
      </c>
      <c r="AU62" s="16" cm="1">
        <f t="array" ref="AU62">STOWA2024_NDJF_T(AU$34*60,$C62,2100,"H","")</f>
        <v>11.996583905891557</v>
      </c>
      <c r="AV62" s="16" cm="1">
        <f t="array" ref="AV62">STOWA2024_NDJF_T(AV$34*60,$C62,2100,"H","")</f>
        <v>5.8585059666613208</v>
      </c>
    </row>
    <row r="63" spans="2:48" x14ac:dyDescent="0.3">
      <c r="B63" s="14" t="s">
        <v>96</v>
      </c>
      <c r="C63">
        <v>130</v>
      </c>
      <c r="D63" s="16" cm="1">
        <f t="array" ref="D63">STOWA2024_NDJF_T(D$2*60,$C63,2100,"L","")</f>
        <v>81347223.803608745</v>
      </c>
      <c r="E63" s="16" cm="1">
        <f t="array" ref="E63">STOWA2024_NDJF_T(E$2*60,$C63,2100,"L","")</f>
        <v>653795067.0606029</v>
      </c>
      <c r="F63" s="16" cm="1">
        <f t="array" ref="F63">STOWA2024_NDJF_T(F$2*60,$C63,2100,"L","")</f>
        <v>1172413020.9494665</v>
      </c>
      <c r="G63" s="16" cm="1">
        <f t="array" ref="G63">STOWA2024_NDJF_T(G$2*60,$C63,2100,"L","")</f>
        <v>1018364671.1283443</v>
      </c>
      <c r="H63" s="16" cm="1">
        <f t="array" ref="H63">STOWA2024_NDJF_T(H$2*60,$C63,2100,"L","")</f>
        <v>283045006.38086921</v>
      </c>
      <c r="I63" s="16" cm="1">
        <f t="array" ref="I63">STOWA2024_NDJF_T(I$2*60,$C63,2100,"L","")</f>
        <v>40529772.402386881</v>
      </c>
      <c r="J63" s="16" cm="1">
        <f t="array" ref="J63">STOWA2024_NDJF_T(J$2*60,$C63,2100,"L","")</f>
        <v>10150808.902956268</v>
      </c>
      <c r="K63" s="16" cm="1">
        <f t="array" ref="K63">STOWA2024_NDJF_T(K$2*60,$C63,2100,"L","")</f>
        <v>58092.680814161009</v>
      </c>
      <c r="L63" s="16" cm="1">
        <f t="array" ref="L63">STOWA2024_NDJF_T(L$2*60,$C63,2100,"L","")</f>
        <v>7079.6566653867667</v>
      </c>
      <c r="M63" s="16" cm="1">
        <f t="array" ref="M63">STOWA2024_NDJF_T(M$2*60,$C63,2100,"L","")</f>
        <v>2092.2639299681605</v>
      </c>
      <c r="N63" s="16" cm="1">
        <f t="array" ref="N63">STOWA2024_NDJF_T(N$2*60,$C63,2100,"L","")</f>
        <v>867.99111012066362</v>
      </c>
      <c r="O63" s="16" cm="1">
        <f t="array" ref="O63">STOWA2024_NDJF_T(O$2*60,$C63,2100,"L","")</f>
        <v>86.357580206959895</v>
      </c>
      <c r="P63" s="16" cm="1">
        <f t="array" ref="P63">STOWA2024_NDJF_T(P$2*60,$C63,2100,"L","")</f>
        <v>37.888635950189709</v>
      </c>
      <c r="R63" s="14" t="s">
        <v>96</v>
      </c>
      <c r="S63">
        <v>130</v>
      </c>
      <c r="T63" s="16" cm="1">
        <f t="array" ref="T63">STOWA2024_NDJF_T(T$34*60,$C63,2100,"M","")</f>
        <v>53895912.88209267</v>
      </c>
      <c r="U63" s="16" cm="1">
        <f t="array" ref="U63">STOWA2024_NDJF_T(U$34*60,$C63,2100,"M","")</f>
        <v>373863242.09254855</v>
      </c>
      <c r="V63" s="16" cm="1">
        <f t="array" ref="V63">STOWA2024_NDJF_T(V$34*60,$C63,2100,"M","")</f>
        <v>593479028.58003998</v>
      </c>
      <c r="W63" s="16" cm="1">
        <f t="array" ref="W63">STOWA2024_NDJF_T(W$34*60,$C63,2100,"M","")</f>
        <v>449010635.27444935</v>
      </c>
      <c r="X63" s="16" cm="1">
        <f t="array" ref="X63">STOWA2024_NDJF_T(X$34*60,$C63,2100,"M","")</f>
        <v>110197690.22513534</v>
      </c>
      <c r="Y63" s="16" cm="1">
        <f t="array" ref="Y63">STOWA2024_NDJF_T(Y$34*60,$C63,2100,"M","")</f>
        <v>14540453.340314485</v>
      </c>
      <c r="Z63" s="16" cm="1">
        <f t="array" ref="Z63">STOWA2024_NDJF_T(Z$34*60,$C63,2100,"M","")</f>
        <v>3586122.427241981</v>
      </c>
      <c r="AA63" s="16" cm="1">
        <f t="array" ref="AA63">STOWA2024_NDJF_T(AA$34*60,$C63,2100,"M","")</f>
        <v>30140.899202531211</v>
      </c>
      <c r="AB63" s="16" cm="1">
        <f t="array" ref="AB63">STOWA2024_NDJF_T(AB$34*60,$C63,2100,"M","")</f>
        <v>3903.5501143188653</v>
      </c>
      <c r="AC63" s="16" cm="1">
        <f t="array" ref="AC63">STOWA2024_NDJF_T(AC$34*60,$C63,2100,"M","")</f>
        <v>1201.4789246544979</v>
      </c>
      <c r="AD63" s="16" cm="1">
        <f t="array" ref="AD63">STOWA2024_NDJF_T(AD$34*60,$C63,2100,"M","")</f>
        <v>510.90906832639058</v>
      </c>
      <c r="AE63" s="16" cm="1">
        <f t="array" ref="AE63">STOWA2024_NDJF_T(AE$34*60,$C63,2100,"M","")</f>
        <v>51.440169124942436</v>
      </c>
      <c r="AF63" s="16" cm="1">
        <f t="array" ref="AF63">STOWA2024_NDJF_T(AF$34*60,$C63,2100,"M","")</f>
        <v>22.964303008699083</v>
      </c>
      <c r="AH63" s="14" t="s">
        <v>96</v>
      </c>
      <c r="AI63">
        <v>130</v>
      </c>
      <c r="AJ63" s="16" cm="1">
        <f t="array" ref="AJ63">STOWA2024_NDJF_T(AJ$34*60,$C63,2100,"H","")</f>
        <v>26445646.923892681</v>
      </c>
      <c r="AK63" s="16" cm="1">
        <f t="array" ref="AK63">STOWA2024_NDJF_T(AK$34*60,$C63,2100,"H","")</f>
        <v>142642824.67895621</v>
      </c>
      <c r="AL63" s="16" cm="1">
        <f t="array" ref="AL63">STOWA2024_NDJF_T(AL$34*60,$C63,2100,"H","")</f>
        <v>184434004.8770135</v>
      </c>
      <c r="AM63" s="16" cm="1">
        <f t="array" ref="AM63">STOWA2024_NDJF_T(AM$34*60,$C63,2100,"H","")</f>
        <v>111249054.34999181</v>
      </c>
      <c r="AN63" s="16" cm="1">
        <f t="array" ref="AN63">STOWA2024_NDJF_T(AN$34*60,$C63,2100,"H","")</f>
        <v>22525564.261661809</v>
      </c>
      <c r="AO63" s="16" cm="1">
        <f t="array" ref="AO63">STOWA2024_NDJF_T(AO$34*60,$C63,2100,"H","")</f>
        <v>2659723.297631932</v>
      </c>
      <c r="AP63" s="16" cm="1">
        <f t="array" ref="AP63">STOWA2024_NDJF_T(AP$34*60,$C63,2100,"H","")</f>
        <v>649900.97542155627</v>
      </c>
      <c r="AQ63" s="16" cm="1">
        <f t="array" ref="AQ63">STOWA2024_NDJF_T(AQ$34*60,$C63,2100,"H","")</f>
        <v>10006.67641438646</v>
      </c>
      <c r="AR63" s="16" cm="1">
        <f t="array" ref="AR63">STOWA2024_NDJF_T(AR$34*60,$C63,2100,"H","")</f>
        <v>1437.0454978508892</v>
      </c>
      <c r="AS63" s="16" cm="1">
        <f t="array" ref="AS63">STOWA2024_NDJF_T(AS$34*60,$C63,2100,"H","")</f>
        <v>474.34983497641053</v>
      </c>
      <c r="AT63" s="16" cm="1">
        <f t="array" ref="AT63">STOWA2024_NDJF_T(AT$34*60,$C63,2100,"H","")</f>
        <v>211.04369512787164</v>
      </c>
      <c r="AU63" s="16" cm="1">
        <f t="array" ref="AU63">STOWA2024_NDJF_T(AU$34*60,$C63,2100,"H","")</f>
        <v>22.470182448407588</v>
      </c>
      <c r="AV63" s="16" cm="1">
        <f t="array" ref="AV63">STOWA2024_NDJF_T(AV$34*60,$C63,2100,"H","")</f>
        <v>10.482554794940357</v>
      </c>
    </row>
    <row r="65" spans="2:48" x14ac:dyDescent="0.3">
      <c r="B65" s="15" t="s">
        <v>77</v>
      </c>
      <c r="D65" s="14" t="s">
        <v>47</v>
      </c>
      <c r="E65" s="14" t="s">
        <v>48</v>
      </c>
      <c r="F65" s="14" t="s">
        <v>49</v>
      </c>
      <c r="G65" s="14" t="s">
        <v>50</v>
      </c>
      <c r="H65" s="14" t="s">
        <v>51</v>
      </c>
      <c r="I65" s="14" t="s">
        <v>52</v>
      </c>
      <c r="J65" s="14" t="s">
        <v>53</v>
      </c>
      <c r="K65" s="14" t="s">
        <v>54</v>
      </c>
      <c r="L65" s="14" t="s">
        <v>55</v>
      </c>
      <c r="M65" s="14" t="s">
        <v>56</v>
      </c>
      <c r="N65" s="14" t="s">
        <v>57</v>
      </c>
      <c r="O65" s="14" t="s">
        <v>58</v>
      </c>
      <c r="P65" s="14" t="s">
        <v>59</v>
      </c>
      <c r="R65" s="15" t="s">
        <v>80</v>
      </c>
      <c r="T65" s="14" t="s">
        <v>47</v>
      </c>
      <c r="U65" s="14" t="s">
        <v>48</v>
      </c>
      <c r="V65" s="14" t="s">
        <v>49</v>
      </c>
      <c r="W65" s="14" t="s">
        <v>50</v>
      </c>
      <c r="X65" s="14" t="s">
        <v>51</v>
      </c>
      <c r="Y65" s="14" t="s">
        <v>52</v>
      </c>
      <c r="Z65" s="14" t="s">
        <v>53</v>
      </c>
      <c r="AA65" s="14" t="s">
        <v>54</v>
      </c>
      <c r="AB65" s="14" t="s">
        <v>55</v>
      </c>
      <c r="AC65" s="14" t="s">
        <v>56</v>
      </c>
      <c r="AD65" s="14" t="s">
        <v>57</v>
      </c>
      <c r="AE65" s="14" t="s">
        <v>58</v>
      </c>
      <c r="AF65" s="14" t="s">
        <v>59</v>
      </c>
      <c r="AH65" s="15" t="s">
        <v>83</v>
      </c>
      <c r="AJ65" s="14" t="s">
        <v>47</v>
      </c>
      <c r="AK65" s="14" t="s">
        <v>48</v>
      </c>
      <c r="AL65" s="14" t="s">
        <v>49</v>
      </c>
      <c r="AM65" s="14" t="s">
        <v>50</v>
      </c>
      <c r="AN65" s="14" t="s">
        <v>51</v>
      </c>
      <c r="AO65" s="14" t="s">
        <v>52</v>
      </c>
      <c r="AP65" s="14" t="s">
        <v>53</v>
      </c>
      <c r="AQ65" s="14" t="s">
        <v>54</v>
      </c>
      <c r="AR65" s="14" t="s">
        <v>55</v>
      </c>
      <c r="AS65" s="14" t="s">
        <v>56</v>
      </c>
      <c r="AT65" s="14" t="s">
        <v>57</v>
      </c>
      <c r="AU65" s="14" t="s">
        <v>58</v>
      </c>
      <c r="AV65" s="14" t="s">
        <v>59</v>
      </c>
    </row>
    <row r="66" spans="2:48" x14ac:dyDescent="0.3">
      <c r="D66" s="15">
        <f>10/60</f>
        <v>0.16666666666666666</v>
      </c>
      <c r="E66" s="15">
        <f>1/2</f>
        <v>0.5</v>
      </c>
      <c r="F66" s="15">
        <v>1</v>
      </c>
      <c r="G66" s="15">
        <v>2</v>
      </c>
      <c r="H66" s="15">
        <v>4</v>
      </c>
      <c r="I66" s="15">
        <v>8</v>
      </c>
      <c r="J66" s="15">
        <v>12</v>
      </c>
      <c r="K66" s="15">
        <v>24</v>
      </c>
      <c r="L66" s="15">
        <v>48</v>
      </c>
      <c r="M66" s="15">
        <f>3*24</f>
        <v>72</v>
      </c>
      <c r="N66" s="15">
        <f>4*24</f>
        <v>96</v>
      </c>
      <c r="O66" s="15">
        <f>8*24</f>
        <v>192</v>
      </c>
      <c r="P66" s="15">
        <f>10*24</f>
        <v>240</v>
      </c>
      <c r="T66" s="15">
        <f>10/60</f>
        <v>0.16666666666666666</v>
      </c>
      <c r="U66" s="15">
        <f>1/2</f>
        <v>0.5</v>
      </c>
      <c r="V66" s="15">
        <v>1</v>
      </c>
      <c r="W66" s="15">
        <v>2</v>
      </c>
      <c r="X66" s="15">
        <v>4</v>
      </c>
      <c r="Y66" s="15">
        <v>8</v>
      </c>
      <c r="Z66" s="15">
        <v>12</v>
      </c>
      <c r="AA66" s="15">
        <v>24</v>
      </c>
      <c r="AB66" s="15">
        <v>48</v>
      </c>
      <c r="AC66" s="15">
        <f>3*24</f>
        <v>72</v>
      </c>
      <c r="AD66" s="15">
        <f>4*24</f>
        <v>96</v>
      </c>
      <c r="AE66" s="15">
        <f>8*24</f>
        <v>192</v>
      </c>
      <c r="AF66" s="15">
        <f>10*24</f>
        <v>240</v>
      </c>
      <c r="AJ66" s="15">
        <f>10/60</f>
        <v>0.16666666666666666</v>
      </c>
      <c r="AK66" s="15">
        <f>1/2</f>
        <v>0.5</v>
      </c>
      <c r="AL66" s="15">
        <v>1</v>
      </c>
      <c r="AM66" s="15">
        <v>2</v>
      </c>
      <c r="AN66" s="15">
        <v>4</v>
      </c>
      <c r="AO66" s="15">
        <v>8</v>
      </c>
      <c r="AP66" s="15">
        <v>12</v>
      </c>
      <c r="AQ66" s="15">
        <v>24</v>
      </c>
      <c r="AR66" s="15">
        <v>48</v>
      </c>
      <c r="AS66" s="15">
        <f>3*24</f>
        <v>72</v>
      </c>
      <c r="AT66" s="15">
        <f>4*24</f>
        <v>96</v>
      </c>
      <c r="AU66" s="15">
        <f>8*24</f>
        <v>192</v>
      </c>
      <c r="AV66" s="15">
        <f>10*24</f>
        <v>240</v>
      </c>
    </row>
    <row r="67" spans="2:48" x14ac:dyDescent="0.3">
      <c r="B67" s="14" t="s">
        <v>84</v>
      </c>
      <c r="C67">
        <v>10</v>
      </c>
      <c r="D67" s="16" cm="1">
        <f t="array" ref="D67">STOWA2024_NDJF_T(D$2*60,$C67,2150,"L","")</f>
        <v>76.043204094936613</v>
      </c>
      <c r="E67" s="16" cm="1">
        <f t="array" ref="E67">STOWA2024_NDJF_T(E$2*60,$C67,2150,"L","")</f>
        <v>18.54780404978823</v>
      </c>
      <c r="F67" s="16" cm="1">
        <f t="array" ref="F67">STOWA2024_NDJF_T(F$2*60,$C67,2150,"L","")</f>
        <v>4.6117575812501768</v>
      </c>
      <c r="G67" s="16" cm="1">
        <f t="array" ref="G67">STOWA2024_NDJF_T(G$2*60,$C67,2150,"L","")</f>
        <v>1.1962399723106789</v>
      </c>
      <c r="H67" s="16" cm="1">
        <f t="array" ref="H67">STOWA2024_NDJF_T(H$2*60,$C67,2150,"L","")</f>
        <v>0.41890458617157122</v>
      </c>
      <c r="I67" s="16" cm="1">
        <f t="array" ref="I67">STOWA2024_NDJF_T(I$2*60,$C67,2150,"L","")</f>
        <v>0.20347390305835922</v>
      </c>
      <c r="J67" s="16" cm="1">
        <f t="array" ref="J67">STOWA2024_NDJF_T(J$2*60,$C67,2150,"L","")</f>
        <v>0.14940121582743904</v>
      </c>
      <c r="K67" s="16" cm="1">
        <f t="array" ref="K67">STOWA2024_NDJF_T(K$2*60,$C67,2150,"L","")</f>
        <v>5.2503178396035619E-2</v>
      </c>
      <c r="L67" s="16" cm="1">
        <f t="array" ref="L67">STOWA2024_NDJF_T(L$2*60,$C67,2150,"L","")</f>
        <v>3.4781858669941823E-2</v>
      </c>
      <c r="M67" s="16" cm="1">
        <f t="array" ref="M67">STOWA2024_NDJF_T(M$2*60,$C67,2150,"L","")</f>
        <v>3.0619706515603407E-2</v>
      </c>
      <c r="N67" s="16" cm="1">
        <f t="array" ref="N67">STOWA2024_NDJF_T(N$2*60,$C67,2150,"L","")</f>
        <v>2.971473467861863E-2</v>
      </c>
      <c r="O67" s="16" cm="1">
        <f t="array" ref="O67">STOWA2024_NDJF_T(O$2*60,$C67,2150,"L","")</f>
        <v>3.4703058785028384E-2</v>
      </c>
      <c r="P67" s="16" cm="1">
        <f t="array" ref="P67">STOWA2024_NDJF_T(P$2*60,$C67,2150,"L","")</f>
        <v>3.0527813810136129E-2</v>
      </c>
      <c r="R67" s="14" t="s">
        <v>84</v>
      </c>
      <c r="S67">
        <v>10</v>
      </c>
      <c r="T67" s="16" cm="1">
        <f t="array" ref="T67">STOWA2024_NDJF_T(T$34*60,$C67,2150,"M","")</f>
        <v>52.626451062686634</v>
      </c>
      <c r="U67" s="16" cm="1">
        <f t="array" ref="U67">STOWA2024_NDJF_T(U$34*60,$C67,2150,"M","")</f>
        <v>12.590949102658559</v>
      </c>
      <c r="V67" s="16" cm="1">
        <f t="array" ref="V67">STOWA2024_NDJF_T(V$34*60,$C67,2150,"M","")</f>
        <v>3.2121025267536445</v>
      </c>
      <c r="W67" s="16" cm="1">
        <f t="array" ref="W67">STOWA2024_NDJF_T(W$34*60,$C67,2150,"M","")</f>
        <v>0.87904457945197045</v>
      </c>
      <c r="X67" s="16" cm="1">
        <f t="array" ref="X67">STOWA2024_NDJF_T(X$34*60,$C67,2150,"M","")</f>
        <v>0.3298210533242053</v>
      </c>
      <c r="Y67" s="16" cm="1">
        <f t="array" ref="Y67">STOWA2024_NDJF_T(Y$34*60,$C67,2150,"M","")</f>
        <v>0.1694109170389097</v>
      </c>
      <c r="Z67" s="16" cm="1">
        <f t="array" ref="Z67">STOWA2024_NDJF_T(Z$34*60,$C67,2150,"M","")</f>
        <v>0.12766031264169059</v>
      </c>
      <c r="AA67" s="16" cm="1">
        <f t="array" ref="AA67">STOWA2024_NDJF_T(AA$34*60,$C67,2150,"M","")</f>
        <v>4.4747048415629709E-2</v>
      </c>
      <c r="AB67" s="16" cm="1">
        <f t="array" ref="AB67">STOWA2024_NDJF_T(AB$34*60,$C67,2150,"M","")</f>
        <v>3.132450588579247E-2</v>
      </c>
      <c r="AC67" s="16" cm="1">
        <f t="array" ref="AC67">STOWA2024_NDJF_T(AC$34*60,$C67,2150,"M","")</f>
        <v>2.8369112833022587E-2</v>
      </c>
      <c r="AD67" s="16" cm="1">
        <f t="array" ref="AD67">STOWA2024_NDJF_T(AD$34*60,$C67,2150,"M","")</f>
        <v>2.7997482750615157E-2</v>
      </c>
      <c r="AE67" s="16" cm="1">
        <f t="array" ref="AE67">STOWA2024_NDJF_T(AE$34*60,$C67,2150,"M","")</f>
        <v>3.3576149511350101E-2</v>
      </c>
      <c r="AF67" s="16" cm="1">
        <f t="array" ref="AF67">STOWA2024_NDJF_T(AF$34*60,$C67,2150,"M","")</f>
        <v>3.0048361445664178E-2</v>
      </c>
      <c r="AH67" s="14" t="s">
        <v>84</v>
      </c>
      <c r="AI67">
        <v>10</v>
      </c>
      <c r="AJ67" s="16" cm="1">
        <f t="array" ref="AJ67">STOWA2024_NDJF_T(AJ$34*60,$C67,2150,"H","")</f>
        <v>23.420851333402304</v>
      </c>
      <c r="AK67" s="16" cm="1">
        <f t="array" ref="AK67">STOWA2024_NDJF_T(AK$34*60,$C67,2150,"H","")</f>
        <v>5.4865556257453649</v>
      </c>
      <c r="AL67" s="16" cm="1">
        <f t="array" ref="AL67">STOWA2024_NDJF_T(AL$34*60,$C67,2150,"H","")</f>
        <v>1.5015688768654796</v>
      </c>
      <c r="AM67" s="16" cm="1">
        <f t="array" ref="AM67">STOWA2024_NDJF_T(AM$34*60,$C67,2150,"H","")</f>
        <v>0.46551806788376865</v>
      </c>
      <c r="AN67" s="16" cm="1">
        <f t="array" ref="AN67">STOWA2024_NDJF_T(AN$34*60,$C67,2150,"H","")</f>
        <v>0.20277846781647985</v>
      </c>
      <c r="AO67" s="16" cm="1">
        <f t="array" ref="AO67">STOWA2024_NDJF_T(AO$34*60,$C67,2150,"H","")</f>
        <v>0.11708617190310425</v>
      </c>
      <c r="AP67" s="16" cm="1">
        <f t="array" ref="AP67">STOWA2024_NDJF_T(AP$34*60,$C67,2150,"H","")</f>
        <v>9.3058860412214936E-2</v>
      </c>
      <c r="AQ67" s="16" cm="1">
        <f t="array" ref="AQ67">STOWA2024_NDJF_T(AQ$34*60,$C67,2150,"H","")</f>
        <v>3.2338382309709278E-2</v>
      </c>
      <c r="AR67" s="16" cm="1">
        <f t="array" ref="AR67">STOWA2024_NDJF_T(AR$34*60,$C67,2150,"H","")</f>
        <v>2.5233972771486545E-2</v>
      </c>
      <c r="AS67" s="16" cm="1">
        <f t="array" ref="AS67">STOWA2024_NDJF_T(AS$34*60,$C67,2150,"H","")</f>
        <v>2.417529881469117E-2</v>
      </c>
      <c r="AT67" s="16" cm="1">
        <f t="array" ref="AT67">STOWA2024_NDJF_T(AT$34*60,$C67,2150,"H","")</f>
        <v>2.4683593674984506E-2</v>
      </c>
      <c r="AU67" s="16" cm="1">
        <f t="array" ref="AU67">STOWA2024_NDJF_T(AU$34*60,$C67,2150,"H","")</f>
        <v>2.4391367198121468E-2</v>
      </c>
      <c r="AV67" s="16" t="e" cm="1">
        <f t="array" ref="AV67">STOWA2024_NDJF_T(AV$34*60,$C67,2150,"H","")</f>
        <v>#VALUE!</v>
      </c>
    </row>
    <row r="68" spans="2:48" x14ac:dyDescent="0.3">
      <c r="B68" s="14" t="s">
        <v>85</v>
      </c>
      <c r="C68">
        <v>20</v>
      </c>
      <c r="D68" s="16" cm="1">
        <f t="array" ref="D68">STOWA2024_NDJF_T(D$2*60,$C68,2150,"L","")</f>
        <v>2217.844617906138</v>
      </c>
      <c r="E68" s="16" cm="1">
        <f t="array" ref="E68">STOWA2024_NDJF_T(E$2*60,$C68,2150,"L","")</f>
        <v>826.64153762009744</v>
      </c>
      <c r="F68" s="16" cm="1">
        <f t="array" ref="F68">STOWA2024_NDJF_T(F$2*60,$C68,2150,"L","")</f>
        <v>198.70197243294737</v>
      </c>
      <c r="G68" s="16" cm="1">
        <f t="array" ref="G68">STOWA2024_NDJF_T(G$2*60,$C68,2150,"L","")</f>
        <v>36.254570730715024</v>
      </c>
      <c r="H68" s="16" cm="1">
        <f t="array" ref="H68">STOWA2024_NDJF_T(H$2*60,$C68,2150,"L","")</f>
        <v>6.8534444807156243</v>
      </c>
      <c r="I68" s="16" cm="1">
        <f t="array" ref="I68">STOWA2024_NDJF_T(I$2*60,$C68,2150,"L","")</f>
        <v>1.8692824092269773</v>
      </c>
      <c r="J68" s="16" cm="1">
        <f t="array" ref="J68">STOWA2024_NDJF_T(J$2*60,$C68,2150,"L","")</f>
        <v>1.0288808319435097</v>
      </c>
      <c r="K68" s="16" cm="1">
        <f t="array" ref="K68">STOWA2024_NDJF_T(K$2*60,$C68,2150,"L","")</f>
        <v>0.34295616415420183</v>
      </c>
      <c r="L68" s="16" cm="1">
        <f t="array" ref="L68">STOWA2024_NDJF_T(L$2*60,$C68,2150,"L","")</f>
        <v>0.14186459176947813</v>
      </c>
      <c r="M68" s="16" cm="1">
        <f t="array" ref="M68">STOWA2024_NDJF_T(M$2*60,$C68,2150,"L","")</f>
        <v>9.5372590205411986E-2</v>
      </c>
      <c r="N68" s="16" cm="1">
        <f t="array" ref="N68">STOWA2024_NDJF_T(N$2*60,$C68,2150,"L","")</f>
        <v>7.6949863634661914E-2</v>
      </c>
      <c r="O68" s="16" cm="1">
        <f t="array" ref="O68">STOWA2024_NDJF_T(O$2*60,$C68,2150,"L","")</f>
        <v>6.0407261058069213E-2</v>
      </c>
      <c r="P68" s="16" cm="1">
        <f t="array" ref="P68">STOWA2024_NDJF_T(P$2*60,$C68,2150,"L","")</f>
        <v>6.1179291888443829E-2</v>
      </c>
      <c r="R68" s="14" t="s">
        <v>85</v>
      </c>
      <c r="S68">
        <v>20</v>
      </c>
      <c r="T68" s="16" cm="1">
        <f t="array" ref="T68">STOWA2024_NDJF_T(T$34*60,$C68,2150,"M","")</f>
        <v>1453.2882205762508</v>
      </c>
      <c r="U68" s="16" cm="1">
        <f t="array" ref="U68">STOWA2024_NDJF_T(U$34*60,$C68,2150,"M","")</f>
        <v>502.49521796269079</v>
      </c>
      <c r="V68" s="16" cm="1">
        <f t="array" ref="V68">STOWA2024_NDJF_T(V$34*60,$C68,2150,"M","")</f>
        <v>118.82805669361234</v>
      </c>
      <c r="W68" s="16" cm="1">
        <f t="array" ref="W68">STOWA2024_NDJF_T(W$34*60,$C68,2150,"M","")</f>
        <v>22.269075305605472</v>
      </c>
      <c r="X68" s="16" cm="1">
        <f t="array" ref="X68">STOWA2024_NDJF_T(X$34*60,$C68,2150,"M","")</f>
        <v>4.5231379825475351</v>
      </c>
      <c r="Y68" s="16" cm="1">
        <f t="array" ref="Y68">STOWA2024_NDJF_T(Y$34*60,$C68,2150,"M","")</f>
        <v>1.3323713863198803</v>
      </c>
      <c r="Z68" s="16" cm="1">
        <f t="array" ref="Z68">STOWA2024_NDJF_T(Z$34*60,$C68,2150,"M","")</f>
        <v>0.76398748582420151</v>
      </c>
      <c r="AA68" s="16" cm="1">
        <f t="array" ref="AA68">STOWA2024_NDJF_T(AA$34*60,$C68,2150,"M","")</f>
        <v>0.25920652109442766</v>
      </c>
      <c r="AB68" s="16" cm="1">
        <f t="array" ref="AB68">STOWA2024_NDJF_T(AB$34*60,$C68,2150,"M","")</f>
        <v>0.1168445910920705</v>
      </c>
      <c r="AC68" s="16" cm="1">
        <f t="array" ref="AC68">STOWA2024_NDJF_T(AC$34*60,$C68,2150,"M","")</f>
        <v>8.239446925437606E-2</v>
      </c>
      <c r="AD68" s="16" cm="1">
        <f t="array" ref="AD68">STOWA2024_NDJF_T(AD$34*60,$C68,2150,"M","")</f>
        <v>6.8476286482708482E-2</v>
      </c>
      <c r="AE68" s="16" cm="1">
        <f t="array" ref="AE68">STOWA2024_NDJF_T(AE$34*60,$C68,2150,"M","")</f>
        <v>5.6463842966992681E-2</v>
      </c>
      <c r="AF68" s="16" cm="1">
        <f t="array" ref="AF68">STOWA2024_NDJF_T(AF$34*60,$C68,2150,"M","")</f>
        <v>5.7910930605783971E-2</v>
      </c>
      <c r="AH68" s="14" t="s">
        <v>85</v>
      </c>
      <c r="AI68">
        <v>20</v>
      </c>
      <c r="AJ68" s="16" cm="1">
        <f t="array" ref="AJ68">STOWA2024_NDJF_T(AJ$34*60,$C68,2150,"H","")</f>
        <v>565.24106268334867</v>
      </c>
      <c r="AK68" s="16" cm="1">
        <f t="array" ref="AK68">STOWA2024_NDJF_T(AK$34*60,$C68,2150,"H","")</f>
        <v>168.7823868063409</v>
      </c>
      <c r="AL68" s="16" cm="1">
        <f t="array" ref="AL68">STOWA2024_NDJF_T(AL$34*60,$C68,2150,"H","")</f>
        <v>39.322661440315677</v>
      </c>
      <c r="AM68" s="16" cm="1">
        <f t="array" ref="AM68">STOWA2024_NDJF_T(AM$34*60,$C68,2150,"H","")</f>
        <v>7.9809666718677388</v>
      </c>
      <c r="AN68" s="16" cm="1">
        <f t="array" ref="AN68">STOWA2024_NDJF_T(AN$34*60,$C68,2150,"H","")</f>
        <v>1.9192467639886504</v>
      </c>
      <c r="AO68" s="16" cm="1">
        <f t="array" ref="AO68">STOWA2024_NDJF_T(AO$34*60,$C68,2150,"H","")</f>
        <v>0.66905228887658408</v>
      </c>
      <c r="AP68" s="16" cm="1">
        <f t="array" ref="AP68">STOWA2024_NDJF_T(AP$34*60,$C68,2150,"H","")</f>
        <v>0.41838252786301638</v>
      </c>
      <c r="AQ68" s="16" cm="1">
        <f t="array" ref="AQ68">STOWA2024_NDJF_T(AQ$34*60,$C68,2150,"H","")</f>
        <v>0.14562066999855758</v>
      </c>
      <c r="AR68" s="16" cm="1">
        <f t="array" ref="AR68">STOWA2024_NDJF_T(AR$34*60,$C68,2150,"H","")</f>
        <v>7.8026558353614522E-2</v>
      </c>
      <c r="AS68" s="16" cm="1">
        <f t="array" ref="AS68">STOWA2024_NDJF_T(AS$34*60,$C68,2150,"H","")</f>
        <v>6.056463443853128E-2</v>
      </c>
      <c r="AT68" s="16" cm="1">
        <f t="array" ref="AT68">STOWA2024_NDJF_T(AT$34*60,$C68,2150,"H","")</f>
        <v>5.346974178213678E-2</v>
      </c>
      <c r="AU68" s="16" cm="1">
        <f t="array" ref="AU68">STOWA2024_NDJF_T(AU$34*60,$C68,2150,"H","")</f>
        <v>4.8956795573307996E-2</v>
      </c>
      <c r="AV68" s="16" cm="1">
        <f t="array" ref="AV68">STOWA2024_NDJF_T(AV$34*60,$C68,2150,"H","")</f>
        <v>5.1579039137151304E-2</v>
      </c>
    </row>
    <row r="69" spans="2:48" x14ac:dyDescent="0.3">
      <c r="B69" s="14" t="s">
        <v>86</v>
      </c>
      <c r="C69">
        <v>30</v>
      </c>
      <c r="D69" s="16" cm="1">
        <f t="array" ref="D69">STOWA2024_NDJF_T(D$2*60,$C69,2150,"L","")</f>
        <v>19045.820972386769</v>
      </c>
      <c r="E69" s="16" cm="1">
        <f t="array" ref="E69">STOWA2024_NDJF_T(E$2*60,$C69,2150,"L","")</f>
        <v>11260.313703597147</v>
      </c>
      <c r="F69" s="16" cm="1">
        <f t="array" ref="F69">STOWA2024_NDJF_T(F$2*60,$C69,2150,"L","")</f>
        <v>3219.6636904333282</v>
      </c>
      <c r="G69" s="16" cm="1">
        <f t="array" ref="G69">STOWA2024_NDJF_T(G$2*60,$C69,2150,"L","")</f>
        <v>565.82135871352966</v>
      </c>
      <c r="H69" s="16" cm="1">
        <f t="array" ref="H69">STOWA2024_NDJF_T(H$2*60,$C69,2150,"L","")</f>
        <v>78.635876712886031</v>
      </c>
      <c r="I69" s="16" cm="1">
        <f t="array" ref="I69">STOWA2024_NDJF_T(I$2*60,$C69,2150,"L","")</f>
        <v>14.524534607103462</v>
      </c>
      <c r="J69" s="16" cm="1">
        <f t="array" ref="J69">STOWA2024_NDJF_T(J$2*60,$C69,2150,"L","")</f>
        <v>6.3841224549238236</v>
      </c>
      <c r="K69" s="16" cm="1">
        <f t="array" ref="K69">STOWA2024_NDJF_T(K$2*60,$C69,2150,"L","")</f>
        <v>1.7859868594613826</v>
      </c>
      <c r="L69" s="16" cm="1">
        <f t="array" ref="L69">STOWA2024_NDJF_T(L$2*60,$C69,2150,"L","")</f>
        <v>0.52217534528932441</v>
      </c>
      <c r="M69" s="16" cm="1">
        <f t="array" ref="M69">STOWA2024_NDJF_T(M$2*60,$C69,2150,"L","")</f>
        <v>0.28307399628213747</v>
      </c>
      <c r="N69" s="16" cm="1">
        <f t="array" ref="N69">STOWA2024_NDJF_T(N$2*60,$C69,2150,"L","")</f>
        <v>0.19541946416048062</v>
      </c>
      <c r="O69" s="16" cm="1">
        <f t="array" ref="O69">STOWA2024_NDJF_T(O$2*60,$C69,2150,"L","")</f>
        <v>0.10669083960663357</v>
      </c>
      <c r="P69" s="16" cm="1">
        <f t="array" ref="P69">STOWA2024_NDJF_T(P$2*60,$C69,2150,"L","")</f>
        <v>9.744389568529481E-2</v>
      </c>
      <c r="R69" s="14" t="s">
        <v>86</v>
      </c>
      <c r="S69">
        <v>30</v>
      </c>
      <c r="T69" s="16" cm="1">
        <f t="array" ref="T69">STOWA2024_NDJF_T(T$34*60,$C69,2150,"M","")</f>
        <v>12208.545592410546</v>
      </c>
      <c r="U69" s="16" cm="1">
        <f t="array" ref="U69">STOWA2024_NDJF_T(U$34*60,$C69,2150,"M","")</f>
        <v>6495.9954649010606</v>
      </c>
      <c r="V69" s="16" cm="1">
        <f t="array" ref="V69">STOWA2024_NDJF_T(V$34*60,$C69,2150,"M","")</f>
        <v>1770.2415600468003</v>
      </c>
      <c r="W69" s="16" cm="1">
        <f t="array" ref="W69">STOWA2024_NDJF_T(W$34*60,$C69,2150,"M","")</f>
        <v>309.05536743861165</v>
      </c>
      <c r="X69" s="16" cm="1">
        <f t="array" ref="X69">STOWA2024_NDJF_T(X$34*60,$C69,2150,"M","")</f>
        <v>45.322306454932956</v>
      </c>
      <c r="Y69" s="16" cm="1">
        <f t="array" ref="Y69">STOWA2024_NDJF_T(Y$34*60,$C69,2150,"M","")</f>
        <v>9.058270048218235</v>
      </c>
      <c r="Z69" s="16" cm="1">
        <f t="array" ref="Z69">STOWA2024_NDJF_T(Z$34*60,$C69,2150,"M","")</f>
        <v>4.1786806006468922</v>
      </c>
      <c r="AA69" s="16" cm="1">
        <f t="array" ref="AA69">STOWA2024_NDJF_T(AA$34*60,$C69,2150,"M","")</f>
        <v>1.2292592863699929</v>
      </c>
      <c r="AB69" s="16" cm="1">
        <f t="array" ref="AB69">STOWA2024_NDJF_T(AB$34*60,$C69,2150,"M","")</f>
        <v>0.39816161517842258</v>
      </c>
      <c r="AC69" s="16" cm="1">
        <f t="array" ref="AC69">STOWA2024_NDJF_T(AC$34*60,$C69,2150,"M","")</f>
        <v>0.22932786985998369</v>
      </c>
      <c r="AD69" s="16" cm="1">
        <f t="array" ref="AD69">STOWA2024_NDJF_T(AD$34*60,$C69,2150,"M","")</f>
        <v>0.16461269109465773</v>
      </c>
      <c r="AE69" s="16" cm="1">
        <f t="array" ref="AE69">STOWA2024_NDJF_T(AE$34*60,$C69,2150,"M","")</f>
        <v>9.616563693063146E-2</v>
      </c>
      <c r="AF69" s="16" cm="1">
        <f t="array" ref="AF69">STOWA2024_NDJF_T(AF$34*60,$C69,2150,"M","")</f>
        <v>8.9469667346416371E-2</v>
      </c>
      <c r="AH69" s="14" t="s">
        <v>86</v>
      </c>
      <c r="AI69">
        <v>30</v>
      </c>
      <c r="AJ69" s="16" cm="1">
        <f t="array" ref="AJ69">STOWA2024_NDJF_T(AJ$34*60,$C69,2150,"H","")</f>
        <v>4492.2568345401442</v>
      </c>
      <c r="AK69" s="16" cm="1">
        <f t="array" ref="AK69">STOWA2024_NDJF_T(AK$34*60,$C69,2150,"H","")</f>
        <v>1921.0935503974149</v>
      </c>
      <c r="AL69" s="16" cm="1">
        <f t="array" ref="AL69">STOWA2024_NDJF_T(AL$34*60,$C69,2150,"H","")</f>
        <v>480.83594952387926</v>
      </c>
      <c r="AM69" s="16" cm="1">
        <f t="array" ref="AM69">STOWA2024_NDJF_T(AM$34*60,$C69,2150,"H","")</f>
        <v>85.04307169726178</v>
      </c>
      <c r="AN69" s="16" cm="1">
        <f t="array" ref="AN69">STOWA2024_NDJF_T(AN$34*60,$C69,2150,"H","")</f>
        <v>14.357813932558249</v>
      </c>
      <c r="AO69" s="16" cm="1">
        <f t="array" ref="AO69">STOWA2024_NDJF_T(AO$34*60,$C69,2150,"H","")</f>
        <v>3.4413642534264999</v>
      </c>
      <c r="AP69" s="16" cm="1">
        <f t="array" ref="AP69">STOWA2024_NDJF_T(AP$34*60,$C69,2150,"H","")</f>
        <v>1.7642190691353177</v>
      </c>
      <c r="AQ69" s="16" cm="1">
        <f t="array" ref="AQ69">STOWA2024_NDJF_T(AQ$34*60,$C69,2150,"H","")</f>
        <v>0.564924697850679</v>
      </c>
      <c r="AR69" s="16" cm="1">
        <f t="array" ref="AR69">STOWA2024_NDJF_T(AR$34*60,$C69,2150,"H","")</f>
        <v>0.22560115831373775</v>
      </c>
      <c r="AS69" s="16" cm="1">
        <f t="array" ref="AS69">STOWA2024_NDJF_T(AS$34*60,$C69,2150,"H","")</f>
        <v>0.14698646317368286</v>
      </c>
      <c r="AT69" s="16" cm="1">
        <f t="array" ref="AT69">STOWA2024_NDJF_T(AT$34*60,$C69,2150,"H","")</f>
        <v>0.11433915848649136</v>
      </c>
      <c r="AU69" s="16" cm="1">
        <f t="array" ref="AU69">STOWA2024_NDJF_T(AU$34*60,$C69,2150,"H","")</f>
        <v>7.7258186905282467E-2</v>
      </c>
      <c r="AV69" s="16" cm="1">
        <f t="array" ref="AV69">STOWA2024_NDJF_T(AV$34*60,$C69,2150,"H","")</f>
        <v>7.4777299198660122E-2</v>
      </c>
    </row>
    <row r="70" spans="2:48" x14ac:dyDescent="0.3">
      <c r="B70" s="14" t="s">
        <v>87</v>
      </c>
      <c r="C70">
        <v>40</v>
      </c>
      <c r="D70" s="16" cm="1">
        <f t="array" ref="D70">STOWA2024_NDJF_T(D$2*60,$C70,2150,"L","")</f>
        <v>92645.211686175171</v>
      </c>
      <c r="E70" s="16" cm="1">
        <f t="array" ref="E70">STOWA2024_NDJF_T(E$2*60,$C70,2150,"L","")</f>
        <v>82616.293986788543</v>
      </c>
      <c r="F70" s="16" cm="1">
        <f t="array" ref="F70">STOWA2024_NDJF_T(F$2*60,$C70,2150,"L","")</f>
        <v>29411.940876039738</v>
      </c>
      <c r="G70" s="16" cm="1">
        <f t="array" ref="G70">STOWA2024_NDJF_T(G$2*60,$C70,2150,"L","")</f>
        <v>5647.3781504504013</v>
      </c>
      <c r="H70" s="16" cm="1">
        <f t="array" ref="H70">STOWA2024_NDJF_T(H$2*60,$C70,2150,"L","")</f>
        <v>685.5325159033066</v>
      </c>
      <c r="I70" s="16" cm="1">
        <f t="array" ref="I70">STOWA2024_NDJF_T(I$2*60,$C70,2150,"L","")</f>
        <v>97.724366071689715</v>
      </c>
      <c r="J70" s="16" cm="1">
        <f t="array" ref="J70">STOWA2024_NDJF_T(J$2*60,$C70,2150,"L","")</f>
        <v>36.074410093318633</v>
      </c>
      <c r="K70" s="16" cm="1">
        <f t="array" ref="K70">STOWA2024_NDJF_T(K$2*60,$C70,2150,"L","")</f>
        <v>7.7885466191892663</v>
      </c>
      <c r="L70" s="16" cm="1">
        <f t="array" ref="L70">STOWA2024_NDJF_T(L$2*60,$C70,2150,"L","")</f>
        <v>1.7586884756990893</v>
      </c>
      <c r="M70" s="16" cm="1">
        <f t="array" ref="M70">STOWA2024_NDJF_T(M$2*60,$C70,2150,"L","")</f>
        <v>0.8037873451072155</v>
      </c>
      <c r="N70" s="16" cm="1">
        <f t="array" ref="N70">STOWA2024_NDJF_T(N$2*60,$C70,2150,"L","")</f>
        <v>0.48706951764264694</v>
      </c>
      <c r="O70" s="16" cm="1">
        <f t="array" ref="O70">STOWA2024_NDJF_T(O$2*60,$C70,2150,"L","")</f>
        <v>0.19133895171879928</v>
      </c>
      <c r="P70" s="16" cm="1">
        <f t="array" ref="P70">STOWA2024_NDJF_T(P$2*60,$C70,2150,"L","")</f>
        <v>0.15802467298304701</v>
      </c>
      <c r="R70" s="14" t="s">
        <v>87</v>
      </c>
      <c r="S70">
        <v>40</v>
      </c>
      <c r="T70" s="16" cm="1">
        <f t="array" ref="T70">STOWA2024_NDJF_T(T$34*60,$C70,2150,"M","")</f>
        <v>58683.527510253902</v>
      </c>
      <c r="U70" s="16" cm="1">
        <f t="array" ref="U70">STOWA2024_NDJF_T(U$34*60,$C70,2150,"M","")</f>
        <v>46227.498074457049</v>
      </c>
      <c r="V70" s="16" cm="1">
        <f t="array" ref="V70">STOWA2024_NDJF_T(V$34*60,$C70,2150,"M","")</f>
        <v>15332.934903765037</v>
      </c>
      <c r="W70" s="16" cm="1">
        <f t="array" ref="W70">STOWA2024_NDJF_T(W$34*60,$C70,2150,"M","")</f>
        <v>2839.5132262541442</v>
      </c>
      <c r="X70" s="16" cm="1">
        <f t="array" ref="X70">STOWA2024_NDJF_T(X$34*60,$C70,2150,"M","")</f>
        <v>354.88950318404187</v>
      </c>
      <c r="Y70" s="16" cm="1">
        <f t="array" ref="Y70">STOWA2024_NDJF_T(Y$34*60,$C70,2150,"M","")</f>
        <v>54.273291072522326</v>
      </c>
      <c r="Z70" s="16" cm="1">
        <f t="array" ref="Z70">STOWA2024_NDJF_T(Z$34*60,$C70,2150,"M","")</f>
        <v>21.06934873612175</v>
      </c>
      <c r="AA70" s="16" cm="1">
        <f t="array" ref="AA70">STOWA2024_NDJF_T(AA$34*60,$C70,2150,"M","")</f>
        <v>4.9734667685272864</v>
      </c>
      <c r="AB70" s="16" cm="1">
        <f t="array" ref="AB70">STOWA2024_NDJF_T(AB$34*60,$C70,2150,"M","")</f>
        <v>1.253816849834462</v>
      </c>
      <c r="AC70" s="16" cm="1">
        <f t="array" ref="AC70">STOWA2024_NDJF_T(AC$34*60,$C70,2150,"M","")</f>
        <v>0.61368819339976999</v>
      </c>
      <c r="AD70" s="16" cm="1">
        <f t="array" ref="AD70">STOWA2024_NDJF_T(AD$34*60,$C70,2150,"M","")</f>
        <v>0.38920107780949253</v>
      </c>
      <c r="AE70" s="16" cm="1">
        <f t="array" ref="AE70">STOWA2024_NDJF_T(AE$34*60,$C70,2150,"M","")</f>
        <v>0.16598776810127888</v>
      </c>
      <c r="AF70" s="16" cm="1">
        <f t="array" ref="AF70">STOWA2024_NDJF_T(AF$34*60,$C70,2150,"M","")</f>
        <v>0.14041257465210255</v>
      </c>
      <c r="AH70" s="14" t="s">
        <v>87</v>
      </c>
      <c r="AI70">
        <v>40</v>
      </c>
      <c r="AJ70" s="16" cm="1">
        <f t="array" ref="AJ70">STOWA2024_NDJF_T(AJ$34*60,$C70,2150,"H","")</f>
        <v>20949.752310057127</v>
      </c>
      <c r="AK70" s="16" cm="1">
        <f t="array" ref="AK70">STOWA2024_NDJF_T(AK$34*60,$C70,2150,"H","")</f>
        <v>12676.684356686805</v>
      </c>
      <c r="AL70" s="16" cm="1">
        <f t="array" ref="AL70">STOWA2024_NDJF_T(AL$34*60,$C70,2150,"H","")</f>
        <v>3665.0826648305965</v>
      </c>
      <c r="AM70" s="16" cm="1">
        <f t="array" ref="AM70">STOWA2024_NDJF_T(AM$34*60,$C70,2150,"H","")</f>
        <v>645.67482162446663</v>
      </c>
      <c r="AN70" s="16" cm="1">
        <f t="array" ref="AN70">STOWA2024_NDJF_T(AN$34*60,$C70,2150,"H","")</f>
        <v>88.775805113647252</v>
      </c>
      <c r="AO70" s="16" cm="1">
        <f t="array" ref="AO70">STOWA2024_NDJF_T(AO$34*60,$C70,2150,"H","")</f>
        <v>16.126704967550232</v>
      </c>
      <c r="AP70" s="16" cm="1">
        <f t="array" ref="AP70">STOWA2024_NDJF_T(AP$34*60,$C70,2150,"H","")</f>
        <v>7.0147425714121399</v>
      </c>
      <c r="AQ70" s="16" cm="1">
        <f t="array" ref="AQ70">STOWA2024_NDJF_T(AQ$34*60,$C70,2150,"H","")</f>
        <v>1.9391873139222564</v>
      </c>
      <c r="AR70" s="16" cm="1">
        <f t="array" ref="AR70">STOWA2024_NDJF_T(AR$34*60,$C70,2150,"H","")</f>
        <v>0.6145373186061388</v>
      </c>
      <c r="AS70" s="16" cm="1">
        <f t="array" ref="AS70">STOWA2024_NDJF_T(AS$34*60,$C70,2150,"H","")</f>
        <v>0.3463099189136275</v>
      </c>
      <c r="AT70" s="16" cm="1">
        <f t="array" ref="AT70">STOWA2024_NDJF_T(AT$34*60,$C70,2150,"H","")</f>
        <v>0.241463249805419</v>
      </c>
      <c r="AU70" s="16" cm="1">
        <f t="array" ref="AU70">STOWA2024_NDJF_T(AU$34*60,$C70,2150,"H","")</f>
        <v>0.1231190376663979</v>
      </c>
      <c r="AV70" s="16" cm="1">
        <f t="array" ref="AV70">STOWA2024_NDJF_T(AV$34*60,$C70,2150,"H","")</f>
        <v>0.10964999391469692</v>
      </c>
    </row>
    <row r="71" spans="2:48" x14ac:dyDescent="0.3">
      <c r="B71" s="14" t="s">
        <v>88</v>
      </c>
      <c r="C71">
        <v>50</v>
      </c>
      <c r="D71" s="16" cm="1">
        <f t="array" ref="D71">STOWA2024_NDJF_T(D$2*60,$C71,2150,"L","")</f>
        <v>324021.74533547257</v>
      </c>
      <c r="E71" s="16" cm="1">
        <f t="array" ref="E71">STOWA2024_NDJF_T(E$2*60,$C71,2150,"L","")</f>
        <v>414093.35008562374</v>
      </c>
      <c r="F71" s="16" cm="1">
        <f t="array" ref="F71">STOWA2024_NDJF_T(F$2*60,$C71,2150,"L","")</f>
        <v>184287.91254992562</v>
      </c>
      <c r="G71" s="16" cm="1">
        <f t="array" ref="G71">STOWA2024_NDJF_T(G$2*60,$C71,2150,"L","")</f>
        <v>40859.971306865918</v>
      </c>
      <c r="H71" s="16" cm="1">
        <f t="array" ref="H71">STOWA2024_NDJF_T(H$2*60,$C71,2150,"L","")</f>
        <v>4800.4719948665743</v>
      </c>
      <c r="I71" s="16" cm="1">
        <f t="array" ref="I71">STOWA2024_NDJF_T(I$2*60,$C71,2150,"L","")</f>
        <v>580.21468719744519</v>
      </c>
      <c r="J71" s="16" cm="1">
        <f t="array" ref="J71">STOWA2024_NDJF_T(J$2*60,$C71,2150,"L","")</f>
        <v>187.34250377476147</v>
      </c>
      <c r="K71" s="16" cm="1">
        <f t="array" ref="K71">STOWA2024_NDJF_T(K$2*60,$C71,2150,"L","")</f>
        <v>29.437962441405737</v>
      </c>
      <c r="L71" s="16" cm="1">
        <f t="array" ref="L71">STOWA2024_NDJF_T(L$2*60,$C71,2150,"L","")</f>
        <v>5.4829859328594122</v>
      </c>
      <c r="M71" s="16" cm="1">
        <f t="array" ref="M71">STOWA2024_NDJF_T(M$2*60,$C71,2150,"L","")</f>
        <v>2.1908230882668347</v>
      </c>
      <c r="N71" s="16" cm="1">
        <f t="array" ref="N71">STOWA2024_NDJF_T(N$2*60,$C71,2150,"L","")</f>
        <v>1.1922419374545923</v>
      </c>
      <c r="O71" s="16" cm="1">
        <f t="array" ref="O71">STOWA2024_NDJF_T(O$2*60,$C71,2150,"L","")</f>
        <v>0.34872360510346262</v>
      </c>
      <c r="P71" s="16" cm="1">
        <f t="array" ref="P71">STOWA2024_NDJF_T(P$2*60,$C71,2150,"L","")</f>
        <v>0.2613040026489849</v>
      </c>
      <c r="R71" s="14" t="s">
        <v>88</v>
      </c>
      <c r="S71">
        <v>50</v>
      </c>
      <c r="T71" s="16" cm="1">
        <f t="array" ref="T71">STOWA2024_NDJF_T(T$34*60,$C71,2150,"M","")</f>
        <v>203725.53107054537</v>
      </c>
      <c r="U71" s="16" cm="1">
        <f t="array" ref="U71">STOWA2024_NDJF_T(U$34*60,$C71,2150,"M","")</f>
        <v>227119.47468580035</v>
      </c>
      <c r="V71" s="16" cm="1">
        <f t="array" ref="V71">STOWA2024_NDJF_T(V$34*60,$C71,2150,"M","")</f>
        <v>92605.907320091341</v>
      </c>
      <c r="W71" s="16" cm="1">
        <f t="array" ref="W71">STOWA2024_NDJF_T(W$34*60,$C71,2150,"M","")</f>
        <v>19317.971698791996</v>
      </c>
      <c r="X71" s="16" cm="1">
        <f t="array" ref="X71">STOWA2024_NDJF_T(X$34*60,$C71,2150,"M","")</f>
        <v>2277.7542528272902</v>
      </c>
      <c r="Y71" s="16" cm="1">
        <f t="array" ref="Y71">STOWA2024_NDJF_T(Y$34*60,$C71,2150,"M","")</f>
        <v>291.09110744975288</v>
      </c>
      <c r="Z71" s="16" cm="1">
        <f t="array" ref="Z71">STOWA2024_NDJF_T(Z$34*60,$C71,2150,"M","")</f>
        <v>98.66569778815412</v>
      </c>
      <c r="AA71" s="16" cm="1">
        <f t="array" ref="AA71">STOWA2024_NDJF_T(AA$34*60,$C71,2150,"M","")</f>
        <v>17.678388769053154</v>
      </c>
      <c r="AB71" s="16" cm="1">
        <f t="array" ref="AB71">STOWA2024_NDJF_T(AB$34*60,$C71,2150,"M","")</f>
        <v>3.6844509447334657</v>
      </c>
      <c r="AC71" s="16" cm="1">
        <f t="array" ref="AC71">STOWA2024_NDJF_T(AC$34*60,$C71,2150,"M","")</f>
        <v>1.5833695242968062</v>
      </c>
      <c r="AD71" s="16" cm="1">
        <f t="array" ref="AD71">STOWA2024_NDJF_T(AD$34*60,$C71,2150,"M","")</f>
        <v>0.90561650135225202</v>
      </c>
      <c r="AE71" s="16" cm="1">
        <f t="array" ref="AE71">STOWA2024_NDJF_T(AE$34*60,$C71,2150,"M","")</f>
        <v>0.29056249301472303</v>
      </c>
      <c r="AF71" s="16" cm="1">
        <f t="array" ref="AF71">STOWA2024_NDJF_T(AF$34*60,$C71,2150,"M","")</f>
        <v>0.22410821212242898</v>
      </c>
      <c r="AH71" s="14" t="s">
        <v>88</v>
      </c>
      <c r="AI71">
        <v>50</v>
      </c>
      <c r="AJ71" s="16" cm="1">
        <f t="array" ref="AJ71">STOWA2024_NDJF_T(AJ$34*60,$C71,2150,"H","")</f>
        <v>71355.593418697943</v>
      </c>
      <c r="AK71" s="16" cm="1">
        <f t="array" ref="AK71">STOWA2024_NDJF_T(AK$34*60,$C71,2150,"H","")</f>
        <v>59244.565212706264</v>
      </c>
      <c r="AL71" s="16" cm="1">
        <f t="array" ref="AL71">STOWA2024_NDJF_T(AL$34*60,$C71,2150,"H","")</f>
        <v>20240.596056019738</v>
      </c>
      <c r="AM71" s="16" cm="1">
        <f t="array" ref="AM71">STOWA2024_NDJF_T(AM$34*60,$C71,2150,"H","")</f>
        <v>3802.8447108248961</v>
      </c>
      <c r="AN71" s="16" cm="1">
        <f t="array" ref="AN71">STOWA2024_NDJF_T(AN$34*60,$C71,2150,"H","")</f>
        <v>468.89543165260983</v>
      </c>
      <c r="AO71" s="16" cm="1">
        <f t="array" ref="AO71">STOWA2024_NDJF_T(AO$34*60,$C71,2150,"H","")</f>
        <v>69.544021964921996</v>
      </c>
      <c r="AP71" s="16" cm="1">
        <f t="array" ref="AP71">STOWA2024_NDJF_T(AP$34*60,$C71,2150,"H","")</f>
        <v>26.420554521228322</v>
      </c>
      <c r="AQ71" s="16" cm="1">
        <f t="array" ref="AQ71">STOWA2024_NDJF_T(AQ$34*60,$C71,2150,"H","")</f>
        <v>6.012379135214788</v>
      </c>
      <c r="AR71" s="16" cm="1">
        <f t="array" ref="AR71">STOWA2024_NDJF_T(AR$34*60,$C71,2150,"H","")</f>
        <v>1.586980703874755</v>
      </c>
      <c r="AS71" s="16" cm="1">
        <f t="array" ref="AS71">STOWA2024_NDJF_T(AS$34*60,$C71,2150,"H","")</f>
        <v>0.79361321419657627</v>
      </c>
      <c r="AT71" s="16" cm="1">
        <f t="array" ref="AT71">STOWA2024_NDJF_T(AT$34*60,$C71,2150,"H","")</f>
        <v>0.50379513801047049</v>
      </c>
      <c r="AU71" s="16" cm="1">
        <f t="array" ref="AU71">STOWA2024_NDJF_T(AU$34*60,$C71,2150,"H","")</f>
        <v>0.19821608836539897</v>
      </c>
      <c r="AV71" s="16" cm="1">
        <f t="array" ref="AV71">STOWA2024_NDJF_T(AV$34*60,$C71,2150,"H","")</f>
        <v>0.16274259640383762</v>
      </c>
    </row>
    <row r="72" spans="2:48" x14ac:dyDescent="0.3">
      <c r="B72" s="14" t="s">
        <v>89</v>
      </c>
      <c r="C72">
        <v>60</v>
      </c>
      <c r="D72" s="16" cm="1">
        <f t="array" ref="D72">STOWA2024_NDJF_T(D$2*60,$C72,2150,"L","")</f>
        <v>913315.11851753562</v>
      </c>
      <c r="E72" s="16" cm="1">
        <f t="array" ref="E72">STOWA2024_NDJF_T(E$2*60,$C72,2150,"L","")</f>
        <v>1602873.0432386217</v>
      </c>
      <c r="F72" s="16" cm="1">
        <f t="array" ref="F72">STOWA2024_NDJF_T(F$2*60,$C72,2150,"L","")</f>
        <v>884094.08896265086</v>
      </c>
      <c r="G72" s="16" cm="1">
        <f t="array" ref="G72">STOWA2024_NDJF_T(G$2*60,$C72,2150,"L","")</f>
        <v>231921.19869376204</v>
      </c>
      <c r="H72" s="16" cm="1">
        <f t="array" ref="H72">STOWA2024_NDJF_T(H$2*60,$C72,2150,"L","")</f>
        <v>28112.366073917965</v>
      </c>
      <c r="I72" s="16" cm="1">
        <f t="array" ref="I72">STOWA2024_NDJF_T(I$2*60,$C72,2150,"L","")</f>
        <v>3087.1529235791518</v>
      </c>
      <c r="J72" s="16" cm="1">
        <f t="array" ref="J72">STOWA2024_NDJF_T(J$2*60,$C72,2150,"L","")</f>
        <v>901.19937347876657</v>
      </c>
      <c r="K72" s="16" cm="1">
        <f t="array" ref="K72">STOWA2024_NDJF_T(K$2*60,$C72,2150,"L","")</f>
        <v>98.907366991924533</v>
      </c>
      <c r="L72" s="16" cm="1">
        <f t="array" ref="L72">STOWA2024_NDJF_T(L$2*60,$C72,2150,"L","")</f>
        <v>15.968996690224882</v>
      </c>
      <c r="M72" s="16" cm="1">
        <f t="array" ref="M72">STOWA2024_NDJF_T(M$2*60,$C72,2150,"L","")</f>
        <v>5.7506748108125851</v>
      </c>
      <c r="N72" s="16" cm="1">
        <f t="array" ref="N72">STOWA2024_NDJF_T(N$2*60,$C72,2150,"L","")</f>
        <v>2.8685466507972572</v>
      </c>
      <c r="O72" s="16" cm="1">
        <f t="array" ref="O72">STOWA2024_NDJF_T(O$2*60,$C72,2150,"L","")</f>
        <v>0.64649616463855897</v>
      </c>
      <c r="P72" s="16" cm="1">
        <f t="array" ref="P72">STOWA2024_NDJF_T(P$2*60,$C72,2150,"L","")</f>
        <v>0.44128911430627388</v>
      </c>
      <c r="R72" s="14" t="s">
        <v>89</v>
      </c>
      <c r="S72">
        <v>60</v>
      </c>
      <c r="T72" s="16" cm="1">
        <f t="array" ref="T72">STOWA2024_NDJF_T(T$34*60,$C72,2150,"M","")</f>
        <v>571317.59039704956</v>
      </c>
      <c r="U72" s="16" cm="1">
        <f t="array" ref="U72">STOWA2024_NDJF_T(U$34*60,$C72,2150,"M","")</f>
        <v>866822.0284264303</v>
      </c>
      <c r="V72" s="16" cm="1">
        <f t="array" ref="V72">STOWA2024_NDJF_T(V$34*60,$C72,2150,"M","")</f>
        <v>432474.39253441722</v>
      </c>
      <c r="W72" s="16" cm="1">
        <f t="array" ref="W72">STOWA2024_NDJF_T(W$34*60,$C72,2150,"M","")</f>
        <v>104560.60613940381</v>
      </c>
      <c r="X72" s="16" cm="1">
        <f t="array" ref="X72">STOWA2024_NDJF_T(X$34*60,$C72,2150,"M","")</f>
        <v>12410.423326823495</v>
      </c>
      <c r="Y72" s="16" cm="1">
        <f t="array" ref="Y72">STOWA2024_NDJF_T(Y$34*60,$C72,2150,"M","")</f>
        <v>1415.7313663511934</v>
      </c>
      <c r="Z72" s="16" cm="1">
        <f t="array" ref="Z72">STOWA2024_NDJF_T(Z$34*60,$C72,2150,"M","")</f>
        <v>431.89858101604983</v>
      </c>
      <c r="AA72" s="16" cm="1">
        <f t="array" ref="AA72">STOWA2024_NDJF_T(AA$34*60,$C72,2150,"M","")</f>
        <v>56.431282599370356</v>
      </c>
      <c r="AB72" s="16" cm="1">
        <f t="array" ref="AB72">STOWA2024_NDJF_T(AB$34*60,$C72,2150,"M","")</f>
        <v>10.182570327586701</v>
      </c>
      <c r="AC72" s="16" cm="1">
        <f t="array" ref="AC72">STOWA2024_NDJF_T(AC$34*60,$C72,2150,"M","")</f>
        <v>3.949852650216616</v>
      </c>
      <c r="AD72" s="16" cm="1">
        <f t="array" ref="AD72">STOWA2024_NDJF_T(AD$34*60,$C72,2150,"M","")</f>
        <v>2.0747999787701534</v>
      </c>
      <c r="AE72" s="16" cm="1">
        <f t="array" ref="AE72">STOWA2024_NDJF_T(AE$34*60,$C72,2150,"M","")</f>
        <v>0.51621587967951765</v>
      </c>
      <c r="AF72" s="16" cm="1">
        <f t="array" ref="AF72">STOWA2024_NDJF_T(AF$34*60,$C72,2150,"M","")</f>
        <v>0.36424933380853908</v>
      </c>
      <c r="AH72" s="14" t="s">
        <v>89</v>
      </c>
      <c r="AI72">
        <v>60</v>
      </c>
      <c r="AJ72" s="16" cm="1">
        <f t="array" ref="AJ72">STOWA2024_NDJF_T(AJ$34*60,$C72,2150,"H","")</f>
        <v>197506.64632689141</v>
      </c>
      <c r="AK72" s="16" cm="1">
        <f t="array" ref="AK72">STOWA2024_NDJF_T(AK$34*60,$C72,2150,"H","")</f>
        <v>218214.81524187612</v>
      </c>
      <c r="AL72" s="16" cm="1">
        <f t="array" ref="AL72">STOWA2024_NDJF_T(AL$34*60,$C72,2150,"H","")</f>
        <v>88473.718541436625</v>
      </c>
      <c r="AM72" s="16" cm="1">
        <f t="array" ref="AM72">STOWA2024_NDJF_T(AM$34*60,$C72,2150,"H","")</f>
        <v>18387.201644480741</v>
      </c>
      <c r="AN72" s="16" cm="1">
        <f t="array" ref="AN72">STOWA2024_NDJF_T(AN$34*60,$C72,2150,"H","")</f>
        <v>2169.2800342002461</v>
      </c>
      <c r="AO72" s="16" cm="1">
        <f t="array" ref="AO72">STOWA2024_NDJF_T(AO$34*60,$C72,2150,"H","")</f>
        <v>278.330918865733</v>
      </c>
      <c r="AP72" s="16" cm="1">
        <f t="array" ref="AP72">STOWA2024_NDJF_T(AP$34*60,$C72,2150,"H","")</f>
        <v>94.65227684670586</v>
      </c>
      <c r="AQ72" s="16" cm="1">
        <f t="array" ref="AQ72">STOWA2024_NDJF_T(AQ$34*60,$C72,2150,"H","")</f>
        <v>17.098678635977183</v>
      </c>
      <c r="AR72" s="16" cm="1">
        <f t="array" ref="AR72">STOWA2024_NDJF_T(AR$34*60,$C72,2150,"H","")</f>
        <v>3.9071016818445776</v>
      </c>
      <c r="AS72" s="16" cm="1">
        <f t="array" ref="AS72">STOWA2024_NDJF_T(AS$34*60,$C72,2150,"H","")</f>
        <v>1.7718302952069829</v>
      </c>
      <c r="AT72" s="16" cm="1">
        <f t="array" ref="AT72">STOWA2024_NDJF_T(AT$34*60,$C72,2150,"H","")</f>
        <v>1.0387934378928847</v>
      </c>
      <c r="AU72" s="16" cm="1">
        <f t="array" ref="AU72">STOWA2024_NDJF_T(AU$34*60,$C72,2150,"H","")</f>
        <v>0.32254210052363913</v>
      </c>
      <c r="AV72" s="16" cm="1">
        <f t="array" ref="AV72">STOWA2024_NDJF_T(AV$34*60,$C72,2150,"H","")</f>
        <v>0.24467468531114359</v>
      </c>
    </row>
    <row r="73" spans="2:48" x14ac:dyDescent="0.3">
      <c r="B73" s="14" t="s">
        <v>90</v>
      </c>
      <c r="C73">
        <v>70</v>
      </c>
      <c r="D73" s="16" cm="1">
        <f t="array" ref="D73">STOWA2024_NDJF_T(D$2*60,$C73,2150,"L","")</f>
        <v>2210883.8750458704</v>
      </c>
      <c r="E73" s="16" cm="1">
        <f t="array" ref="E73">STOWA2024_NDJF_T(E$2*60,$C73,2150,"L","")</f>
        <v>5146560.5072037587</v>
      </c>
      <c r="F73" s="16" cm="1">
        <f t="array" ref="F73">STOWA2024_NDJF_T(F$2*60,$C73,2150,"L","")</f>
        <v>3475632.5114517519</v>
      </c>
      <c r="G73" s="16" cm="1">
        <f t="array" ref="G73">STOWA2024_NDJF_T(G$2*60,$C73,2150,"L","")</f>
        <v>1089036.2859449247</v>
      </c>
      <c r="H73" s="16" cm="1">
        <f t="array" ref="H73">STOWA2024_NDJF_T(H$2*60,$C73,2150,"L","")</f>
        <v>141886.58584164482</v>
      </c>
      <c r="I73" s="16" cm="1">
        <f t="array" ref="I73">STOWA2024_NDJF_T(I$2*60,$C73,2150,"L","")</f>
        <v>14908.124223915902</v>
      </c>
      <c r="J73" s="16" cm="1">
        <f t="array" ref="J73">STOWA2024_NDJF_T(J$2*60,$C73,2150,"L","")</f>
        <v>4043.0339308422649</v>
      </c>
      <c r="K73" s="16" cm="1">
        <f t="array" ref="K73">STOWA2024_NDJF_T(K$2*60,$C73,2150,"L","")</f>
        <v>301.12992160569644</v>
      </c>
      <c r="L73" s="16" cm="1">
        <f t="array" ref="L73">STOWA2024_NDJF_T(L$2*60,$C73,2150,"L","")</f>
        <v>43.782949096728245</v>
      </c>
      <c r="M73" s="16" cm="1">
        <f t="array" ref="M73">STOWA2024_NDJF_T(M$2*60,$C73,2150,"L","")</f>
        <v>14.575872686992531</v>
      </c>
      <c r="N73" s="16" cm="1">
        <f t="array" ref="N73">STOWA2024_NDJF_T(N$2*60,$C73,2150,"L","")</f>
        <v>6.7878833768788311</v>
      </c>
      <c r="O73" s="16" cm="1">
        <f t="array" ref="O73">STOWA2024_NDJF_T(O$2*60,$C73,2150,"L","")</f>
        <v>1.2202512385207744</v>
      </c>
      <c r="P73" s="16" cm="1">
        <f t="array" ref="P73">STOWA2024_NDJF_T(P$2*60,$C73,2150,"L","")</f>
        <v>0.76253850923855904</v>
      </c>
      <c r="R73" s="14" t="s">
        <v>90</v>
      </c>
      <c r="S73">
        <v>70</v>
      </c>
      <c r="T73" s="16" cm="1">
        <f t="array" ref="T73">STOWA2024_NDJF_T(T$34*60,$C73,2150,"M","")</f>
        <v>1377881.0773448159</v>
      </c>
      <c r="U73" s="16" cm="1">
        <f t="array" ref="U73">STOWA2024_NDJF_T(U$34*60,$C73,2150,"M","")</f>
        <v>2754221.1903343005</v>
      </c>
      <c r="V73" s="16" cm="1">
        <f t="array" ref="V73">STOWA2024_NDJF_T(V$34*60,$C73,2150,"M","")</f>
        <v>1665627.1863655499</v>
      </c>
      <c r="W73" s="16" cm="1">
        <f t="array" ref="W73">STOWA2024_NDJF_T(W$34*60,$C73,2150,"M","")</f>
        <v>472763.43545363221</v>
      </c>
      <c r="X73" s="16" cm="1">
        <f t="array" ref="X73">STOWA2024_NDJF_T(X$34*60,$C73,2150,"M","")</f>
        <v>58944.932673662421</v>
      </c>
      <c r="Y73" s="16" cm="1">
        <f t="array" ref="Y73">STOWA2024_NDJF_T(Y$34*60,$C73,2150,"M","")</f>
        <v>6311.2518025863974</v>
      </c>
      <c r="Z73" s="16" cm="1">
        <f t="array" ref="Z73">STOWA2024_NDJF_T(Z$34*60,$C73,2150,"M","")</f>
        <v>1777.2955019590318</v>
      </c>
      <c r="AA73" s="16" cm="1">
        <f t="array" ref="AA73">STOWA2024_NDJF_T(AA$34*60,$C73,2150,"M","")</f>
        <v>164.51657273363122</v>
      </c>
      <c r="AB73" s="16" cm="1">
        <f t="array" ref="AB73">STOWA2024_NDJF_T(AB$34*60,$C73,2150,"M","")</f>
        <v>26.641228967385299</v>
      </c>
      <c r="AC73" s="16" cm="1">
        <f t="array" ref="AC73">STOWA2024_NDJF_T(AC$34*60,$C73,2150,"M","")</f>
        <v>9.5481310819631577</v>
      </c>
      <c r="AD73" s="16" cm="1">
        <f t="array" ref="AD73">STOWA2024_NDJF_T(AD$34*60,$C73,2150,"M","")</f>
        <v>4.683799526242578</v>
      </c>
      <c r="AE73" s="16" cm="1">
        <f t="array" ref="AE73">STOWA2024_NDJF_T(AE$34*60,$C73,2150,"M","")</f>
        <v>0.93153318147410391</v>
      </c>
      <c r="AF73" s="16" cm="1">
        <f t="array" ref="AF73">STOWA2024_NDJF_T(AF$34*60,$C73,2150,"M","")</f>
        <v>0.60376541080480162</v>
      </c>
      <c r="AH73" s="14" t="s">
        <v>90</v>
      </c>
      <c r="AI73">
        <v>70</v>
      </c>
      <c r="AJ73" s="16" cm="1">
        <f t="array" ref="AJ73">STOWA2024_NDJF_T(AJ$34*60,$C73,2150,"H","")</f>
        <v>471800.74648957956</v>
      </c>
      <c r="AK73" s="16" cm="1">
        <f t="array" ref="AK73">STOWA2024_NDJF_T(AK$34*60,$C73,2150,"H","")</f>
        <v>675181.02549846412</v>
      </c>
      <c r="AL73" s="16" cm="1">
        <f t="array" ref="AL73">STOWA2024_NDJF_T(AL$34*60,$C73,2150,"H","")</f>
        <v>323837.50633527379</v>
      </c>
      <c r="AM73" s="16" cm="1">
        <f t="array" ref="AM73">STOWA2024_NDJF_T(AM$34*60,$C73,2150,"H","")</f>
        <v>75926.95386059345</v>
      </c>
      <c r="AN73" s="16" cm="1">
        <f t="array" ref="AN73">STOWA2024_NDJF_T(AN$34*60,$C73,2150,"H","")</f>
        <v>8964.4055846339033</v>
      </c>
      <c r="AO73" s="16" cm="1">
        <f t="array" ref="AO73">STOWA2024_NDJF_T(AO$34*60,$C73,2150,"H","")</f>
        <v>1041.3609388822754</v>
      </c>
      <c r="AP73" s="16" cm="1">
        <f t="array" ref="AP73">STOWA2024_NDJF_T(AP$34*60,$C73,2150,"H","")</f>
        <v>323.70766490012426</v>
      </c>
      <c r="AQ73" s="16" cm="1">
        <f t="array" ref="AQ73">STOWA2024_NDJF_T(AQ$34*60,$C73,2150,"H","")</f>
        <v>45.152614406874385</v>
      </c>
      <c r="AR73" s="16" cm="1">
        <f t="array" ref="AR73">STOWA2024_NDJF_T(AR$34*60,$C73,2150,"H","")</f>
        <v>9.2116438591339378</v>
      </c>
      <c r="AS73" s="16" cm="1">
        <f t="array" ref="AS73">STOWA2024_NDJF_T(AS$34*60,$C73,2150,"H","")</f>
        <v>3.860820381238276</v>
      </c>
      <c r="AT73" s="16" cm="1">
        <f t="array" ref="AT73">STOWA2024_NDJF_T(AT$34*60,$C73,2150,"H","")</f>
        <v>2.1179530651185217</v>
      </c>
      <c r="AU73" s="16" cm="1">
        <f t="array" ref="AU73">STOWA2024_NDJF_T(AU$34*60,$C73,2150,"H","")</f>
        <v>0.53073121129245693</v>
      </c>
      <c r="AV73" s="16" cm="1">
        <f t="array" ref="AV73">STOWA2024_NDJF_T(AV$34*60,$C73,2150,"H","")</f>
        <v>0.37294753217959353</v>
      </c>
    </row>
    <row r="74" spans="2:48" x14ac:dyDescent="0.3">
      <c r="B74" s="14" t="s">
        <v>91</v>
      </c>
      <c r="C74">
        <v>80</v>
      </c>
      <c r="D74" s="16" cm="1">
        <f t="array" ref="D74">STOWA2024_NDJF_T(D$2*60,$C74,2150,"L","")</f>
        <v>4779253.5934534064</v>
      </c>
      <c r="E74" s="16" cm="1">
        <f t="array" ref="E74">STOWA2024_NDJF_T(E$2*60,$C74,2150,"L","")</f>
        <v>14344796.447589546</v>
      </c>
      <c r="F74" s="16" cm="1">
        <f t="array" ref="F74">STOWA2024_NDJF_T(F$2*60,$C74,2150,"L","")</f>
        <v>11711242.725398907</v>
      </c>
      <c r="G74" s="16" cm="1">
        <f t="array" ref="G74">STOWA2024_NDJF_T(G$2*60,$C74,2150,"L","")</f>
        <v>4391630.228069569</v>
      </c>
      <c r="H74" s="16" cm="1">
        <f t="array" ref="H74">STOWA2024_NDJF_T(H$2*60,$C74,2150,"L","")</f>
        <v>631584.70139913843</v>
      </c>
      <c r="I74" s="16" cm="1">
        <f t="array" ref="I74">STOWA2024_NDJF_T(I$2*60,$C74,2150,"L","")</f>
        <v>66040.05932381007</v>
      </c>
      <c r="J74" s="16" cm="1">
        <f t="array" ref="J74">STOWA2024_NDJF_T(J$2*60,$C74,2150,"L","")</f>
        <v>17016.412015659305</v>
      </c>
      <c r="K74" s="16" cm="1">
        <f t="array" ref="K74">STOWA2024_NDJF_T(K$2*60,$C74,2150,"L","")</f>
        <v>843.16555831266533</v>
      </c>
      <c r="L74" s="16" cm="1">
        <f t="array" ref="L74">STOWA2024_NDJF_T(L$2*60,$C74,2150,"L","")</f>
        <v>113.73993309074585</v>
      </c>
      <c r="M74" s="16" cm="1">
        <f t="array" ref="M74">STOWA2024_NDJF_T(M$2*60,$C74,2150,"L","")</f>
        <v>35.760673012509422</v>
      </c>
      <c r="N74" s="16" cm="1">
        <f t="array" ref="N74">STOWA2024_NDJF_T(N$2*60,$C74,2150,"L","")</f>
        <v>15.807002218889602</v>
      </c>
      <c r="O74" s="16" cm="1">
        <f t="array" ref="O74">STOWA2024_NDJF_T(O$2*60,$C74,2150,"L","")</f>
        <v>2.3478413597702663</v>
      </c>
      <c r="P74" s="16" cm="1">
        <f t="array" ref="P74">STOWA2024_NDJF_T(P$2*60,$C74,2150,"L","")</f>
        <v>1.3509524721647821</v>
      </c>
      <c r="R74" s="14" t="s">
        <v>91</v>
      </c>
      <c r="S74">
        <v>80</v>
      </c>
      <c r="T74" s="16" cm="1">
        <f t="array" ref="T74">STOWA2024_NDJF_T(T$34*60,$C74,2150,"M","")</f>
        <v>2970164.7342478102</v>
      </c>
      <c r="U74" s="16" cm="1">
        <f t="array" ref="U74">STOWA2024_NDJF_T(U$34*60,$C74,2150,"M","")</f>
        <v>7614667.5844901279</v>
      </c>
      <c r="V74" s="16" cm="1">
        <f t="array" ref="V74">STOWA2024_NDJF_T(V$34*60,$C74,2150,"M","")</f>
        <v>5522228.7479771813</v>
      </c>
      <c r="W74" s="16" cm="1">
        <f t="array" ref="W74">STOWA2024_NDJF_T(W$34*60,$C74,2150,"M","")</f>
        <v>1848589.8513199734</v>
      </c>
      <c r="X74" s="16" cm="1">
        <f t="array" ref="X74">STOWA2024_NDJF_T(X$34*60,$C74,2150,"M","")</f>
        <v>249132.4942919265</v>
      </c>
      <c r="Y74" s="16" cm="1">
        <f t="array" ref="Y74">STOWA2024_NDJF_T(Y$34*60,$C74,2150,"M","")</f>
        <v>26025.129537513047</v>
      </c>
      <c r="Z74" s="16" cm="1">
        <f t="array" ref="Z74">STOWA2024_NDJF_T(Z$34*60,$C74,2150,"M","")</f>
        <v>6909.649979890276</v>
      </c>
      <c r="AA74" s="16" cm="1">
        <f t="array" ref="AA74">STOWA2024_NDJF_T(AA$34*60,$C74,2150,"M","")</f>
        <v>443.82605051827392</v>
      </c>
      <c r="AB74" s="16" cm="1">
        <f t="array" ref="AB74">STOWA2024_NDJF_T(AB$34*60,$C74,2150,"M","")</f>
        <v>66.35882379942565</v>
      </c>
      <c r="AC74" s="16" cm="1">
        <f t="array" ref="AC74">STOWA2024_NDJF_T(AC$34*60,$C74,2150,"M","")</f>
        <v>22.412622301766721</v>
      </c>
      <c r="AD74" s="16" cm="1">
        <f t="array" ref="AD74">STOWA2024_NDJF_T(AD$34*60,$C74,2150,"M","")</f>
        <v>10.423122800251768</v>
      </c>
      <c r="AE74" s="16" cm="1">
        <f t="array" ref="AE74">STOWA2024_NDJF_T(AE$34*60,$C74,2150,"M","")</f>
        <v>1.7087927795416631</v>
      </c>
      <c r="AF74" s="16" cm="1">
        <f t="array" ref="AF74">STOWA2024_NDJF_T(AF$34*60,$C74,2150,"M","")</f>
        <v>1.0222579579444355</v>
      </c>
      <c r="AH74" s="14" t="s">
        <v>91</v>
      </c>
      <c r="AI74">
        <v>80</v>
      </c>
      <c r="AJ74" s="16" cm="1">
        <f t="array" ref="AJ74">STOWA2024_NDJF_T(AJ$34*60,$C74,2150,"H","")</f>
        <v>1009638.254242919</v>
      </c>
      <c r="AK74" s="16" cm="1">
        <f t="array" ref="AK74">STOWA2024_NDJF_T(AK$34*60,$C74,2150,"H","")</f>
        <v>1828630.365137639</v>
      </c>
      <c r="AL74" s="16" cm="1">
        <f t="array" ref="AL74">STOWA2024_NDJF_T(AL$34*60,$C74,2150,"H","")</f>
        <v>1031167.2694995611</v>
      </c>
      <c r="AM74" s="16" cm="1">
        <f t="array" ref="AM74">STOWA2024_NDJF_T(AM$34*60,$C74,2150,"H","")</f>
        <v>275579.39780880802</v>
      </c>
      <c r="AN74" s="16" cm="1">
        <f t="array" ref="AN74">STOWA2024_NDJF_T(AN$34*60,$C74,2150,"H","")</f>
        <v>33606.431776560334</v>
      </c>
      <c r="AO74" s="16" cm="1">
        <f t="array" ref="AO74">STOWA2024_NDJF_T(AO$34*60,$C74,2150,"H","")</f>
        <v>3665.0915745072075</v>
      </c>
      <c r="AP74" s="16" cm="1">
        <f t="array" ref="AP74">STOWA2024_NDJF_T(AP$34*60,$C74,2150,"H","")</f>
        <v>1060.3069692829449</v>
      </c>
      <c r="AQ74" s="16" cm="1">
        <f t="array" ref="AQ74">STOWA2024_NDJF_T(AQ$34*60,$C74,2150,"H","")</f>
        <v>111.80911287964342</v>
      </c>
      <c r="AR74" s="16" cm="1">
        <f t="array" ref="AR74">STOWA2024_NDJF_T(AR$34*60,$C74,2150,"H","")</f>
        <v>20.880760269437051</v>
      </c>
      <c r="AS74" s="16" cm="1">
        <f t="array" ref="AS74">STOWA2024_NDJF_T(AS$34*60,$C74,2150,"H","")</f>
        <v>8.2218103185844971</v>
      </c>
      <c r="AT74" s="16" cm="1">
        <f t="array" ref="AT74">STOWA2024_NDJF_T(AT$34*60,$C74,2150,"H","")</f>
        <v>4.2710039571161271</v>
      </c>
      <c r="AU74" s="16" cm="1">
        <f t="array" ref="AU74">STOWA2024_NDJF_T(AU$34*60,$C74,2150,"H","")</f>
        <v>0.88356095277690849</v>
      </c>
      <c r="AV74" s="16" cm="1">
        <f t="array" ref="AV74">STOWA2024_NDJF_T(AV$34*60,$C74,2150,"H","")</f>
        <v>0.5768887362008045</v>
      </c>
    </row>
    <row r="75" spans="2:48" x14ac:dyDescent="0.3">
      <c r="B75" s="14" t="s">
        <v>92</v>
      </c>
      <c r="C75">
        <v>90</v>
      </c>
      <c r="D75" s="16" cm="1">
        <f t="array" ref="D75">STOWA2024_NDJF_T(D$2*60,$C75,2150,"L","")</f>
        <v>9466102.9957355093</v>
      </c>
      <c r="E75" s="16" cm="1">
        <f t="array" ref="E75">STOWA2024_NDJF_T(E$2*60,$C75,2150,"L","")</f>
        <v>35786789.690678798</v>
      </c>
      <c r="F75" s="16" cm="1">
        <f t="array" ref="F75">STOWA2024_NDJF_T(F$2*60,$C75,2150,"L","")</f>
        <v>34896420.44424732</v>
      </c>
      <c r="G75" s="16" cm="1">
        <f t="array" ref="G75">STOWA2024_NDJF_T(G$2*60,$C75,2150,"L","")</f>
        <v>15629499.537549926</v>
      </c>
      <c r="H75" s="16" cm="1">
        <f t="array" ref="H75">STOWA2024_NDJF_T(H$2*60,$C75,2150,"L","")</f>
        <v>2524840.3090663222</v>
      </c>
      <c r="I75" s="16" cm="1">
        <f t="array" ref="I75">STOWA2024_NDJF_T(I$2*60,$C75,2150,"L","")</f>
        <v>270774.3990224133</v>
      </c>
      <c r="J75" s="16" cm="1">
        <f t="array" ref="J75">STOWA2024_NDJF_T(J$2*60,$C75,2150,"L","")</f>
        <v>67541.524818540827</v>
      </c>
      <c r="K75" s="16" cm="1">
        <f t="array" ref="K75">STOWA2024_NDJF_T(K$2*60,$C75,2150,"L","")</f>
        <v>2196.8590305213074</v>
      </c>
      <c r="L75" s="16" cm="1">
        <f t="array" ref="L75">STOWA2024_NDJF_T(L$2*60,$C75,2150,"L","")</f>
        <v>281.49750025507001</v>
      </c>
      <c r="M75" s="16" cm="1">
        <f t="array" ref="M75">STOWA2024_NDJF_T(M$2*60,$C75,2150,"L","")</f>
        <v>85.113166411404237</v>
      </c>
      <c r="N75" s="16" cm="1">
        <f t="array" ref="N75">STOWA2024_NDJF_T(N$2*60,$C75,2150,"L","")</f>
        <v>36.24631936807593</v>
      </c>
      <c r="O75" s="16" cm="1">
        <f t="array" ref="O75">STOWA2024_NDJF_T(O$2*60,$C75,2150,"L","")</f>
        <v>4.6101110922100172</v>
      </c>
      <c r="P75" s="16" cm="1">
        <f t="array" ref="P75">STOWA2024_NDJF_T(P$2*60,$C75,2150,"L","")</f>
        <v>2.4601219204409945</v>
      </c>
      <c r="R75" s="14" t="s">
        <v>92</v>
      </c>
      <c r="S75">
        <v>90</v>
      </c>
      <c r="T75" s="16" cm="1">
        <f t="array" ref="T75">STOWA2024_NDJF_T(T$34*60,$C75,2150,"M","")</f>
        <v>5869868.596896762</v>
      </c>
      <c r="U75" s="16" cm="1">
        <f t="array" ref="U75">STOWA2024_NDJF_T(U$34*60,$C75,2150,"M","")</f>
        <v>18874609.18547437</v>
      </c>
      <c r="V75" s="16" cm="1">
        <f t="array" ref="V75">STOWA2024_NDJF_T(V$34*60,$C75,2150,"M","")</f>
        <v>16240523.83605733</v>
      </c>
      <c r="W75" s="16" cm="1">
        <f t="array" ref="W75">STOWA2024_NDJF_T(W$34*60,$C75,2150,"M","")</f>
        <v>6412818.9623223804</v>
      </c>
      <c r="X75" s="16" cm="1">
        <f t="array" ref="X75">STOWA2024_NDJF_T(X$34*60,$C75,2150,"M","")</f>
        <v>952364.80971497495</v>
      </c>
      <c r="Y75" s="16" cm="1">
        <f t="array" ref="Y75">STOWA2024_NDJF_T(Y$34*60,$C75,2150,"M","")</f>
        <v>100036.86600631235</v>
      </c>
      <c r="Z75" s="16" cm="1">
        <f t="array" ref="Z75">STOWA2024_NDJF_T(Z$34*60,$C75,2150,"M","")</f>
        <v>25490.171756626809</v>
      </c>
      <c r="AA75" s="16" cm="1">
        <f t="array" ref="AA75">STOWA2024_NDJF_T(AA$34*60,$C75,2150,"M","")</f>
        <v>1119.6766019682843</v>
      </c>
      <c r="AB75" s="16" cm="1">
        <f t="array" ref="AB75">STOWA2024_NDJF_T(AB$34*60,$C75,2150,"M","")</f>
        <v>158.11441468707571</v>
      </c>
      <c r="AC75" s="16" cm="1">
        <f t="array" ref="AC75">STOWA2024_NDJF_T(AC$34*60,$C75,2150,"M","")</f>
        <v>51.183927981519801</v>
      </c>
      <c r="AD75" s="16" cm="1">
        <f t="array" ref="AD75">STOWA2024_NDJF_T(AD$34*60,$C75,2150,"M","")</f>
        <v>22.8763943175511</v>
      </c>
      <c r="AE75" s="16" cm="1">
        <f t="array" ref="AE75">STOWA2024_NDJF_T(AE$34*60,$C75,2150,"M","")</f>
        <v>3.1898817182962382</v>
      </c>
      <c r="AF75" s="16" cm="1">
        <f t="array" ref="AF75">STOWA2024_NDJF_T(AF$34*60,$C75,2150,"M","")</f>
        <v>1.7714814655541573</v>
      </c>
      <c r="AH75" s="14" t="s">
        <v>92</v>
      </c>
      <c r="AI75">
        <v>90</v>
      </c>
      <c r="AJ75" s="16" cm="1">
        <f t="array" ref="AJ75">STOWA2024_NDJF_T(AJ$34*60,$C75,2150,"H","")</f>
        <v>1983921.7442954006</v>
      </c>
      <c r="AK75" s="16" cm="1">
        <f t="array" ref="AK75">STOWA2024_NDJF_T(AK$34*60,$C75,2150,"H","")</f>
        <v>4458779.8287285632</v>
      </c>
      <c r="AL75" s="16" cm="1">
        <f t="array" ref="AL75">STOWA2024_NDJF_T(AL$34*60,$C75,2150,"H","")</f>
        <v>2934711.7060987265</v>
      </c>
      <c r="AM75" s="16" cm="1">
        <f t="array" ref="AM75">STOWA2024_NDJF_T(AM$34*60,$C75,2150,"H","")</f>
        <v>898270.15887718822</v>
      </c>
      <c r="AN75" s="16" cm="1">
        <f t="array" ref="AN75">STOWA2024_NDJF_T(AN$34*60,$C75,2150,"H","")</f>
        <v>115731.21952307751</v>
      </c>
      <c r="AO75" s="16" cm="1">
        <f t="array" ref="AO75">STOWA2024_NDJF_T(AO$34*60,$C75,2150,"H","")</f>
        <v>12200.173409015921</v>
      </c>
      <c r="AP75" s="16" cm="1">
        <f t="array" ref="AP75">STOWA2024_NDJF_T(AP$34*60,$C75,2150,"H","")</f>
        <v>3336.0450701646305</v>
      </c>
      <c r="AQ75" s="16" cm="1">
        <f t="array" ref="AQ75">STOWA2024_NDJF_T(AQ$34*60,$C75,2150,"H","")</f>
        <v>261.70935411044746</v>
      </c>
      <c r="AR75" s="16" cm="1">
        <f t="array" ref="AR75">STOWA2024_NDJF_T(AR$34*60,$C75,2150,"H","")</f>
        <v>45.664372593047574</v>
      </c>
      <c r="AS75" s="16" cm="1">
        <f t="array" ref="AS75">STOWA2024_NDJF_T(AS$34*60,$C75,2150,"H","")</f>
        <v>17.133746329823076</v>
      </c>
      <c r="AT75" s="16" cm="1">
        <f t="array" ref="AT75">STOWA2024_NDJF_T(AT$34*60,$C75,2150,"H","")</f>
        <v>8.5214618450086892</v>
      </c>
      <c r="AU75" s="16" cm="1">
        <f t="array" ref="AU75">STOWA2024_NDJF_T(AU$34*60,$C75,2150,"H","")</f>
        <v>1.4889520005982939</v>
      </c>
      <c r="AV75" s="16" cm="1">
        <f t="array" ref="AV75">STOWA2024_NDJF_T(AV$34*60,$C75,2150,"H","")</f>
        <v>0.90655148484646986</v>
      </c>
    </row>
    <row r="76" spans="2:48" x14ac:dyDescent="0.3">
      <c r="B76" s="14" t="s">
        <v>93</v>
      </c>
      <c r="C76">
        <v>100</v>
      </c>
      <c r="D76" s="16" cm="1">
        <f t="array" ref="D76">STOWA2024_NDJF_T(D$2*60,$C76,2150,"L","")</f>
        <v>17488398.397564374</v>
      </c>
      <c r="E76" s="16" cm="1">
        <f t="array" ref="E76">STOWA2024_NDJF_T(E$2*60,$C76,2150,"L","")</f>
        <v>81661242.286402494</v>
      </c>
      <c r="F76" s="16" cm="1">
        <f t="array" ref="F76">STOWA2024_NDJF_T(F$2*60,$C76,2150,"L","")</f>
        <v>94055544.592103049</v>
      </c>
      <c r="G76" s="16" cm="1">
        <f t="array" ref="G76">STOWA2024_NDJF_T(G$2*60,$C76,2150,"L","")</f>
        <v>50110756.465590656</v>
      </c>
      <c r="H76" s="16" cm="1">
        <f t="array" ref="H76">STOWA2024_NDJF_T(H$2*60,$C76,2150,"L","")</f>
        <v>9196492.9468809292</v>
      </c>
      <c r="I76" s="16" cm="1">
        <f t="array" ref="I76">STOWA2024_NDJF_T(I$2*60,$C76,2150,"L","")</f>
        <v>1035470.7005442262</v>
      </c>
      <c r="J76" s="16" cm="1">
        <f t="array" ref="J76">STOWA2024_NDJF_T(J$2*60,$C76,2150,"L","")</f>
        <v>253984.58611251021</v>
      </c>
      <c r="K76" s="16" cm="1">
        <f t="array" ref="K76">STOWA2024_NDJF_T(K$2*60,$C76,2150,"L","")</f>
        <v>5376.5890402233099</v>
      </c>
      <c r="L76" s="16" cm="1">
        <f t="array" ref="L76">STOWA2024_NDJF_T(L$2*60,$C76,2150,"L","")</f>
        <v>666.84255655203538</v>
      </c>
      <c r="M76" s="16" cm="1">
        <f t="array" ref="M76">STOWA2024_NDJF_T(M$2*60,$C76,2150,"L","")</f>
        <v>196.91075572701121</v>
      </c>
      <c r="N76" s="16" cm="1">
        <f t="array" ref="N76">STOWA2024_NDJF_T(N$2*60,$C76,2150,"L","")</f>
        <v>81.887382082470708</v>
      </c>
      <c r="O76" s="16" cm="1">
        <f t="array" ref="O76">STOWA2024_NDJF_T(O$2*60,$C76,2150,"L","")</f>
        <v>9.2499958684370913</v>
      </c>
      <c r="P76" s="16" cm="1">
        <f t="array" ref="P76">STOWA2024_NDJF_T(P$2*60,$C76,2150,"L","")</f>
        <v>4.6172871414089345</v>
      </c>
      <c r="R76" s="14" t="s">
        <v>93</v>
      </c>
      <c r="S76">
        <v>100</v>
      </c>
      <c r="T76" s="16" cm="1">
        <f t="array" ref="T76">STOWA2024_NDJF_T(T$34*60,$C76,2150,"M","")</f>
        <v>10824963.156831428</v>
      </c>
      <c r="U76" s="16" cm="1">
        <f t="array" ref="U76">STOWA2024_NDJF_T(U$34*60,$C76,2150,"M","")</f>
        <v>42843892.293000273</v>
      </c>
      <c r="V76" s="16" cm="1">
        <f t="array" ref="V76">STOWA2024_NDJF_T(V$34*60,$C76,2150,"M","")</f>
        <v>43302121.938516177</v>
      </c>
      <c r="W76" s="16" cm="1">
        <f t="array" ref="W76">STOWA2024_NDJF_T(W$34*60,$C76,2150,"M","")</f>
        <v>20121738.852785092</v>
      </c>
      <c r="X76" s="16" cm="1">
        <f t="array" ref="X76">STOWA2024_NDJF_T(X$34*60,$C76,2150,"M","")</f>
        <v>3336173.6770276371</v>
      </c>
      <c r="Y76" s="16" cm="1">
        <f t="array" ref="Y76">STOWA2024_NDJF_T(Y$34*60,$C76,2150,"M","")</f>
        <v>360828.89996186038</v>
      </c>
      <c r="Z76" s="16" cm="1">
        <f t="array" ref="Z76">STOWA2024_NDJF_T(Z$34*60,$C76,2150,"M","")</f>
        <v>89579.684984978696</v>
      </c>
      <c r="AA76" s="16" cm="1">
        <f t="array" ref="AA76">STOWA2024_NDJF_T(AA$34*60,$C76,2150,"M","")</f>
        <v>2663.9905584265884</v>
      </c>
      <c r="AB76" s="16" cm="1">
        <f t="array" ref="AB76">STOWA2024_NDJF_T(AB$34*60,$C76,2150,"M","")</f>
        <v>361.87566752826598</v>
      </c>
      <c r="AC76" s="16" cm="1">
        <f t="array" ref="AC76">STOWA2024_NDJF_T(AC$34*60,$C76,2150,"M","")</f>
        <v>113.9152012400353</v>
      </c>
      <c r="AD76" s="16" cm="1">
        <f t="array" ref="AD76">STOWA2024_NDJF_T(AD$34*60,$C76,2150,"M","")</f>
        <v>49.542591087114623</v>
      </c>
      <c r="AE76" s="16" cm="1">
        <f t="array" ref="AE76">STOWA2024_NDJF_T(AE$34*60,$C76,2150,"M","")</f>
        <v>6.065629872182484</v>
      </c>
      <c r="AF76" s="16" cm="1">
        <f t="array" ref="AF76">STOWA2024_NDJF_T(AF$34*60,$C76,2150,"M","")</f>
        <v>3.1484541871833258</v>
      </c>
      <c r="AH76" s="14" t="s">
        <v>93</v>
      </c>
      <c r="AI76">
        <v>100</v>
      </c>
      <c r="AJ76" s="16" cm="1">
        <f t="array" ref="AJ76">STOWA2024_NDJF_T(AJ$34*60,$C76,2150,"H","")</f>
        <v>3641805.5557325496</v>
      </c>
      <c r="AK76" s="16" cm="1">
        <f t="array" ref="AK76">STOWA2024_NDJF_T(AK$34*60,$C76,2150,"H","")</f>
        <v>9985915.7953294944</v>
      </c>
      <c r="AL76" s="16" cm="1">
        <f t="array" ref="AL76">STOWA2024_NDJF_T(AL$34*60,$C76,2150,"H","")</f>
        <v>7614953.0438509947</v>
      </c>
      <c r="AM76" s="16" cm="1">
        <f t="array" ref="AM76">STOWA2024_NDJF_T(AM$34*60,$C76,2150,"H","")</f>
        <v>2673432.199445935</v>
      </c>
      <c r="AN76" s="16" cm="1">
        <f t="array" ref="AN76">STOWA2024_NDJF_T(AN$34*60,$C76,2150,"H","")</f>
        <v>369879.49618853658</v>
      </c>
      <c r="AO76" s="16" cm="1">
        <f t="array" ref="AO76">STOWA2024_NDJF_T(AO$34*60,$C76,2150,"H","")</f>
        <v>38592.594227475587</v>
      </c>
      <c r="AP76" s="16" cm="1">
        <f t="array" ref="AP76">STOWA2024_NDJF_T(AP$34*60,$C76,2150,"H","")</f>
        <v>10108.843413911673</v>
      </c>
      <c r="AQ76" s="16" cm="1">
        <f t="array" ref="AQ76">STOWA2024_NDJF_T(AQ$34*60,$C76,2150,"H","")</f>
        <v>582.8596025236767</v>
      </c>
      <c r="AR76" s="16" cm="1">
        <f t="array" ref="AR76">STOWA2024_NDJF_T(AR$34*60,$C76,2150,"H","")</f>
        <v>96.636906448353514</v>
      </c>
      <c r="AS76" s="16" cm="1">
        <f t="array" ref="AS76">STOWA2024_NDJF_T(AS$34*60,$C76,2150,"H","")</f>
        <v>34.983346467990721</v>
      </c>
      <c r="AT76" s="16" cm="1">
        <f t="array" ref="AT76">STOWA2024_NDJF_T(AT$34*60,$C76,2150,"H","")</f>
        <v>16.826956705102354</v>
      </c>
      <c r="AU76" s="16" cm="1">
        <f t="array" ref="AU76">STOWA2024_NDJF_T(AU$34*60,$C76,2150,"H","")</f>
        <v>2.5417180930692891</v>
      </c>
      <c r="AV76" s="16" cm="1">
        <f t="array" ref="AV76">STOWA2024_NDJF_T(AV$34*60,$C76,2150,"H","")</f>
        <v>1.4488480752572126</v>
      </c>
    </row>
    <row r="77" spans="2:48" x14ac:dyDescent="0.3">
      <c r="B77" s="14" t="s">
        <v>94</v>
      </c>
      <c r="C77">
        <v>110</v>
      </c>
      <c r="D77" s="16" cm="1">
        <f t="array" ref="D77">STOWA2024_NDJF_T(D$2*60,$C77,2150,"L","")</f>
        <v>30526964.378801636</v>
      </c>
      <c r="E77" s="16" cm="1">
        <f t="array" ref="E77">STOWA2024_NDJF_T(E$2*60,$C77,2150,"L","")</f>
        <v>173165672.50569293</v>
      </c>
      <c r="F77" s="16" cm="1">
        <f t="array" ref="F77">STOWA2024_NDJF_T(F$2*60,$C77,2150,"L","")</f>
        <v>233212881.491869</v>
      </c>
      <c r="G77" s="16" cm="1">
        <f t="array" ref="G77">STOWA2024_NDJF_T(G$2*60,$C77,2150,"L","")</f>
        <v>147056150.39418077</v>
      </c>
      <c r="H77" s="16" cm="1">
        <f t="array" ref="H77">STOWA2024_NDJF_T(H$2*60,$C77,2150,"L","")</f>
        <v>30880283.257203966</v>
      </c>
      <c r="I77" s="16" cm="1">
        <f t="array" ref="I77">STOWA2024_NDJF_T(I$2*60,$C77,2150,"L","")</f>
        <v>3717513.254044482</v>
      </c>
      <c r="J77" s="16" cm="1">
        <f t="array" ref="J77">STOWA2024_NDJF_T(J$2*60,$C77,2150,"L","")</f>
        <v>908556.85294180387</v>
      </c>
      <c r="K77" s="16" cm="1">
        <f t="array" ref="K77">STOWA2024_NDJF_T(K$2*60,$C77,2150,"L","")</f>
        <v>12455.654425282295</v>
      </c>
      <c r="L77" s="16" cm="1">
        <f t="array" ref="L77">STOWA2024_NDJF_T(L$2*60,$C77,2150,"L","")</f>
        <v>1518.1508330969684</v>
      </c>
      <c r="M77" s="16" cm="1">
        <f t="array" ref="M77">STOWA2024_NDJF_T(M$2*60,$C77,2150,"L","")</f>
        <v>443.60925350402499</v>
      </c>
      <c r="N77" s="16" cm="1">
        <f t="array" ref="N77">STOWA2024_NDJF_T(N$2*60,$C77,2150,"L","")</f>
        <v>182.36138476928315</v>
      </c>
      <c r="O77" s="16" cm="1">
        <f t="array" ref="O77">STOWA2024_NDJF_T(O$2*60,$C77,2150,"L","")</f>
        <v>18.99238747152059</v>
      </c>
      <c r="P77" s="16" cm="1">
        <f t="array" ref="P77">STOWA2024_NDJF_T(P$2*60,$C77,2150,"L","")</f>
        <v>8.9603376611435088</v>
      </c>
      <c r="R77" s="14" t="s">
        <v>94</v>
      </c>
      <c r="S77">
        <v>110</v>
      </c>
      <c r="T77" s="16" cm="1">
        <f t="array" ref="T77">STOWA2024_NDJF_T(T$34*60,$C77,2150,"M","")</f>
        <v>18867910.913155552</v>
      </c>
      <c r="U77" s="16" cm="1">
        <f t="array" ref="U77">STOWA2024_NDJF_T(U$34*60,$C77,2150,"M","")</f>
        <v>90456392.421731666</v>
      </c>
      <c r="V77" s="16" cm="1">
        <f t="array" ref="V77">STOWA2024_NDJF_T(V$34*60,$C77,2150,"M","")</f>
        <v>106398746.41040832</v>
      </c>
      <c r="W77" s="16" cm="1">
        <f t="array" ref="W77">STOWA2024_NDJF_T(W$34*60,$C77,2150,"M","")</f>
        <v>57969509.542819798</v>
      </c>
      <c r="X77" s="16" cm="1">
        <f t="array" ref="X77">STOWA2024_NDJF_T(X$34*60,$C77,2150,"M","")</f>
        <v>10824358.82569346</v>
      </c>
      <c r="Y77" s="16" cm="1">
        <f t="array" ref="Y77">STOWA2024_NDJF_T(Y$34*60,$C77,2150,"M","")</f>
        <v>1228327.3365448862</v>
      </c>
      <c r="Z77" s="16" cm="1">
        <f t="array" ref="Z77">STOWA2024_NDJF_T(Z$34*60,$C77,2150,"M","")</f>
        <v>300935.77531832177</v>
      </c>
      <c r="AA77" s="16" cm="1">
        <f t="array" ref="AA77">STOWA2024_NDJF_T(AA$34*60,$C77,2150,"M","")</f>
        <v>6019.5780226521574</v>
      </c>
      <c r="AB77" s="16" cm="1">
        <f t="array" ref="AB77">STOWA2024_NDJF_T(AB$34*60,$C77,2150,"M","")</f>
        <v>798.37807738538493</v>
      </c>
      <c r="AC77" s="16" cm="1">
        <f t="array" ref="AC77">STOWA2024_NDJF_T(AC$34*60,$C77,2150,"M","")</f>
        <v>247.46720934933529</v>
      </c>
      <c r="AD77" s="16" cm="1">
        <f t="array" ref="AD77">STOWA2024_NDJF_T(AD$34*60,$C77,2150,"M","")</f>
        <v>105.91417509308906</v>
      </c>
      <c r="AE77" s="16" cm="1">
        <f t="array" ref="AE77">STOWA2024_NDJF_T(AE$34*60,$C77,2150,"M","")</f>
        <v>11.761949568104566</v>
      </c>
      <c r="AF77" s="16" cm="1">
        <f t="array" ref="AF77">STOWA2024_NDJF_T(AF$34*60,$C77,2150,"M","")</f>
        <v>5.7531904073823696</v>
      </c>
      <c r="AH77" s="14" t="s">
        <v>94</v>
      </c>
      <c r="AI77">
        <v>110</v>
      </c>
      <c r="AJ77" s="16" cm="1">
        <f t="array" ref="AJ77">STOWA2024_NDJF_T(AJ$34*60,$C77,2150,"H","")</f>
        <v>6323419.7733813692</v>
      </c>
      <c r="AK77" s="16" cm="1">
        <f t="array" ref="AK77">STOWA2024_NDJF_T(AK$34*60,$C77,2150,"H","")</f>
        <v>20848921.541839764</v>
      </c>
      <c r="AL77" s="16" cm="1">
        <f t="array" ref="AL77">STOWA2024_NDJF_T(AL$34*60,$C77,2150,"H","")</f>
        <v>18287328.62887321</v>
      </c>
      <c r="AM77" s="16" cm="1">
        <f t="array" ref="AM77">STOWA2024_NDJF_T(AM$34*60,$C77,2150,"H","")</f>
        <v>7360151.9741060566</v>
      </c>
      <c r="AN77" s="16" cm="1">
        <f t="array" ref="AN77">STOWA2024_NDJF_T(AN$34*60,$C77,2150,"H","")</f>
        <v>1106506.3160927049</v>
      </c>
      <c r="AO77" s="16" cm="1">
        <f t="array" ref="AO77">STOWA2024_NDJF_T(AO$34*60,$C77,2150,"H","")</f>
        <v>116493.0733124153</v>
      </c>
      <c r="AP77" s="16" cm="1">
        <f t="array" ref="AP77">STOWA2024_NDJF_T(AP$34*60,$C77,2150,"H","")</f>
        <v>29572.157306149893</v>
      </c>
      <c r="AQ77" s="16" cm="1">
        <f t="array" ref="AQ77">STOWA2024_NDJF_T(AQ$34*60,$C77,2150,"H","")</f>
        <v>1241.9319121856277</v>
      </c>
      <c r="AR77" s="16" cm="1">
        <f t="array" ref="AR77">STOWA2024_NDJF_T(AR$34*60,$C77,2150,"H","")</f>
        <v>198.42300211632053</v>
      </c>
      <c r="AS77" s="16" cm="1">
        <f t="array" ref="AS77">STOWA2024_NDJF_T(AS$34*60,$C77,2150,"H","")</f>
        <v>70.060713484835659</v>
      </c>
      <c r="AT77" s="16" cm="1">
        <f t="array" ref="AT77">STOWA2024_NDJF_T(AT$34*60,$C77,2150,"H","")</f>
        <v>32.895791719247946</v>
      </c>
      <c r="AU77" s="16" cm="1">
        <f t="array" ref="AU77">STOWA2024_NDJF_T(AU$34*60,$C77,2150,"H","")</f>
        <v>4.3977933593844565</v>
      </c>
      <c r="AV77" s="16" cm="1">
        <f t="array" ref="AV77">STOWA2024_NDJF_T(AV$34*60,$C77,2150,"H","")</f>
        <v>2.3584269474527506</v>
      </c>
    </row>
    <row r="78" spans="2:48" x14ac:dyDescent="0.3">
      <c r="B78" s="14" t="s">
        <v>95</v>
      </c>
      <c r="C78">
        <v>120</v>
      </c>
      <c r="D78" s="16" cm="1">
        <f t="array" ref="D78">STOWA2024_NDJF_T(D$2*60,$C78,2150,"L","")</f>
        <v>50833341.437108435</v>
      </c>
      <c r="E78" s="16" cm="1">
        <f t="array" ref="E78">STOWA2024_NDJF_T(E$2*60,$C78,2150,"L","")</f>
        <v>345352478.90665495</v>
      </c>
      <c r="F78" s="16" cm="1">
        <f t="array" ref="F78">STOWA2024_NDJF_T(F$2*60,$C78,2150,"L","")</f>
        <v>538906407.30833638</v>
      </c>
      <c r="G78" s="16" cm="1">
        <f t="array" ref="G78">STOWA2024_NDJF_T(G$2*60,$C78,2150,"L","")</f>
        <v>399963818.22028327</v>
      </c>
      <c r="H78" s="16" cm="1">
        <f t="array" ref="H78">STOWA2024_NDJF_T(H$2*60,$C78,2150,"L","")</f>
        <v>96516034.590377733</v>
      </c>
      <c r="I78" s="16" cm="1">
        <f t="array" ref="I78">STOWA2024_NDJF_T(I$2*60,$C78,2150,"L","")</f>
        <v>12601340.541273998</v>
      </c>
      <c r="J78" s="16" cm="1">
        <f t="array" ref="J78">STOWA2024_NDJF_T(J$2*60,$C78,2150,"L","")</f>
        <v>3102999.9086223235</v>
      </c>
      <c r="K78" s="16" cm="1">
        <f t="array" ref="K78">STOWA2024_NDJF_T(K$2*60,$C78,2150,"L","")</f>
        <v>27487.506262383446</v>
      </c>
      <c r="L78" s="16" cm="1">
        <f t="array" ref="L78">STOWA2024_NDJF_T(L$2*60,$C78,2150,"L","")</f>
        <v>3333.2625867962042</v>
      </c>
      <c r="M78" s="16" cm="1">
        <f t="array" ref="M78">STOWA2024_NDJF_T(M$2*60,$C78,2150,"L","")</f>
        <v>974.7700713220446</v>
      </c>
      <c r="N78" s="16" cm="1">
        <f t="array" ref="N78">STOWA2024_NDJF_T(N$2*60,$C78,2150,"L","")</f>
        <v>400.52605303753114</v>
      </c>
      <c r="O78" s="16" cm="1">
        <f t="array" ref="O78">STOWA2024_NDJF_T(O$2*60,$C78,2150,"L","")</f>
        <v>39.968083035799296</v>
      </c>
      <c r="P78" s="16" cm="1">
        <f t="array" ref="P78">STOWA2024_NDJF_T(P$2*60,$C78,2150,"L","")</f>
        <v>18.046523111426083</v>
      </c>
      <c r="R78" s="14" t="s">
        <v>95</v>
      </c>
      <c r="S78">
        <v>120</v>
      </c>
      <c r="T78" s="16" cm="1">
        <f t="array" ref="T78">STOWA2024_NDJF_T(T$34*60,$C78,2150,"M","")</f>
        <v>31379944.442300826</v>
      </c>
      <c r="U78" s="16" cm="1">
        <f t="array" ref="U78">STOWA2024_NDJF_T(U$34*60,$C78,2150,"M","")</f>
        <v>179738331.80104455</v>
      </c>
      <c r="V78" s="16" cm="1">
        <f t="array" ref="V78">STOWA2024_NDJF_T(V$34*60,$C78,2150,"M","")</f>
        <v>243975178.40447682</v>
      </c>
      <c r="W78" s="16" cm="1">
        <f t="array" ref="W78">STOWA2024_NDJF_T(W$34*60,$C78,2150,"M","")</f>
        <v>155169635.11727136</v>
      </c>
      <c r="X78" s="16" cm="1">
        <f t="array" ref="X78">STOWA2024_NDJF_T(X$34*60,$C78,2150,"M","")</f>
        <v>32817531.804169886</v>
      </c>
      <c r="Y78" s="16" cm="1">
        <f t="array" ref="Y78">STOWA2024_NDJF_T(Y$34*60,$C78,2150,"M","")</f>
        <v>3966136.7058633612</v>
      </c>
      <c r="Z78" s="16" cm="1">
        <f t="array" ref="Z78">STOWA2024_NDJF_T(Z$34*60,$C78,2150,"M","")</f>
        <v>969448.94231757789</v>
      </c>
      <c r="AA78" s="16" cm="1">
        <f t="array" ref="AA78">STOWA2024_NDJF_T(AA$34*60,$C78,2150,"M","")</f>
        <v>12992.942803088108</v>
      </c>
      <c r="AB78" s="16" cm="1">
        <f t="array" ref="AB78">STOWA2024_NDJF_T(AB$34*60,$C78,2150,"M","")</f>
        <v>1703.22615531318</v>
      </c>
      <c r="AC78" s="16" cm="1">
        <f t="array" ref="AC78">STOWA2024_NDJF_T(AC$34*60,$C78,2150,"M","")</f>
        <v>525.48306036740109</v>
      </c>
      <c r="AD78" s="16" cm="1">
        <f t="array" ref="AD78">STOWA2024_NDJF_T(AD$34*60,$C78,2150,"M","")</f>
        <v>223.6189147452863</v>
      </c>
      <c r="AE78" s="16" cm="1">
        <f t="array" ref="AE78">STOWA2024_NDJF_T(AE$34*60,$C78,2150,"M","")</f>
        <v>23.287443186894222</v>
      </c>
      <c r="AF78" s="16" cm="1">
        <f t="array" ref="AF78">STOWA2024_NDJF_T(AF$34*60,$C78,2150,"M","")</f>
        <v>10.838944451928876</v>
      </c>
      <c r="AH78" s="14" t="s">
        <v>95</v>
      </c>
      <c r="AI78">
        <v>120</v>
      </c>
      <c r="AJ78" s="16" cm="1">
        <f t="array" ref="AJ78">STOWA2024_NDJF_T(AJ$34*60,$C78,2150,"H","")</f>
        <v>10483100.874120889</v>
      </c>
      <c r="AK78" s="16" cm="1">
        <f t="array" ref="AK78">STOWA2024_NDJF_T(AK$34*60,$C78,2150,"H","")</f>
        <v>41037600.314213581</v>
      </c>
      <c r="AL78" s="16" cm="1">
        <f t="array" ref="AL78">STOWA2024_NDJF_T(AL$34*60,$C78,2150,"H","")</f>
        <v>41121210.730929717</v>
      </c>
      <c r="AM78" s="16" cm="1">
        <f t="array" ref="AM78">STOWA2024_NDJF_T(AM$34*60,$C78,2150,"H","")</f>
        <v>18939627.651129957</v>
      </c>
      <c r="AN78" s="16" cm="1">
        <f t="array" ref="AN78">STOWA2024_NDJF_T(AN$34*60,$C78,2150,"H","")</f>
        <v>3120406.4499375527</v>
      </c>
      <c r="AO78" s="16" cm="1">
        <f t="array" ref="AO78">STOWA2024_NDJF_T(AO$34*60,$C78,2150,"H","")</f>
        <v>336775.24160495074</v>
      </c>
      <c r="AP78" s="16" cm="1">
        <f t="array" ref="AP78">STOWA2024_NDJF_T(AP$34*60,$C78,2150,"H","")</f>
        <v>83697.588224955907</v>
      </c>
      <c r="AQ78" s="16" cm="1">
        <f t="array" ref="AQ78">STOWA2024_NDJF_T(AQ$34*60,$C78,2150,"H","")</f>
        <v>2543.5492289121999</v>
      </c>
      <c r="AR78" s="16" cm="1">
        <f t="array" ref="AR78">STOWA2024_NDJF_T(AR$34*60,$C78,2150,"H","")</f>
        <v>396.22006644519422</v>
      </c>
      <c r="AS78" s="16" cm="1">
        <f t="array" ref="AS78">STOWA2024_NDJF_T(AS$34*60,$C78,2150,"H","")</f>
        <v>137.76251043821551</v>
      </c>
      <c r="AT78" s="16" cm="1">
        <f t="array" ref="AT78">STOWA2024_NDJF_T(AT$34*60,$C78,2150,"H","")</f>
        <v>63.68610557047662</v>
      </c>
      <c r="AU78" s="16" cm="1">
        <f t="array" ref="AU78">STOWA2024_NDJF_T(AU$34*60,$C78,2150,"H","")</f>
        <v>7.7179642798475241</v>
      </c>
      <c r="AV78" s="16" cm="1">
        <f t="array" ref="AV78">STOWA2024_NDJF_T(AV$34*60,$C78,2150,"H","")</f>
        <v>3.9156490074578283</v>
      </c>
    </row>
    <row r="79" spans="2:48" x14ac:dyDescent="0.3">
      <c r="B79" s="14" t="s">
        <v>96</v>
      </c>
      <c r="C79">
        <v>130</v>
      </c>
      <c r="D79" s="16" cm="1">
        <f t="array" ref="D79">STOWA2024_NDJF_T(D$2*60,$C79,2150,"L","")</f>
        <v>81347223.803608745</v>
      </c>
      <c r="E79" s="16" cm="1">
        <f t="array" ref="E79">STOWA2024_NDJF_T(E$2*60,$C79,2150,"L","")</f>
        <v>653795067.0606029</v>
      </c>
      <c r="F79" s="16" cm="1">
        <f t="array" ref="F79">STOWA2024_NDJF_T(F$2*60,$C79,2150,"L","")</f>
        <v>1172413020.9494665</v>
      </c>
      <c r="G79" s="16" cm="1">
        <f t="array" ref="G79">STOWA2024_NDJF_T(G$2*60,$C79,2150,"L","")</f>
        <v>1018364671.1283443</v>
      </c>
      <c r="H79" s="16" cm="1">
        <f t="array" ref="H79">STOWA2024_NDJF_T(H$2*60,$C79,2150,"L","")</f>
        <v>283045006.38086921</v>
      </c>
      <c r="I79" s="16" cm="1">
        <f t="array" ref="I79">STOWA2024_NDJF_T(I$2*60,$C79,2150,"L","")</f>
        <v>40529772.402386881</v>
      </c>
      <c r="J79" s="16" cm="1">
        <f t="array" ref="J79">STOWA2024_NDJF_T(J$2*60,$C79,2150,"L","")</f>
        <v>10150808.902956268</v>
      </c>
      <c r="K79" s="16" cm="1">
        <f t="array" ref="K79">STOWA2024_NDJF_T(K$2*60,$C79,2150,"L","")</f>
        <v>58092.680814161009</v>
      </c>
      <c r="L79" s="16" cm="1">
        <f t="array" ref="L79">STOWA2024_NDJF_T(L$2*60,$C79,2150,"L","")</f>
        <v>7079.6566653867667</v>
      </c>
      <c r="M79" s="16" cm="1">
        <f t="array" ref="M79">STOWA2024_NDJF_T(M$2*60,$C79,2150,"L","")</f>
        <v>2092.2639299681605</v>
      </c>
      <c r="N79" s="16" cm="1">
        <f t="array" ref="N79">STOWA2024_NDJF_T(N$2*60,$C79,2150,"L","")</f>
        <v>867.99111012066362</v>
      </c>
      <c r="O79" s="16" cm="1">
        <f t="array" ref="O79">STOWA2024_NDJF_T(O$2*60,$C79,2150,"L","")</f>
        <v>86.357580206959895</v>
      </c>
      <c r="P79" s="16" cm="1">
        <f t="array" ref="P79">STOWA2024_NDJF_T(P$2*60,$C79,2150,"L","")</f>
        <v>37.888635950189709</v>
      </c>
      <c r="R79" s="14" t="s">
        <v>96</v>
      </c>
      <c r="S79">
        <v>130</v>
      </c>
      <c r="T79" s="16" cm="1">
        <f t="array" ref="T79">STOWA2024_NDJF_T(T$34*60,$C79,2150,"M","")</f>
        <v>50163441.211278126</v>
      </c>
      <c r="U79" s="16" cm="1">
        <f t="array" ref="U79">STOWA2024_NDJF_T(U$34*60,$C79,2150,"M","")</f>
        <v>339197162.4798227</v>
      </c>
      <c r="V79" s="16" cm="1">
        <f t="array" ref="V79">STOWA2024_NDJF_T(V$34*60,$C79,2150,"M","")</f>
        <v>527252166.77410948</v>
      </c>
      <c r="W79" s="16" cm="1">
        <f t="array" ref="W79">STOWA2024_NDJF_T(W$34*60,$C79,2150,"M","")</f>
        <v>389618868.73201072</v>
      </c>
      <c r="X79" s="16" cm="1">
        <f t="array" ref="X79">STOWA2024_NDJF_T(X$34*60,$C79,2150,"M","")</f>
        <v>93662548.394903362</v>
      </c>
      <c r="Y79" s="16" cm="1">
        <f t="array" ref="Y79">STOWA2024_NDJF_T(Y$34*60,$C79,2150,"M","")</f>
        <v>12199965.278552715</v>
      </c>
      <c r="Z79" s="16" cm="1">
        <f t="array" ref="Z79">STOWA2024_NDJF_T(Z$34*60,$C79,2150,"M","")</f>
        <v>3003156.3110689539</v>
      </c>
      <c r="AA79" s="16" cm="1">
        <f t="array" ref="AA79">STOWA2024_NDJF_T(AA$34*60,$C79,2150,"M","")</f>
        <v>26920.105315351761</v>
      </c>
      <c r="AB79" s="16" cm="1">
        <f t="array" ref="AB79">STOWA2024_NDJF_T(AB$34*60,$C79,2150,"M","")</f>
        <v>3523.2313372148747</v>
      </c>
      <c r="AC79" s="16" cm="1">
        <f t="array" ref="AC79">STOWA2024_NDJF_T(AC$34*60,$C79,2150,"M","")</f>
        <v>1092.1102705846815</v>
      </c>
      <c r="AD79" s="16" cm="1">
        <f t="array" ref="AD79">STOWA2024_NDJF_T(AD$34*60,$C79,2150,"M","")</f>
        <v>466.45926795692645</v>
      </c>
      <c r="AE79" s="16" cm="1">
        <f t="array" ref="AE79">STOWA2024_NDJF_T(AE$34*60,$C79,2150,"M","")</f>
        <v>47.13994673279344</v>
      </c>
      <c r="AF79" s="16" cm="1">
        <f t="array" ref="AF79">STOWA2024_NDJF_T(AF$34*60,$C79,2150,"M","")</f>
        <v>21.122943709653683</v>
      </c>
      <c r="AH79" s="14" t="s">
        <v>96</v>
      </c>
      <c r="AI79">
        <v>130</v>
      </c>
      <c r="AJ79" s="16" cm="1">
        <f t="array" ref="AJ79">STOWA2024_NDJF_T(AJ$34*60,$C79,2150,"H","")</f>
        <v>16712652.217043545</v>
      </c>
      <c r="AK79" s="16" cm="1">
        <f t="array" ref="AK79">STOWA2024_NDJF_T(AK$34*60,$C79,2150,"H","")</f>
        <v>76820997.211844102</v>
      </c>
      <c r="AL79" s="16" cm="1">
        <f t="array" ref="AL79">STOWA2024_NDJF_T(AL$34*60,$C79,2150,"H","")</f>
        <v>87379591.596018285</v>
      </c>
      <c r="AM79" s="16" cm="1">
        <f t="array" ref="AM79">STOWA2024_NDJF_T(AM$34*60,$C79,2150,"H","")</f>
        <v>45940593.407187082</v>
      </c>
      <c r="AN79" s="16" cm="1">
        <f t="array" ref="AN79">STOWA2024_NDJF_T(AN$34*60,$C79,2150,"H","")</f>
        <v>8345690.1247788705</v>
      </c>
      <c r="AO79" s="16" cm="1">
        <f t="array" ref="AO79">STOWA2024_NDJF_T(AO$34*60,$C79,2150,"H","")</f>
        <v>935482.88011966948</v>
      </c>
      <c r="AP79" s="16" cm="1">
        <f t="array" ref="AP79">STOWA2024_NDJF_T(AP$34*60,$C79,2150,"H","")</f>
        <v>229642.85942698712</v>
      </c>
      <c r="AQ79" s="16" cm="1">
        <f t="array" ref="AQ79">STOWA2024_NDJF_T(AQ$34*60,$C79,2150,"H","")</f>
        <v>5026.8235626623036</v>
      </c>
      <c r="AR79" s="16" cm="1">
        <f t="array" ref="AR79">STOWA2024_NDJF_T(AR$34*60,$C79,2150,"H","")</f>
        <v>771.05058235566537</v>
      </c>
      <c r="AS79" s="16" cm="1">
        <f t="array" ref="AS79">STOWA2024_NDJF_T(AS$34*60,$C79,2150,"H","")</f>
        <v>266.22152649137797</v>
      </c>
      <c r="AT79" s="16" cm="1">
        <f t="array" ref="AT79">STOWA2024_NDJF_T(AT$34*60,$C79,2150,"H","")</f>
        <v>122.13484284226905</v>
      </c>
      <c r="AU79" s="16" cm="1">
        <f t="array" ref="AU79">STOWA2024_NDJF_T(AU$34*60,$C79,2150,"H","")</f>
        <v>13.748580980376914</v>
      </c>
      <c r="AV79" s="16" cm="1">
        <f t="array" ref="AV79">STOWA2024_NDJF_T(AV$34*60,$C79,2150,"H","")</f>
        <v>6.6419160382888167</v>
      </c>
    </row>
  </sheetData>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84EC-CBB1-454B-A73E-0D7510D9349B}">
  <sheetPr codeName="Blad1">
    <tabColor theme="9" tint="0.79998168889431442"/>
  </sheetPr>
  <dimension ref="A1:L187"/>
  <sheetViews>
    <sheetView tabSelected="1" workbookViewId="0">
      <selection activeCell="L2" sqref="L2"/>
    </sheetView>
  </sheetViews>
  <sheetFormatPr defaultRowHeight="14.4" x14ac:dyDescent="0.3"/>
  <cols>
    <col min="1" max="1" width="8" customWidth="1"/>
    <col min="2" max="3" width="12" bestFit="1" customWidth="1"/>
    <col min="4" max="4" width="18.44140625" bestFit="1" customWidth="1"/>
    <col min="5" max="5" width="18.33203125" customWidth="1"/>
    <col min="6" max="6" width="4.33203125" bestFit="1" customWidth="1"/>
    <col min="7" max="7" width="8" customWidth="1"/>
    <col min="8" max="8" width="19.44140625" customWidth="1"/>
    <col min="9" max="9" width="21" customWidth="1"/>
    <col min="10" max="10" width="11.44140625" bestFit="1" customWidth="1"/>
    <col min="11" max="11" width="13.5546875" bestFit="1" customWidth="1"/>
    <col min="12" max="12" width="12" bestFit="1" customWidth="1"/>
  </cols>
  <sheetData>
    <row r="1" spans="1:12" x14ac:dyDescent="0.3">
      <c r="A1" t="s">
        <v>14</v>
      </c>
      <c r="B1" t="s">
        <v>15</v>
      </c>
      <c r="C1" t="s">
        <v>16</v>
      </c>
      <c r="D1" t="s">
        <v>17</v>
      </c>
      <c r="E1" t="s">
        <v>18</v>
      </c>
      <c r="F1" t="s">
        <v>20</v>
      </c>
      <c r="G1" t="s">
        <v>22</v>
      </c>
      <c r="I1" t="s">
        <v>4</v>
      </c>
      <c r="J1" t="s">
        <v>13</v>
      </c>
      <c r="K1" t="s">
        <v>2</v>
      </c>
      <c r="L1" t="s">
        <v>3</v>
      </c>
    </row>
    <row r="2" spans="1:12" x14ac:dyDescent="0.3">
      <c r="A2">
        <v>12</v>
      </c>
      <c r="B2" s="1">
        <f>365.25*24/A2 - L2</f>
        <v>716.87282374539041</v>
      </c>
      <c r="C2">
        <f>B2</f>
        <v>716.87282374539041</v>
      </c>
      <c r="D2" t="s">
        <v>24</v>
      </c>
      <c r="E2" t="s">
        <v>21</v>
      </c>
      <c r="F2">
        <v>1</v>
      </c>
      <c r="G2">
        <v>10</v>
      </c>
      <c r="I2">
        <v>2014</v>
      </c>
      <c r="J2" s="1">
        <v>12.5</v>
      </c>
      <c r="K2" cm="1">
        <f t="array" ref="K2">STOWA2024_JAARROND_T(A2*60,J2,I2,"","")</f>
        <v>0.11007416151182491</v>
      </c>
      <c r="L2">
        <f t="shared" ref="L2:L58" si="0">1/K2 * 12/8</f>
        <v>13.62717625460958</v>
      </c>
    </row>
    <row r="3" spans="1:12" x14ac:dyDescent="0.3">
      <c r="A3">
        <v>12</v>
      </c>
      <c r="B3">
        <f>L2-L3</f>
        <v>6.9436775278089478</v>
      </c>
      <c r="C3">
        <f t="shared" ref="C3" si="1">B3</f>
        <v>6.9436775278089478</v>
      </c>
      <c r="D3" t="s">
        <v>24</v>
      </c>
      <c r="E3" t="s">
        <v>21</v>
      </c>
      <c r="F3">
        <v>1</v>
      </c>
      <c r="G3">
        <f t="shared" ref="G3:G7" si="2">G2+5</f>
        <v>15</v>
      </c>
      <c r="I3">
        <v>2014</v>
      </c>
      <c r="J3">
        <f t="shared" ref="J3:J7" si="3">AVERAGE(G3:G4)</f>
        <v>17.5</v>
      </c>
      <c r="K3" cm="1">
        <f t="array" ref="K3">STOWA2024_JAARROND_T(A3*60,J3,I3,"","")</f>
        <v>0.22443334865690096</v>
      </c>
      <c r="L3">
        <f t="shared" si="0"/>
        <v>6.6834987268006323</v>
      </c>
    </row>
    <row r="4" spans="1:12" x14ac:dyDescent="0.3">
      <c r="A4">
        <v>12</v>
      </c>
      <c r="B4">
        <f t="shared" ref="B4:B7" si="4">L3-L4</f>
        <v>2.8959529247600999</v>
      </c>
      <c r="C4">
        <f>B4</f>
        <v>2.8959529247600999</v>
      </c>
      <c r="D4" t="s">
        <v>24</v>
      </c>
      <c r="E4" t="s">
        <v>21</v>
      </c>
      <c r="F4">
        <v>1</v>
      </c>
      <c r="G4">
        <f t="shared" si="2"/>
        <v>20</v>
      </c>
      <c r="I4">
        <v>2014</v>
      </c>
      <c r="J4">
        <f t="shared" si="3"/>
        <v>22.5</v>
      </c>
      <c r="K4" cm="1">
        <f t="array" ref="K4">STOWA2024_JAARROND_T(A4*60,J4,I4,"","")</f>
        <v>0.39603481473197716</v>
      </c>
      <c r="L4">
        <f t="shared" si="0"/>
        <v>3.7875458020405324</v>
      </c>
    </row>
    <row r="5" spans="1:12" x14ac:dyDescent="0.3">
      <c r="A5">
        <v>12</v>
      </c>
      <c r="B5">
        <f t="shared" si="4"/>
        <v>1.6536464318153308</v>
      </c>
      <c r="C5">
        <f t="shared" ref="C5:C32" si="5">B5</f>
        <v>1.6536464318153308</v>
      </c>
      <c r="D5" t="s">
        <v>24</v>
      </c>
      <c r="E5" t="s">
        <v>21</v>
      </c>
      <c r="F5">
        <v>1</v>
      </c>
      <c r="G5">
        <f t="shared" si="2"/>
        <v>25</v>
      </c>
      <c r="I5">
        <v>2014</v>
      </c>
      <c r="J5">
        <f t="shared" si="3"/>
        <v>27.5</v>
      </c>
      <c r="K5" cm="1">
        <f t="array" ref="K5">STOWA2024_JAARROND_T(A5*60,J5,I5,"","")</f>
        <v>0.7029384894760512</v>
      </c>
      <c r="L5">
        <f t="shared" si="0"/>
        <v>2.1338993702252016</v>
      </c>
    </row>
    <row r="6" spans="1:12" x14ac:dyDescent="0.3">
      <c r="A6">
        <v>12</v>
      </c>
      <c r="B6">
        <f t="shared" si="4"/>
        <v>0.94641405280013857</v>
      </c>
      <c r="C6">
        <f t="shared" si="5"/>
        <v>0.94641405280013857</v>
      </c>
      <c r="D6" t="s">
        <v>24</v>
      </c>
      <c r="E6" t="s">
        <v>21</v>
      </c>
      <c r="F6">
        <v>1</v>
      </c>
      <c r="G6">
        <f t="shared" si="2"/>
        <v>30</v>
      </c>
      <c r="I6">
        <v>2014</v>
      </c>
      <c r="J6">
        <f t="shared" si="3"/>
        <v>32.5</v>
      </c>
      <c r="K6" cm="1">
        <f t="array" ref="K6">STOWA2024_JAARROND_T(A6*60,J6,I6,"","")</f>
        <v>1.2631735129597998</v>
      </c>
      <c r="L6">
        <f t="shared" si="0"/>
        <v>1.187485317425063</v>
      </c>
    </row>
    <row r="7" spans="1:12" x14ac:dyDescent="0.3">
      <c r="A7">
        <v>12</v>
      </c>
      <c r="B7">
        <f t="shared" si="4"/>
        <v>0.51708210996837767</v>
      </c>
      <c r="C7">
        <f t="shared" si="5"/>
        <v>0.51708210996837767</v>
      </c>
      <c r="D7" t="s">
        <v>24</v>
      </c>
      <c r="E7" t="s">
        <v>21</v>
      </c>
      <c r="F7">
        <v>1</v>
      </c>
      <c r="G7">
        <f t="shared" si="2"/>
        <v>35</v>
      </c>
      <c r="I7">
        <v>2014</v>
      </c>
      <c r="J7">
        <f t="shared" si="3"/>
        <v>37.5</v>
      </c>
      <c r="K7" cm="1">
        <f t="array" ref="K7">STOWA2024_JAARROND_T(A7*60,J7,I7,"","")</f>
        <v>2.237459462180325</v>
      </c>
      <c r="L7">
        <f t="shared" si="0"/>
        <v>0.67040320745668536</v>
      </c>
    </row>
    <row r="8" spans="1:12" x14ac:dyDescent="0.3">
      <c r="A8">
        <v>12</v>
      </c>
      <c r="B8">
        <f>L7-L8</f>
        <v>0.27740237174792104</v>
      </c>
      <c r="C8">
        <f t="shared" si="5"/>
        <v>0.27740237174792104</v>
      </c>
      <c r="D8" t="s">
        <v>24</v>
      </c>
      <c r="E8" t="s">
        <v>21</v>
      </c>
      <c r="F8">
        <v>1</v>
      </c>
      <c r="G8">
        <f>G7+5</f>
        <v>40</v>
      </c>
      <c r="I8">
        <v>2014</v>
      </c>
      <c r="J8">
        <f>AVERAGE(G8:G9)</f>
        <v>42.5</v>
      </c>
      <c r="K8" cm="1">
        <f t="array" ref="K8">STOWA2024_JAARROND_T(A8*60,J8,I8,"","")</f>
        <v>3.8167857767905211</v>
      </c>
      <c r="L8">
        <f t="shared" si="0"/>
        <v>0.39300083570876432</v>
      </c>
    </row>
    <row r="9" spans="1:12" x14ac:dyDescent="0.3">
      <c r="A9">
        <v>12</v>
      </c>
      <c r="B9">
        <f t="shared" ref="B9:B30" si="6">L8-L9</f>
        <v>0.15170085826528529</v>
      </c>
      <c r="C9">
        <f t="shared" si="5"/>
        <v>0.15170085826528529</v>
      </c>
      <c r="D9" t="s">
        <v>24</v>
      </c>
      <c r="E9" t="s">
        <v>21</v>
      </c>
      <c r="F9">
        <v>1</v>
      </c>
      <c r="G9">
        <f t="shared" ref="G9:G32" si="7">G8+5</f>
        <v>45</v>
      </c>
      <c r="I9">
        <v>2014</v>
      </c>
      <c r="J9">
        <f t="shared" ref="J9:J31" si="8">AVERAGE(G9:G10)</f>
        <v>47.5</v>
      </c>
      <c r="K9" cm="1">
        <f t="array" ref="K9">STOWA2024_JAARROND_T(A9*60,J9,I9,"","")</f>
        <v>6.2163288032273147</v>
      </c>
      <c r="L9">
        <f t="shared" si="0"/>
        <v>0.24129997744347903</v>
      </c>
    </row>
    <row r="10" spans="1:12" x14ac:dyDescent="0.3">
      <c r="A10">
        <v>12</v>
      </c>
      <c r="B10">
        <f t="shared" si="6"/>
        <v>8.6232954838544068E-2</v>
      </c>
      <c r="C10">
        <f t="shared" si="5"/>
        <v>8.6232954838544068E-2</v>
      </c>
      <c r="D10" t="s">
        <v>24</v>
      </c>
      <c r="E10" t="s">
        <v>21</v>
      </c>
      <c r="F10">
        <v>1</v>
      </c>
      <c r="G10">
        <f t="shared" si="7"/>
        <v>50</v>
      </c>
      <c r="I10">
        <v>2014</v>
      </c>
      <c r="J10">
        <f t="shared" si="8"/>
        <v>52.5</v>
      </c>
      <c r="K10" cm="1">
        <f t="array" ref="K10">STOWA2024_JAARROND_T(A10*60,J10,I10,"","")</f>
        <v>9.6732366095759605</v>
      </c>
      <c r="L10">
        <f t="shared" si="0"/>
        <v>0.15506702260493496</v>
      </c>
    </row>
    <row r="11" spans="1:12" x14ac:dyDescent="0.3">
      <c r="A11">
        <v>12</v>
      </c>
      <c r="B11">
        <f t="shared" si="6"/>
        <v>5.1242687834183481E-2</v>
      </c>
      <c r="C11">
        <f t="shared" si="5"/>
        <v>5.1242687834183481E-2</v>
      </c>
      <c r="D11" t="s">
        <v>24</v>
      </c>
      <c r="E11" t="s">
        <v>21</v>
      </c>
      <c r="F11">
        <v>1</v>
      </c>
      <c r="G11">
        <f t="shared" si="7"/>
        <v>55</v>
      </c>
      <c r="I11">
        <v>2014</v>
      </c>
      <c r="J11">
        <f t="shared" si="8"/>
        <v>57.5</v>
      </c>
      <c r="K11" cm="1">
        <f t="array" ref="K11">STOWA2024_JAARROND_T(A11*60,J11,I11,"","")</f>
        <v>14.447479998904528</v>
      </c>
      <c r="L11">
        <f t="shared" si="0"/>
        <v>0.10382433477075148</v>
      </c>
    </row>
    <row r="12" spans="1:12" x14ac:dyDescent="0.3">
      <c r="A12">
        <v>12</v>
      </c>
      <c r="B12">
        <f t="shared" si="6"/>
        <v>3.1782631214395396E-2</v>
      </c>
      <c r="C12">
        <f t="shared" si="5"/>
        <v>3.1782631214395396E-2</v>
      </c>
      <c r="D12" t="s">
        <v>24</v>
      </c>
      <c r="E12" t="s">
        <v>21</v>
      </c>
      <c r="F12">
        <v>1</v>
      </c>
      <c r="G12">
        <f t="shared" si="7"/>
        <v>60</v>
      </c>
      <c r="I12">
        <v>2014</v>
      </c>
      <c r="J12">
        <f t="shared" si="8"/>
        <v>62.5</v>
      </c>
      <c r="K12" cm="1">
        <f t="array" ref="K12">STOWA2024_JAARROND_T(A12*60,J12,I12,"","")</f>
        <v>20.821273317427792</v>
      </c>
      <c r="L12">
        <f t="shared" si="0"/>
        <v>7.2041703556356085E-2</v>
      </c>
    </row>
    <row r="13" spans="1:12" x14ac:dyDescent="0.3">
      <c r="A13">
        <v>12</v>
      </c>
      <c r="B13">
        <f t="shared" si="6"/>
        <v>2.0492843877452205E-2</v>
      </c>
      <c r="C13">
        <f t="shared" si="5"/>
        <v>2.0492843877452205E-2</v>
      </c>
      <c r="D13" t="s">
        <v>24</v>
      </c>
      <c r="E13" t="s">
        <v>21</v>
      </c>
      <c r="F13">
        <v>1</v>
      </c>
      <c r="G13">
        <f t="shared" si="7"/>
        <v>65</v>
      </c>
      <c r="I13">
        <v>2014</v>
      </c>
      <c r="J13">
        <f t="shared" si="8"/>
        <v>67.5</v>
      </c>
      <c r="K13" cm="1">
        <f t="array" ref="K13">STOWA2024_JAARROND_T(A13*60,J13,I13,"","")</f>
        <v>29.098606823573782</v>
      </c>
      <c r="L13">
        <f t="shared" si="0"/>
        <v>5.154885967890388E-2</v>
      </c>
    </row>
    <row r="14" spans="1:12" x14ac:dyDescent="0.3">
      <c r="A14">
        <v>12</v>
      </c>
      <c r="B14">
        <f t="shared" si="6"/>
        <v>1.3675408498780392E-2</v>
      </c>
      <c r="C14">
        <f t="shared" si="5"/>
        <v>1.3675408498780392E-2</v>
      </c>
      <c r="D14" t="s">
        <v>24</v>
      </c>
      <c r="E14" t="s">
        <v>21</v>
      </c>
      <c r="F14">
        <v>1</v>
      </c>
      <c r="G14">
        <f t="shared" si="7"/>
        <v>70</v>
      </c>
      <c r="I14">
        <v>2014</v>
      </c>
      <c r="J14">
        <f t="shared" si="8"/>
        <v>72.5</v>
      </c>
      <c r="K14" cm="1">
        <f t="array" ref="K14">STOWA2024_JAARROND_T(A14*60,J14,I14,"","")</f>
        <v>39.605579984409253</v>
      </c>
      <c r="L14">
        <f t="shared" si="0"/>
        <v>3.7873451180123488E-2</v>
      </c>
    </row>
    <row r="15" spans="1:12" x14ac:dyDescent="0.3">
      <c r="A15">
        <v>12</v>
      </c>
      <c r="B15">
        <f t="shared" si="6"/>
        <v>9.4049667346446097E-3</v>
      </c>
      <c r="C15">
        <f t="shared" si="5"/>
        <v>9.4049667346446097E-3</v>
      </c>
      <c r="D15" t="s">
        <v>24</v>
      </c>
      <c r="E15" t="s">
        <v>21</v>
      </c>
      <c r="F15">
        <v>1</v>
      </c>
      <c r="G15">
        <f t="shared" si="7"/>
        <v>75</v>
      </c>
      <c r="I15">
        <v>2014</v>
      </c>
      <c r="J15">
        <f t="shared" si="8"/>
        <v>77.5</v>
      </c>
      <c r="K15" cm="1">
        <f t="array" ref="K15">STOWA2024_JAARROND_T(A15*60,J15,I15,"","")</f>
        <v>52.689843847244809</v>
      </c>
      <c r="L15">
        <f t="shared" si="0"/>
        <v>2.8468484445478878E-2</v>
      </c>
    </row>
    <row r="16" spans="1:12" x14ac:dyDescent="0.3">
      <c r="A16">
        <v>12</v>
      </c>
      <c r="B16">
        <f t="shared" si="6"/>
        <v>6.6402659008032508E-3</v>
      </c>
      <c r="C16">
        <f t="shared" si="5"/>
        <v>6.6402659008032508E-3</v>
      </c>
      <c r="D16" t="s">
        <v>24</v>
      </c>
      <c r="E16" t="s">
        <v>21</v>
      </c>
      <c r="F16">
        <v>1</v>
      </c>
      <c r="G16">
        <f t="shared" si="7"/>
        <v>80</v>
      </c>
      <c r="I16">
        <v>2014</v>
      </c>
      <c r="J16">
        <f t="shared" si="8"/>
        <v>82.5</v>
      </c>
      <c r="K16" cm="1">
        <f t="array" ref="K16">STOWA2024_JAARROND_T(A16*60,J16,I16,"","")</f>
        <v>68.718388398483498</v>
      </c>
      <c r="L16">
        <f t="shared" si="0"/>
        <v>2.1828218544675627E-2</v>
      </c>
    </row>
    <row r="17" spans="1:12" x14ac:dyDescent="0.3">
      <c r="A17">
        <v>12</v>
      </c>
      <c r="B17">
        <f t="shared" si="6"/>
        <v>4.7982137034448431E-3</v>
      </c>
      <c r="C17">
        <f t="shared" si="5"/>
        <v>4.7982137034448431E-3</v>
      </c>
      <c r="D17" t="s">
        <v>24</v>
      </c>
      <c r="E17" t="s">
        <v>21</v>
      </c>
      <c r="F17">
        <v>1</v>
      </c>
      <c r="G17">
        <f t="shared" si="7"/>
        <v>85</v>
      </c>
      <c r="I17">
        <v>2014</v>
      </c>
      <c r="J17">
        <f t="shared" si="8"/>
        <v>87.5</v>
      </c>
      <c r="K17" cm="1">
        <f t="array" ref="K17">STOWA2024_JAARROND_T(A17*60,J17,I17,"","")</f>
        <v>88.079834033188263</v>
      </c>
      <c r="L17">
        <f t="shared" si="0"/>
        <v>1.7030004841230784E-2</v>
      </c>
    </row>
    <row r="18" spans="1:12" x14ac:dyDescent="0.3">
      <c r="A18">
        <v>12</v>
      </c>
      <c r="B18">
        <f t="shared" si="6"/>
        <v>3.5386549920749834E-3</v>
      </c>
      <c r="C18">
        <f t="shared" si="5"/>
        <v>3.5386549920749834E-3</v>
      </c>
      <c r="D18" t="s">
        <v>24</v>
      </c>
      <c r="E18" t="s">
        <v>21</v>
      </c>
      <c r="F18">
        <v>1</v>
      </c>
      <c r="G18">
        <f t="shared" si="7"/>
        <v>90</v>
      </c>
      <c r="I18">
        <v>2014</v>
      </c>
      <c r="J18">
        <f t="shared" si="8"/>
        <v>92.5</v>
      </c>
      <c r="K18" cm="1">
        <f t="array" ref="K18">STOWA2024_JAARROND_T(A18*60,J18,I18,"","")</f>
        <v>111.18235141562651</v>
      </c>
      <c r="L18">
        <f t="shared" si="0"/>
        <v>1.3491349849155801E-2</v>
      </c>
    </row>
    <row r="19" spans="1:12" x14ac:dyDescent="0.3">
      <c r="A19">
        <v>12</v>
      </c>
      <c r="B19">
        <f t="shared" si="6"/>
        <v>5.7735359033926209E-3</v>
      </c>
      <c r="C19">
        <f t="shared" si="5"/>
        <v>5.7735359033926209E-3</v>
      </c>
      <c r="D19" t="s">
        <v>24</v>
      </c>
      <c r="E19" t="s">
        <v>21</v>
      </c>
      <c r="F19">
        <v>1</v>
      </c>
      <c r="G19">
        <f t="shared" si="7"/>
        <v>95</v>
      </c>
      <c r="I19">
        <v>2014</v>
      </c>
      <c r="J19">
        <f t="shared" si="8"/>
        <v>97.5</v>
      </c>
      <c r="K19" cm="1">
        <f t="array" ref="K19">STOWA2024_JAARROND_T(A19*60,J19,I19,"","")</f>
        <v>194.3555533394854</v>
      </c>
      <c r="L19">
        <f t="shared" si="0"/>
        <v>7.71781394576318E-3</v>
      </c>
    </row>
    <row r="20" spans="1:12" x14ac:dyDescent="0.3">
      <c r="A20">
        <v>12</v>
      </c>
      <c r="B20">
        <f t="shared" si="6"/>
        <v>1.5981938873144506E-3</v>
      </c>
      <c r="C20">
        <f t="shared" si="5"/>
        <v>1.5981938873144506E-3</v>
      </c>
      <c r="D20" t="s">
        <v>24</v>
      </c>
      <c r="E20" t="s">
        <v>21</v>
      </c>
      <c r="F20">
        <v>1</v>
      </c>
      <c r="G20">
        <f t="shared" si="7"/>
        <v>100</v>
      </c>
      <c r="I20">
        <v>2014</v>
      </c>
      <c r="J20">
        <f t="shared" si="8"/>
        <v>102.5</v>
      </c>
      <c r="K20" cm="1">
        <f t="array" ref="K20">STOWA2024_JAARROND_T(A20*60,J20,I20,"","")</f>
        <v>245.11325632530151</v>
      </c>
      <c r="L20">
        <f t="shared" si="0"/>
        <v>6.1196200584487295E-3</v>
      </c>
    </row>
    <row r="21" spans="1:12" x14ac:dyDescent="0.3">
      <c r="A21">
        <v>12</v>
      </c>
      <c r="B21">
        <f t="shared" si="6"/>
        <v>1.2101588135266031E-3</v>
      </c>
      <c r="C21">
        <f t="shared" si="5"/>
        <v>1.2101588135266031E-3</v>
      </c>
      <c r="D21" t="s">
        <v>24</v>
      </c>
      <c r="E21" t="s">
        <v>21</v>
      </c>
      <c r="F21">
        <v>1</v>
      </c>
      <c r="G21">
        <f t="shared" si="7"/>
        <v>105</v>
      </c>
      <c r="I21">
        <v>2014</v>
      </c>
      <c r="J21">
        <f t="shared" si="8"/>
        <v>107.5</v>
      </c>
      <c r="K21" cm="1">
        <f t="array" ref="K21">STOWA2024_JAARROND_T(A21*60,J21,I21,"","")</f>
        <v>305.53250655587829</v>
      </c>
      <c r="L21">
        <f t="shared" si="0"/>
        <v>4.9094612449221264E-3</v>
      </c>
    </row>
    <row r="22" spans="1:12" x14ac:dyDescent="0.3">
      <c r="A22">
        <v>12</v>
      </c>
      <c r="B22">
        <f t="shared" si="6"/>
        <v>9.2892741099650372E-4</v>
      </c>
      <c r="C22">
        <f t="shared" si="5"/>
        <v>9.2892741099650372E-4</v>
      </c>
      <c r="D22" t="s">
        <v>24</v>
      </c>
      <c r="E22" t="s">
        <v>21</v>
      </c>
      <c r="F22">
        <v>1</v>
      </c>
      <c r="G22">
        <f t="shared" si="7"/>
        <v>110</v>
      </c>
      <c r="I22">
        <v>2014</v>
      </c>
      <c r="J22">
        <f t="shared" si="8"/>
        <v>112.5</v>
      </c>
      <c r="K22" cm="1">
        <f t="array" ref="K22">STOWA2024_JAARROND_T(A22*60,J22,I22,"","")</f>
        <v>376.83387771149592</v>
      </c>
      <c r="L22">
        <f t="shared" si="0"/>
        <v>3.9805338339256226E-3</v>
      </c>
    </row>
    <row r="23" spans="1:12" x14ac:dyDescent="0.3">
      <c r="A23">
        <v>12</v>
      </c>
      <c r="B23">
        <f t="shared" si="6"/>
        <v>7.2194632536733095E-4</v>
      </c>
      <c r="C23">
        <f t="shared" si="5"/>
        <v>7.2194632536733095E-4</v>
      </c>
      <c r="D23" t="s">
        <v>24</v>
      </c>
      <c r="E23" t="s">
        <v>21</v>
      </c>
      <c r="F23">
        <v>1</v>
      </c>
      <c r="G23">
        <f t="shared" si="7"/>
        <v>115</v>
      </c>
      <c r="I23">
        <v>2014</v>
      </c>
      <c r="J23">
        <f t="shared" si="8"/>
        <v>117.5</v>
      </c>
      <c r="K23" cm="1">
        <f t="array" ref="K23">STOWA2024_JAARROND_T(A23*60,J23,I23,"","")</f>
        <v>460.32214757480926</v>
      </c>
      <c r="L23">
        <f t="shared" si="0"/>
        <v>3.2585875085582917E-3</v>
      </c>
    </row>
    <row r="24" spans="1:12" x14ac:dyDescent="0.3">
      <c r="A24">
        <v>12</v>
      </c>
      <c r="B24">
        <f t="shared" si="6"/>
        <v>5.6745762768823293E-4</v>
      </c>
      <c r="C24">
        <f t="shared" si="5"/>
        <v>5.6745762768823293E-4</v>
      </c>
      <c r="D24" t="s">
        <v>24</v>
      </c>
      <c r="E24" t="s">
        <v>21</v>
      </c>
      <c r="F24">
        <v>1</v>
      </c>
      <c r="G24">
        <f t="shared" si="7"/>
        <v>120</v>
      </c>
      <c r="I24">
        <v>2014</v>
      </c>
      <c r="J24">
        <f t="shared" si="8"/>
        <v>122.5</v>
      </c>
      <c r="K24" cm="1">
        <f t="array" ref="K24">STOWA2024_JAARROND_T(A24*60,J24,I24,"","")</f>
        <v>557.38669867358499</v>
      </c>
      <c r="L24">
        <f t="shared" si="0"/>
        <v>2.6911298808700588E-3</v>
      </c>
    </row>
    <row r="25" spans="1:12" x14ac:dyDescent="0.3">
      <c r="A25">
        <v>12</v>
      </c>
      <c r="B25">
        <f t="shared" si="6"/>
        <v>4.5067218113105812E-4</v>
      </c>
      <c r="C25">
        <f t="shared" si="5"/>
        <v>4.5067218113105812E-4</v>
      </c>
      <c r="D25" t="s">
        <v>24</v>
      </c>
      <c r="E25" t="s">
        <v>21</v>
      </c>
      <c r="F25">
        <v>1</v>
      </c>
      <c r="G25">
        <f t="shared" si="7"/>
        <v>125</v>
      </c>
      <c r="I25">
        <v>2014</v>
      </c>
      <c r="J25">
        <f t="shared" si="8"/>
        <v>127.5</v>
      </c>
      <c r="K25" cm="1">
        <f t="array" ref="K25">STOWA2024_JAARROND_T(A25*60,J25,I25,"","")</f>
        <v>669.50605680916931</v>
      </c>
      <c r="L25">
        <f t="shared" si="0"/>
        <v>2.2404576997390006E-3</v>
      </c>
    </row>
    <row r="26" spans="1:12" x14ac:dyDescent="0.3">
      <c r="A26">
        <v>12</v>
      </c>
      <c r="B26">
        <f t="shared" si="6"/>
        <v>3.6133183370786219E-4</v>
      </c>
      <c r="C26">
        <f t="shared" si="5"/>
        <v>3.6133183370786219E-4</v>
      </c>
      <c r="D26" t="s">
        <v>24</v>
      </c>
      <c r="E26" t="s">
        <v>21</v>
      </c>
      <c r="F26">
        <v>1</v>
      </c>
      <c r="G26">
        <f t="shared" si="7"/>
        <v>130</v>
      </c>
      <c r="I26">
        <v>2014</v>
      </c>
      <c r="J26">
        <f t="shared" si="8"/>
        <v>132.5</v>
      </c>
      <c r="K26" cm="1">
        <f t="array" ref="K26">STOWA2024_JAARROND_T(A26*60,J26,I26,"","")</f>
        <v>798.24349561432939</v>
      </c>
      <c r="L26">
        <f t="shared" si="0"/>
        <v>1.8791258660311384E-3</v>
      </c>
    </row>
    <row r="27" spans="1:12" x14ac:dyDescent="0.3">
      <c r="A27">
        <v>12</v>
      </c>
      <c r="B27">
        <f t="shared" si="6"/>
        <v>2.9225090746400886E-4</v>
      </c>
      <c r="C27">
        <f t="shared" si="5"/>
        <v>2.9225090746400886E-4</v>
      </c>
      <c r="D27" t="s">
        <v>24</v>
      </c>
      <c r="E27" t="s">
        <v>21</v>
      </c>
      <c r="F27">
        <v>1</v>
      </c>
      <c r="G27">
        <f t="shared" si="7"/>
        <v>135</v>
      </c>
      <c r="I27">
        <v>2014</v>
      </c>
      <c r="J27">
        <f t="shared" si="8"/>
        <v>137.5</v>
      </c>
      <c r="K27" cm="1">
        <f t="array" ref="K27">STOWA2024_JAARROND_T(A27*60,J27,I27,"","")</f>
        <v>945.2540617027737</v>
      </c>
      <c r="L27">
        <f t="shared" si="0"/>
        <v>1.5868749585671296E-3</v>
      </c>
    </row>
    <row r="28" spans="1:12" x14ac:dyDescent="0.3">
      <c r="A28">
        <v>12</v>
      </c>
      <c r="B28">
        <f t="shared" si="6"/>
        <v>2.3829821686354802E-4</v>
      </c>
      <c r="C28">
        <f t="shared" si="5"/>
        <v>2.3829821686354802E-4</v>
      </c>
      <c r="D28" t="s">
        <v>24</v>
      </c>
      <c r="E28" t="s">
        <v>21</v>
      </c>
      <c r="F28">
        <v>1</v>
      </c>
      <c r="G28">
        <f t="shared" si="7"/>
        <v>140</v>
      </c>
      <c r="I28">
        <v>2014</v>
      </c>
      <c r="J28">
        <f t="shared" si="8"/>
        <v>142.5</v>
      </c>
      <c r="K28" cm="1">
        <f t="array" ref="K28">STOWA2024_JAARROND_T(A28*60,J28,I28,"","")</f>
        <v>1112.2837533925833</v>
      </c>
      <c r="L28">
        <f t="shared" si="0"/>
        <v>1.3485767417035816E-3</v>
      </c>
    </row>
    <row r="29" spans="1:12" x14ac:dyDescent="0.3">
      <c r="A29">
        <v>12</v>
      </c>
      <c r="B29">
        <f t="shared" si="6"/>
        <v>1.9577185783834286E-4</v>
      </c>
      <c r="C29">
        <f t="shared" si="5"/>
        <v>1.9577185783834286E-4</v>
      </c>
      <c r="D29" t="s">
        <v>24</v>
      </c>
      <c r="E29" t="s">
        <v>21</v>
      </c>
      <c r="F29">
        <v>1</v>
      </c>
      <c r="G29">
        <f t="shared" si="7"/>
        <v>145</v>
      </c>
      <c r="I29">
        <v>2014</v>
      </c>
      <c r="J29">
        <f t="shared" si="8"/>
        <v>147.5</v>
      </c>
      <c r="K29" cm="1">
        <f t="array" ref="K29">STOWA2024_JAARROND_T(A29*60,J29,I29,"","")</f>
        <v>1301.1742238379934</v>
      </c>
      <c r="L29">
        <f t="shared" si="0"/>
        <v>1.1528048838652387E-3</v>
      </c>
    </row>
    <row r="30" spans="1:12" x14ac:dyDescent="0.3">
      <c r="A30">
        <v>12</v>
      </c>
      <c r="B30">
        <f t="shared" si="6"/>
        <v>1.6194925665457974E-4</v>
      </c>
      <c r="C30">
        <f t="shared" si="5"/>
        <v>1.6194925665457974E-4</v>
      </c>
      <c r="D30" t="s">
        <v>24</v>
      </c>
      <c r="E30" t="s">
        <v>21</v>
      </c>
      <c r="F30">
        <v>1</v>
      </c>
      <c r="G30">
        <f t="shared" si="7"/>
        <v>150</v>
      </c>
      <c r="I30">
        <v>2014</v>
      </c>
      <c r="J30">
        <f t="shared" si="8"/>
        <v>152.5</v>
      </c>
      <c r="K30" cm="1">
        <f t="array" ref="K30">STOWA2024_JAARROND_T(A30*60,J30,I30,"","")</f>
        <v>1513.8431460722738</v>
      </c>
      <c r="L30">
        <f t="shared" si="0"/>
        <v>9.9085562721065897E-4</v>
      </c>
    </row>
    <row r="31" spans="1:12" x14ac:dyDescent="0.3">
      <c r="A31">
        <v>12</v>
      </c>
      <c r="B31">
        <f>L30-L31</f>
        <v>1.3484774764059722E-4</v>
      </c>
      <c r="C31">
        <f t="shared" si="5"/>
        <v>1.3484774764059722E-4</v>
      </c>
      <c r="D31" t="s">
        <v>24</v>
      </c>
      <c r="E31" t="s">
        <v>21</v>
      </c>
      <c r="F31">
        <v>1</v>
      </c>
      <c r="G31">
        <f t="shared" si="7"/>
        <v>155</v>
      </c>
      <c r="I31">
        <v>2014</v>
      </c>
      <c r="J31">
        <f t="shared" si="8"/>
        <v>157.5</v>
      </c>
      <c r="K31" cm="1">
        <f t="array" ref="K31">STOWA2024_JAARROND_T(A31*60,J31,I31,"","")</f>
        <v>1752.3203183052351</v>
      </c>
      <c r="L31">
        <f t="shared" si="0"/>
        <v>8.5600787957006174E-4</v>
      </c>
    </row>
    <row r="32" spans="1:12" x14ac:dyDescent="0.3">
      <c r="A32">
        <v>12</v>
      </c>
      <c r="B32" s="1">
        <f>L31</f>
        <v>8.5600787957006174E-4</v>
      </c>
      <c r="C32">
        <f t="shared" si="5"/>
        <v>8.5600787957006174E-4</v>
      </c>
      <c r="D32" t="s">
        <v>24</v>
      </c>
      <c r="E32" t="s">
        <v>21</v>
      </c>
      <c r="F32">
        <v>1</v>
      </c>
      <c r="G32">
        <f t="shared" si="7"/>
        <v>160</v>
      </c>
      <c r="I32">
        <v>2014</v>
      </c>
      <c r="J32" s="1">
        <v>999</v>
      </c>
      <c r="K32" cm="1">
        <f t="array" ref="K32">STOWA2024_JAARROND_T(A32*60,J32,I32,"","")</f>
        <v>6245298.7520468431</v>
      </c>
      <c r="L32">
        <f t="shared" si="0"/>
        <v>2.4018066381666496E-7</v>
      </c>
    </row>
    <row r="33" spans="1:12" x14ac:dyDescent="0.3">
      <c r="A33">
        <v>24</v>
      </c>
      <c r="B33" s="1">
        <f>365.25*24/A33 - L33</f>
        <v>332.62715388368474</v>
      </c>
      <c r="C33">
        <f>B33</f>
        <v>332.62715388368474</v>
      </c>
      <c r="D33" t="s">
        <v>24</v>
      </c>
      <c r="E33" t="s">
        <v>21</v>
      </c>
      <c r="F33">
        <v>1</v>
      </c>
      <c r="G33">
        <v>10</v>
      </c>
      <c r="I33">
        <v>2014</v>
      </c>
      <c r="J33" s="1">
        <v>12.5</v>
      </c>
      <c r="K33" cm="1">
        <f t="array" ref="K33">STOWA2024_JAARROND_T(A33*60,J33,I33,"","")</f>
        <v>4.5980047070443134E-2</v>
      </c>
      <c r="L33">
        <f t="shared" si="0"/>
        <v>32.622846116315287</v>
      </c>
    </row>
    <row r="34" spans="1:12" x14ac:dyDescent="0.3">
      <c r="A34">
        <v>24</v>
      </c>
      <c r="B34">
        <f>L33-L34</f>
        <v>17.214491276344337</v>
      </c>
      <c r="C34">
        <f t="shared" ref="C34:C187" si="9">B34</f>
        <v>17.214491276344337</v>
      </c>
      <c r="D34" t="s">
        <v>24</v>
      </c>
      <c r="E34" t="s">
        <v>21</v>
      </c>
      <c r="F34">
        <v>1</v>
      </c>
      <c r="G34">
        <f t="shared" ref="G34:G38" si="10">G33+5</f>
        <v>15</v>
      </c>
      <c r="I34">
        <v>2014</v>
      </c>
      <c r="J34">
        <f t="shared" ref="J34:J38" si="11">AVERAGE(G34:G35)</f>
        <v>17.5</v>
      </c>
      <c r="K34" cm="1">
        <f t="array" ref="K34">STOWA2024_JAARROND_T(A34*60,J34,I34,"","")</f>
        <v>9.7349782996224654E-2</v>
      </c>
      <c r="L34">
        <f t="shared" si="0"/>
        <v>15.408354839970951</v>
      </c>
    </row>
    <row r="35" spans="1:12" x14ac:dyDescent="0.3">
      <c r="A35">
        <v>24</v>
      </c>
      <c r="B35">
        <f t="shared" ref="B35:B38" si="12">L34-L35</f>
        <v>7.6009890613835491</v>
      </c>
      <c r="C35">
        <f>B35</f>
        <v>7.6009890613835491</v>
      </c>
      <c r="D35" t="s">
        <v>24</v>
      </c>
      <c r="E35" t="s">
        <v>21</v>
      </c>
      <c r="F35">
        <v>1</v>
      </c>
      <c r="G35">
        <f t="shared" si="10"/>
        <v>20</v>
      </c>
      <c r="I35">
        <v>2014</v>
      </c>
      <c r="J35">
        <f t="shared" si="11"/>
        <v>22.5</v>
      </c>
      <c r="K35" cm="1">
        <f t="array" ref="K35">STOWA2024_JAARROND_T(A35*60,J35,I35,"","")</f>
        <v>0.19212626160207871</v>
      </c>
      <c r="L35">
        <f t="shared" si="0"/>
        <v>7.8073657785874016</v>
      </c>
    </row>
    <row r="36" spans="1:12" x14ac:dyDescent="0.3">
      <c r="A36">
        <v>24</v>
      </c>
      <c r="B36">
        <f t="shared" si="12"/>
        <v>3.6144830538491801</v>
      </c>
      <c r="C36">
        <f t="shared" si="9"/>
        <v>3.6144830538491801</v>
      </c>
      <c r="D36" t="s">
        <v>24</v>
      </c>
      <c r="E36" t="s">
        <v>21</v>
      </c>
      <c r="F36">
        <v>1</v>
      </c>
      <c r="G36">
        <f t="shared" si="10"/>
        <v>25</v>
      </c>
      <c r="I36">
        <v>2014</v>
      </c>
      <c r="J36">
        <f t="shared" si="11"/>
        <v>27.5</v>
      </c>
      <c r="K36" cm="1">
        <f t="array" ref="K36">STOWA2024_JAARROND_T(A36*60,J36,I36,"","")</f>
        <v>0.3577490949484286</v>
      </c>
      <c r="L36">
        <f t="shared" si="0"/>
        <v>4.1928827247382214</v>
      </c>
    </row>
    <row r="37" spans="1:12" x14ac:dyDescent="0.3">
      <c r="A37">
        <v>24</v>
      </c>
      <c r="B37">
        <f t="shared" si="12"/>
        <v>1.8280370104469679</v>
      </c>
      <c r="C37">
        <f t="shared" si="9"/>
        <v>1.8280370104469679</v>
      </c>
      <c r="D37" t="s">
        <v>24</v>
      </c>
      <c r="E37" t="s">
        <v>21</v>
      </c>
      <c r="F37">
        <v>1</v>
      </c>
      <c r="G37">
        <f t="shared" si="10"/>
        <v>30</v>
      </c>
      <c r="I37">
        <v>2014</v>
      </c>
      <c r="J37">
        <f t="shared" si="11"/>
        <v>32.5</v>
      </c>
      <c r="K37" cm="1">
        <f t="array" ref="K37">STOWA2024_JAARROND_T(A37*60,J37,I37,"","")</f>
        <v>0.6342908507456485</v>
      </c>
      <c r="L37">
        <f t="shared" si="0"/>
        <v>2.3648457142912536</v>
      </c>
    </row>
    <row r="38" spans="1:12" x14ac:dyDescent="0.3">
      <c r="A38">
        <v>24</v>
      </c>
      <c r="B38">
        <f t="shared" si="12"/>
        <v>0.97384186080078727</v>
      </c>
      <c r="C38">
        <f t="shared" si="9"/>
        <v>0.97384186080078727</v>
      </c>
      <c r="D38" t="s">
        <v>24</v>
      </c>
      <c r="E38" t="s">
        <v>21</v>
      </c>
      <c r="F38">
        <v>1</v>
      </c>
      <c r="G38">
        <f t="shared" si="10"/>
        <v>35</v>
      </c>
      <c r="I38">
        <v>2014</v>
      </c>
      <c r="J38">
        <f t="shared" si="11"/>
        <v>37.5</v>
      </c>
      <c r="K38" cm="1">
        <f t="array" ref="K38">STOWA2024_JAARROND_T(A38*60,J38,I38,"","")</f>
        <v>1.0783579040676472</v>
      </c>
      <c r="L38">
        <f t="shared" si="0"/>
        <v>1.3910038534904663</v>
      </c>
    </row>
    <row r="39" spans="1:12" x14ac:dyDescent="0.3">
      <c r="A39">
        <v>24</v>
      </c>
      <c r="B39">
        <f>L38-L39</f>
        <v>0.5428294052029059</v>
      </c>
      <c r="C39">
        <f t="shared" si="9"/>
        <v>0.5428294052029059</v>
      </c>
      <c r="D39" t="s">
        <v>24</v>
      </c>
      <c r="E39" t="s">
        <v>21</v>
      </c>
      <c r="F39">
        <v>1</v>
      </c>
      <c r="G39">
        <f>G38+5</f>
        <v>40</v>
      </c>
      <c r="I39">
        <v>2014</v>
      </c>
      <c r="J39">
        <f>AVERAGE(G39:G40)</f>
        <v>42.5</v>
      </c>
      <c r="K39" cm="1">
        <f t="array" ref="K39">STOWA2024_JAARROND_T(A39*60,J39,I39,"","")</f>
        <v>1.7685041126014305</v>
      </c>
      <c r="L39">
        <f t="shared" si="0"/>
        <v>0.84817444828756039</v>
      </c>
    </row>
    <row r="40" spans="1:12" x14ac:dyDescent="0.3">
      <c r="A40">
        <v>24</v>
      </c>
      <c r="B40">
        <f t="shared" ref="B40:B62" si="13">L39-L40</f>
        <v>0.31442314989732711</v>
      </c>
      <c r="C40">
        <f t="shared" si="9"/>
        <v>0.31442314989732711</v>
      </c>
      <c r="D40" t="s">
        <v>24</v>
      </c>
      <c r="E40" t="s">
        <v>21</v>
      </c>
      <c r="F40">
        <v>1</v>
      </c>
      <c r="G40">
        <f t="shared" ref="G40:G62" si="14">G39+5</f>
        <v>45</v>
      </c>
      <c r="I40">
        <v>2014</v>
      </c>
      <c r="J40">
        <f t="shared" ref="J40:J62" si="15">AVERAGE(G40:G41)</f>
        <v>47.5</v>
      </c>
      <c r="K40" cm="1">
        <f t="array" ref="K40">STOWA2024_JAARROND_T(A40*60,J40,I40,"","")</f>
        <v>2.8102976133714779</v>
      </c>
      <c r="L40">
        <f t="shared" si="0"/>
        <v>0.53375129839023328</v>
      </c>
    </row>
    <row r="41" spans="1:12" x14ac:dyDescent="0.3">
      <c r="A41">
        <v>24</v>
      </c>
      <c r="B41">
        <f t="shared" si="13"/>
        <v>0.18841220661389629</v>
      </c>
      <c r="C41">
        <f t="shared" si="9"/>
        <v>0.18841220661389629</v>
      </c>
      <c r="D41" t="s">
        <v>24</v>
      </c>
      <c r="E41" t="s">
        <v>21</v>
      </c>
      <c r="F41">
        <v>1</v>
      </c>
      <c r="G41">
        <f t="shared" si="14"/>
        <v>50</v>
      </c>
      <c r="I41">
        <v>2014</v>
      </c>
      <c r="J41">
        <f t="shared" si="15"/>
        <v>52.5</v>
      </c>
      <c r="K41" cm="1">
        <f t="array" ref="K41">STOWA2024_JAARROND_T(A41*60,J41,I41,"","")</f>
        <v>4.3435569146961592</v>
      </c>
      <c r="L41">
        <f t="shared" si="0"/>
        <v>0.34533909177633698</v>
      </c>
    </row>
    <row r="42" spans="1:12" x14ac:dyDescent="0.3">
      <c r="A42">
        <v>24</v>
      </c>
      <c r="B42">
        <f t="shared" si="13"/>
        <v>0.1163373049384325</v>
      </c>
      <c r="C42">
        <f t="shared" si="9"/>
        <v>0.1163373049384325</v>
      </c>
      <c r="D42" t="s">
        <v>24</v>
      </c>
      <c r="E42" t="s">
        <v>21</v>
      </c>
      <c r="F42">
        <v>1</v>
      </c>
      <c r="G42">
        <f t="shared" si="14"/>
        <v>55</v>
      </c>
      <c r="I42">
        <v>2014</v>
      </c>
      <c r="J42">
        <f t="shared" si="15"/>
        <v>57.5</v>
      </c>
      <c r="K42" cm="1">
        <f t="array" ref="K42">STOWA2024_JAARROND_T(A42*60,J42,I42,"","")</f>
        <v>6.5501672310607457</v>
      </c>
      <c r="L42">
        <f t="shared" si="0"/>
        <v>0.22900178683790448</v>
      </c>
    </row>
    <row r="43" spans="1:12" x14ac:dyDescent="0.3">
      <c r="A43">
        <v>24</v>
      </c>
      <c r="B43">
        <f t="shared" si="13"/>
        <v>7.3769663419747028E-2</v>
      </c>
      <c r="C43">
        <f t="shared" si="9"/>
        <v>7.3769663419747028E-2</v>
      </c>
      <c r="D43" t="s">
        <v>24</v>
      </c>
      <c r="E43" t="s">
        <v>21</v>
      </c>
      <c r="F43">
        <v>1</v>
      </c>
      <c r="G43">
        <f t="shared" si="14"/>
        <v>60</v>
      </c>
      <c r="I43">
        <v>2014</v>
      </c>
      <c r="J43">
        <f t="shared" si="15"/>
        <v>62.5</v>
      </c>
      <c r="K43" cm="1">
        <f t="array" ref="K43">STOWA2024_JAARROND_T(A43*60,J43,I43,"","")</f>
        <v>9.6629484089408866</v>
      </c>
      <c r="L43">
        <f t="shared" si="0"/>
        <v>0.15523212341815745</v>
      </c>
    </row>
    <row r="44" spans="1:12" x14ac:dyDescent="0.3">
      <c r="A44">
        <v>24</v>
      </c>
      <c r="B44">
        <f t="shared" si="13"/>
        <v>4.7909028169015822E-2</v>
      </c>
      <c r="C44">
        <f t="shared" si="9"/>
        <v>4.7909028169015822E-2</v>
      </c>
      <c r="D44" t="s">
        <v>24</v>
      </c>
      <c r="E44" t="s">
        <v>21</v>
      </c>
      <c r="F44">
        <v>1</v>
      </c>
      <c r="G44">
        <f t="shared" si="14"/>
        <v>65</v>
      </c>
      <c r="I44">
        <v>2014</v>
      </c>
      <c r="J44">
        <f t="shared" si="15"/>
        <v>67.5</v>
      </c>
      <c r="K44" cm="1">
        <f t="array" ref="K44">STOWA2024_JAARROND_T(A44*60,J44,I44,"","")</f>
        <v>13.976488439118112</v>
      </c>
      <c r="L44">
        <f t="shared" si="0"/>
        <v>0.10732309524914163</v>
      </c>
    </row>
    <row r="45" spans="1:12" x14ac:dyDescent="0.3">
      <c r="A45">
        <v>24</v>
      </c>
      <c r="B45">
        <f t="shared" si="13"/>
        <v>3.1785956884491789E-2</v>
      </c>
      <c r="C45">
        <f t="shared" si="9"/>
        <v>3.1785956884491789E-2</v>
      </c>
      <c r="D45" t="s">
        <v>24</v>
      </c>
      <c r="E45" t="s">
        <v>21</v>
      </c>
      <c r="F45">
        <v>1</v>
      </c>
      <c r="G45">
        <f t="shared" si="14"/>
        <v>70</v>
      </c>
      <c r="I45">
        <v>2014</v>
      </c>
      <c r="J45">
        <f t="shared" si="15"/>
        <v>72.5</v>
      </c>
      <c r="K45" cm="1">
        <f t="array" ref="K45">STOWA2024_JAARROND_T(A45*60,J45,I45,"","")</f>
        <v>19.857781648529802</v>
      </c>
      <c r="L45">
        <f t="shared" si="0"/>
        <v>7.5537138364649842E-2</v>
      </c>
    </row>
    <row r="46" spans="1:12" x14ac:dyDescent="0.3">
      <c r="A46">
        <v>24</v>
      </c>
      <c r="B46">
        <f t="shared" si="13"/>
        <v>2.1504754365193016E-2</v>
      </c>
      <c r="C46">
        <f t="shared" si="9"/>
        <v>2.1504754365193016E-2</v>
      </c>
      <c r="D46" t="s">
        <v>24</v>
      </c>
      <c r="E46" t="s">
        <v>21</v>
      </c>
      <c r="F46">
        <v>1</v>
      </c>
      <c r="G46">
        <f t="shared" si="14"/>
        <v>75</v>
      </c>
      <c r="I46">
        <v>2014</v>
      </c>
      <c r="J46">
        <f t="shared" si="15"/>
        <v>77.5</v>
      </c>
      <c r="K46" cm="1">
        <f t="array" ref="K46">STOWA2024_JAARROND_T(A46*60,J46,I46,"","")</f>
        <v>27.76112932598123</v>
      </c>
      <c r="L46">
        <f t="shared" si="0"/>
        <v>5.4032383999456826E-2</v>
      </c>
    </row>
    <row r="47" spans="1:12" x14ac:dyDescent="0.3">
      <c r="A47">
        <v>24</v>
      </c>
      <c r="B47">
        <f t="shared" si="13"/>
        <v>1.4807687359948508E-2</v>
      </c>
      <c r="C47">
        <f t="shared" si="9"/>
        <v>1.4807687359948508E-2</v>
      </c>
      <c r="D47" t="s">
        <v>24</v>
      </c>
      <c r="E47" t="s">
        <v>21</v>
      </c>
      <c r="F47">
        <v>1</v>
      </c>
      <c r="G47">
        <f t="shared" si="14"/>
        <v>80</v>
      </c>
      <c r="I47">
        <v>2014</v>
      </c>
      <c r="J47">
        <f t="shared" si="15"/>
        <v>82.5</v>
      </c>
      <c r="K47" cm="1">
        <f t="array" ref="K47">STOWA2024_JAARROND_T(A47*60,J47,I47,"","")</f>
        <v>38.241213534055838</v>
      </c>
      <c r="L47">
        <f t="shared" si="0"/>
        <v>3.9224696639508318E-2</v>
      </c>
    </row>
    <row r="48" spans="1:12" x14ac:dyDescent="0.3">
      <c r="A48">
        <v>24</v>
      </c>
      <c r="B48">
        <f t="shared" si="13"/>
        <v>1.036181502560788E-2</v>
      </c>
      <c r="C48">
        <f t="shared" si="9"/>
        <v>1.036181502560788E-2</v>
      </c>
      <c r="D48" t="s">
        <v>24</v>
      </c>
      <c r="E48" t="s">
        <v>21</v>
      </c>
      <c r="F48">
        <v>1</v>
      </c>
      <c r="G48">
        <f t="shared" si="14"/>
        <v>85</v>
      </c>
      <c r="I48">
        <v>2014</v>
      </c>
      <c r="J48">
        <f t="shared" si="15"/>
        <v>87.5</v>
      </c>
      <c r="K48" cm="1">
        <f t="array" ref="K48">STOWA2024_JAARROND_T(A48*60,J48,I48,"","")</f>
        <v>51.969862887065169</v>
      </c>
      <c r="L48">
        <f t="shared" si="0"/>
        <v>2.8862881613900437E-2</v>
      </c>
    </row>
    <row r="49" spans="1:12" x14ac:dyDescent="0.3">
      <c r="A49">
        <v>24</v>
      </c>
      <c r="B49">
        <f t="shared" si="13"/>
        <v>7.3593128118522068E-3</v>
      </c>
      <c r="C49">
        <f t="shared" si="9"/>
        <v>7.3593128118522068E-3</v>
      </c>
      <c r="D49" t="s">
        <v>24</v>
      </c>
      <c r="E49" t="s">
        <v>21</v>
      </c>
      <c r="F49">
        <v>1</v>
      </c>
      <c r="G49">
        <f t="shared" si="14"/>
        <v>90</v>
      </c>
      <c r="I49">
        <v>2014</v>
      </c>
      <c r="J49">
        <f t="shared" si="15"/>
        <v>92.5</v>
      </c>
      <c r="K49" cm="1">
        <f t="array" ref="K49">STOWA2024_JAARROND_T(A49*60,J49,I49,"","")</f>
        <v>69.755863029448577</v>
      </c>
      <c r="L49">
        <f t="shared" si="0"/>
        <v>2.1503568802048231E-2</v>
      </c>
    </row>
    <row r="50" spans="1:12" x14ac:dyDescent="0.3">
      <c r="A50">
        <v>24</v>
      </c>
      <c r="B50">
        <f t="shared" si="13"/>
        <v>5.2981537583365601E-3</v>
      </c>
      <c r="C50">
        <f t="shared" si="9"/>
        <v>5.2981537583365601E-3</v>
      </c>
      <c r="D50" t="s">
        <v>24</v>
      </c>
      <c r="E50" t="s">
        <v>21</v>
      </c>
      <c r="F50">
        <v>1</v>
      </c>
      <c r="G50">
        <f t="shared" si="14"/>
        <v>95</v>
      </c>
      <c r="I50">
        <v>2014</v>
      </c>
      <c r="J50">
        <f t="shared" si="15"/>
        <v>97.5</v>
      </c>
      <c r="K50" cm="1">
        <f t="array" ref="K50">STOWA2024_JAARROND_T(A50*60,J50,I50,"","")</f>
        <v>92.56165275335286</v>
      </c>
      <c r="L50">
        <f t="shared" si="0"/>
        <v>1.620541504371167E-2</v>
      </c>
    </row>
    <row r="51" spans="1:12" x14ac:dyDescent="0.3">
      <c r="A51">
        <v>24</v>
      </c>
      <c r="B51">
        <f t="shared" si="13"/>
        <v>3.8626678241783577E-3</v>
      </c>
      <c r="C51">
        <f t="shared" si="9"/>
        <v>3.8626678241783577E-3</v>
      </c>
      <c r="D51" t="s">
        <v>24</v>
      </c>
      <c r="E51" t="s">
        <v>21</v>
      </c>
      <c r="F51">
        <v>1</v>
      </c>
      <c r="G51">
        <f t="shared" si="14"/>
        <v>100</v>
      </c>
      <c r="I51">
        <v>2014</v>
      </c>
      <c r="J51">
        <f t="shared" si="15"/>
        <v>102.5</v>
      </c>
      <c r="K51" cm="1">
        <f t="array" ref="K51">STOWA2024_JAARROND_T(A51*60,J51,I51,"","")</f>
        <v>121.52886009251968</v>
      </c>
      <c r="L51">
        <f t="shared" si="0"/>
        <v>1.2342747219533313E-2</v>
      </c>
    </row>
    <row r="52" spans="1:12" x14ac:dyDescent="0.3">
      <c r="A52">
        <v>24</v>
      </c>
      <c r="B52">
        <f t="shared" si="13"/>
        <v>2.8490979005076217E-3</v>
      </c>
      <c r="C52">
        <f t="shared" si="9"/>
        <v>2.8490979005076217E-3</v>
      </c>
      <c r="D52" t="s">
        <v>24</v>
      </c>
      <c r="E52" t="s">
        <v>21</v>
      </c>
      <c r="F52">
        <v>1</v>
      </c>
      <c r="G52">
        <f t="shared" si="14"/>
        <v>105</v>
      </c>
      <c r="I52">
        <v>2014</v>
      </c>
      <c r="J52">
        <f t="shared" si="15"/>
        <v>107.5</v>
      </c>
      <c r="K52" cm="1">
        <f t="array" ref="K52">STOWA2024_JAARROND_T(A52*60,J52,I52,"","")</f>
        <v>158.00035893404382</v>
      </c>
      <c r="L52">
        <f t="shared" si="0"/>
        <v>9.4936493190256911E-3</v>
      </c>
    </row>
    <row r="53" spans="1:12" x14ac:dyDescent="0.3">
      <c r="A53">
        <v>24</v>
      </c>
      <c r="B53">
        <f t="shared" si="13"/>
        <v>2.1243977100131846E-3</v>
      </c>
      <c r="C53">
        <f t="shared" si="9"/>
        <v>2.1243977100131846E-3</v>
      </c>
      <c r="D53" t="s">
        <v>24</v>
      </c>
      <c r="E53" t="s">
        <v>21</v>
      </c>
      <c r="F53">
        <v>1</v>
      </c>
      <c r="G53">
        <f t="shared" si="14"/>
        <v>110</v>
      </c>
      <c r="I53">
        <v>2014</v>
      </c>
      <c r="J53">
        <f t="shared" si="15"/>
        <v>112.5</v>
      </c>
      <c r="K53" cm="1">
        <f t="array" ref="K53">STOWA2024_JAARROND_T(A53*60,J53,I53,"","")</f>
        <v>203.5484849188102</v>
      </c>
      <c r="L53">
        <f t="shared" si="0"/>
        <v>7.3692516090125065E-3</v>
      </c>
    </row>
    <row r="54" spans="1:12" x14ac:dyDescent="0.3">
      <c r="A54">
        <v>24</v>
      </c>
      <c r="B54">
        <f t="shared" si="13"/>
        <v>1.5999742238185987E-3</v>
      </c>
      <c r="C54">
        <f t="shared" si="9"/>
        <v>1.5999742238185987E-3</v>
      </c>
      <c r="D54" t="s">
        <v>24</v>
      </c>
      <c r="E54" t="s">
        <v>21</v>
      </c>
      <c r="F54">
        <v>1</v>
      </c>
      <c r="G54">
        <f t="shared" si="14"/>
        <v>115</v>
      </c>
      <c r="I54">
        <v>2014</v>
      </c>
      <c r="J54">
        <f t="shared" si="15"/>
        <v>117.5</v>
      </c>
      <c r="K54" cm="1">
        <f t="array" ref="K54">STOWA2024_JAARROND_T(A54*60,J54,I54,"","")</f>
        <v>259.99789919090267</v>
      </c>
      <c r="L54">
        <f t="shared" si="0"/>
        <v>5.7692773851939078E-3</v>
      </c>
    </row>
    <row r="55" spans="1:12" x14ac:dyDescent="0.3">
      <c r="A55">
        <v>24</v>
      </c>
      <c r="B55">
        <f t="shared" si="13"/>
        <v>1.2164350293002897E-3</v>
      </c>
      <c r="C55">
        <f t="shared" si="9"/>
        <v>1.2164350293002897E-3</v>
      </c>
      <c r="D55" t="s">
        <v>24</v>
      </c>
      <c r="E55" t="s">
        <v>21</v>
      </c>
      <c r="F55">
        <v>1</v>
      </c>
      <c r="G55">
        <f t="shared" si="14"/>
        <v>120</v>
      </c>
      <c r="I55">
        <v>2014</v>
      </c>
      <c r="J55">
        <f t="shared" si="15"/>
        <v>122.5</v>
      </c>
      <c r="K55" cm="1">
        <f t="array" ref="K55">STOWA2024_JAARROND_T(A55*60,J55,I55,"","")</f>
        <v>329.46451529521158</v>
      </c>
      <c r="L55">
        <f t="shared" si="0"/>
        <v>4.552842355893618E-3</v>
      </c>
    </row>
    <row r="56" spans="1:12" x14ac:dyDescent="0.3">
      <c r="A56">
        <v>24</v>
      </c>
      <c r="B56">
        <f t="shared" si="13"/>
        <v>9.3298682467086655E-4</v>
      </c>
      <c r="C56">
        <f t="shared" si="9"/>
        <v>9.3298682467086655E-4</v>
      </c>
      <c r="D56" t="s">
        <v>24</v>
      </c>
      <c r="E56" t="s">
        <v>21</v>
      </c>
      <c r="F56">
        <v>1</v>
      </c>
      <c r="G56">
        <f t="shared" si="14"/>
        <v>125</v>
      </c>
      <c r="I56">
        <v>2014</v>
      </c>
      <c r="J56">
        <f t="shared" si="15"/>
        <v>127.5</v>
      </c>
      <c r="K56" cm="1">
        <f t="array" ref="K56">STOWA2024_JAARROND_T(A56*60,J56,I56,"","")</f>
        <v>414.38117821605846</v>
      </c>
      <c r="L56">
        <f t="shared" si="0"/>
        <v>3.6198555312227515E-3</v>
      </c>
    </row>
    <row r="57" spans="1:12" x14ac:dyDescent="0.3">
      <c r="A57">
        <v>24</v>
      </c>
      <c r="B57">
        <f t="shared" si="13"/>
        <v>7.2155754946308208E-4</v>
      </c>
      <c r="C57">
        <f t="shared" si="9"/>
        <v>7.2155754946308208E-4</v>
      </c>
      <c r="D57" t="s">
        <v>24</v>
      </c>
      <c r="E57" t="s">
        <v>21</v>
      </c>
      <c r="F57">
        <v>1</v>
      </c>
      <c r="G57">
        <f t="shared" si="14"/>
        <v>130</v>
      </c>
      <c r="I57">
        <v>2014</v>
      </c>
      <c r="J57">
        <f t="shared" si="15"/>
        <v>132.5</v>
      </c>
      <c r="K57" cm="1">
        <f t="array" ref="K57">STOWA2024_JAARROND_T(A57*60,J57,I57,"","")</f>
        <v>517.54512801657881</v>
      </c>
      <c r="L57">
        <f t="shared" si="0"/>
        <v>2.8982979817596694E-3</v>
      </c>
    </row>
    <row r="58" spans="1:12" x14ac:dyDescent="0.3">
      <c r="A58">
        <v>24</v>
      </c>
      <c r="B58">
        <f t="shared" si="13"/>
        <v>5.6236616572335855E-4</v>
      </c>
      <c r="C58">
        <f t="shared" si="9"/>
        <v>5.6236616572335855E-4</v>
      </c>
      <c r="D58" t="s">
        <v>24</v>
      </c>
      <c r="E58" t="s">
        <v>21</v>
      </c>
      <c r="F58">
        <v>1</v>
      </c>
      <c r="G58">
        <f t="shared" si="14"/>
        <v>135</v>
      </c>
      <c r="I58">
        <v>2014</v>
      </c>
      <c r="J58">
        <f t="shared" si="15"/>
        <v>137.5</v>
      </c>
      <c r="K58" cm="1">
        <f t="array" ref="K58">STOWA2024_JAARROND_T(A58*60,J58,I58,"","")</f>
        <v>642.1420307315525</v>
      </c>
      <c r="L58">
        <f t="shared" si="0"/>
        <v>2.3359318160363109E-3</v>
      </c>
    </row>
    <row r="59" spans="1:12" x14ac:dyDescent="0.3">
      <c r="A59">
        <v>24</v>
      </c>
      <c r="B59">
        <f t="shared" si="13"/>
        <v>4.4150665029846171E-4</v>
      </c>
      <c r="C59">
        <f t="shared" si="9"/>
        <v>4.4150665029846171E-4</v>
      </c>
      <c r="D59" t="s">
        <v>24</v>
      </c>
      <c r="E59" t="s">
        <v>21</v>
      </c>
      <c r="F59">
        <v>1</v>
      </c>
      <c r="G59">
        <f t="shared" si="14"/>
        <v>140</v>
      </c>
      <c r="I59">
        <v>2014</v>
      </c>
      <c r="J59">
        <f t="shared" si="15"/>
        <v>142.5</v>
      </c>
      <c r="K59" cm="1">
        <f t="array" ref="K59">STOWA2024_JAARROND_T(A59*60,J59,I59,"","")</f>
        <v>791.79691398143643</v>
      </c>
      <c r="L59">
        <f>1/K59 * 12/8</f>
        <v>1.8944251657378492E-3</v>
      </c>
    </row>
    <row r="60" spans="1:12" x14ac:dyDescent="0.3">
      <c r="A60">
        <v>24</v>
      </c>
      <c r="B60">
        <f t="shared" si="13"/>
        <v>3.4901549067776127E-4</v>
      </c>
      <c r="C60">
        <f t="shared" si="9"/>
        <v>3.4901549067776127E-4</v>
      </c>
      <c r="D60" t="s">
        <v>24</v>
      </c>
      <c r="E60" t="s">
        <v>21</v>
      </c>
      <c r="F60">
        <v>1</v>
      </c>
      <c r="G60">
        <f t="shared" si="14"/>
        <v>145</v>
      </c>
      <c r="I60">
        <v>2014</v>
      </c>
      <c r="J60">
        <f t="shared" si="15"/>
        <v>147.5</v>
      </c>
      <c r="K60" cm="1">
        <f t="array" ref="K60">STOWA2024_JAARROND_T(A60*60,J60,I60,"","")</f>
        <v>970.61641596211564</v>
      </c>
      <c r="L60">
        <f t="shared" ref="L60:L123" si="16">1/K60 * 12/8</f>
        <v>1.5454096750600879E-3</v>
      </c>
    </row>
    <row r="61" spans="1:12" x14ac:dyDescent="0.3">
      <c r="A61">
        <v>24</v>
      </c>
      <c r="B61">
        <f t="shared" si="13"/>
        <v>2.7770012266961673E-4</v>
      </c>
      <c r="C61">
        <f t="shared" si="9"/>
        <v>2.7770012266961673E-4</v>
      </c>
      <c r="D61" t="s">
        <v>24</v>
      </c>
      <c r="E61" t="s">
        <v>21</v>
      </c>
      <c r="F61">
        <v>1</v>
      </c>
      <c r="G61">
        <f t="shared" si="14"/>
        <v>150</v>
      </c>
      <c r="I61">
        <v>2014</v>
      </c>
      <c r="J61">
        <f t="shared" si="15"/>
        <v>152.5</v>
      </c>
      <c r="K61" cm="1">
        <f t="array" ref="K61">STOWA2024_JAARROND_T(A61*60,J61,I61,"","")</f>
        <v>1183.2363313595829</v>
      </c>
      <c r="L61">
        <f t="shared" si="16"/>
        <v>1.2677095523904711E-3</v>
      </c>
    </row>
    <row r="62" spans="1:12" x14ac:dyDescent="0.3">
      <c r="A62">
        <v>24</v>
      </c>
      <c r="B62">
        <f t="shared" si="13"/>
        <v>2.2231511727974999E-4</v>
      </c>
      <c r="C62">
        <f t="shared" si="9"/>
        <v>2.2231511727974999E-4</v>
      </c>
      <c r="D62" t="s">
        <v>24</v>
      </c>
      <c r="E62" t="s">
        <v>21</v>
      </c>
      <c r="F62">
        <v>1</v>
      </c>
      <c r="G62">
        <f t="shared" si="14"/>
        <v>155</v>
      </c>
      <c r="I62">
        <v>2014</v>
      </c>
      <c r="J62">
        <f t="shared" si="15"/>
        <v>157.5</v>
      </c>
      <c r="K62" cm="1">
        <f t="array" ref="K62">STOWA2024_JAARROND_T(A62*60,J62,I62,"","")</f>
        <v>1434.8651089204716</v>
      </c>
      <c r="L62">
        <f t="shared" si="16"/>
        <v>1.0453944351107212E-3</v>
      </c>
    </row>
    <row r="63" spans="1:12" x14ac:dyDescent="0.3">
      <c r="A63">
        <v>24</v>
      </c>
      <c r="B63" s="1">
        <f>L62</f>
        <v>1.0453944351107212E-3</v>
      </c>
      <c r="C63">
        <f t="shared" si="9"/>
        <v>1.0453944351107212E-3</v>
      </c>
      <c r="D63" t="s">
        <v>24</v>
      </c>
      <c r="E63" t="s">
        <v>21</v>
      </c>
      <c r="F63">
        <v>1</v>
      </c>
      <c r="G63">
        <f t="shared" ref="G63" si="17">G62+5</f>
        <v>160</v>
      </c>
      <c r="I63">
        <v>2014</v>
      </c>
      <c r="J63" s="1">
        <v>999</v>
      </c>
      <c r="K63" cm="1">
        <f t="array" ref="K63">STOWA2024_JAARROND_T(A63*60,J63,I63,"","")</f>
        <v>304678772.34082139</v>
      </c>
      <c r="L63">
        <f t="shared" si="16"/>
        <v>4.9232179468087856E-9</v>
      </c>
    </row>
    <row r="64" spans="1:12" x14ac:dyDescent="0.3">
      <c r="A64">
        <v>48</v>
      </c>
      <c r="B64" s="1">
        <f>365.25*24/A64 - L64</f>
        <v>128.81021502488926</v>
      </c>
      <c r="C64">
        <f>B64</f>
        <v>128.81021502488926</v>
      </c>
      <c r="D64" t="s">
        <v>24</v>
      </c>
      <c r="E64" t="s">
        <v>21</v>
      </c>
      <c r="F64">
        <v>1</v>
      </c>
      <c r="G64">
        <v>10</v>
      </c>
      <c r="I64">
        <v>2014</v>
      </c>
      <c r="J64" s="1">
        <v>12.5</v>
      </c>
      <c r="K64" cm="1">
        <f t="array" ref="K64">STOWA2024_JAARROND_T(A64*60,J64,I64,"","")</f>
        <v>2.7873380906264855E-2</v>
      </c>
      <c r="L64">
        <f t="shared" si="16"/>
        <v>53.814784975110726</v>
      </c>
    </row>
    <row r="65" spans="1:12" x14ac:dyDescent="0.3">
      <c r="A65">
        <v>48</v>
      </c>
      <c r="B65">
        <f t="shared" ref="B65:B69" si="18">L64-L65</f>
        <v>24.957308167102923</v>
      </c>
      <c r="C65">
        <f t="shared" si="9"/>
        <v>24.957308167102923</v>
      </c>
      <c r="D65" t="s">
        <v>24</v>
      </c>
      <c r="E65" t="s">
        <v>21</v>
      </c>
      <c r="F65">
        <v>1</v>
      </c>
      <c r="G65">
        <f t="shared" ref="G65:G69" si="19">G64+5</f>
        <v>15</v>
      </c>
      <c r="I65">
        <v>2014</v>
      </c>
      <c r="J65">
        <f t="shared" ref="J65:J69" si="20">AVERAGE(G65:G66)</f>
        <v>17.5</v>
      </c>
      <c r="K65" cm="1">
        <f t="array" ref="K65">STOWA2024_JAARROND_T(A65*60,J65,I65,"","")</f>
        <v>5.1979596483077053E-2</v>
      </c>
      <c r="L65">
        <f t="shared" si="16"/>
        <v>28.857476808007803</v>
      </c>
    </row>
    <row r="66" spans="1:12" x14ac:dyDescent="0.3">
      <c r="A66">
        <v>48</v>
      </c>
      <c r="B66">
        <f t="shared" si="18"/>
        <v>12.801643386462533</v>
      </c>
      <c r="C66">
        <f t="shared" si="9"/>
        <v>12.801643386462533</v>
      </c>
      <c r="D66" t="s">
        <v>24</v>
      </c>
      <c r="E66" t="s">
        <v>21</v>
      </c>
      <c r="F66">
        <v>1</v>
      </c>
      <c r="G66">
        <f t="shared" si="19"/>
        <v>20</v>
      </c>
      <c r="I66">
        <v>2014</v>
      </c>
      <c r="J66">
        <f t="shared" si="20"/>
        <v>22.5</v>
      </c>
      <c r="K66" cm="1">
        <f t="array" ref="K66">STOWA2024_JAARROND_T(A66*60,J66,I66,"","")</f>
        <v>9.3423988691060722E-2</v>
      </c>
      <c r="L66">
        <f t="shared" si="16"/>
        <v>16.05583342154527</v>
      </c>
    </row>
    <row r="67" spans="1:12" x14ac:dyDescent="0.3">
      <c r="A67">
        <v>48</v>
      </c>
      <c r="B67">
        <f t="shared" si="18"/>
        <v>6.8251730436032361</v>
      </c>
      <c r="C67">
        <f t="shared" si="9"/>
        <v>6.8251730436032361</v>
      </c>
      <c r="D67" t="s">
        <v>24</v>
      </c>
      <c r="E67" t="s">
        <v>21</v>
      </c>
      <c r="F67">
        <v>1</v>
      </c>
      <c r="G67">
        <f t="shared" si="19"/>
        <v>25</v>
      </c>
      <c r="I67">
        <v>2014</v>
      </c>
      <c r="J67">
        <f t="shared" si="20"/>
        <v>27.5</v>
      </c>
      <c r="K67" cm="1">
        <f t="array" ref="K67">STOWA2024_JAARROND_T(A67*60,J67,I67,"","")</f>
        <v>0.16250191628590971</v>
      </c>
      <c r="L67">
        <f t="shared" si="16"/>
        <v>9.2306603779420335</v>
      </c>
    </row>
    <row r="68" spans="1:12" x14ac:dyDescent="0.3">
      <c r="A68">
        <v>48</v>
      </c>
      <c r="B68">
        <f t="shared" si="18"/>
        <v>3.7661437163559492</v>
      </c>
      <c r="C68">
        <f t="shared" si="9"/>
        <v>3.7661437163559492</v>
      </c>
      <c r="D68" t="s">
        <v>24</v>
      </c>
      <c r="E68" t="s">
        <v>21</v>
      </c>
      <c r="F68">
        <v>1</v>
      </c>
      <c r="G68">
        <f t="shared" si="19"/>
        <v>30</v>
      </c>
      <c r="I68">
        <v>2014</v>
      </c>
      <c r="J68">
        <f t="shared" si="20"/>
        <v>32.5</v>
      </c>
      <c r="K68" cm="1">
        <f t="array" ref="K68">STOWA2024_JAARROND_T(A68*60,J68,I68,"","")</f>
        <v>0.27449820229198874</v>
      </c>
      <c r="L68">
        <f t="shared" si="16"/>
        <v>5.4645166615860843</v>
      </c>
    </row>
    <row r="69" spans="1:12" x14ac:dyDescent="0.3">
      <c r="A69">
        <v>48</v>
      </c>
      <c r="B69">
        <f t="shared" si="18"/>
        <v>2.1431093265693364</v>
      </c>
      <c r="C69">
        <f t="shared" si="9"/>
        <v>2.1431093265693364</v>
      </c>
      <c r="D69" t="s">
        <v>24</v>
      </c>
      <c r="E69" t="s">
        <v>21</v>
      </c>
      <c r="F69">
        <v>1</v>
      </c>
      <c r="G69">
        <f t="shared" si="19"/>
        <v>35</v>
      </c>
      <c r="I69">
        <v>2014</v>
      </c>
      <c r="J69">
        <f t="shared" si="20"/>
        <v>37.5</v>
      </c>
      <c r="K69" cm="1">
        <f t="array" ref="K69">STOWA2024_JAARROND_T(A69*60,J69,I69,"","")</f>
        <v>0.45161579074806146</v>
      </c>
      <c r="L69">
        <f t="shared" si="16"/>
        <v>3.3214073350167479</v>
      </c>
    </row>
    <row r="70" spans="1:12" x14ac:dyDescent="0.3">
      <c r="A70">
        <v>48</v>
      </c>
      <c r="B70">
        <f>L69-L70</f>
        <v>1.2539801401453885</v>
      </c>
      <c r="C70">
        <f t="shared" si="9"/>
        <v>1.2539801401453885</v>
      </c>
      <c r="D70" t="s">
        <v>24</v>
      </c>
      <c r="E70" t="s">
        <v>21</v>
      </c>
      <c r="F70">
        <v>1</v>
      </c>
      <c r="G70">
        <f>G69+5</f>
        <v>40</v>
      </c>
      <c r="I70">
        <v>2014</v>
      </c>
      <c r="J70">
        <f>AVERAGE(G70:G71)</f>
        <v>42.5</v>
      </c>
      <c r="K70" cm="1">
        <f t="array" ref="K70">STOWA2024_JAARROND_T(A70*60,J70,I70,"","")</f>
        <v>0.72553945489400118</v>
      </c>
      <c r="L70">
        <f t="shared" si="16"/>
        <v>2.0674271948713594</v>
      </c>
    </row>
    <row r="71" spans="1:12" x14ac:dyDescent="0.3">
      <c r="A71">
        <v>48</v>
      </c>
      <c r="B71">
        <f t="shared" ref="B71:B93" si="21">L70-L71</f>
        <v>0.75219924718942677</v>
      </c>
      <c r="C71">
        <f t="shared" si="9"/>
        <v>0.75219924718942677</v>
      </c>
      <c r="D71" t="s">
        <v>24</v>
      </c>
      <c r="E71" t="s">
        <v>21</v>
      </c>
      <c r="F71">
        <v>1</v>
      </c>
      <c r="G71">
        <f t="shared" ref="G71:G94" si="22">G70+5</f>
        <v>45</v>
      </c>
      <c r="I71">
        <v>2014</v>
      </c>
      <c r="J71">
        <f t="shared" ref="J71:J93" si="23">AVERAGE(G71:G72)</f>
        <v>47.5</v>
      </c>
      <c r="K71" cm="1">
        <f t="array" ref="K71">STOWA2024_JAARROND_T(A71*60,J71,I71,"","")</f>
        <v>1.1404867138382553</v>
      </c>
      <c r="L71">
        <f t="shared" si="16"/>
        <v>1.3152279476819326</v>
      </c>
    </row>
    <row r="72" spans="1:12" x14ac:dyDescent="0.3">
      <c r="A72">
        <v>48</v>
      </c>
      <c r="B72">
        <f t="shared" si="21"/>
        <v>0.46194883884762705</v>
      </c>
      <c r="C72">
        <f t="shared" si="9"/>
        <v>0.46194883884762705</v>
      </c>
      <c r="D72" t="s">
        <v>24</v>
      </c>
      <c r="E72" t="s">
        <v>21</v>
      </c>
      <c r="F72">
        <v>1</v>
      </c>
      <c r="G72">
        <f t="shared" si="22"/>
        <v>50</v>
      </c>
      <c r="I72">
        <v>2014</v>
      </c>
      <c r="J72">
        <f t="shared" si="23"/>
        <v>52.5</v>
      </c>
      <c r="K72" cm="1">
        <f t="array" ref="K72">STOWA2024_JAARROND_T(A72*60,J72,I72,"","")</f>
        <v>1.7579242061243039</v>
      </c>
      <c r="L72">
        <f t="shared" si="16"/>
        <v>0.85327910883430558</v>
      </c>
    </row>
    <row r="73" spans="1:12" x14ac:dyDescent="0.3">
      <c r="A73">
        <v>48</v>
      </c>
      <c r="B73">
        <f t="shared" si="21"/>
        <v>0.28957878276969828</v>
      </c>
      <c r="C73">
        <f t="shared" si="9"/>
        <v>0.28957878276969828</v>
      </c>
      <c r="D73" t="s">
        <v>24</v>
      </c>
      <c r="E73" t="s">
        <v>21</v>
      </c>
      <c r="F73">
        <v>1</v>
      </c>
      <c r="G73">
        <f t="shared" si="22"/>
        <v>55</v>
      </c>
      <c r="I73">
        <v>2014</v>
      </c>
      <c r="J73">
        <f t="shared" si="23"/>
        <v>57.5</v>
      </c>
      <c r="K73" cm="1">
        <f t="array" ref="K73">STOWA2024_JAARROND_T(A73*60,J73,I73,"","")</f>
        <v>2.660988349025863</v>
      </c>
      <c r="L73">
        <f t="shared" si="16"/>
        <v>0.56370032606460729</v>
      </c>
    </row>
    <row r="74" spans="1:12" x14ac:dyDescent="0.3">
      <c r="A74">
        <v>48</v>
      </c>
      <c r="B74">
        <f t="shared" si="21"/>
        <v>0.1850563132676889</v>
      </c>
      <c r="C74">
        <f t="shared" si="9"/>
        <v>0.1850563132676889</v>
      </c>
      <c r="D74" t="s">
        <v>24</v>
      </c>
      <c r="E74" t="s">
        <v>21</v>
      </c>
      <c r="F74">
        <v>1</v>
      </c>
      <c r="G74">
        <f t="shared" si="22"/>
        <v>60</v>
      </c>
      <c r="I74">
        <v>2014</v>
      </c>
      <c r="J74">
        <f t="shared" si="23"/>
        <v>62.5</v>
      </c>
      <c r="K74" cm="1">
        <f t="array" ref="K74">STOWA2024_JAARROND_T(A74*60,J74,I74,"","")</f>
        <v>3.9615046040738764</v>
      </c>
      <c r="L74">
        <f t="shared" si="16"/>
        <v>0.37864401279691839</v>
      </c>
    </row>
    <row r="75" spans="1:12" x14ac:dyDescent="0.3">
      <c r="A75">
        <v>48</v>
      </c>
      <c r="B75">
        <f t="shared" si="21"/>
        <v>0.12036497863759321</v>
      </c>
      <c r="C75">
        <f t="shared" si="9"/>
        <v>0.12036497863759321</v>
      </c>
      <c r="D75" t="s">
        <v>24</v>
      </c>
      <c r="E75" t="s">
        <v>21</v>
      </c>
      <c r="F75">
        <v>1</v>
      </c>
      <c r="G75">
        <f t="shared" si="22"/>
        <v>65</v>
      </c>
      <c r="I75">
        <v>2014</v>
      </c>
      <c r="J75">
        <f t="shared" si="23"/>
        <v>67.5</v>
      </c>
      <c r="K75" cm="1">
        <f t="array" ref="K75">STOWA2024_JAARROND_T(A75*60,J75,I75,"","")</f>
        <v>5.8076723295886703</v>
      </c>
      <c r="L75">
        <f t="shared" si="16"/>
        <v>0.25827903415932518</v>
      </c>
    </row>
    <row r="76" spans="1:12" x14ac:dyDescent="0.3">
      <c r="A76">
        <v>48</v>
      </c>
      <c r="B76">
        <f t="shared" si="21"/>
        <v>7.9580171954941825E-2</v>
      </c>
      <c r="C76">
        <f t="shared" si="9"/>
        <v>7.9580171954941825E-2</v>
      </c>
      <c r="D76" t="s">
        <v>24</v>
      </c>
      <c r="E76" t="s">
        <v>21</v>
      </c>
      <c r="F76">
        <v>1</v>
      </c>
      <c r="G76">
        <f t="shared" si="22"/>
        <v>70</v>
      </c>
      <c r="I76">
        <v>2014</v>
      </c>
      <c r="J76">
        <f t="shared" si="23"/>
        <v>72.5</v>
      </c>
      <c r="K76" cm="1">
        <f t="array" ref="K76">STOWA2024_JAARROND_T(A76*60,J76,I76,"","")</f>
        <v>8.3940097966846814</v>
      </c>
      <c r="L76">
        <f t="shared" si="16"/>
        <v>0.17869886220438336</v>
      </c>
    </row>
    <row r="77" spans="1:12" x14ac:dyDescent="0.3">
      <c r="A77">
        <v>48</v>
      </c>
      <c r="B77">
        <f t="shared" si="21"/>
        <v>5.3416164411142997E-2</v>
      </c>
      <c r="C77">
        <f t="shared" si="9"/>
        <v>5.3416164411142997E-2</v>
      </c>
      <c r="D77" t="s">
        <v>24</v>
      </c>
      <c r="E77" t="s">
        <v>21</v>
      </c>
      <c r="F77">
        <v>1</v>
      </c>
      <c r="G77">
        <f t="shared" si="22"/>
        <v>75</v>
      </c>
      <c r="I77">
        <v>2014</v>
      </c>
      <c r="J77">
        <f t="shared" si="23"/>
        <v>77.5</v>
      </c>
      <c r="K77" cm="1">
        <f t="array" ref="K77">STOWA2024_JAARROND_T(A77*60,J77,I77,"","")</f>
        <v>11.972922250409367</v>
      </c>
      <c r="L77">
        <f t="shared" si="16"/>
        <v>0.12528269779324036</v>
      </c>
    </row>
    <row r="78" spans="1:12" x14ac:dyDescent="0.3">
      <c r="A78">
        <v>48</v>
      </c>
      <c r="B78">
        <f t="shared" si="21"/>
        <v>3.6363412998513839E-2</v>
      </c>
      <c r="C78">
        <f t="shared" si="9"/>
        <v>3.6363412998513839E-2</v>
      </c>
      <c r="D78" t="s">
        <v>24</v>
      </c>
      <c r="E78" t="s">
        <v>21</v>
      </c>
      <c r="F78">
        <v>1</v>
      </c>
      <c r="G78">
        <f t="shared" si="22"/>
        <v>80</v>
      </c>
      <c r="I78">
        <v>2014</v>
      </c>
      <c r="J78">
        <f t="shared" si="23"/>
        <v>82.5</v>
      </c>
      <c r="K78" cm="1">
        <f t="array" ref="K78">STOWA2024_JAARROND_T(A78*60,J78,I78,"","")</f>
        <v>16.869231499812507</v>
      </c>
      <c r="L78">
        <f t="shared" si="16"/>
        <v>8.8919284794726522E-2</v>
      </c>
    </row>
    <row r="79" spans="1:12" x14ac:dyDescent="0.3">
      <c r="A79">
        <v>48</v>
      </c>
      <c r="B79">
        <f t="shared" si="21"/>
        <v>2.5081867446599126E-2</v>
      </c>
      <c r="C79">
        <f t="shared" si="9"/>
        <v>2.5081867446599126E-2</v>
      </c>
      <c r="D79" t="s">
        <v>24</v>
      </c>
      <c r="E79" t="s">
        <v>21</v>
      </c>
      <c r="F79">
        <v>1</v>
      </c>
      <c r="G79">
        <f t="shared" si="22"/>
        <v>85</v>
      </c>
      <c r="I79">
        <v>2014</v>
      </c>
      <c r="J79">
        <f t="shared" si="23"/>
        <v>87.5</v>
      </c>
      <c r="K79" cm="1">
        <f t="array" ref="K79">STOWA2024_JAARROND_T(A79*60,J79,I79,"","")</f>
        <v>23.497191182092848</v>
      </c>
      <c r="L79">
        <f t="shared" si="16"/>
        <v>6.3837417348127395E-2</v>
      </c>
    </row>
    <row r="80" spans="1:12" x14ac:dyDescent="0.3">
      <c r="A80">
        <v>48</v>
      </c>
      <c r="B80">
        <f t="shared" si="21"/>
        <v>1.7512405581865814E-2</v>
      </c>
      <c r="C80">
        <f t="shared" si="9"/>
        <v>1.7512405581865814E-2</v>
      </c>
      <c r="D80" t="s">
        <v>24</v>
      </c>
      <c r="E80" t="s">
        <v>21</v>
      </c>
      <c r="F80">
        <v>1</v>
      </c>
      <c r="G80">
        <f t="shared" si="22"/>
        <v>90</v>
      </c>
      <c r="I80">
        <v>2014</v>
      </c>
      <c r="J80">
        <f t="shared" si="23"/>
        <v>92.5</v>
      </c>
      <c r="K80" cm="1">
        <f t="array" ref="K80">STOWA2024_JAARROND_T(A80*60,J80,I80,"","")</f>
        <v>32.379916222545837</v>
      </c>
      <c r="L80">
        <f t="shared" si="16"/>
        <v>4.6325011766261581E-2</v>
      </c>
    </row>
    <row r="81" spans="1:12" x14ac:dyDescent="0.3">
      <c r="A81">
        <v>48</v>
      </c>
      <c r="B81">
        <f t="shared" si="21"/>
        <v>1.2368700053343819E-2</v>
      </c>
      <c r="C81">
        <f t="shared" si="9"/>
        <v>1.2368700053343819E-2</v>
      </c>
      <c r="D81" t="s">
        <v>24</v>
      </c>
      <c r="E81" t="s">
        <v>21</v>
      </c>
      <c r="F81">
        <v>1</v>
      </c>
      <c r="G81">
        <f t="shared" si="22"/>
        <v>95</v>
      </c>
      <c r="I81">
        <v>2014</v>
      </c>
      <c r="J81">
        <f t="shared" si="23"/>
        <v>97.5</v>
      </c>
      <c r="K81" cm="1">
        <f t="array" ref="K81">STOWA2024_JAARROND_T(A81*60,J81,I81,"","")</f>
        <v>44.174408948818943</v>
      </c>
      <c r="L81">
        <f t="shared" si="16"/>
        <v>3.3956311712917762E-2</v>
      </c>
    </row>
    <row r="82" spans="1:12" x14ac:dyDescent="0.3">
      <c r="A82">
        <v>48</v>
      </c>
      <c r="B82">
        <f t="shared" si="21"/>
        <v>8.8302179423311866E-3</v>
      </c>
      <c r="C82">
        <f t="shared" si="9"/>
        <v>8.8302179423311866E-3</v>
      </c>
      <c r="D82" t="s">
        <v>24</v>
      </c>
      <c r="E82" t="s">
        <v>21</v>
      </c>
      <c r="F82">
        <v>1</v>
      </c>
      <c r="G82">
        <f t="shared" si="22"/>
        <v>100</v>
      </c>
      <c r="I82">
        <v>2014</v>
      </c>
      <c r="J82">
        <f t="shared" si="23"/>
        <v>102.5</v>
      </c>
      <c r="K82" cm="1">
        <f t="array" ref="K82">STOWA2024_JAARROND_T(A82*60,J82,I82,"","")</f>
        <v>59.698893655962905</v>
      </c>
      <c r="L82">
        <f t="shared" si="16"/>
        <v>2.5126093770586576E-2</v>
      </c>
    </row>
    <row r="83" spans="1:12" x14ac:dyDescent="0.3">
      <c r="A83">
        <v>48</v>
      </c>
      <c r="B83">
        <f t="shared" si="21"/>
        <v>6.3679258713844958E-3</v>
      </c>
      <c r="C83">
        <f t="shared" si="9"/>
        <v>6.3679258713844958E-3</v>
      </c>
      <c r="D83" t="s">
        <v>24</v>
      </c>
      <c r="E83" t="s">
        <v>21</v>
      </c>
      <c r="F83">
        <v>1</v>
      </c>
      <c r="G83">
        <f t="shared" si="22"/>
        <v>105</v>
      </c>
      <c r="I83">
        <v>2014</v>
      </c>
      <c r="J83">
        <f t="shared" si="23"/>
        <v>107.5</v>
      </c>
      <c r="K83" cm="1">
        <f t="array" ref="K83">STOWA2024_JAARROND_T(A83*60,J83,I83,"","")</f>
        <v>79.965165471400113</v>
      </c>
      <c r="L83">
        <f t="shared" si="16"/>
        <v>1.875816789920208E-2</v>
      </c>
    </row>
    <row r="84" spans="1:12" x14ac:dyDescent="0.3">
      <c r="A84">
        <v>48</v>
      </c>
      <c r="B84">
        <f t="shared" si="21"/>
        <v>4.6364020506931697E-3</v>
      </c>
      <c r="C84">
        <f t="shared" si="9"/>
        <v>4.6364020506931697E-3</v>
      </c>
      <c r="D84" t="s">
        <v>24</v>
      </c>
      <c r="E84" t="s">
        <v>21</v>
      </c>
      <c r="F84">
        <v>1</v>
      </c>
      <c r="G84">
        <f t="shared" si="22"/>
        <v>110</v>
      </c>
      <c r="I84">
        <v>2014</v>
      </c>
      <c r="J84">
        <f t="shared" si="23"/>
        <v>112.5</v>
      </c>
      <c r="K84" cm="1">
        <f t="array" ref="K84">STOWA2024_JAARROND_T(A84*60,J84,I84,"","")</f>
        <v>106.21901085821942</v>
      </c>
      <c r="L84">
        <f t="shared" si="16"/>
        <v>1.412176584850891E-2</v>
      </c>
    </row>
    <row r="85" spans="1:12" x14ac:dyDescent="0.3">
      <c r="A85">
        <v>48</v>
      </c>
      <c r="B85">
        <f t="shared" si="21"/>
        <v>3.4060355639018002E-3</v>
      </c>
      <c r="C85">
        <f t="shared" si="9"/>
        <v>3.4060355639018002E-3</v>
      </c>
      <c r="D85" t="s">
        <v>24</v>
      </c>
      <c r="E85" t="s">
        <v>21</v>
      </c>
      <c r="F85">
        <v>1</v>
      </c>
      <c r="G85">
        <f t="shared" si="22"/>
        <v>115</v>
      </c>
      <c r="I85">
        <v>2014</v>
      </c>
      <c r="J85">
        <f t="shared" si="23"/>
        <v>117.5</v>
      </c>
      <c r="K85" cm="1">
        <f t="array" ref="K85">STOWA2024_JAARROND_T(A85*60,J85,I85,"","")</f>
        <v>139.98112682573898</v>
      </c>
      <c r="L85">
        <f t="shared" si="16"/>
        <v>1.071573028460711E-2</v>
      </c>
    </row>
    <row r="86" spans="1:12" x14ac:dyDescent="0.3">
      <c r="A86">
        <v>48</v>
      </c>
      <c r="B86">
        <f t="shared" si="21"/>
        <v>2.5234379492353309E-3</v>
      </c>
      <c r="C86">
        <f t="shared" si="9"/>
        <v>2.5234379492353309E-3</v>
      </c>
      <c r="D86" t="s">
        <v>24</v>
      </c>
      <c r="E86" t="s">
        <v>21</v>
      </c>
      <c r="F86">
        <v>1</v>
      </c>
      <c r="G86">
        <f t="shared" si="22"/>
        <v>120</v>
      </c>
      <c r="I86">
        <v>2014</v>
      </c>
      <c r="J86">
        <f t="shared" si="23"/>
        <v>122.5</v>
      </c>
      <c r="K86" cm="1">
        <f t="array" ref="K86">STOWA2024_JAARROND_T(A86*60,J86,I86,"","")</f>
        <v>183.09893477842152</v>
      </c>
      <c r="L86">
        <f t="shared" si="16"/>
        <v>8.1922923353717793E-3</v>
      </c>
    </row>
    <row r="87" spans="1:12" x14ac:dyDescent="0.3">
      <c r="A87">
        <v>48</v>
      </c>
      <c r="B87">
        <f t="shared" si="21"/>
        <v>1.8847127049978225E-3</v>
      </c>
      <c r="C87">
        <f t="shared" si="9"/>
        <v>1.8847127049978225E-3</v>
      </c>
      <c r="D87" t="s">
        <v>24</v>
      </c>
      <c r="E87" t="s">
        <v>21</v>
      </c>
      <c r="F87">
        <v>1</v>
      </c>
      <c r="G87">
        <f t="shared" si="22"/>
        <v>125</v>
      </c>
      <c r="I87">
        <v>2014</v>
      </c>
      <c r="J87">
        <f t="shared" si="23"/>
        <v>127.5</v>
      </c>
      <c r="K87" cm="1">
        <f t="array" ref="K87">STOWA2024_JAARROND_T(A87*60,J87,I87,"","")</f>
        <v>237.80912614670703</v>
      </c>
      <c r="L87">
        <f t="shared" si="16"/>
        <v>6.3075796303739568E-3</v>
      </c>
    </row>
    <row r="88" spans="1:12" x14ac:dyDescent="0.3">
      <c r="A88">
        <v>48</v>
      </c>
      <c r="B88">
        <f t="shared" si="21"/>
        <v>1.4183413020112511E-3</v>
      </c>
      <c r="C88">
        <f t="shared" si="9"/>
        <v>1.4183413020112511E-3</v>
      </c>
      <c r="D88" t="s">
        <v>24</v>
      </c>
      <c r="E88" t="s">
        <v>21</v>
      </c>
      <c r="F88">
        <v>1</v>
      </c>
      <c r="G88">
        <f t="shared" si="22"/>
        <v>130</v>
      </c>
      <c r="I88">
        <v>2014</v>
      </c>
      <c r="J88">
        <f t="shared" si="23"/>
        <v>132.5</v>
      </c>
      <c r="K88" cm="1">
        <f t="array" ref="K88">STOWA2024_JAARROND_T(A88*60,J88,I88,"","")</f>
        <v>306.7962531706479</v>
      </c>
      <c r="L88">
        <f t="shared" si="16"/>
        <v>4.8892383283627057E-3</v>
      </c>
    </row>
    <row r="89" spans="1:12" x14ac:dyDescent="0.3">
      <c r="A89">
        <v>48</v>
      </c>
      <c r="B89">
        <f t="shared" si="21"/>
        <v>1.0751410932435439E-3</v>
      </c>
      <c r="C89">
        <f t="shared" si="9"/>
        <v>1.0751410932435439E-3</v>
      </c>
      <c r="D89" t="s">
        <v>24</v>
      </c>
      <c r="E89" t="s">
        <v>21</v>
      </c>
      <c r="F89">
        <v>1</v>
      </c>
      <c r="G89">
        <f t="shared" si="22"/>
        <v>135</v>
      </c>
      <c r="I89">
        <v>2014</v>
      </c>
      <c r="J89">
        <f t="shared" si="23"/>
        <v>137.5</v>
      </c>
      <c r="K89" cm="1">
        <f t="array" ref="K89">STOWA2024_JAARROND_T(A89*60,J89,I89,"","")</f>
        <v>393.27786040387514</v>
      </c>
      <c r="L89">
        <f t="shared" si="16"/>
        <v>3.8140972351191618E-3</v>
      </c>
    </row>
    <row r="90" spans="1:12" x14ac:dyDescent="0.3">
      <c r="A90">
        <v>48</v>
      </c>
      <c r="B90">
        <f t="shared" si="21"/>
        <v>8.2061806961915111E-4</v>
      </c>
      <c r="C90">
        <f t="shared" si="9"/>
        <v>8.2061806961915111E-4</v>
      </c>
      <c r="D90" t="s">
        <v>24</v>
      </c>
      <c r="E90" t="s">
        <v>21</v>
      </c>
      <c r="F90">
        <v>1</v>
      </c>
      <c r="G90">
        <f t="shared" si="22"/>
        <v>140</v>
      </c>
      <c r="I90">
        <v>2014</v>
      </c>
      <c r="J90">
        <f t="shared" si="23"/>
        <v>142.5</v>
      </c>
      <c r="K90" cm="1">
        <f t="array" ref="K90">STOWA2024_JAARROND_T(A90*60,J90,I90,"","")</f>
        <v>501.08917318936818</v>
      </c>
      <c r="L90">
        <f t="shared" si="16"/>
        <v>2.9934791655000107E-3</v>
      </c>
    </row>
    <row r="91" spans="1:12" x14ac:dyDescent="0.3">
      <c r="A91">
        <v>48</v>
      </c>
      <c r="B91">
        <f t="shared" si="21"/>
        <v>6.3042318903765767E-4</v>
      </c>
      <c r="C91">
        <f t="shared" si="9"/>
        <v>6.3042318903765767E-4</v>
      </c>
      <c r="D91" t="s">
        <v>24</v>
      </c>
      <c r="E91" t="s">
        <v>21</v>
      </c>
      <c r="F91">
        <v>1</v>
      </c>
      <c r="G91">
        <f t="shared" si="22"/>
        <v>145</v>
      </c>
      <c r="I91">
        <v>2014</v>
      </c>
      <c r="J91">
        <f t="shared" si="23"/>
        <v>147.5</v>
      </c>
      <c r="K91" cm="1">
        <f t="array" ref="K91">STOWA2024_JAARROND_T(A91*60,J91,I91,"","")</f>
        <v>634.7712516931557</v>
      </c>
      <c r="L91">
        <f t="shared" si="16"/>
        <v>2.363055976462353E-3</v>
      </c>
    </row>
    <row r="92" spans="1:12" x14ac:dyDescent="0.3">
      <c r="A92">
        <v>48</v>
      </c>
      <c r="B92">
        <f t="shared" si="21"/>
        <v>4.8734704539047562E-4</v>
      </c>
      <c r="C92">
        <f t="shared" si="9"/>
        <v>4.8734704539047562E-4</v>
      </c>
      <c r="D92" t="s">
        <v>24</v>
      </c>
      <c r="E92" t="s">
        <v>21</v>
      </c>
      <c r="F92">
        <v>1</v>
      </c>
      <c r="G92">
        <f t="shared" si="22"/>
        <v>150</v>
      </c>
      <c r="I92">
        <v>2014</v>
      </c>
      <c r="J92">
        <f t="shared" si="23"/>
        <v>152.5</v>
      </c>
      <c r="K92" cm="1">
        <f t="array" ref="K92">STOWA2024_JAARROND_T(A92*60,J92,I92,"","")</f>
        <v>799.69763706505478</v>
      </c>
      <c r="L92">
        <f t="shared" si="16"/>
        <v>1.8757089310718774E-3</v>
      </c>
    </row>
    <row r="93" spans="1:12" x14ac:dyDescent="0.3">
      <c r="A93">
        <v>48</v>
      </c>
      <c r="B93">
        <f t="shared" si="21"/>
        <v>3.7898567087704194E-4</v>
      </c>
      <c r="C93">
        <f t="shared" si="9"/>
        <v>3.7898567087704194E-4</v>
      </c>
      <c r="D93" t="s">
        <v>24</v>
      </c>
      <c r="E93" t="s">
        <v>21</v>
      </c>
      <c r="F93">
        <v>1</v>
      </c>
      <c r="G93">
        <f t="shared" si="22"/>
        <v>155</v>
      </c>
      <c r="I93">
        <v>2014</v>
      </c>
      <c r="J93">
        <f t="shared" si="23"/>
        <v>157.5</v>
      </c>
      <c r="K93" cm="1">
        <f t="array" ref="K93">STOWA2024_JAARROND_T(A93*60,J93,I93,"","")</f>
        <v>1002.1892756612456</v>
      </c>
      <c r="L93">
        <f t="shared" si="16"/>
        <v>1.4967232601948354E-3</v>
      </c>
    </row>
    <row r="94" spans="1:12" x14ac:dyDescent="0.3">
      <c r="A94">
        <v>48</v>
      </c>
      <c r="B94" s="1">
        <f>L93</f>
        <v>1.4967232601948354E-3</v>
      </c>
      <c r="C94">
        <f t="shared" si="9"/>
        <v>1.4967232601948354E-3</v>
      </c>
      <c r="D94" t="s">
        <v>24</v>
      </c>
      <c r="E94" t="s">
        <v>21</v>
      </c>
      <c r="F94">
        <v>1</v>
      </c>
      <c r="G94">
        <f t="shared" si="22"/>
        <v>160</v>
      </c>
      <c r="I94">
        <v>2014</v>
      </c>
      <c r="J94" s="1">
        <v>999</v>
      </c>
      <c r="K94" cm="1">
        <f t="array" ref="K94">STOWA2024_JAARROND_T(A94*60,J94,I94,"","")</f>
        <v>5532545844.8934364</v>
      </c>
      <c r="L94">
        <f t="shared" si="16"/>
        <v>2.7112292280135491E-10</v>
      </c>
    </row>
    <row r="95" spans="1:12" x14ac:dyDescent="0.3">
      <c r="A95">
        <v>96</v>
      </c>
      <c r="B95" s="1">
        <f>365.25*24/A95 - L95</f>
        <v>13.706188882938235</v>
      </c>
      <c r="C95">
        <f>B95</f>
        <v>13.706188882938235</v>
      </c>
      <c r="D95" t="s">
        <v>24</v>
      </c>
      <c r="E95" t="s">
        <v>21</v>
      </c>
      <c r="F95">
        <v>1</v>
      </c>
      <c r="G95">
        <v>10</v>
      </c>
      <c r="I95">
        <v>2014</v>
      </c>
      <c r="J95" s="1">
        <v>12.5</v>
      </c>
      <c r="K95" cm="1">
        <f t="array" ref="K95">STOWA2024_JAARROND_T(A95*60,J95,I95,"","")</f>
        <v>1.932832495719829E-2</v>
      </c>
      <c r="L95">
        <f t="shared" si="16"/>
        <v>77.606311117061765</v>
      </c>
    </row>
    <row r="96" spans="1:12" x14ac:dyDescent="0.3">
      <c r="A96">
        <v>96</v>
      </c>
      <c r="B96">
        <f t="shared" ref="B96:B100" si="24">L95-L96</f>
        <v>28.788400546343681</v>
      </c>
      <c r="C96">
        <f t="shared" si="9"/>
        <v>28.788400546343681</v>
      </c>
      <c r="D96" t="s">
        <v>24</v>
      </c>
      <c r="E96" t="s">
        <v>21</v>
      </c>
      <c r="F96">
        <v>1</v>
      </c>
      <c r="G96">
        <f t="shared" ref="G96:G100" si="25">G95+5</f>
        <v>15</v>
      </c>
      <c r="I96">
        <v>2014</v>
      </c>
      <c r="J96">
        <f t="shared" ref="J96:J100" si="26">AVERAGE(G96:G97)</f>
        <v>17.5</v>
      </c>
      <c r="K96" cm="1">
        <f t="array" ref="K96">STOWA2024_JAARROND_T(A96*60,J96,I96,"","")</f>
        <v>3.0726427707861152E-2</v>
      </c>
      <c r="L96">
        <f t="shared" si="16"/>
        <v>48.817910570718084</v>
      </c>
    </row>
    <row r="97" spans="1:12" x14ac:dyDescent="0.3">
      <c r="A97">
        <v>96</v>
      </c>
      <c r="B97">
        <f t="shared" si="24"/>
        <v>17.762059706329975</v>
      </c>
      <c r="C97">
        <f t="shared" si="9"/>
        <v>17.762059706329975</v>
      </c>
      <c r="D97" t="s">
        <v>24</v>
      </c>
      <c r="E97" t="s">
        <v>21</v>
      </c>
      <c r="F97">
        <v>1</v>
      </c>
      <c r="G97">
        <f t="shared" si="25"/>
        <v>20</v>
      </c>
      <c r="I97">
        <v>2014</v>
      </c>
      <c r="J97">
        <f t="shared" si="26"/>
        <v>22.5</v>
      </c>
      <c r="K97" cm="1">
        <f t="array" ref="K97">STOWA2024_JAARROND_T(A97*60,J97,I97,"","")</f>
        <v>4.8300077384775736E-2</v>
      </c>
      <c r="L97">
        <f t="shared" si="16"/>
        <v>31.055850864388109</v>
      </c>
    </row>
    <row r="98" spans="1:12" x14ac:dyDescent="0.3">
      <c r="A98">
        <v>96</v>
      </c>
      <c r="B98">
        <f t="shared" si="24"/>
        <v>11.086463450214531</v>
      </c>
      <c r="C98">
        <f t="shared" si="9"/>
        <v>11.086463450214531</v>
      </c>
      <c r="D98" t="s">
        <v>24</v>
      </c>
      <c r="E98" t="s">
        <v>21</v>
      </c>
      <c r="F98">
        <v>1</v>
      </c>
      <c r="G98">
        <f t="shared" si="25"/>
        <v>25</v>
      </c>
      <c r="I98">
        <v>2014</v>
      </c>
      <c r="J98">
        <f t="shared" si="26"/>
        <v>27.5</v>
      </c>
      <c r="K98" cm="1">
        <f t="array" ref="K98">STOWA2024_JAARROND_T(A98*60,J98,I98,"","")</f>
        <v>7.5114973178163291E-2</v>
      </c>
      <c r="L98">
        <f t="shared" si="16"/>
        <v>19.969387414173578</v>
      </c>
    </row>
    <row r="99" spans="1:12" x14ac:dyDescent="0.3">
      <c r="A99">
        <v>96</v>
      </c>
      <c r="B99">
        <f t="shared" si="24"/>
        <v>6.9970733831838174</v>
      </c>
      <c r="C99">
        <f t="shared" si="9"/>
        <v>6.9970733831838174</v>
      </c>
      <c r="D99" t="s">
        <v>24</v>
      </c>
      <c r="E99" t="s">
        <v>21</v>
      </c>
      <c r="F99">
        <v>1</v>
      </c>
      <c r="G99">
        <f t="shared" si="25"/>
        <v>30</v>
      </c>
      <c r="I99">
        <v>2014</v>
      </c>
      <c r="J99">
        <f t="shared" si="26"/>
        <v>32.5</v>
      </c>
      <c r="K99" cm="1">
        <f t="array" ref="K99">STOWA2024_JAARROND_T(A99*60,J99,I99,"","")</f>
        <v>0.1156308732903495</v>
      </c>
      <c r="L99">
        <f t="shared" si="16"/>
        <v>12.972314030989761</v>
      </c>
    </row>
    <row r="100" spans="1:12" x14ac:dyDescent="0.3">
      <c r="A100">
        <v>96</v>
      </c>
      <c r="B100">
        <f t="shared" si="24"/>
        <v>4.4626972016392568</v>
      </c>
      <c r="C100">
        <f t="shared" si="9"/>
        <v>4.4626972016392568</v>
      </c>
      <c r="D100" t="s">
        <v>24</v>
      </c>
      <c r="E100" t="s">
        <v>21</v>
      </c>
      <c r="F100">
        <v>1</v>
      </c>
      <c r="G100">
        <f t="shared" si="25"/>
        <v>35</v>
      </c>
      <c r="I100">
        <v>2014</v>
      </c>
      <c r="J100">
        <f t="shared" si="26"/>
        <v>37.5</v>
      </c>
      <c r="K100" cm="1">
        <f t="array" ref="K100">STOWA2024_JAARROND_T(A100*60,J100,I100,"","")</f>
        <v>0.17627115651392816</v>
      </c>
      <c r="L100">
        <f t="shared" si="16"/>
        <v>8.5096168293505041</v>
      </c>
    </row>
    <row r="101" spans="1:12" x14ac:dyDescent="0.3">
      <c r="A101">
        <v>96</v>
      </c>
      <c r="B101">
        <f>L100-L101</f>
        <v>2.8751307413347069</v>
      </c>
      <c r="C101">
        <f t="shared" si="9"/>
        <v>2.8751307413347069</v>
      </c>
      <c r="D101" t="s">
        <v>24</v>
      </c>
      <c r="E101" t="s">
        <v>21</v>
      </c>
      <c r="F101">
        <v>1</v>
      </c>
      <c r="G101">
        <f>G100+5</f>
        <v>40</v>
      </c>
      <c r="I101">
        <v>2014</v>
      </c>
      <c r="J101">
        <f>AVERAGE(G101:G102)</f>
        <v>42.5</v>
      </c>
      <c r="K101" cm="1">
        <f t="array" ref="K101">STOWA2024_JAARROND_T(A101*60,J101,I101,"","")</f>
        <v>0.26621771294997199</v>
      </c>
      <c r="L101">
        <f t="shared" si="16"/>
        <v>5.6344860880157972</v>
      </c>
    </row>
    <row r="102" spans="1:12" x14ac:dyDescent="0.3">
      <c r="A102">
        <v>96</v>
      </c>
      <c r="B102">
        <f t="shared" ref="B102:B124" si="27">L101-L102</f>
        <v>1.8703751326138485</v>
      </c>
      <c r="C102">
        <f t="shared" si="9"/>
        <v>1.8703751326138485</v>
      </c>
      <c r="D102" t="s">
        <v>24</v>
      </c>
      <c r="E102" t="s">
        <v>21</v>
      </c>
      <c r="F102">
        <v>1</v>
      </c>
      <c r="G102">
        <f t="shared" ref="G102:G125" si="28">G101+5</f>
        <v>45</v>
      </c>
      <c r="I102">
        <v>2014</v>
      </c>
      <c r="J102">
        <f t="shared" ref="J102:J124" si="29">AVERAGE(G102:G103)</f>
        <v>47.5</v>
      </c>
      <c r="K102" cm="1">
        <f t="array" ref="K102">STOWA2024_JAARROND_T(A102*60,J102,I102,"","")</f>
        <v>0.39850047402224448</v>
      </c>
      <c r="L102">
        <f t="shared" si="16"/>
        <v>3.7641109554019487</v>
      </c>
    </row>
    <row r="103" spans="1:12" x14ac:dyDescent="0.3">
      <c r="A103">
        <v>96</v>
      </c>
      <c r="B103">
        <f t="shared" si="27"/>
        <v>1.2278875204666946</v>
      </c>
      <c r="C103">
        <f t="shared" si="9"/>
        <v>1.2278875204666946</v>
      </c>
      <c r="D103" t="s">
        <v>24</v>
      </c>
      <c r="E103" t="s">
        <v>21</v>
      </c>
      <c r="F103">
        <v>1</v>
      </c>
      <c r="G103">
        <f t="shared" si="28"/>
        <v>50</v>
      </c>
      <c r="I103">
        <v>2014</v>
      </c>
      <c r="J103">
        <f t="shared" si="29"/>
        <v>52.5</v>
      </c>
      <c r="K103" cm="1">
        <f t="array" ref="K103">STOWA2024_JAARROND_T(A103*60,J103,I103,"","")</f>
        <v>0.59143054170158027</v>
      </c>
      <c r="L103">
        <f t="shared" si="16"/>
        <v>2.5362234349352542</v>
      </c>
    </row>
    <row r="104" spans="1:12" x14ac:dyDescent="0.3">
      <c r="A104">
        <v>96</v>
      </c>
      <c r="B104">
        <f t="shared" si="27"/>
        <v>0.81328272038133287</v>
      </c>
      <c r="C104">
        <f t="shared" si="9"/>
        <v>0.81328272038133287</v>
      </c>
      <c r="D104" t="s">
        <v>24</v>
      </c>
      <c r="E104" t="s">
        <v>21</v>
      </c>
      <c r="F104">
        <v>1</v>
      </c>
      <c r="G104">
        <f t="shared" si="28"/>
        <v>55</v>
      </c>
      <c r="I104">
        <v>2014</v>
      </c>
      <c r="J104">
        <f t="shared" si="29"/>
        <v>57.5</v>
      </c>
      <c r="K104" cm="1">
        <f t="array" ref="K104">STOWA2024_JAARROND_T(A104*60,J104,I104,"","")</f>
        <v>0.8706045352166154</v>
      </c>
      <c r="L104">
        <f t="shared" si="16"/>
        <v>1.7229407145539213</v>
      </c>
    </row>
    <row r="105" spans="1:12" x14ac:dyDescent="0.3">
      <c r="A105">
        <v>96</v>
      </c>
      <c r="B105">
        <f t="shared" si="27"/>
        <v>0.54315179560013771</v>
      </c>
      <c r="C105">
        <f t="shared" si="9"/>
        <v>0.54315179560013771</v>
      </c>
      <c r="D105" t="s">
        <v>24</v>
      </c>
      <c r="E105" t="s">
        <v>21</v>
      </c>
      <c r="F105">
        <v>1</v>
      </c>
      <c r="G105">
        <f t="shared" si="28"/>
        <v>60</v>
      </c>
      <c r="I105">
        <v>2014</v>
      </c>
      <c r="J105">
        <f t="shared" si="29"/>
        <v>62.5</v>
      </c>
      <c r="K105" cm="1">
        <f t="array" ref="K105">STOWA2024_JAARROND_T(A105*60,J105,I105,"","")</f>
        <v>1.2714138740429721</v>
      </c>
      <c r="L105">
        <f t="shared" si="16"/>
        <v>1.1797889189537836</v>
      </c>
    </row>
    <row r="106" spans="1:12" x14ac:dyDescent="0.3">
      <c r="A106">
        <v>96</v>
      </c>
      <c r="B106">
        <f t="shared" si="27"/>
        <v>0.3658879353581046</v>
      </c>
      <c r="C106">
        <f t="shared" si="9"/>
        <v>0.3658879353581046</v>
      </c>
      <c r="D106" t="s">
        <v>24</v>
      </c>
      <c r="E106" t="s">
        <v>21</v>
      </c>
      <c r="F106">
        <v>1</v>
      </c>
      <c r="G106">
        <f t="shared" si="28"/>
        <v>65</v>
      </c>
      <c r="I106">
        <v>2014</v>
      </c>
      <c r="J106">
        <f t="shared" si="29"/>
        <v>67.5</v>
      </c>
      <c r="K106" cm="1">
        <f t="array" ref="K106">STOWA2024_JAARROND_T(A106*60,J106,I106,"","")</f>
        <v>1.8429760256256844</v>
      </c>
      <c r="L106">
        <f t="shared" si="16"/>
        <v>0.81390098359567897</v>
      </c>
    </row>
    <row r="107" spans="1:12" x14ac:dyDescent="0.3">
      <c r="A107">
        <v>96</v>
      </c>
      <c r="B107">
        <f t="shared" si="27"/>
        <v>0.24833671297514281</v>
      </c>
      <c r="C107">
        <f t="shared" si="9"/>
        <v>0.24833671297514281</v>
      </c>
      <c r="D107" t="s">
        <v>24</v>
      </c>
      <c r="E107" t="s">
        <v>21</v>
      </c>
      <c r="F107">
        <v>1</v>
      </c>
      <c r="G107">
        <f t="shared" si="28"/>
        <v>70</v>
      </c>
      <c r="I107">
        <v>2014</v>
      </c>
      <c r="J107">
        <f t="shared" si="29"/>
        <v>72.5</v>
      </c>
      <c r="K107" cm="1">
        <f t="array" ref="K107">STOWA2024_JAARROND_T(A107*60,J107,I107,"","")</f>
        <v>2.6522184620223666</v>
      </c>
      <c r="L107">
        <f t="shared" si="16"/>
        <v>0.56556427062053616</v>
      </c>
    </row>
    <row r="108" spans="1:12" x14ac:dyDescent="0.3">
      <c r="A108">
        <v>96</v>
      </c>
      <c r="B108">
        <f t="shared" si="27"/>
        <v>0.16981404198680233</v>
      </c>
      <c r="C108">
        <f t="shared" si="9"/>
        <v>0.16981404198680233</v>
      </c>
      <c r="D108" t="s">
        <v>24</v>
      </c>
      <c r="E108" t="s">
        <v>21</v>
      </c>
      <c r="F108">
        <v>1</v>
      </c>
      <c r="G108">
        <f t="shared" si="28"/>
        <v>75</v>
      </c>
      <c r="I108">
        <v>2014</v>
      </c>
      <c r="J108">
        <f t="shared" si="29"/>
        <v>77.5</v>
      </c>
      <c r="K108" cm="1">
        <f t="array" ref="K108">STOWA2024_JAARROND_T(A108*60,J108,I108,"","")</f>
        <v>3.7902694464094613</v>
      </c>
      <c r="L108">
        <f t="shared" si="16"/>
        <v>0.39575022863373382</v>
      </c>
    </row>
    <row r="109" spans="1:12" x14ac:dyDescent="0.3">
      <c r="A109">
        <v>96</v>
      </c>
      <c r="B109">
        <f t="shared" si="27"/>
        <v>0.11696076742682238</v>
      </c>
      <c r="C109">
        <f t="shared" si="9"/>
        <v>0.11696076742682238</v>
      </c>
      <c r="D109" t="s">
        <v>24</v>
      </c>
      <c r="E109" t="s">
        <v>21</v>
      </c>
      <c r="F109">
        <v>1</v>
      </c>
      <c r="G109">
        <f t="shared" si="28"/>
        <v>80</v>
      </c>
      <c r="I109">
        <v>2014</v>
      </c>
      <c r="J109">
        <f t="shared" si="29"/>
        <v>82.5</v>
      </c>
      <c r="K109" cm="1">
        <f t="array" ref="K109">STOWA2024_JAARROND_T(A109*60,J109,I109,"","")</f>
        <v>5.3804042430668959</v>
      </c>
      <c r="L109">
        <f t="shared" si="16"/>
        <v>0.27878946120691145</v>
      </c>
    </row>
    <row r="110" spans="1:12" x14ac:dyDescent="0.3">
      <c r="A110">
        <v>96</v>
      </c>
      <c r="B110">
        <f t="shared" si="27"/>
        <v>8.1123610199753615E-2</v>
      </c>
      <c r="C110">
        <f t="shared" si="9"/>
        <v>8.1123610199753615E-2</v>
      </c>
      <c r="D110" t="s">
        <v>24</v>
      </c>
      <c r="E110" t="s">
        <v>21</v>
      </c>
      <c r="F110">
        <v>1</v>
      </c>
      <c r="G110">
        <f t="shared" si="28"/>
        <v>85</v>
      </c>
      <c r="I110">
        <v>2014</v>
      </c>
      <c r="J110">
        <f t="shared" si="29"/>
        <v>87.5</v>
      </c>
      <c r="K110" cm="1">
        <f t="array" ref="K110">STOWA2024_JAARROND_T(A110*60,J110,I110,"","")</f>
        <v>7.5885641973923068</v>
      </c>
      <c r="L110">
        <f t="shared" si="16"/>
        <v>0.19766585100715783</v>
      </c>
    </row>
    <row r="111" spans="1:12" x14ac:dyDescent="0.3">
      <c r="A111">
        <v>96</v>
      </c>
      <c r="B111">
        <f t="shared" si="27"/>
        <v>5.6641381470282026E-2</v>
      </c>
      <c r="C111">
        <f t="shared" si="9"/>
        <v>5.6641381470282026E-2</v>
      </c>
      <c r="D111" t="s">
        <v>24</v>
      </c>
      <c r="E111" t="s">
        <v>21</v>
      </c>
      <c r="F111">
        <v>1</v>
      </c>
      <c r="G111">
        <f t="shared" si="28"/>
        <v>90</v>
      </c>
      <c r="I111">
        <v>2014</v>
      </c>
      <c r="J111">
        <f t="shared" si="29"/>
        <v>92.5</v>
      </c>
      <c r="K111" cm="1">
        <f t="array" ref="K111">STOWA2024_JAARROND_T(A111*60,J111,I111,"","")</f>
        <v>10.636451992522986</v>
      </c>
      <c r="L111">
        <f t="shared" si="16"/>
        <v>0.14102446953687581</v>
      </c>
    </row>
    <row r="112" spans="1:12" x14ac:dyDescent="0.3">
      <c r="A112">
        <v>96</v>
      </c>
      <c r="B112">
        <f t="shared" si="27"/>
        <v>3.9804893019825094E-2</v>
      </c>
      <c r="C112">
        <f t="shared" si="9"/>
        <v>3.9804893019825094E-2</v>
      </c>
      <c r="D112" t="s">
        <v>24</v>
      </c>
      <c r="E112" t="s">
        <v>21</v>
      </c>
      <c r="F112">
        <v>1</v>
      </c>
      <c r="G112">
        <f t="shared" si="28"/>
        <v>95</v>
      </c>
      <c r="I112">
        <v>2014</v>
      </c>
      <c r="J112">
        <f t="shared" si="29"/>
        <v>97.5</v>
      </c>
      <c r="K112" cm="1">
        <f t="array" ref="K112">STOWA2024_JAARROND_T(A112*60,J112,I112,"","")</f>
        <v>14.819267691238771</v>
      </c>
      <c r="L112">
        <f t="shared" si="16"/>
        <v>0.10121957651705071</v>
      </c>
    </row>
    <row r="113" spans="1:12" x14ac:dyDescent="0.3">
      <c r="A113">
        <v>96</v>
      </c>
      <c r="B113">
        <f t="shared" si="27"/>
        <v>2.8147614850404845E-2</v>
      </c>
      <c r="C113">
        <f t="shared" si="9"/>
        <v>2.8147614850404845E-2</v>
      </c>
      <c r="D113" t="s">
        <v>24</v>
      </c>
      <c r="E113" t="s">
        <v>21</v>
      </c>
      <c r="F113">
        <v>1</v>
      </c>
      <c r="G113">
        <f t="shared" si="28"/>
        <v>100</v>
      </c>
      <c r="I113">
        <v>2014</v>
      </c>
      <c r="J113">
        <f t="shared" si="29"/>
        <v>102.5</v>
      </c>
      <c r="K113" cm="1">
        <f t="array" ref="K113">STOWA2024_JAARROND_T(A113*60,J113,I113,"","")</f>
        <v>20.527709476898906</v>
      </c>
      <c r="L113">
        <f t="shared" si="16"/>
        <v>7.3071961666645868E-2</v>
      </c>
    </row>
    <row r="114" spans="1:12" x14ac:dyDescent="0.3">
      <c r="A114">
        <v>96</v>
      </c>
      <c r="B114">
        <f t="shared" si="27"/>
        <v>2.0024219834836016E-2</v>
      </c>
      <c r="C114">
        <f t="shared" si="9"/>
        <v>2.0024219834836016E-2</v>
      </c>
      <c r="D114" t="s">
        <v>24</v>
      </c>
      <c r="E114" t="s">
        <v>21</v>
      </c>
      <c r="F114">
        <v>1</v>
      </c>
      <c r="G114">
        <f t="shared" si="28"/>
        <v>105</v>
      </c>
      <c r="I114">
        <v>2014</v>
      </c>
      <c r="J114">
        <f t="shared" si="29"/>
        <v>107.5</v>
      </c>
      <c r="K114" cm="1">
        <f t="array" ref="K114">STOWA2024_JAARROND_T(A114*60,J114,I114,"","")</f>
        <v>28.276415700329235</v>
      </c>
      <c r="L114">
        <f t="shared" si="16"/>
        <v>5.3047741831809853E-2</v>
      </c>
    </row>
    <row r="115" spans="1:12" x14ac:dyDescent="0.3">
      <c r="A115">
        <v>96</v>
      </c>
      <c r="B115">
        <f t="shared" si="27"/>
        <v>1.4328133402562428E-2</v>
      </c>
      <c r="C115">
        <f t="shared" si="9"/>
        <v>1.4328133402562428E-2</v>
      </c>
      <c r="D115" t="s">
        <v>24</v>
      </c>
      <c r="E115" t="s">
        <v>21</v>
      </c>
      <c r="F115">
        <v>1</v>
      </c>
      <c r="G115">
        <f t="shared" si="28"/>
        <v>110</v>
      </c>
      <c r="I115">
        <v>2014</v>
      </c>
      <c r="J115">
        <f t="shared" si="29"/>
        <v>112.5</v>
      </c>
      <c r="K115" cm="1">
        <f t="array" ref="K115">STOWA2024_JAARROND_T(A115*60,J115,I115,"","")</f>
        <v>38.74006119511666</v>
      </c>
      <c r="L115">
        <f t="shared" si="16"/>
        <v>3.8719608429247425E-2</v>
      </c>
    </row>
    <row r="116" spans="1:12" x14ac:dyDescent="0.3">
      <c r="A116">
        <v>96</v>
      </c>
      <c r="B116">
        <f t="shared" si="27"/>
        <v>1.0309811090373731E-2</v>
      </c>
      <c r="C116">
        <f t="shared" si="9"/>
        <v>1.0309811090373731E-2</v>
      </c>
      <c r="D116" t="s">
        <v>24</v>
      </c>
      <c r="E116" t="s">
        <v>21</v>
      </c>
      <c r="F116">
        <v>1</v>
      </c>
      <c r="G116">
        <f t="shared" si="28"/>
        <v>115</v>
      </c>
      <c r="I116">
        <v>2014</v>
      </c>
      <c r="J116">
        <f t="shared" si="29"/>
        <v>117.5</v>
      </c>
      <c r="K116" cm="1">
        <f t="array" ref="K116">STOWA2024_JAARROND_T(A116*60,J116,I116,"","")</f>
        <v>52.798687090510143</v>
      </c>
      <c r="L116">
        <f t="shared" si="16"/>
        <v>2.8409797338873694E-2</v>
      </c>
    </row>
    <row r="117" spans="1:12" x14ac:dyDescent="0.3">
      <c r="A117">
        <v>96</v>
      </c>
      <c r="B117">
        <f t="shared" si="27"/>
        <v>7.4591294941165204E-3</v>
      </c>
      <c r="C117">
        <f t="shared" si="9"/>
        <v>7.4591294941165204E-3</v>
      </c>
      <c r="D117" t="s">
        <v>24</v>
      </c>
      <c r="E117" t="s">
        <v>21</v>
      </c>
      <c r="F117">
        <v>1</v>
      </c>
      <c r="G117">
        <f t="shared" si="28"/>
        <v>120</v>
      </c>
      <c r="I117">
        <v>2014</v>
      </c>
      <c r="J117">
        <f t="shared" si="29"/>
        <v>122.5</v>
      </c>
      <c r="K117" cm="1">
        <f t="array" ref="K117">STOWA2024_JAARROND_T(A117*60,J117,I117,"","")</f>
        <v>71.596762982205817</v>
      </c>
      <c r="L117">
        <f t="shared" si="16"/>
        <v>2.0950667844757173E-2</v>
      </c>
    </row>
    <row r="118" spans="1:12" x14ac:dyDescent="0.3">
      <c r="A118">
        <v>96</v>
      </c>
      <c r="B118">
        <f t="shared" si="27"/>
        <v>5.4247976456053663E-3</v>
      </c>
      <c r="C118">
        <f t="shared" si="9"/>
        <v>5.4247976456053663E-3</v>
      </c>
      <c r="D118" t="s">
        <v>24</v>
      </c>
      <c r="E118" t="s">
        <v>21</v>
      </c>
      <c r="F118">
        <v>1</v>
      </c>
      <c r="G118">
        <f t="shared" si="28"/>
        <v>125</v>
      </c>
      <c r="I118">
        <v>2014</v>
      </c>
      <c r="J118">
        <f t="shared" si="29"/>
        <v>127.5</v>
      </c>
      <c r="K118" cm="1">
        <f t="array" ref="K118">STOWA2024_JAARROND_T(A118*60,J118,I118,"","")</f>
        <v>96.612942189993731</v>
      </c>
      <c r="L118">
        <f t="shared" si="16"/>
        <v>1.5525870199151807E-2</v>
      </c>
    </row>
    <row r="119" spans="1:12" x14ac:dyDescent="0.3">
      <c r="A119">
        <v>96</v>
      </c>
      <c r="B119">
        <f t="shared" si="27"/>
        <v>3.9655719731562962E-3</v>
      </c>
      <c r="C119">
        <f t="shared" si="9"/>
        <v>3.9655719731562962E-3</v>
      </c>
      <c r="D119" t="s">
        <v>24</v>
      </c>
      <c r="E119" t="s">
        <v>21</v>
      </c>
      <c r="F119">
        <v>1</v>
      </c>
      <c r="G119">
        <f t="shared" si="28"/>
        <v>130</v>
      </c>
      <c r="I119">
        <v>2014</v>
      </c>
      <c r="J119">
        <f t="shared" si="29"/>
        <v>132.5</v>
      </c>
      <c r="K119" cm="1">
        <f t="array" ref="K119">STOWA2024_JAARROND_T(A119*60,J119,I119,"","")</f>
        <v>129.75443804961424</v>
      </c>
      <c r="L119">
        <f t="shared" si="16"/>
        <v>1.1560298225995511E-2</v>
      </c>
    </row>
    <row r="120" spans="1:12" x14ac:dyDescent="0.3">
      <c r="A120">
        <v>96</v>
      </c>
      <c r="B120">
        <f t="shared" si="27"/>
        <v>2.9130288170907681E-3</v>
      </c>
      <c r="C120">
        <f t="shared" si="9"/>
        <v>2.9130288170907681E-3</v>
      </c>
      <c r="D120" t="s">
        <v>24</v>
      </c>
      <c r="E120" t="s">
        <v>21</v>
      </c>
      <c r="F120">
        <v>1</v>
      </c>
      <c r="G120">
        <f t="shared" si="28"/>
        <v>135</v>
      </c>
      <c r="I120">
        <v>2014</v>
      </c>
      <c r="J120">
        <f t="shared" si="29"/>
        <v>137.5</v>
      </c>
      <c r="K120" cm="1">
        <f t="array" ref="K120">STOWA2024_JAARROND_T(A120*60,J120,I120,"","")</f>
        <v>173.46516328672925</v>
      </c>
      <c r="L120">
        <f t="shared" si="16"/>
        <v>8.6472694089047425E-3</v>
      </c>
    </row>
    <row r="121" spans="1:12" x14ac:dyDescent="0.3">
      <c r="A121">
        <v>96</v>
      </c>
      <c r="B121">
        <f t="shared" si="27"/>
        <v>2.1501767890449476E-3</v>
      </c>
      <c r="C121">
        <f t="shared" si="9"/>
        <v>2.1501767890449476E-3</v>
      </c>
      <c r="D121" t="s">
        <v>24</v>
      </c>
      <c r="E121" t="s">
        <v>21</v>
      </c>
      <c r="F121">
        <v>1</v>
      </c>
      <c r="G121">
        <f t="shared" si="28"/>
        <v>140</v>
      </c>
      <c r="I121">
        <v>2014</v>
      </c>
      <c r="J121">
        <f t="shared" si="29"/>
        <v>142.5</v>
      </c>
      <c r="K121" cm="1">
        <f t="array" ref="K121">STOWA2024_JAARROND_T(A121*60,J121,I121,"","")</f>
        <v>230.8724975560483</v>
      </c>
      <c r="L121">
        <f t="shared" si="16"/>
        <v>6.4970926198597949E-3</v>
      </c>
    </row>
    <row r="122" spans="1:12" x14ac:dyDescent="0.3">
      <c r="A122">
        <v>96</v>
      </c>
      <c r="B122">
        <f t="shared" si="27"/>
        <v>1.5943821448686554E-3</v>
      </c>
      <c r="C122">
        <f t="shared" si="9"/>
        <v>1.5943821448686554E-3</v>
      </c>
      <c r="D122" t="s">
        <v>24</v>
      </c>
      <c r="E122" t="s">
        <v>21</v>
      </c>
      <c r="F122">
        <v>1</v>
      </c>
      <c r="G122">
        <f t="shared" si="28"/>
        <v>145</v>
      </c>
      <c r="I122">
        <v>2014</v>
      </c>
      <c r="J122">
        <f t="shared" si="29"/>
        <v>147.5</v>
      </c>
      <c r="K122" cm="1">
        <f t="array" ref="K122">STOWA2024_JAARROND_T(A122*60,J122,I122,"","")</f>
        <v>305.95320846530524</v>
      </c>
      <c r="L122">
        <f t="shared" si="16"/>
        <v>4.9027104749911395E-3</v>
      </c>
    </row>
    <row r="123" spans="1:12" x14ac:dyDescent="0.3">
      <c r="A123">
        <v>96</v>
      </c>
      <c r="B123">
        <f t="shared" si="27"/>
        <v>1.187596558030253E-3</v>
      </c>
      <c r="C123">
        <f t="shared" si="9"/>
        <v>1.187596558030253E-3</v>
      </c>
      <c r="D123" t="s">
        <v>24</v>
      </c>
      <c r="E123" t="s">
        <v>21</v>
      </c>
      <c r="F123">
        <v>1</v>
      </c>
      <c r="G123">
        <f t="shared" si="28"/>
        <v>150</v>
      </c>
      <c r="I123">
        <v>2014</v>
      </c>
      <c r="J123">
        <f t="shared" si="29"/>
        <v>152.5</v>
      </c>
      <c r="K123" cm="1">
        <f t="array" ref="K123">STOWA2024_JAARROND_T(A123*60,J123,I123,"","")</f>
        <v>403.75612525686989</v>
      </c>
      <c r="L123">
        <f t="shared" si="16"/>
        <v>3.7151139169608865E-3</v>
      </c>
    </row>
    <row r="124" spans="1:12" x14ac:dyDescent="0.3">
      <c r="A124">
        <v>96</v>
      </c>
      <c r="B124">
        <f t="shared" si="27"/>
        <v>8.8845493954436278E-4</v>
      </c>
      <c r="C124">
        <f t="shared" si="9"/>
        <v>8.8845493954436278E-4</v>
      </c>
      <c r="D124" t="s">
        <v>24</v>
      </c>
      <c r="E124" t="s">
        <v>21</v>
      </c>
      <c r="F124">
        <v>1</v>
      </c>
      <c r="G124">
        <f t="shared" si="28"/>
        <v>155</v>
      </c>
      <c r="I124">
        <v>2014</v>
      </c>
      <c r="J124">
        <f t="shared" si="29"/>
        <v>157.5</v>
      </c>
      <c r="K124" cm="1">
        <f t="array" ref="K124">STOWA2024_JAARROND_T(A124*60,J124,I124,"","")</f>
        <v>530.66182089321308</v>
      </c>
      <c r="L124">
        <f t="shared" ref="L124:L187" si="30">1/K124 * 12/8</f>
        <v>2.8266589774165237E-3</v>
      </c>
    </row>
    <row r="125" spans="1:12" x14ac:dyDescent="0.3">
      <c r="A125">
        <v>96</v>
      </c>
      <c r="B125" s="1">
        <f>L124</f>
        <v>2.8266589774165237E-3</v>
      </c>
      <c r="C125">
        <f t="shared" si="9"/>
        <v>2.8266589774165237E-3</v>
      </c>
      <c r="D125" t="s">
        <v>24</v>
      </c>
      <c r="E125" t="s">
        <v>21</v>
      </c>
      <c r="F125">
        <v>1</v>
      </c>
      <c r="G125">
        <f t="shared" si="28"/>
        <v>160</v>
      </c>
      <c r="I125">
        <v>2014</v>
      </c>
      <c r="J125" s="1">
        <v>999</v>
      </c>
      <c r="K125" cm="1">
        <f t="array" ref="K125">STOWA2024_JAARROND_T(A125*60,J125,I125,"","")</f>
        <v>5638393419665.2119</v>
      </c>
      <c r="L125">
        <f t="shared" si="30"/>
        <v>2.6603322761558283E-13</v>
      </c>
    </row>
    <row r="126" spans="1:12" x14ac:dyDescent="0.3">
      <c r="A126">
        <v>192</v>
      </c>
      <c r="B126" s="1">
        <f>365.25*24/A126 - L126</f>
        <v>-49.144992718562477</v>
      </c>
      <c r="C126">
        <f>B126</f>
        <v>-49.144992718562477</v>
      </c>
      <c r="D126" t="s">
        <v>24</v>
      </c>
      <c r="E126" t="s">
        <v>21</v>
      </c>
      <c r="F126">
        <v>1</v>
      </c>
      <c r="G126">
        <v>10</v>
      </c>
      <c r="I126">
        <v>2014</v>
      </c>
      <c r="J126" s="1">
        <v>12.5</v>
      </c>
      <c r="K126" cm="1">
        <f t="array" ref="K126">STOWA2024_JAARROND_T(A126*60,J126,I126,"","")</f>
        <v>1.5822577394402591E-2</v>
      </c>
      <c r="L126">
        <f t="shared" si="30"/>
        <v>94.801242718562477</v>
      </c>
    </row>
    <row r="127" spans="1:12" x14ac:dyDescent="0.3">
      <c r="A127">
        <v>192</v>
      </c>
      <c r="B127">
        <f t="shared" ref="B127:B131" si="31">L126-L127</f>
        <v>25.081434840256506</v>
      </c>
      <c r="C127">
        <f t="shared" si="9"/>
        <v>25.081434840256506</v>
      </c>
      <c r="D127" t="s">
        <v>24</v>
      </c>
      <c r="E127" t="s">
        <v>21</v>
      </c>
      <c r="F127">
        <v>1</v>
      </c>
      <c r="G127">
        <f t="shared" ref="G127:G131" si="32">G126+5</f>
        <v>15</v>
      </c>
      <c r="I127">
        <v>2014</v>
      </c>
      <c r="J127">
        <f t="shared" ref="J127:J131" si="33">AVERAGE(G127:G128)</f>
        <v>17.5</v>
      </c>
      <c r="K127" cm="1">
        <f t="array" ref="K127">STOWA2024_JAARROND_T(A127*60,J127,I127,"","")</f>
        <v>2.1514689234631991E-2</v>
      </c>
      <c r="L127">
        <f t="shared" si="30"/>
        <v>69.719807878305971</v>
      </c>
    </row>
    <row r="128" spans="1:12" x14ac:dyDescent="0.3">
      <c r="A128">
        <v>192</v>
      </c>
      <c r="B128">
        <f t="shared" si="31"/>
        <v>18.467007478086728</v>
      </c>
      <c r="C128">
        <f t="shared" si="9"/>
        <v>18.467007478086728</v>
      </c>
      <c r="D128" t="s">
        <v>24</v>
      </c>
      <c r="E128" t="s">
        <v>21</v>
      </c>
      <c r="F128">
        <v>1</v>
      </c>
      <c r="G128">
        <f t="shared" si="32"/>
        <v>20</v>
      </c>
      <c r="I128">
        <v>2014</v>
      </c>
      <c r="J128">
        <f t="shared" si="33"/>
        <v>22.5</v>
      </c>
      <c r="K128" cm="1">
        <f t="array" ref="K128">STOWA2024_JAARROND_T(A128*60,J128,I128,"","")</f>
        <v>2.9266693493563395E-2</v>
      </c>
      <c r="L128">
        <f t="shared" si="30"/>
        <v>51.252800400219243</v>
      </c>
    </row>
    <row r="129" spans="1:12" x14ac:dyDescent="0.3">
      <c r="A129">
        <v>192</v>
      </c>
      <c r="B129">
        <f t="shared" si="31"/>
        <v>13.590491267233595</v>
      </c>
      <c r="C129">
        <f t="shared" si="9"/>
        <v>13.590491267233595</v>
      </c>
      <c r="D129" t="s">
        <v>24</v>
      </c>
      <c r="E129" t="s">
        <v>21</v>
      </c>
      <c r="F129">
        <v>1</v>
      </c>
      <c r="G129">
        <f t="shared" si="32"/>
        <v>25</v>
      </c>
      <c r="I129">
        <v>2014</v>
      </c>
      <c r="J129">
        <f t="shared" si="33"/>
        <v>27.5</v>
      </c>
      <c r="K129" cm="1">
        <f t="array" ref="K129">STOWA2024_JAARROND_T(A129*60,J129,I129,"","")</f>
        <v>3.9827616376454739E-2</v>
      </c>
      <c r="L129">
        <f t="shared" si="30"/>
        <v>37.662309132985648</v>
      </c>
    </row>
    <row r="130" spans="1:12" x14ac:dyDescent="0.3">
      <c r="A130">
        <v>192</v>
      </c>
      <c r="B130">
        <f t="shared" si="31"/>
        <v>9.9982713751266701</v>
      </c>
      <c r="C130">
        <f t="shared" si="9"/>
        <v>9.9982713751266701</v>
      </c>
      <c r="D130" t="s">
        <v>24</v>
      </c>
      <c r="E130" t="s">
        <v>21</v>
      </c>
      <c r="F130">
        <v>1</v>
      </c>
      <c r="G130">
        <f t="shared" si="32"/>
        <v>30</v>
      </c>
      <c r="I130">
        <v>2014</v>
      </c>
      <c r="J130">
        <f t="shared" si="33"/>
        <v>32.5</v>
      </c>
      <c r="K130" cm="1">
        <f t="array" ref="K130">STOWA2024_JAARROND_T(A130*60,J130,I130,"","")</f>
        <v>5.4222019689583102E-2</v>
      </c>
      <c r="L130">
        <f t="shared" si="30"/>
        <v>27.664037757858978</v>
      </c>
    </row>
    <row r="131" spans="1:12" x14ac:dyDescent="0.3">
      <c r="A131">
        <v>192</v>
      </c>
      <c r="B131">
        <f t="shared" si="31"/>
        <v>7.3522656237878969</v>
      </c>
      <c r="C131">
        <f t="shared" si="9"/>
        <v>7.3522656237878969</v>
      </c>
      <c r="D131" t="s">
        <v>24</v>
      </c>
      <c r="E131" t="s">
        <v>21</v>
      </c>
      <c r="F131">
        <v>1</v>
      </c>
      <c r="G131">
        <f t="shared" si="32"/>
        <v>35</v>
      </c>
      <c r="I131">
        <v>2014</v>
      </c>
      <c r="J131">
        <f t="shared" si="33"/>
        <v>37.5</v>
      </c>
      <c r="K131" cm="1">
        <f t="array" ref="K131">STOWA2024_JAARROND_T(A131*60,J131,I131,"","")</f>
        <v>7.3848800099716144E-2</v>
      </c>
      <c r="L131">
        <f t="shared" si="30"/>
        <v>20.311772134071081</v>
      </c>
    </row>
    <row r="132" spans="1:12" x14ac:dyDescent="0.3">
      <c r="A132">
        <v>192</v>
      </c>
      <c r="B132">
        <f>L131-L132</f>
        <v>5.4043235143564701</v>
      </c>
      <c r="C132">
        <f t="shared" si="9"/>
        <v>5.4043235143564701</v>
      </c>
      <c r="D132" t="s">
        <v>24</v>
      </c>
      <c r="E132" t="s">
        <v>21</v>
      </c>
      <c r="F132">
        <v>1</v>
      </c>
      <c r="G132">
        <f>G131+5</f>
        <v>40</v>
      </c>
      <c r="I132">
        <v>2014</v>
      </c>
      <c r="J132">
        <f>AVERAGE(G132:G133)</f>
        <v>42.5</v>
      </c>
      <c r="K132" cm="1">
        <f t="array" ref="K132">STOWA2024_JAARROND_T(A132*60,J132,I132,"","")</f>
        <v>0.10062083984084973</v>
      </c>
      <c r="L132">
        <f t="shared" si="30"/>
        <v>14.907448619714611</v>
      </c>
    </row>
    <row r="133" spans="1:12" x14ac:dyDescent="0.3">
      <c r="A133">
        <v>192</v>
      </c>
      <c r="B133">
        <f t="shared" ref="B133:B155" si="34">L132-L133</f>
        <v>3.9708690712746133</v>
      </c>
      <c r="C133">
        <f t="shared" si="9"/>
        <v>3.9708690712746133</v>
      </c>
      <c r="D133" t="s">
        <v>24</v>
      </c>
      <c r="E133" t="s">
        <v>21</v>
      </c>
      <c r="F133">
        <v>1</v>
      </c>
      <c r="G133">
        <f t="shared" ref="G133:G156" si="35">G132+5</f>
        <v>45</v>
      </c>
      <c r="I133">
        <v>2014</v>
      </c>
      <c r="J133">
        <f t="shared" ref="J133:J155" si="36">AVERAGE(G133:G134)</f>
        <v>47.5</v>
      </c>
      <c r="K133" cm="1">
        <f t="array" ref="K133">STOWA2024_JAARROND_T(A133*60,J133,I133,"","")</f>
        <v>0.13715439944968547</v>
      </c>
      <c r="L133">
        <f t="shared" si="30"/>
        <v>10.936579548439997</v>
      </c>
    </row>
    <row r="134" spans="1:12" x14ac:dyDescent="0.3">
      <c r="A134">
        <v>192</v>
      </c>
      <c r="B134">
        <f t="shared" si="34"/>
        <v>2.9165408346196635</v>
      </c>
      <c r="C134">
        <f t="shared" si="9"/>
        <v>2.9165408346196635</v>
      </c>
      <c r="D134" t="s">
        <v>24</v>
      </c>
      <c r="E134" t="s">
        <v>21</v>
      </c>
      <c r="F134">
        <v>1</v>
      </c>
      <c r="G134">
        <f t="shared" si="35"/>
        <v>50</v>
      </c>
      <c r="I134">
        <v>2014</v>
      </c>
      <c r="J134">
        <f t="shared" si="36"/>
        <v>52.5</v>
      </c>
      <c r="K134" cm="1">
        <f t="array" ref="K134">STOWA2024_JAARROND_T(A134*60,J134,I134,"","")</f>
        <v>0.18703151612163191</v>
      </c>
      <c r="L134">
        <f t="shared" si="30"/>
        <v>8.020038713820334</v>
      </c>
    </row>
    <row r="135" spans="1:12" x14ac:dyDescent="0.3">
      <c r="A135">
        <v>192</v>
      </c>
      <c r="B135">
        <f t="shared" si="34"/>
        <v>2.1410948828436229</v>
      </c>
      <c r="C135">
        <f t="shared" si="9"/>
        <v>2.1410948828436229</v>
      </c>
      <c r="D135" t="s">
        <v>24</v>
      </c>
      <c r="E135" t="s">
        <v>21</v>
      </c>
      <c r="F135">
        <v>1</v>
      </c>
      <c r="G135">
        <f t="shared" si="35"/>
        <v>55</v>
      </c>
      <c r="I135">
        <v>2014</v>
      </c>
      <c r="J135">
        <f t="shared" si="36"/>
        <v>57.5</v>
      </c>
      <c r="K135" cm="1">
        <f t="array" ref="K135">STOWA2024_JAARROND_T(A135*60,J135,I135,"","")</f>
        <v>0.25514787062539329</v>
      </c>
      <c r="L135">
        <f t="shared" si="30"/>
        <v>5.878943830976711</v>
      </c>
    </row>
    <row r="136" spans="1:12" x14ac:dyDescent="0.3">
      <c r="A136">
        <v>192</v>
      </c>
      <c r="B136">
        <f t="shared" si="34"/>
        <v>1.5713103824535608</v>
      </c>
      <c r="C136">
        <f t="shared" si="9"/>
        <v>1.5713103824535608</v>
      </c>
      <c r="D136" t="s">
        <v>24</v>
      </c>
      <c r="E136" t="s">
        <v>21</v>
      </c>
      <c r="F136">
        <v>1</v>
      </c>
      <c r="G136">
        <f t="shared" si="35"/>
        <v>60</v>
      </c>
      <c r="I136">
        <v>2014</v>
      </c>
      <c r="J136">
        <f t="shared" si="36"/>
        <v>62.5</v>
      </c>
      <c r="K136" cm="1">
        <f t="array" ref="K136">STOWA2024_JAARROND_T(A136*60,J136,I136,"","")</f>
        <v>0.34821904368726342</v>
      </c>
      <c r="L136">
        <f t="shared" si="30"/>
        <v>4.3076334485231502</v>
      </c>
    </row>
    <row r="137" spans="1:12" x14ac:dyDescent="0.3">
      <c r="A137">
        <v>192</v>
      </c>
      <c r="B137">
        <f t="shared" si="34"/>
        <v>1.152625708211759</v>
      </c>
      <c r="C137">
        <f t="shared" si="9"/>
        <v>1.152625708211759</v>
      </c>
      <c r="D137" t="s">
        <v>24</v>
      </c>
      <c r="E137" t="s">
        <v>21</v>
      </c>
      <c r="F137">
        <v>1</v>
      </c>
      <c r="G137">
        <f t="shared" si="35"/>
        <v>65</v>
      </c>
      <c r="I137">
        <v>2014</v>
      </c>
      <c r="J137">
        <f t="shared" si="36"/>
        <v>67.5</v>
      </c>
      <c r="K137" cm="1">
        <f t="array" ref="K137">STOWA2024_JAARROND_T(A137*60,J137,I137,"","")</f>
        <v>0.47543464975840399</v>
      </c>
      <c r="L137">
        <f t="shared" si="30"/>
        <v>3.1550077403113912</v>
      </c>
    </row>
    <row r="138" spans="1:12" x14ac:dyDescent="0.3">
      <c r="A138">
        <v>192</v>
      </c>
      <c r="B138">
        <f t="shared" si="34"/>
        <v>0.84519383228225031</v>
      </c>
      <c r="C138">
        <f t="shared" si="9"/>
        <v>0.84519383228225031</v>
      </c>
      <c r="D138" t="s">
        <v>24</v>
      </c>
      <c r="E138" t="s">
        <v>21</v>
      </c>
      <c r="F138">
        <v>1</v>
      </c>
      <c r="G138">
        <f t="shared" si="35"/>
        <v>70</v>
      </c>
      <c r="I138">
        <v>2014</v>
      </c>
      <c r="J138">
        <f t="shared" si="36"/>
        <v>72.5</v>
      </c>
      <c r="K138" cm="1">
        <f t="array" ref="K138">STOWA2024_JAARROND_T(A138*60,J138,I138,"","")</f>
        <v>0.64940296479549808</v>
      </c>
      <c r="L138">
        <f t="shared" si="30"/>
        <v>2.3098139080291409</v>
      </c>
    </row>
    <row r="139" spans="1:12" x14ac:dyDescent="0.3">
      <c r="A139">
        <v>192</v>
      </c>
      <c r="B139">
        <f t="shared" si="34"/>
        <v>0.61947010578466899</v>
      </c>
      <c r="C139">
        <f t="shared" si="9"/>
        <v>0.61947010578466899</v>
      </c>
      <c r="D139" t="s">
        <v>24</v>
      </c>
      <c r="E139" t="s">
        <v>21</v>
      </c>
      <c r="F139">
        <v>1</v>
      </c>
      <c r="G139">
        <f t="shared" si="35"/>
        <v>75</v>
      </c>
      <c r="I139">
        <v>2014</v>
      </c>
      <c r="J139">
        <f t="shared" si="36"/>
        <v>77.5</v>
      </c>
      <c r="K139" cm="1">
        <f t="array" ref="K139">STOWA2024_JAARROND_T(A139*60,J139,I139,"","")</f>
        <v>0.88739343913839908</v>
      </c>
      <c r="L139">
        <f t="shared" si="30"/>
        <v>1.6903438022444719</v>
      </c>
    </row>
    <row r="140" spans="1:12" x14ac:dyDescent="0.3">
      <c r="A140">
        <v>192</v>
      </c>
      <c r="B140">
        <f t="shared" si="34"/>
        <v>0.45373834245413014</v>
      </c>
      <c r="C140">
        <f t="shared" si="9"/>
        <v>0.45373834245413014</v>
      </c>
      <c r="D140" t="s">
        <v>24</v>
      </c>
      <c r="E140" t="s">
        <v>21</v>
      </c>
      <c r="F140">
        <v>1</v>
      </c>
      <c r="G140">
        <f t="shared" si="35"/>
        <v>80</v>
      </c>
      <c r="I140">
        <v>2014</v>
      </c>
      <c r="J140">
        <f t="shared" si="36"/>
        <v>82.5</v>
      </c>
      <c r="K140" cm="1">
        <f t="array" ref="K140">STOWA2024_JAARROND_T(A140*60,J140,I140,"","")</f>
        <v>1.2129980408256607</v>
      </c>
      <c r="L140">
        <f t="shared" si="30"/>
        <v>1.2366054597903418</v>
      </c>
    </row>
    <row r="141" spans="1:12" x14ac:dyDescent="0.3">
      <c r="A141">
        <v>192</v>
      </c>
      <c r="B141">
        <f t="shared" si="34"/>
        <v>0.33239895117436691</v>
      </c>
      <c r="C141">
        <f t="shared" si="9"/>
        <v>0.33239895117436691</v>
      </c>
      <c r="D141" t="s">
        <v>24</v>
      </c>
      <c r="E141" t="s">
        <v>21</v>
      </c>
      <c r="F141">
        <v>1</v>
      </c>
      <c r="G141">
        <f t="shared" si="35"/>
        <v>85</v>
      </c>
      <c r="I141">
        <v>2014</v>
      </c>
      <c r="J141">
        <f t="shared" si="36"/>
        <v>87.5</v>
      </c>
      <c r="K141" cm="1">
        <f t="array" ref="K141">STOWA2024_JAARROND_T(A141*60,J141,I141,"","")</f>
        <v>1.6589130753946657</v>
      </c>
      <c r="L141">
        <f t="shared" si="30"/>
        <v>0.90420650861597485</v>
      </c>
    </row>
    <row r="142" spans="1:12" x14ac:dyDescent="0.3">
      <c r="A142">
        <v>192</v>
      </c>
      <c r="B142">
        <f t="shared" si="34"/>
        <v>0.24332783447078499</v>
      </c>
      <c r="C142">
        <f t="shared" si="9"/>
        <v>0.24332783447078499</v>
      </c>
      <c r="D142" t="s">
        <v>24</v>
      </c>
      <c r="E142" t="s">
        <v>21</v>
      </c>
      <c r="F142">
        <v>1</v>
      </c>
      <c r="G142">
        <f t="shared" si="35"/>
        <v>90</v>
      </c>
      <c r="I142">
        <v>2014</v>
      </c>
      <c r="J142">
        <f t="shared" si="36"/>
        <v>92.5</v>
      </c>
      <c r="K142" cm="1">
        <f t="array" ref="K142">STOWA2024_JAARROND_T(A142*60,J142,I142,"","")</f>
        <v>2.2697055581951822</v>
      </c>
      <c r="L142">
        <f t="shared" si="30"/>
        <v>0.66087867414518986</v>
      </c>
    </row>
    <row r="143" spans="1:12" x14ac:dyDescent="0.3">
      <c r="A143">
        <v>192</v>
      </c>
      <c r="B143">
        <f t="shared" si="34"/>
        <v>0.17805281190222289</v>
      </c>
      <c r="C143">
        <f t="shared" si="9"/>
        <v>0.17805281190222289</v>
      </c>
      <c r="D143" t="s">
        <v>24</v>
      </c>
      <c r="E143" t="s">
        <v>21</v>
      </c>
      <c r="F143">
        <v>1</v>
      </c>
      <c r="G143">
        <f t="shared" si="35"/>
        <v>95</v>
      </c>
      <c r="I143">
        <v>2014</v>
      </c>
      <c r="J143">
        <f t="shared" si="36"/>
        <v>97.5</v>
      </c>
      <c r="K143" cm="1">
        <f t="array" ref="K143">STOWA2024_JAARROND_T(A143*60,J143,I143,"","")</f>
        <v>3.1067101356827735</v>
      </c>
      <c r="L143">
        <f t="shared" si="30"/>
        <v>0.48282586224296697</v>
      </c>
    </row>
    <row r="144" spans="1:12" x14ac:dyDescent="0.3">
      <c r="A144">
        <v>192</v>
      </c>
      <c r="B144">
        <f t="shared" si="34"/>
        <v>0.13022898048019005</v>
      </c>
      <c r="C144">
        <f t="shared" si="9"/>
        <v>0.13022898048019005</v>
      </c>
      <c r="D144" t="s">
        <v>24</v>
      </c>
      <c r="E144" t="s">
        <v>21</v>
      </c>
      <c r="F144">
        <v>1</v>
      </c>
      <c r="G144">
        <f t="shared" si="35"/>
        <v>100</v>
      </c>
      <c r="I144">
        <v>2014</v>
      </c>
      <c r="J144">
        <f t="shared" si="36"/>
        <v>102.5</v>
      </c>
      <c r="K144" cm="1">
        <f t="array" ref="K144">STOWA2024_JAARROND_T(A144*60,J144,I144,"","")</f>
        <v>4.254149930370577</v>
      </c>
      <c r="L144">
        <f t="shared" si="30"/>
        <v>0.35259688176277693</v>
      </c>
    </row>
    <row r="145" spans="1:12" x14ac:dyDescent="0.3">
      <c r="A145">
        <v>192</v>
      </c>
      <c r="B145">
        <f t="shared" si="34"/>
        <v>9.5214806322656831E-2</v>
      </c>
      <c r="C145">
        <f t="shared" si="9"/>
        <v>9.5214806322656831E-2</v>
      </c>
      <c r="D145" t="s">
        <v>24</v>
      </c>
      <c r="E145" t="s">
        <v>21</v>
      </c>
      <c r="F145">
        <v>1</v>
      </c>
      <c r="G145">
        <f t="shared" si="35"/>
        <v>105</v>
      </c>
      <c r="I145">
        <v>2014</v>
      </c>
      <c r="J145">
        <f t="shared" si="36"/>
        <v>107.5</v>
      </c>
      <c r="K145" cm="1">
        <f t="array" ref="K145">STOWA2024_JAARROND_T(A145*60,J145,I145,"","")</f>
        <v>5.8279116657017349</v>
      </c>
      <c r="L145">
        <f t="shared" si="30"/>
        <v>0.25738207544012009</v>
      </c>
    </row>
    <row r="146" spans="1:12" x14ac:dyDescent="0.3">
      <c r="A146">
        <v>192</v>
      </c>
      <c r="B146">
        <f t="shared" si="34"/>
        <v>6.9581592187941743E-2</v>
      </c>
      <c r="C146">
        <f t="shared" si="9"/>
        <v>6.9581592187941743E-2</v>
      </c>
      <c r="D146" t="s">
        <v>24</v>
      </c>
      <c r="E146" t="s">
        <v>21</v>
      </c>
      <c r="F146">
        <v>1</v>
      </c>
      <c r="G146">
        <f t="shared" si="35"/>
        <v>110</v>
      </c>
      <c r="I146">
        <v>2014</v>
      </c>
      <c r="J146">
        <f t="shared" si="36"/>
        <v>112.5</v>
      </c>
      <c r="K146" cm="1">
        <f t="array" ref="K146">STOWA2024_JAARROND_T(A146*60,J146,I146,"","")</f>
        <v>7.9871998943996374</v>
      </c>
      <c r="L146">
        <f t="shared" si="30"/>
        <v>0.18780048325217835</v>
      </c>
    </row>
    <row r="147" spans="1:12" x14ac:dyDescent="0.3">
      <c r="A147">
        <v>192</v>
      </c>
      <c r="B147">
        <f t="shared" si="34"/>
        <v>5.0829097549605351E-2</v>
      </c>
      <c r="C147">
        <f t="shared" si="9"/>
        <v>5.0829097549605351E-2</v>
      </c>
      <c r="D147" t="s">
        <v>24</v>
      </c>
      <c r="E147" t="s">
        <v>21</v>
      </c>
      <c r="F147">
        <v>1</v>
      </c>
      <c r="G147">
        <f t="shared" si="35"/>
        <v>115</v>
      </c>
      <c r="I147">
        <v>2014</v>
      </c>
      <c r="J147">
        <f t="shared" si="36"/>
        <v>117.5</v>
      </c>
      <c r="K147" cm="1">
        <f t="array" ref="K147">STOWA2024_JAARROND_T(A147*60,J147,I147,"","")</f>
        <v>10.951192413700042</v>
      </c>
      <c r="L147">
        <f t="shared" si="30"/>
        <v>0.136971385702573</v>
      </c>
    </row>
    <row r="148" spans="1:12" x14ac:dyDescent="0.3">
      <c r="A148">
        <v>192</v>
      </c>
      <c r="B148">
        <f t="shared" si="34"/>
        <v>3.7114665708493436E-2</v>
      </c>
      <c r="C148">
        <f t="shared" si="9"/>
        <v>3.7114665708493436E-2</v>
      </c>
      <c r="D148" t="s">
        <v>24</v>
      </c>
      <c r="E148" t="s">
        <v>21</v>
      </c>
      <c r="F148">
        <v>1</v>
      </c>
      <c r="G148">
        <f t="shared" si="35"/>
        <v>120</v>
      </c>
      <c r="I148">
        <v>2014</v>
      </c>
      <c r="J148">
        <f t="shared" si="36"/>
        <v>122.5</v>
      </c>
      <c r="K148" cm="1">
        <f t="array" ref="K148">STOWA2024_JAARROND_T(A148*60,J148,I148,"","")</f>
        <v>15.021522838812789</v>
      </c>
      <c r="L148">
        <f t="shared" si="30"/>
        <v>9.9856719994079565E-2</v>
      </c>
    </row>
    <row r="149" spans="1:12" x14ac:dyDescent="0.3">
      <c r="A149">
        <v>192</v>
      </c>
      <c r="B149">
        <f t="shared" si="34"/>
        <v>2.7089029995122055E-2</v>
      </c>
      <c r="C149">
        <f t="shared" si="9"/>
        <v>2.7089029995122055E-2</v>
      </c>
      <c r="D149" t="s">
        <v>24</v>
      </c>
      <c r="E149" t="s">
        <v>21</v>
      </c>
      <c r="F149">
        <v>1</v>
      </c>
      <c r="G149">
        <f t="shared" si="35"/>
        <v>125</v>
      </c>
      <c r="I149">
        <v>2014</v>
      </c>
      <c r="J149">
        <f t="shared" si="36"/>
        <v>127.5</v>
      </c>
      <c r="K149" cm="1">
        <f t="array" ref="K149">STOWA2024_JAARROND_T(A149*60,J149,I149,"","")</f>
        <v>20.613544280730768</v>
      </c>
      <c r="L149">
        <f t="shared" si="30"/>
        <v>7.276768999895751E-2</v>
      </c>
    </row>
    <row r="150" spans="1:12" x14ac:dyDescent="0.3">
      <c r="A150">
        <v>192</v>
      </c>
      <c r="B150">
        <f t="shared" si="34"/>
        <v>1.9763128012242059E-2</v>
      </c>
      <c r="C150">
        <f t="shared" si="9"/>
        <v>1.9763128012242059E-2</v>
      </c>
      <c r="D150" t="s">
        <v>24</v>
      </c>
      <c r="E150" t="s">
        <v>21</v>
      </c>
      <c r="F150">
        <v>1</v>
      </c>
      <c r="G150">
        <f t="shared" si="35"/>
        <v>130</v>
      </c>
      <c r="I150">
        <v>2014</v>
      </c>
      <c r="J150">
        <f t="shared" si="36"/>
        <v>132.5</v>
      </c>
      <c r="K150" cm="1">
        <f t="array" ref="K150">STOWA2024_JAARROND_T(A150*60,J150,I150,"","")</f>
        <v>28.299450910960179</v>
      </c>
      <c r="L150">
        <f t="shared" si="30"/>
        <v>5.3004561986715451E-2</v>
      </c>
    </row>
    <row r="151" spans="1:12" x14ac:dyDescent="0.3">
      <c r="A151">
        <v>192</v>
      </c>
      <c r="B151">
        <f t="shared" si="34"/>
        <v>1.4412498875016631E-2</v>
      </c>
      <c r="C151">
        <f t="shared" si="9"/>
        <v>1.4412498875016631E-2</v>
      </c>
      <c r="D151" t="s">
        <v>24</v>
      </c>
      <c r="E151" t="s">
        <v>21</v>
      </c>
      <c r="F151">
        <v>1</v>
      </c>
      <c r="G151">
        <f t="shared" si="35"/>
        <v>135</v>
      </c>
      <c r="I151">
        <v>2014</v>
      </c>
      <c r="J151">
        <f t="shared" si="36"/>
        <v>137.5</v>
      </c>
      <c r="K151" cm="1">
        <f t="array" ref="K151">STOWA2024_JAARROND_T(A151*60,J151,I151,"","")</f>
        <v>38.868095640766327</v>
      </c>
      <c r="L151">
        <f t="shared" si="30"/>
        <v>3.859206311169882E-2</v>
      </c>
    </row>
    <row r="152" spans="1:12" x14ac:dyDescent="0.3">
      <c r="A152">
        <v>192</v>
      </c>
      <c r="B152">
        <f t="shared" si="34"/>
        <v>1.0505540537472338E-2</v>
      </c>
      <c r="C152">
        <f t="shared" si="9"/>
        <v>1.0505540537472338E-2</v>
      </c>
      <c r="D152" t="s">
        <v>24</v>
      </c>
      <c r="E152" t="s">
        <v>21</v>
      </c>
      <c r="F152">
        <v>1</v>
      </c>
      <c r="G152">
        <f t="shared" si="35"/>
        <v>140</v>
      </c>
      <c r="I152">
        <v>2014</v>
      </c>
      <c r="J152">
        <f t="shared" si="36"/>
        <v>142.5</v>
      </c>
      <c r="K152" cm="1">
        <f t="array" ref="K152">STOWA2024_JAARROND_T(A152*60,J152,I152,"","")</f>
        <v>53.406397891936642</v>
      </c>
      <c r="L152">
        <f t="shared" si="30"/>
        <v>2.8086522574226482E-2</v>
      </c>
    </row>
    <row r="153" spans="1:12" x14ac:dyDescent="0.3">
      <c r="A153">
        <v>192</v>
      </c>
      <c r="B153">
        <f t="shared" si="34"/>
        <v>7.6545718552416334E-3</v>
      </c>
      <c r="C153">
        <f t="shared" si="9"/>
        <v>7.6545718552416334E-3</v>
      </c>
      <c r="D153" t="s">
        <v>24</v>
      </c>
      <c r="E153" t="s">
        <v>21</v>
      </c>
      <c r="F153">
        <v>1</v>
      </c>
      <c r="G153">
        <f t="shared" si="35"/>
        <v>145</v>
      </c>
      <c r="I153">
        <v>2014</v>
      </c>
      <c r="J153">
        <f t="shared" si="36"/>
        <v>147.5</v>
      </c>
      <c r="K153" cm="1">
        <f t="array" ref="K153">STOWA2024_JAARROND_T(A153*60,J153,I153,"","")</f>
        <v>73.414429225606838</v>
      </c>
      <c r="L153">
        <f t="shared" si="30"/>
        <v>2.0431950718984848E-2</v>
      </c>
    </row>
    <row r="154" spans="1:12" x14ac:dyDescent="0.3">
      <c r="A154">
        <v>192</v>
      </c>
      <c r="B154">
        <f t="shared" si="34"/>
        <v>5.5748840973683603E-3</v>
      </c>
      <c r="C154">
        <f t="shared" si="9"/>
        <v>5.5748840973683603E-3</v>
      </c>
      <c r="D154" t="s">
        <v>24</v>
      </c>
      <c r="E154" t="s">
        <v>21</v>
      </c>
      <c r="F154">
        <v>1</v>
      </c>
      <c r="G154">
        <f t="shared" si="35"/>
        <v>150</v>
      </c>
      <c r="I154">
        <v>2014</v>
      </c>
      <c r="J154">
        <f t="shared" si="36"/>
        <v>152.5</v>
      </c>
      <c r="K154" cm="1">
        <f t="array" ref="K154">STOWA2024_JAARROND_T(A154*60,J154,I154,"","")</f>
        <v>100.96205652181399</v>
      </c>
      <c r="L154">
        <f t="shared" si="30"/>
        <v>1.4857066621616488E-2</v>
      </c>
    </row>
    <row r="155" spans="1:12" x14ac:dyDescent="0.3">
      <c r="A155">
        <v>192</v>
      </c>
      <c r="B155">
        <f t="shared" si="34"/>
        <v>4.0584735295032086E-3</v>
      </c>
      <c r="C155">
        <f t="shared" si="9"/>
        <v>4.0584735295032086E-3</v>
      </c>
      <c r="D155" t="s">
        <v>24</v>
      </c>
      <c r="E155" t="s">
        <v>21</v>
      </c>
      <c r="F155">
        <v>1</v>
      </c>
      <c r="G155">
        <f t="shared" si="35"/>
        <v>155</v>
      </c>
      <c r="I155">
        <v>2014</v>
      </c>
      <c r="J155">
        <f t="shared" si="36"/>
        <v>157.5</v>
      </c>
      <c r="K155" cm="1">
        <f t="array" ref="K155">STOWA2024_JAARROND_T(A155*60,J155,I155,"","")</f>
        <v>138.90698419736924</v>
      </c>
      <c r="L155">
        <f t="shared" si="30"/>
        <v>1.0798593092113279E-2</v>
      </c>
    </row>
    <row r="156" spans="1:12" x14ac:dyDescent="0.3">
      <c r="A156">
        <v>192</v>
      </c>
      <c r="B156" s="1">
        <f>L155</f>
        <v>1.0798593092113279E-2</v>
      </c>
      <c r="C156">
        <f t="shared" si="9"/>
        <v>1.0798593092113279E-2</v>
      </c>
      <c r="D156" t="s">
        <v>24</v>
      </c>
      <c r="E156" t="s">
        <v>21</v>
      </c>
      <c r="F156">
        <v>1</v>
      </c>
      <c r="G156">
        <f t="shared" si="35"/>
        <v>160</v>
      </c>
      <c r="I156">
        <v>2014</v>
      </c>
      <c r="J156" s="1">
        <v>999</v>
      </c>
      <c r="K156" cm="1">
        <f t="array" ref="K156">STOWA2024_JAARROND_T(A156*60,J156,I156,"","")</f>
        <v>2.722907328794218E+16</v>
      </c>
      <c r="L156">
        <f t="shared" si="30"/>
        <v>5.5088176675636009E-17</v>
      </c>
    </row>
    <row r="157" spans="1:12" x14ac:dyDescent="0.3">
      <c r="A157">
        <v>216</v>
      </c>
      <c r="B157" s="1">
        <f>365.25*24/A157 - L157</f>
        <v>-55.960319799131035</v>
      </c>
      <c r="C157">
        <f>B157</f>
        <v>-55.960319799131035</v>
      </c>
      <c r="D157" t="s">
        <v>24</v>
      </c>
      <c r="E157" t="s">
        <v>21</v>
      </c>
      <c r="F157">
        <v>1</v>
      </c>
      <c r="G157">
        <v>10</v>
      </c>
      <c r="I157">
        <v>2014</v>
      </c>
      <c r="J157" s="1">
        <v>12.5</v>
      </c>
      <c r="K157" cm="1">
        <f t="array" ref="K157">STOWA2024_JAARROND_T(A157*60,J157,I157,"","")</f>
        <v>1.5537013064358557E-2</v>
      </c>
      <c r="L157">
        <f t="shared" si="30"/>
        <v>96.543653132464371</v>
      </c>
    </row>
    <row r="158" spans="1:12" x14ac:dyDescent="0.3">
      <c r="A158">
        <v>216</v>
      </c>
      <c r="B158">
        <f t="shared" ref="B158:B162" si="37">L157-L158</f>
        <v>23.831548100692885</v>
      </c>
      <c r="C158">
        <f t="shared" si="9"/>
        <v>23.831548100692885</v>
      </c>
      <c r="D158" t="s">
        <v>24</v>
      </c>
      <c r="E158" t="s">
        <v>21</v>
      </c>
      <c r="F158">
        <v>1</v>
      </c>
      <c r="G158">
        <f t="shared" ref="G158:G162" si="38">G157+5</f>
        <v>15</v>
      </c>
      <c r="I158">
        <v>2014</v>
      </c>
      <c r="J158">
        <f t="shared" ref="J158:J162" si="39">AVERAGE(G158:G159)</f>
        <v>17.5</v>
      </c>
      <c r="K158" cm="1">
        <f t="array" ref="K158">STOWA2024_JAARROND_T(A158*60,J158,I158,"","")</f>
        <v>2.0629302360928435E-2</v>
      </c>
      <c r="L158">
        <f t="shared" si="30"/>
        <v>72.712105031771486</v>
      </c>
    </row>
    <row r="159" spans="1:12" x14ac:dyDescent="0.3">
      <c r="A159">
        <v>216</v>
      </c>
      <c r="B159">
        <f t="shared" si="37"/>
        <v>18.015197342531962</v>
      </c>
      <c r="C159">
        <f t="shared" si="9"/>
        <v>18.015197342531962</v>
      </c>
      <c r="D159" t="s">
        <v>24</v>
      </c>
      <c r="E159" t="s">
        <v>21</v>
      </c>
      <c r="F159">
        <v>1</v>
      </c>
      <c r="G159">
        <f t="shared" si="38"/>
        <v>20</v>
      </c>
      <c r="I159">
        <v>2014</v>
      </c>
      <c r="J159">
        <f t="shared" si="39"/>
        <v>22.5</v>
      </c>
      <c r="K159" cm="1">
        <f t="array" ref="K159">STOWA2024_JAARROND_T(A159*60,J159,I159,"","")</f>
        <v>2.7423853803989245E-2</v>
      </c>
      <c r="L159">
        <f t="shared" si="30"/>
        <v>54.696907689239524</v>
      </c>
    </row>
    <row r="160" spans="1:12" x14ac:dyDescent="0.3">
      <c r="A160">
        <v>216</v>
      </c>
      <c r="B160">
        <f t="shared" si="37"/>
        <v>13.602727298969356</v>
      </c>
      <c r="C160">
        <f t="shared" si="9"/>
        <v>13.602727298969356</v>
      </c>
      <c r="D160" t="s">
        <v>24</v>
      </c>
      <c r="E160" t="s">
        <v>21</v>
      </c>
      <c r="F160">
        <v>1</v>
      </c>
      <c r="G160">
        <f t="shared" si="38"/>
        <v>25</v>
      </c>
      <c r="I160">
        <v>2014</v>
      </c>
      <c r="J160">
        <f t="shared" si="39"/>
        <v>27.5</v>
      </c>
      <c r="K160" cm="1">
        <f t="array" ref="K160">STOWA2024_JAARROND_T(A160*60,J160,I160,"","")</f>
        <v>3.6501518846575015E-2</v>
      </c>
      <c r="L160">
        <f t="shared" si="30"/>
        <v>41.094180390270168</v>
      </c>
    </row>
    <row r="161" spans="1:12" x14ac:dyDescent="0.3">
      <c r="A161">
        <v>216</v>
      </c>
      <c r="B161">
        <f t="shared" si="37"/>
        <v>10.257703372358677</v>
      </c>
      <c r="C161">
        <f t="shared" si="9"/>
        <v>10.257703372358677</v>
      </c>
      <c r="D161" t="s">
        <v>24</v>
      </c>
      <c r="E161" t="s">
        <v>21</v>
      </c>
      <c r="F161">
        <v>1</v>
      </c>
      <c r="G161">
        <f t="shared" si="38"/>
        <v>30</v>
      </c>
      <c r="I161">
        <v>2014</v>
      </c>
      <c r="J161">
        <f t="shared" si="39"/>
        <v>32.5</v>
      </c>
      <c r="K161" cm="1">
        <f t="array" ref="K161">STOWA2024_JAARROND_T(A161*60,J161,I161,"","")</f>
        <v>4.8643689067616867E-2</v>
      </c>
      <c r="L161">
        <f t="shared" si="30"/>
        <v>30.836477017911491</v>
      </c>
    </row>
    <row r="162" spans="1:12" x14ac:dyDescent="0.3">
      <c r="A162">
        <v>216</v>
      </c>
      <c r="B162">
        <f t="shared" si="37"/>
        <v>7.7265654584017156</v>
      </c>
      <c r="C162">
        <f t="shared" si="9"/>
        <v>7.7265654584017156</v>
      </c>
      <c r="D162" t="s">
        <v>24</v>
      </c>
      <c r="E162" t="s">
        <v>21</v>
      </c>
      <c r="F162">
        <v>1</v>
      </c>
      <c r="G162">
        <f t="shared" si="38"/>
        <v>35</v>
      </c>
      <c r="I162">
        <v>2014</v>
      </c>
      <c r="J162">
        <f t="shared" si="39"/>
        <v>37.5</v>
      </c>
      <c r="K162" cm="1">
        <f t="array" ref="K162">STOWA2024_JAARROND_T(A162*60,J162,I162,"","")</f>
        <v>6.4907215076846408E-2</v>
      </c>
      <c r="L162">
        <f t="shared" si="30"/>
        <v>23.109911559509776</v>
      </c>
    </row>
    <row r="163" spans="1:12" x14ac:dyDescent="0.3">
      <c r="A163">
        <v>216</v>
      </c>
      <c r="B163">
        <f>L162-L163</f>
        <v>5.8127156970638154</v>
      </c>
      <c r="C163">
        <f t="shared" si="9"/>
        <v>5.8127156970638154</v>
      </c>
      <c r="D163" t="s">
        <v>24</v>
      </c>
      <c r="E163" t="s">
        <v>21</v>
      </c>
      <c r="F163">
        <v>1</v>
      </c>
      <c r="G163">
        <f>G162+5</f>
        <v>40</v>
      </c>
      <c r="I163">
        <v>2014</v>
      </c>
      <c r="J163">
        <f>AVERAGE(G163:G164)</f>
        <v>42.5</v>
      </c>
      <c r="K163" cm="1">
        <f t="array" ref="K163">STOWA2024_JAARROND_T(A163*60,J163,I163,"","")</f>
        <v>8.6719258539279087E-2</v>
      </c>
      <c r="L163">
        <f t="shared" si="30"/>
        <v>17.29719586244596</v>
      </c>
    </row>
    <row r="164" spans="1:12" x14ac:dyDescent="0.3">
      <c r="A164">
        <v>216</v>
      </c>
      <c r="B164">
        <f t="shared" ref="B164:B186" si="40">L163-L164</f>
        <v>4.3670154493463933</v>
      </c>
      <c r="C164">
        <f t="shared" si="9"/>
        <v>4.3670154493463933</v>
      </c>
      <c r="D164" t="s">
        <v>24</v>
      </c>
      <c r="E164" t="s">
        <v>21</v>
      </c>
      <c r="F164">
        <v>1</v>
      </c>
      <c r="G164">
        <f t="shared" ref="G164:G187" si="41">G163+5</f>
        <v>45</v>
      </c>
      <c r="I164">
        <v>2014</v>
      </c>
      <c r="J164">
        <f t="shared" ref="J164:J186" si="42">AVERAGE(G164:G165)</f>
        <v>47.5</v>
      </c>
      <c r="K164" cm="1">
        <f t="array" ref="K164">STOWA2024_JAARROND_T(A164*60,J164,I164,"","")</f>
        <v>0.11600766208028696</v>
      </c>
      <c r="L164">
        <f t="shared" si="30"/>
        <v>12.930180413099567</v>
      </c>
    </row>
    <row r="165" spans="1:12" x14ac:dyDescent="0.3">
      <c r="A165">
        <v>216</v>
      </c>
      <c r="B165">
        <f t="shared" si="40"/>
        <v>3.2769331293757933</v>
      </c>
      <c r="C165">
        <f t="shared" si="9"/>
        <v>3.2769331293757933</v>
      </c>
      <c r="D165" t="s">
        <v>24</v>
      </c>
      <c r="E165" t="s">
        <v>21</v>
      </c>
      <c r="F165">
        <v>1</v>
      </c>
      <c r="G165">
        <f t="shared" si="41"/>
        <v>50</v>
      </c>
      <c r="I165">
        <v>2014</v>
      </c>
      <c r="J165">
        <f t="shared" si="42"/>
        <v>52.5</v>
      </c>
      <c r="K165" cm="1">
        <f t="array" ref="K165">STOWA2024_JAARROND_T(A165*60,J165,I165,"","")</f>
        <v>0.15538812545796193</v>
      </c>
      <c r="L165">
        <f t="shared" si="30"/>
        <v>9.6532472837237737</v>
      </c>
    </row>
    <row r="166" spans="1:12" x14ac:dyDescent="0.3">
      <c r="A166">
        <v>216</v>
      </c>
      <c r="B166">
        <f t="shared" si="40"/>
        <v>2.4558224353686953</v>
      </c>
      <c r="C166">
        <f t="shared" si="9"/>
        <v>2.4558224353686953</v>
      </c>
      <c r="D166" t="s">
        <v>24</v>
      </c>
      <c r="E166" t="s">
        <v>21</v>
      </c>
      <c r="F166">
        <v>1</v>
      </c>
      <c r="G166">
        <f t="shared" si="41"/>
        <v>55</v>
      </c>
      <c r="I166">
        <v>2014</v>
      </c>
      <c r="J166">
        <f t="shared" si="42"/>
        <v>57.5</v>
      </c>
      <c r="K166" cm="1">
        <f t="array" ref="K166">STOWA2024_JAARROND_T(A166*60,J166,I166,"","")</f>
        <v>0.20840787248272757</v>
      </c>
      <c r="L166">
        <f t="shared" si="30"/>
        <v>7.1974248483550785</v>
      </c>
    </row>
    <row r="167" spans="1:12" x14ac:dyDescent="0.3">
      <c r="A167">
        <v>216</v>
      </c>
      <c r="B167">
        <f t="shared" si="40"/>
        <v>1.8381450730840383</v>
      </c>
      <c r="C167">
        <f t="shared" si="9"/>
        <v>1.8381450730840383</v>
      </c>
      <c r="D167" t="s">
        <v>24</v>
      </c>
      <c r="E167" t="s">
        <v>21</v>
      </c>
      <c r="F167">
        <v>1</v>
      </c>
      <c r="G167">
        <f t="shared" si="41"/>
        <v>60</v>
      </c>
      <c r="I167">
        <v>2014</v>
      </c>
      <c r="J167">
        <f t="shared" si="42"/>
        <v>62.5</v>
      </c>
      <c r="K167" cm="1">
        <f t="array" ref="K167">STOWA2024_JAARROND_T(A167*60,J167,I167,"","")</f>
        <v>0.27988835494675007</v>
      </c>
      <c r="L167">
        <f t="shared" si="30"/>
        <v>5.3592797752710402</v>
      </c>
    </row>
    <row r="168" spans="1:12" x14ac:dyDescent="0.3">
      <c r="A168">
        <v>216</v>
      </c>
      <c r="B168">
        <f t="shared" si="40"/>
        <v>1.37397573681511</v>
      </c>
      <c r="C168">
        <f t="shared" si="9"/>
        <v>1.37397573681511</v>
      </c>
      <c r="D168" t="s">
        <v>24</v>
      </c>
      <c r="E168" t="s">
        <v>21</v>
      </c>
      <c r="F168">
        <v>1</v>
      </c>
      <c r="G168">
        <f t="shared" si="41"/>
        <v>65</v>
      </c>
      <c r="I168">
        <v>2014</v>
      </c>
      <c r="J168">
        <f t="shared" si="42"/>
        <v>67.5</v>
      </c>
      <c r="K168" cm="1">
        <f t="array" ref="K168">STOWA2024_JAARROND_T(A168*60,J168,I168,"","")</f>
        <v>0.37638282688744651</v>
      </c>
      <c r="L168">
        <f t="shared" si="30"/>
        <v>3.9853040384559302</v>
      </c>
    </row>
    <row r="169" spans="1:12" x14ac:dyDescent="0.3">
      <c r="A169">
        <v>216</v>
      </c>
      <c r="B169">
        <f t="shared" si="40"/>
        <v>1.0257024978496494</v>
      </c>
      <c r="C169">
        <f t="shared" si="9"/>
        <v>1.0257024978496494</v>
      </c>
      <c r="D169" t="s">
        <v>24</v>
      </c>
      <c r="E169" t="s">
        <v>21</v>
      </c>
      <c r="F169">
        <v>1</v>
      </c>
      <c r="G169">
        <f t="shared" si="41"/>
        <v>70</v>
      </c>
      <c r="I169">
        <v>2014</v>
      </c>
      <c r="J169">
        <f t="shared" si="42"/>
        <v>72.5</v>
      </c>
      <c r="K169" cm="1">
        <f t="array" ref="K169">STOWA2024_JAARROND_T(A169*60,J169,I169,"","")</f>
        <v>0.50682498282952027</v>
      </c>
      <c r="L169">
        <f t="shared" si="30"/>
        <v>2.9596015406062808</v>
      </c>
    </row>
    <row r="170" spans="1:12" x14ac:dyDescent="0.3">
      <c r="A170">
        <v>216</v>
      </c>
      <c r="B170">
        <f t="shared" si="40"/>
        <v>0.76465447478980941</v>
      </c>
      <c r="C170">
        <f t="shared" si="9"/>
        <v>0.76465447478980941</v>
      </c>
      <c r="D170" t="s">
        <v>24</v>
      </c>
      <c r="E170" t="s">
        <v>21</v>
      </c>
      <c r="F170">
        <v>1</v>
      </c>
      <c r="G170">
        <f t="shared" si="41"/>
        <v>75</v>
      </c>
      <c r="I170">
        <v>2014</v>
      </c>
      <c r="J170">
        <f t="shared" si="42"/>
        <v>77.5</v>
      </c>
      <c r="K170" cm="1">
        <f t="array" ref="K170">STOWA2024_JAARROND_T(A170*60,J170,I170,"","")</f>
        <v>0.68338777884925139</v>
      </c>
      <c r="L170">
        <f t="shared" si="30"/>
        <v>2.1949470658164714</v>
      </c>
    </row>
    <row r="171" spans="1:12" x14ac:dyDescent="0.3">
      <c r="A171">
        <v>216</v>
      </c>
      <c r="B171">
        <f t="shared" si="40"/>
        <v>0.56931764008660313</v>
      </c>
      <c r="C171">
        <f t="shared" si="9"/>
        <v>0.56931764008660313</v>
      </c>
      <c r="D171" t="s">
        <v>24</v>
      </c>
      <c r="E171" t="s">
        <v>21</v>
      </c>
      <c r="F171">
        <v>1</v>
      </c>
      <c r="G171">
        <f t="shared" si="41"/>
        <v>80</v>
      </c>
      <c r="I171">
        <v>2014</v>
      </c>
      <c r="J171">
        <f t="shared" si="42"/>
        <v>82.5</v>
      </c>
      <c r="K171" cm="1">
        <f t="array" ref="K171">STOWA2024_JAARROND_T(A171*60,J171,I171,"","")</f>
        <v>0.92271951790398743</v>
      </c>
      <c r="L171">
        <f t="shared" si="30"/>
        <v>1.6256294257298682</v>
      </c>
    </row>
    <row r="172" spans="1:12" x14ac:dyDescent="0.3">
      <c r="A172">
        <v>216</v>
      </c>
      <c r="B172">
        <f t="shared" si="40"/>
        <v>0.42321061912706237</v>
      </c>
      <c r="C172">
        <f t="shared" si="9"/>
        <v>0.42321061912706237</v>
      </c>
      <c r="D172" t="s">
        <v>24</v>
      </c>
      <c r="E172" t="s">
        <v>21</v>
      </c>
      <c r="F172">
        <v>1</v>
      </c>
      <c r="G172">
        <f t="shared" si="41"/>
        <v>85</v>
      </c>
      <c r="I172">
        <v>2014</v>
      </c>
      <c r="J172">
        <f t="shared" si="42"/>
        <v>87.5</v>
      </c>
      <c r="K172" cm="1">
        <f t="array" ref="K172">STOWA2024_JAARROND_T(A172*60,J172,I172,"","")</f>
        <v>1.2474854782402733</v>
      </c>
      <c r="L172">
        <f t="shared" si="30"/>
        <v>1.2024188066028059</v>
      </c>
    </row>
    <row r="173" spans="1:12" x14ac:dyDescent="0.3">
      <c r="A173">
        <v>216</v>
      </c>
      <c r="B173">
        <f t="shared" si="40"/>
        <v>0.31432850366708887</v>
      </c>
      <c r="C173">
        <f t="shared" si="9"/>
        <v>0.31432850366708887</v>
      </c>
      <c r="D173" t="s">
        <v>24</v>
      </c>
      <c r="E173" t="s">
        <v>21</v>
      </c>
      <c r="F173">
        <v>1</v>
      </c>
      <c r="G173">
        <f t="shared" si="41"/>
        <v>90</v>
      </c>
      <c r="I173">
        <v>2014</v>
      </c>
      <c r="J173">
        <f t="shared" si="42"/>
        <v>92.5</v>
      </c>
      <c r="K173" cm="1">
        <f t="array" ref="K173">STOWA2024_JAARROND_T(A173*60,J173,I173,"","")</f>
        <v>1.6890174287924582</v>
      </c>
      <c r="L173">
        <f t="shared" si="30"/>
        <v>0.888090302935717</v>
      </c>
    </row>
    <row r="174" spans="1:12" x14ac:dyDescent="0.3">
      <c r="A174">
        <v>216</v>
      </c>
      <c r="B174">
        <f t="shared" si="40"/>
        <v>0.23308613098699427</v>
      </c>
      <c r="C174">
        <f t="shared" si="9"/>
        <v>0.23308613098699427</v>
      </c>
      <c r="D174" t="s">
        <v>24</v>
      </c>
      <c r="E174" t="s">
        <v>21</v>
      </c>
      <c r="F174">
        <v>1</v>
      </c>
      <c r="G174">
        <f t="shared" si="41"/>
        <v>95</v>
      </c>
      <c r="I174">
        <v>2014</v>
      </c>
      <c r="J174">
        <f t="shared" si="42"/>
        <v>97.5</v>
      </c>
      <c r="K174" cm="1">
        <f t="array" ref="K174">STOWA2024_JAARROND_T(A174*60,J174,I174,"","")</f>
        <v>2.2900617495874944</v>
      </c>
      <c r="L174">
        <f t="shared" si="30"/>
        <v>0.65500417194872274</v>
      </c>
    </row>
    <row r="175" spans="1:12" x14ac:dyDescent="0.3">
      <c r="A175">
        <v>216</v>
      </c>
      <c r="B175">
        <f t="shared" si="40"/>
        <v>0.17258692199394399</v>
      </c>
      <c r="C175">
        <f t="shared" si="9"/>
        <v>0.17258692199394399</v>
      </c>
      <c r="D175" t="s">
        <v>24</v>
      </c>
      <c r="E175" t="s">
        <v>21</v>
      </c>
      <c r="F175">
        <v>1</v>
      </c>
      <c r="G175">
        <f t="shared" si="41"/>
        <v>100</v>
      </c>
      <c r="I175">
        <v>2014</v>
      </c>
      <c r="J175">
        <f t="shared" si="42"/>
        <v>102.5</v>
      </c>
      <c r="K175" cm="1">
        <f t="array" ref="K175">STOWA2024_JAARROND_T(A175*60,J175,I175,"","")</f>
        <v>3.1093415505780699</v>
      </c>
      <c r="L175">
        <f t="shared" si="30"/>
        <v>0.48241724995477875</v>
      </c>
    </row>
    <row r="176" spans="1:12" x14ac:dyDescent="0.3">
      <c r="A176">
        <v>216</v>
      </c>
      <c r="B176">
        <f t="shared" si="40"/>
        <v>0.12762220952459269</v>
      </c>
      <c r="C176">
        <f t="shared" si="9"/>
        <v>0.12762220952459269</v>
      </c>
      <c r="D176" t="s">
        <v>24</v>
      </c>
      <c r="E176" t="s">
        <v>21</v>
      </c>
      <c r="F176">
        <v>1</v>
      </c>
      <c r="G176">
        <f t="shared" si="41"/>
        <v>105</v>
      </c>
      <c r="I176">
        <v>2014</v>
      </c>
      <c r="J176">
        <f t="shared" si="42"/>
        <v>107.5</v>
      </c>
      <c r="K176" cm="1">
        <f t="array" ref="K176">STOWA2024_JAARROND_T(A176*60,J176,I176,"","")</f>
        <v>4.2277930327922917</v>
      </c>
      <c r="L176">
        <f t="shared" si="30"/>
        <v>0.35479504043018606</v>
      </c>
    </row>
    <row r="177" spans="1:12" x14ac:dyDescent="0.3">
      <c r="A177">
        <v>216</v>
      </c>
      <c r="B177">
        <f t="shared" si="40"/>
        <v>9.4235602159040699E-2</v>
      </c>
      <c r="C177">
        <f t="shared" si="9"/>
        <v>9.4235602159040699E-2</v>
      </c>
      <c r="D177" t="s">
        <v>24</v>
      </c>
      <c r="E177" t="s">
        <v>21</v>
      </c>
      <c r="F177">
        <v>1</v>
      </c>
      <c r="G177">
        <f t="shared" si="41"/>
        <v>110</v>
      </c>
      <c r="I177">
        <v>2014</v>
      </c>
      <c r="J177">
        <f t="shared" si="42"/>
        <v>112.5</v>
      </c>
      <c r="K177" cm="1">
        <f t="array" ref="K177">STOWA2024_JAARROND_T(A177*60,J177,I177,"","")</f>
        <v>5.7568438508800375</v>
      </c>
      <c r="L177">
        <f t="shared" si="30"/>
        <v>0.26055943827114536</v>
      </c>
    </row>
    <row r="178" spans="1:12" x14ac:dyDescent="0.3">
      <c r="A178">
        <v>216</v>
      </c>
      <c r="B178">
        <f t="shared" si="40"/>
        <v>6.9482664825254198E-2</v>
      </c>
      <c r="C178">
        <f t="shared" si="9"/>
        <v>6.9482664825254198E-2</v>
      </c>
      <c r="D178" t="s">
        <v>24</v>
      </c>
      <c r="E178" t="s">
        <v>21</v>
      </c>
      <c r="F178">
        <v>1</v>
      </c>
      <c r="G178">
        <f t="shared" si="41"/>
        <v>115</v>
      </c>
      <c r="I178">
        <v>2014</v>
      </c>
      <c r="J178">
        <f t="shared" si="42"/>
        <v>117.5</v>
      </c>
      <c r="K178" cm="1">
        <f t="array" ref="K178">STOWA2024_JAARROND_T(A178*60,J178,I178,"","")</f>
        <v>7.8502476933690106</v>
      </c>
      <c r="L178">
        <f t="shared" si="30"/>
        <v>0.19107677344589116</v>
      </c>
    </row>
    <row r="179" spans="1:12" x14ac:dyDescent="0.3">
      <c r="A179">
        <v>216</v>
      </c>
      <c r="B179">
        <f t="shared" si="40"/>
        <v>5.1159373567977395E-2</v>
      </c>
      <c r="C179">
        <f t="shared" si="9"/>
        <v>5.1159373567977395E-2</v>
      </c>
      <c r="D179" t="s">
        <v>24</v>
      </c>
      <c r="E179" t="s">
        <v>21</v>
      </c>
      <c r="F179">
        <v>1</v>
      </c>
      <c r="G179">
        <f t="shared" si="41"/>
        <v>120</v>
      </c>
      <c r="I179">
        <v>2014</v>
      </c>
      <c r="J179">
        <f t="shared" si="42"/>
        <v>122.5</v>
      </c>
      <c r="K179" cm="1">
        <f t="array" ref="K179">STOWA2024_JAARROND_T(A179*60,J179,I179,"","")</f>
        <v>10.720610884056159</v>
      </c>
      <c r="L179">
        <f t="shared" si="30"/>
        <v>0.13991739987791377</v>
      </c>
    </row>
    <row r="180" spans="1:12" x14ac:dyDescent="0.3">
      <c r="A180">
        <v>216</v>
      </c>
      <c r="B180">
        <f t="shared" si="40"/>
        <v>3.7614199399040676E-2</v>
      </c>
      <c r="C180">
        <f t="shared" si="9"/>
        <v>3.7614199399040676E-2</v>
      </c>
      <c r="D180" t="s">
        <v>24</v>
      </c>
      <c r="E180" t="s">
        <v>21</v>
      </c>
      <c r="F180">
        <v>1</v>
      </c>
      <c r="G180">
        <f t="shared" si="41"/>
        <v>125</v>
      </c>
      <c r="I180">
        <v>2014</v>
      </c>
      <c r="J180">
        <f t="shared" si="42"/>
        <v>127.5</v>
      </c>
      <c r="K180" cm="1">
        <f t="array" ref="K180">STOWA2024_JAARROND_T(A180*60,J180,I180,"","")</f>
        <v>14.662297884901159</v>
      </c>
      <c r="L180">
        <f t="shared" si="30"/>
        <v>0.10230320047887309</v>
      </c>
    </row>
    <row r="181" spans="1:12" x14ac:dyDescent="0.3">
      <c r="A181">
        <v>216</v>
      </c>
      <c r="B181">
        <f t="shared" si="40"/>
        <v>2.7613561113386961E-2</v>
      </c>
      <c r="C181">
        <f t="shared" si="9"/>
        <v>2.7613561113386961E-2</v>
      </c>
      <c r="D181" t="s">
        <v>24</v>
      </c>
      <c r="E181" t="s">
        <v>21</v>
      </c>
      <c r="F181">
        <v>1</v>
      </c>
      <c r="G181">
        <f t="shared" si="41"/>
        <v>130</v>
      </c>
      <c r="I181">
        <v>2014</v>
      </c>
      <c r="J181">
        <f t="shared" si="42"/>
        <v>132.5</v>
      </c>
      <c r="K181" cm="1">
        <f t="array" ref="K181">STOWA2024_JAARROND_T(A181*60,J181,I181,"","")</f>
        <v>20.083106743358382</v>
      </c>
      <c r="L181">
        <f t="shared" si="30"/>
        <v>7.468963936548613E-2</v>
      </c>
    </row>
    <row r="182" spans="1:12" x14ac:dyDescent="0.3">
      <c r="A182">
        <v>216</v>
      </c>
      <c r="B182">
        <f t="shared" si="40"/>
        <v>2.0242743548295951E-2</v>
      </c>
      <c r="C182">
        <f t="shared" si="9"/>
        <v>2.0242743548295951E-2</v>
      </c>
      <c r="D182" t="s">
        <v>24</v>
      </c>
      <c r="E182" t="s">
        <v>21</v>
      </c>
      <c r="F182">
        <v>1</v>
      </c>
      <c r="G182">
        <f t="shared" si="41"/>
        <v>135</v>
      </c>
      <c r="I182">
        <v>2014</v>
      </c>
      <c r="J182">
        <f t="shared" si="42"/>
        <v>137.5</v>
      </c>
      <c r="K182" cm="1">
        <f t="array" ref="K182">STOWA2024_JAARROND_T(A182*60,J182,I182,"","")</f>
        <v>27.549779973432649</v>
      </c>
      <c r="L182">
        <f t="shared" si="30"/>
        <v>5.4446895817190179E-2</v>
      </c>
    </row>
    <row r="183" spans="1:12" x14ac:dyDescent="0.3">
      <c r="A183">
        <v>216</v>
      </c>
      <c r="B183">
        <f t="shared" si="40"/>
        <v>1.4816649934485226E-2</v>
      </c>
      <c r="C183">
        <f t="shared" si="9"/>
        <v>1.4816649934485226E-2</v>
      </c>
      <c r="D183" t="s">
        <v>24</v>
      </c>
      <c r="E183" t="s">
        <v>21</v>
      </c>
      <c r="F183">
        <v>1</v>
      </c>
      <c r="G183">
        <f t="shared" si="41"/>
        <v>140</v>
      </c>
      <c r="I183">
        <v>2014</v>
      </c>
      <c r="J183">
        <f t="shared" si="42"/>
        <v>142.5</v>
      </c>
      <c r="K183" cm="1">
        <f t="array" ref="K183">STOWA2024_JAARROND_T(A183*60,J183,I183,"","")</f>
        <v>37.849878712325008</v>
      </c>
      <c r="L183">
        <f t="shared" si="30"/>
        <v>3.9630245882704952E-2</v>
      </c>
    </row>
    <row r="184" spans="1:12" x14ac:dyDescent="0.3">
      <c r="A184">
        <v>216</v>
      </c>
      <c r="B184">
        <f t="shared" si="40"/>
        <v>1.0828942541805303E-2</v>
      </c>
      <c r="C184">
        <f t="shared" si="9"/>
        <v>1.0828942541805303E-2</v>
      </c>
      <c r="D184" t="s">
        <v>24</v>
      </c>
      <c r="E184" t="s">
        <v>21</v>
      </c>
      <c r="F184">
        <v>1</v>
      </c>
      <c r="G184">
        <f t="shared" si="41"/>
        <v>145</v>
      </c>
      <c r="I184">
        <v>2014</v>
      </c>
      <c r="J184">
        <f t="shared" si="42"/>
        <v>147.5</v>
      </c>
      <c r="K184" cm="1">
        <f t="array" ref="K184">STOWA2024_JAARROND_T(A184*60,J184,I184,"","")</f>
        <v>52.080976414352271</v>
      </c>
      <c r="L184">
        <f t="shared" si="30"/>
        <v>2.8801303340899649E-2</v>
      </c>
    </row>
    <row r="185" spans="1:12" x14ac:dyDescent="0.3">
      <c r="A185">
        <v>216</v>
      </c>
      <c r="B185">
        <f t="shared" si="40"/>
        <v>7.9025658456335357E-3</v>
      </c>
      <c r="C185">
        <f t="shared" si="9"/>
        <v>7.9025658456335357E-3</v>
      </c>
      <c r="D185" t="s">
        <v>24</v>
      </c>
      <c r="E185" t="s">
        <v>21</v>
      </c>
      <c r="F185">
        <v>1</v>
      </c>
      <c r="G185">
        <f t="shared" si="41"/>
        <v>150</v>
      </c>
      <c r="I185">
        <v>2014</v>
      </c>
      <c r="J185">
        <f t="shared" si="42"/>
        <v>152.5</v>
      </c>
      <c r="K185" cm="1">
        <f t="array" ref="K185">STOWA2024_JAARROND_T(A185*60,J185,I185,"","")</f>
        <v>71.774670615379193</v>
      </c>
      <c r="L185">
        <f t="shared" si="30"/>
        <v>2.0898737495266113E-2</v>
      </c>
    </row>
    <row r="186" spans="1:12" x14ac:dyDescent="0.3">
      <c r="A186">
        <v>216</v>
      </c>
      <c r="B186">
        <f t="shared" si="40"/>
        <v>5.7580105423087787E-3</v>
      </c>
      <c r="C186">
        <f t="shared" si="9"/>
        <v>5.7580105423087787E-3</v>
      </c>
      <c r="D186" t="s">
        <v>24</v>
      </c>
      <c r="E186" t="s">
        <v>21</v>
      </c>
      <c r="F186">
        <v>1</v>
      </c>
      <c r="G186">
        <f t="shared" si="41"/>
        <v>155</v>
      </c>
      <c r="I186">
        <v>2014</v>
      </c>
      <c r="J186">
        <f t="shared" si="42"/>
        <v>157.5</v>
      </c>
      <c r="K186" cm="1">
        <f t="array" ref="K186">STOWA2024_JAARROND_T(A186*60,J186,I186,"","")</f>
        <v>99.070540315570199</v>
      </c>
      <c r="L186">
        <f t="shared" si="30"/>
        <v>1.5140726952957335E-2</v>
      </c>
    </row>
    <row r="187" spans="1:12" x14ac:dyDescent="0.3">
      <c r="A187">
        <v>216</v>
      </c>
      <c r="B187" s="1">
        <f>L186</f>
        <v>1.5140726952957335E-2</v>
      </c>
      <c r="C187">
        <f t="shared" si="9"/>
        <v>1.5140726952957335E-2</v>
      </c>
      <c r="D187" t="s">
        <v>24</v>
      </c>
      <c r="E187" t="s">
        <v>21</v>
      </c>
      <c r="F187">
        <v>1</v>
      </c>
      <c r="G187">
        <f t="shared" si="41"/>
        <v>160</v>
      </c>
      <c r="I187">
        <v>2014</v>
      </c>
      <c r="J187" s="1">
        <v>999</v>
      </c>
      <c r="K187" cm="1">
        <f t="array" ref="K187">STOWA2024_JAARROND_T(A187*60,J187,I187,"","")</f>
        <v>2.112192610803964E+16</v>
      </c>
      <c r="L187">
        <f t="shared" si="30"/>
        <v>7.1016250711579509E-17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1F65C-E1F7-477C-B117-39793D67DE24}">
  <sheetPr codeName="Blad2">
    <tabColor theme="9" tint="0.79998168889431442"/>
  </sheetPr>
  <dimension ref="A1:AE187"/>
  <sheetViews>
    <sheetView workbookViewId="0">
      <selection activeCell="L21" sqref="L21"/>
    </sheetView>
  </sheetViews>
  <sheetFormatPr defaultRowHeight="14.4" x14ac:dyDescent="0.3"/>
  <cols>
    <col min="1" max="1" width="8" customWidth="1"/>
    <col min="2" max="2" width="10.5546875" bestFit="1" customWidth="1"/>
    <col min="3" max="3" width="12" bestFit="1" customWidth="1"/>
    <col min="4" max="4" width="18.44140625" bestFit="1" customWidth="1"/>
    <col min="5" max="5" width="18.33203125" customWidth="1"/>
    <col min="6" max="6" width="4.33203125" bestFit="1" customWidth="1"/>
    <col min="7" max="7" width="8" bestFit="1" customWidth="1"/>
    <col min="8" max="8" width="18.33203125" customWidth="1"/>
    <col min="9" max="9" width="21" customWidth="1"/>
    <col min="10" max="10" width="11.44140625" bestFit="1" customWidth="1"/>
    <col min="11" max="11" width="13.5546875" bestFit="1" customWidth="1"/>
  </cols>
  <sheetData>
    <row r="1" spans="1:12" x14ac:dyDescent="0.3">
      <c r="A1" t="s">
        <v>14</v>
      </c>
      <c r="B1" t="s">
        <v>15</v>
      </c>
      <c r="C1" t="s">
        <v>16</v>
      </c>
      <c r="D1" t="s">
        <v>17</v>
      </c>
      <c r="E1" t="s">
        <v>18</v>
      </c>
      <c r="F1" t="s">
        <v>20</v>
      </c>
      <c r="G1" t="s">
        <v>1</v>
      </c>
      <c r="I1" t="s">
        <v>4</v>
      </c>
      <c r="J1" t="s">
        <v>13</v>
      </c>
      <c r="K1" t="s">
        <v>2</v>
      </c>
      <c r="L1" t="s">
        <v>3</v>
      </c>
    </row>
    <row r="2" spans="1:12" x14ac:dyDescent="0.3">
      <c r="A2">
        <v>12</v>
      </c>
      <c r="B2" s="1">
        <f>365.25*24/A2 - L2</f>
        <v>719.01953992230312</v>
      </c>
      <c r="C2">
        <f>B2</f>
        <v>719.01953992230312</v>
      </c>
      <c r="D2" t="s">
        <v>24</v>
      </c>
      <c r="E2" t="s">
        <v>19</v>
      </c>
      <c r="F2">
        <v>1</v>
      </c>
      <c r="G2">
        <v>10</v>
      </c>
      <c r="I2">
        <v>2014</v>
      </c>
      <c r="J2" s="1">
        <v>12.5</v>
      </c>
      <c r="K2" cm="1">
        <f t="array" ref="K2">STOWA2024_NDJF_T(A2*60,J2,I2,"","")</f>
        <v>0.26131356929049454</v>
      </c>
      <c r="L2">
        <f>1/K2 * 12/4</f>
        <v>11.480460077696879</v>
      </c>
    </row>
    <row r="3" spans="1:12" x14ac:dyDescent="0.3">
      <c r="A3">
        <v>12</v>
      </c>
      <c r="B3">
        <f t="shared" ref="B3:B7" si="0">L2-L3</f>
        <v>7.2080333065390434</v>
      </c>
      <c r="C3">
        <f t="shared" ref="C3:C32" si="1">B3</f>
        <v>7.2080333065390434</v>
      </c>
      <c r="D3" t="s">
        <v>24</v>
      </c>
      <c r="E3" t="s">
        <v>19</v>
      </c>
      <c r="F3">
        <v>1</v>
      </c>
      <c r="G3">
        <f t="shared" ref="G3:G7" si="2">G2+5</f>
        <v>15</v>
      </c>
      <c r="I3">
        <v>2014</v>
      </c>
      <c r="J3">
        <f t="shared" ref="J3:J7" si="3">AVERAGE(G3:G4)</f>
        <v>17.5</v>
      </c>
      <c r="K3" cm="1">
        <f t="array" ref="K3">STOWA2024_NDJF_T(A3*60,J3,I3,"","")</f>
        <v>0.70217704379447898</v>
      </c>
      <c r="L3">
        <f>1/K3 * 12/4</f>
        <v>4.2724267711578356</v>
      </c>
    </row>
    <row r="4" spans="1:12" x14ac:dyDescent="0.3">
      <c r="A4">
        <v>12</v>
      </c>
      <c r="B4">
        <f t="shared" si="0"/>
        <v>2.6371359693234377</v>
      </c>
      <c r="C4">
        <f t="shared" si="1"/>
        <v>2.6371359693234377</v>
      </c>
      <c r="D4" t="s">
        <v>24</v>
      </c>
      <c r="E4" t="s">
        <v>19</v>
      </c>
      <c r="F4">
        <v>1</v>
      </c>
      <c r="G4">
        <f t="shared" si="2"/>
        <v>20</v>
      </c>
      <c r="I4">
        <v>2014</v>
      </c>
      <c r="J4">
        <f t="shared" si="3"/>
        <v>22.5</v>
      </c>
      <c r="K4" cm="1">
        <f t="array" ref="K4">STOWA2024_NDJF_T(A4*60,J4,I4,"","")</f>
        <v>1.8345360939074142</v>
      </c>
      <c r="L4">
        <f t="shared" ref="L4:L67" si="4">1/K4 * 12/4</f>
        <v>1.6352908018343979</v>
      </c>
    </row>
    <row r="5" spans="1:12" x14ac:dyDescent="0.3">
      <c r="A5">
        <v>12</v>
      </c>
      <c r="B5">
        <f t="shared" si="0"/>
        <v>0.9925391402250977</v>
      </c>
      <c r="C5">
        <f t="shared" si="1"/>
        <v>0.9925391402250977</v>
      </c>
      <c r="D5" t="s">
        <v>24</v>
      </c>
      <c r="E5" t="s">
        <v>19</v>
      </c>
      <c r="F5">
        <v>1</v>
      </c>
      <c r="G5">
        <f t="shared" si="2"/>
        <v>25</v>
      </c>
      <c r="I5">
        <v>2014</v>
      </c>
      <c r="J5">
        <f t="shared" si="3"/>
        <v>27.5</v>
      </c>
      <c r="K5" cm="1">
        <f t="array" ref="K5">STOWA2024_NDJF_T(A5*60,J5,I5,"","")</f>
        <v>4.6674325080524879</v>
      </c>
      <c r="L5">
        <f t="shared" si="4"/>
        <v>0.6427516616093002</v>
      </c>
    </row>
    <row r="6" spans="1:12" x14ac:dyDescent="0.3">
      <c r="A6">
        <v>12</v>
      </c>
      <c r="B6">
        <f t="shared" si="0"/>
        <v>0.38369320929335915</v>
      </c>
      <c r="C6">
        <f t="shared" si="1"/>
        <v>0.38369320929335915</v>
      </c>
      <c r="D6" t="s">
        <v>24</v>
      </c>
      <c r="E6" t="s">
        <v>19</v>
      </c>
      <c r="F6">
        <v>1</v>
      </c>
      <c r="G6">
        <f t="shared" si="2"/>
        <v>30</v>
      </c>
      <c r="I6">
        <v>2014</v>
      </c>
      <c r="J6">
        <f t="shared" si="3"/>
        <v>32.5</v>
      </c>
      <c r="K6" cm="1">
        <f t="array" ref="K6">STOWA2024_NDJF_T(A6*60,J6,I6,"","")</f>
        <v>11.580398065303335</v>
      </c>
      <c r="L6">
        <f t="shared" si="4"/>
        <v>0.25905845231594105</v>
      </c>
    </row>
    <row r="7" spans="1:12" x14ac:dyDescent="0.3">
      <c r="A7">
        <v>12</v>
      </c>
      <c r="B7">
        <f t="shared" si="0"/>
        <v>0.15213397401766912</v>
      </c>
      <c r="C7">
        <f t="shared" si="1"/>
        <v>0.15213397401766912</v>
      </c>
      <c r="D7" t="s">
        <v>24</v>
      </c>
      <c r="E7" t="s">
        <v>19</v>
      </c>
      <c r="F7">
        <v>1</v>
      </c>
      <c r="G7">
        <f t="shared" si="2"/>
        <v>35</v>
      </c>
      <c r="I7">
        <v>2014</v>
      </c>
      <c r="J7">
        <f t="shared" si="3"/>
        <v>37.5</v>
      </c>
      <c r="K7" cm="1">
        <f t="array" ref="K7">STOWA2024_NDJF_T(A7*60,J7,I7,"","")</f>
        <v>28.057186228501664</v>
      </c>
      <c r="L7">
        <f t="shared" si="4"/>
        <v>0.10692447829827192</v>
      </c>
    </row>
    <row r="8" spans="1:12" x14ac:dyDescent="0.3">
      <c r="A8">
        <v>12</v>
      </c>
      <c r="B8">
        <f>L7-L8</f>
        <v>6.1784128466192877E-2</v>
      </c>
      <c r="C8">
        <f t="shared" si="1"/>
        <v>6.1784128466192877E-2</v>
      </c>
      <c r="D8" t="s">
        <v>24</v>
      </c>
      <c r="E8" t="s">
        <v>19</v>
      </c>
      <c r="F8">
        <v>1</v>
      </c>
      <c r="G8">
        <f>G7+5</f>
        <v>40</v>
      </c>
      <c r="I8">
        <v>2014</v>
      </c>
      <c r="J8">
        <f>AVERAGE(G8:G9)</f>
        <v>42.5</v>
      </c>
      <c r="K8" cm="1">
        <f t="array" ref="K8">STOWA2024_NDJF_T(A8*60,J8,I8,"","")</f>
        <v>66.459387469523904</v>
      </c>
      <c r="L8">
        <f t="shared" si="4"/>
        <v>4.5140349832079048E-2</v>
      </c>
    </row>
    <row r="9" spans="1:12" x14ac:dyDescent="0.3">
      <c r="A9">
        <v>12</v>
      </c>
      <c r="B9">
        <f t="shared" ref="B9:B31" si="5">L8-L9</f>
        <v>2.5670056875695416E-2</v>
      </c>
      <c r="C9">
        <f t="shared" si="1"/>
        <v>2.5670056875695416E-2</v>
      </c>
      <c r="D9" t="s">
        <v>24</v>
      </c>
      <c r="E9" t="s">
        <v>19</v>
      </c>
      <c r="F9">
        <v>1</v>
      </c>
      <c r="G9">
        <f t="shared" ref="G9:G32" si="6">G8+5</f>
        <v>45</v>
      </c>
      <c r="I9">
        <v>2014</v>
      </c>
      <c r="J9">
        <f t="shared" ref="J9:J31" si="7">AVERAGE(G9:G10)</f>
        <v>47.5</v>
      </c>
      <c r="K9" cm="1">
        <f t="array" ref="K9">STOWA2024_NDJF_T(A9*60,J9,I9,"","")</f>
        <v>154.08088654446283</v>
      </c>
      <c r="L9">
        <f t="shared" si="4"/>
        <v>1.9470292956383632E-2</v>
      </c>
    </row>
    <row r="10" spans="1:12" x14ac:dyDescent="0.3">
      <c r="A10">
        <v>12</v>
      </c>
      <c r="B10">
        <f t="shared" si="5"/>
        <v>1.08989912582656E-2</v>
      </c>
      <c r="C10">
        <f t="shared" si="1"/>
        <v>1.08989912582656E-2</v>
      </c>
      <c r="D10" t="s">
        <v>24</v>
      </c>
      <c r="E10" t="s">
        <v>19</v>
      </c>
      <c r="F10">
        <v>1</v>
      </c>
      <c r="G10">
        <f t="shared" si="6"/>
        <v>50</v>
      </c>
      <c r="I10">
        <v>2014</v>
      </c>
      <c r="J10">
        <f t="shared" si="7"/>
        <v>52.5</v>
      </c>
      <c r="K10" cm="1">
        <f t="array" ref="K10">STOWA2024_NDJF_T(A10*60,J10,I10,"","")</f>
        <v>350.00518073686499</v>
      </c>
      <c r="L10">
        <f t="shared" si="4"/>
        <v>8.5713016981180321E-3</v>
      </c>
    </row>
    <row r="11" spans="1:12" x14ac:dyDescent="0.3">
      <c r="A11">
        <v>12</v>
      </c>
      <c r="B11">
        <f t="shared" si="5"/>
        <v>4.723904483536441E-3</v>
      </c>
      <c r="C11">
        <f t="shared" si="1"/>
        <v>4.723904483536441E-3</v>
      </c>
      <c r="D11" t="s">
        <v>24</v>
      </c>
      <c r="E11" t="s">
        <v>19</v>
      </c>
      <c r="F11">
        <v>1</v>
      </c>
      <c r="G11">
        <f t="shared" si="6"/>
        <v>55</v>
      </c>
      <c r="I11">
        <v>2014</v>
      </c>
      <c r="J11">
        <f t="shared" si="7"/>
        <v>57.5</v>
      </c>
      <c r="K11" cm="1">
        <f t="array" ref="K11">STOWA2024_NDJF_T(A11*60,J11,I11,"","")</f>
        <v>779.74792637215489</v>
      </c>
      <c r="L11">
        <f t="shared" si="4"/>
        <v>3.847397214581591E-3</v>
      </c>
    </row>
    <row r="12" spans="1:12" x14ac:dyDescent="0.3">
      <c r="A12">
        <v>12</v>
      </c>
      <c r="B12">
        <f t="shared" si="5"/>
        <v>2.088114880487602E-3</v>
      </c>
      <c r="C12">
        <f t="shared" si="1"/>
        <v>2.088114880487602E-3</v>
      </c>
      <c r="D12" t="s">
        <v>24</v>
      </c>
      <c r="E12" t="s">
        <v>19</v>
      </c>
      <c r="F12">
        <v>1</v>
      </c>
      <c r="G12">
        <f t="shared" si="6"/>
        <v>60</v>
      </c>
      <c r="I12">
        <v>2014</v>
      </c>
      <c r="J12">
        <f t="shared" si="7"/>
        <v>62.5</v>
      </c>
      <c r="K12" cm="1">
        <f t="array" ref="K12">STOWA2024_NDJF_T(A12*60,J12,I12,"","")</f>
        <v>1705.240791578213</v>
      </c>
      <c r="L12">
        <f t="shared" si="4"/>
        <v>1.7592823340939891E-3</v>
      </c>
    </row>
    <row r="13" spans="1:12" x14ac:dyDescent="0.3">
      <c r="A13">
        <v>12</v>
      </c>
      <c r="B13">
        <f t="shared" si="5"/>
        <v>9.4043916353789075E-4</v>
      </c>
      <c r="C13">
        <f t="shared" si="1"/>
        <v>9.4043916353789075E-4</v>
      </c>
      <c r="D13" t="s">
        <v>24</v>
      </c>
      <c r="E13" t="s">
        <v>19</v>
      </c>
      <c r="F13">
        <v>1</v>
      </c>
      <c r="G13">
        <f t="shared" si="6"/>
        <v>65</v>
      </c>
      <c r="I13">
        <v>2014</v>
      </c>
      <c r="J13">
        <f t="shared" si="7"/>
        <v>67.5</v>
      </c>
      <c r="K13" cm="1">
        <f t="array" ref="K13">STOWA2024_NDJF_T(A13*60,J13,I13,"","")</f>
        <v>3663.7052220422374</v>
      </c>
      <c r="L13">
        <f t="shared" si="4"/>
        <v>8.188431705560983E-4</v>
      </c>
    </row>
    <row r="14" spans="1:12" x14ac:dyDescent="0.3">
      <c r="A14">
        <v>12</v>
      </c>
      <c r="B14">
        <f t="shared" si="5"/>
        <v>4.3121989261375401E-4</v>
      </c>
      <c r="C14">
        <f t="shared" si="1"/>
        <v>4.3121989261375401E-4</v>
      </c>
      <c r="D14" t="s">
        <v>24</v>
      </c>
      <c r="E14" t="s">
        <v>19</v>
      </c>
      <c r="F14">
        <v>1</v>
      </c>
      <c r="G14">
        <f t="shared" si="6"/>
        <v>70</v>
      </c>
      <c r="I14">
        <v>2014</v>
      </c>
      <c r="J14">
        <f t="shared" si="7"/>
        <v>72.5</v>
      </c>
      <c r="K14" cm="1">
        <f t="array" ref="K14">STOWA2024_NDJF_T(A14*60,J14,I14,"","")</f>
        <v>7739.4732739611809</v>
      </c>
      <c r="L14">
        <f t="shared" si="4"/>
        <v>3.876232779423443E-4</v>
      </c>
    </row>
    <row r="15" spans="1:12" x14ac:dyDescent="0.3">
      <c r="A15">
        <v>12</v>
      </c>
      <c r="B15">
        <f t="shared" si="5"/>
        <v>2.0113536496667837E-4</v>
      </c>
      <c r="C15">
        <f t="shared" si="1"/>
        <v>2.0113536496667837E-4</v>
      </c>
      <c r="D15" t="s">
        <v>24</v>
      </c>
      <c r="E15" t="s">
        <v>19</v>
      </c>
      <c r="F15">
        <v>1</v>
      </c>
      <c r="G15">
        <f t="shared" si="6"/>
        <v>75</v>
      </c>
      <c r="I15">
        <v>2014</v>
      </c>
      <c r="J15">
        <f t="shared" si="7"/>
        <v>77.5</v>
      </c>
      <c r="K15" cm="1">
        <f t="array" ref="K15">STOWA2024_NDJF_T(A15*60,J15,I15,"","")</f>
        <v>16086.83346888792</v>
      </c>
      <c r="L15">
        <f t="shared" si="4"/>
        <v>1.8648791297566593E-4</v>
      </c>
    </row>
    <row r="16" spans="1:12" x14ac:dyDescent="0.3">
      <c r="A16">
        <v>12</v>
      </c>
      <c r="B16">
        <f t="shared" si="5"/>
        <v>9.5365527924206039E-5</v>
      </c>
      <c r="C16">
        <f t="shared" si="1"/>
        <v>9.5365527924206039E-5</v>
      </c>
      <c r="D16" t="s">
        <v>24</v>
      </c>
      <c r="E16" t="s">
        <v>19</v>
      </c>
      <c r="F16">
        <v>1</v>
      </c>
      <c r="G16">
        <f t="shared" si="6"/>
        <v>80</v>
      </c>
      <c r="I16">
        <v>2014</v>
      </c>
      <c r="J16">
        <f t="shared" si="7"/>
        <v>82.5</v>
      </c>
      <c r="K16" cm="1">
        <f t="array" ref="K16">STOWA2024_NDJF_T(A16*60,J16,I16,"","")</f>
        <v>32922.755460206608</v>
      </c>
      <c r="L16">
        <f t="shared" si="4"/>
        <v>9.1122385051459887E-5</v>
      </c>
    </row>
    <row r="17" spans="1:12" x14ac:dyDescent="0.3">
      <c r="A17">
        <v>12</v>
      </c>
      <c r="B17">
        <f t="shared" si="5"/>
        <v>4.5931690978948515E-5</v>
      </c>
      <c r="C17">
        <f t="shared" si="1"/>
        <v>4.5931690978948515E-5</v>
      </c>
      <c r="D17" t="s">
        <v>24</v>
      </c>
      <c r="E17" t="s">
        <v>19</v>
      </c>
      <c r="F17">
        <v>1</v>
      </c>
      <c r="G17">
        <f t="shared" si="6"/>
        <v>85</v>
      </c>
      <c r="I17">
        <v>2014</v>
      </c>
      <c r="J17">
        <f t="shared" si="7"/>
        <v>87.5</v>
      </c>
      <c r="K17" cm="1">
        <f t="array" ref="K17">STOWA2024_NDJF_T(A17*60,J17,I17,"","")</f>
        <v>66385.349054084174</v>
      </c>
      <c r="L17">
        <f t="shared" si="4"/>
        <v>4.5190694072511371E-5</v>
      </c>
    </row>
    <row r="18" spans="1:12" x14ac:dyDescent="0.3">
      <c r="A18">
        <v>12</v>
      </c>
      <c r="B18">
        <f t="shared" si="5"/>
        <v>2.2457043506596802E-5</v>
      </c>
      <c r="C18">
        <f t="shared" si="1"/>
        <v>2.2457043506596802E-5</v>
      </c>
      <c r="D18" t="s">
        <v>24</v>
      </c>
      <c r="E18" t="s">
        <v>19</v>
      </c>
      <c r="F18">
        <v>1</v>
      </c>
      <c r="G18">
        <f t="shared" si="6"/>
        <v>90</v>
      </c>
      <c r="I18">
        <v>2014</v>
      </c>
      <c r="J18">
        <f t="shared" si="7"/>
        <v>92.5</v>
      </c>
      <c r="K18" cm="1">
        <f t="array" ref="K18">STOWA2024_NDJF_T(A18*60,J18,I18,"","")</f>
        <v>131962.96790529607</v>
      </c>
      <c r="L18">
        <f t="shared" si="4"/>
        <v>2.2733650565914569E-5</v>
      </c>
    </row>
    <row r="19" spans="1:12" x14ac:dyDescent="0.3">
      <c r="A19">
        <v>12</v>
      </c>
      <c r="B19">
        <f t="shared" si="5"/>
        <v>1.1139738330367009E-5</v>
      </c>
      <c r="C19">
        <f t="shared" si="1"/>
        <v>1.1139738330367009E-5</v>
      </c>
      <c r="D19" t="s">
        <v>24</v>
      </c>
      <c r="E19" t="s">
        <v>19</v>
      </c>
      <c r="F19">
        <v>1</v>
      </c>
      <c r="G19">
        <f t="shared" si="6"/>
        <v>95</v>
      </c>
      <c r="I19">
        <v>2014</v>
      </c>
      <c r="J19">
        <f t="shared" si="7"/>
        <v>97.5</v>
      </c>
      <c r="K19" cm="1">
        <f t="array" ref="K19">STOWA2024_NDJF_T(A19*60,J19,I19,"","")</f>
        <v>258756.48694336659</v>
      </c>
      <c r="L19">
        <f t="shared" si="4"/>
        <v>1.1593912235547561E-5</v>
      </c>
    </row>
    <row r="20" spans="1:12" x14ac:dyDescent="0.3">
      <c r="A20">
        <v>12</v>
      </c>
      <c r="B20">
        <f t="shared" si="5"/>
        <v>5.6028531988672389E-6</v>
      </c>
      <c r="C20">
        <f t="shared" si="1"/>
        <v>5.6028531988672389E-6</v>
      </c>
      <c r="D20" t="s">
        <v>24</v>
      </c>
      <c r="E20" t="s">
        <v>19</v>
      </c>
      <c r="F20">
        <v>1</v>
      </c>
      <c r="G20">
        <f t="shared" si="6"/>
        <v>100</v>
      </c>
      <c r="I20">
        <v>2014</v>
      </c>
      <c r="J20">
        <f t="shared" si="7"/>
        <v>102.5</v>
      </c>
      <c r="K20" cm="1">
        <f t="array" ref="K20">STOWA2024_NDJF_T(A20*60,J20,I20,"","")</f>
        <v>500746.19222285552</v>
      </c>
      <c r="L20">
        <f t="shared" si="4"/>
        <v>5.9910590366803218E-6</v>
      </c>
    </row>
    <row r="21" spans="1:12" x14ac:dyDescent="0.3">
      <c r="A21">
        <v>12</v>
      </c>
      <c r="B21">
        <f t="shared" si="5"/>
        <v>2.8558176120588402E-6</v>
      </c>
      <c r="C21">
        <f t="shared" si="1"/>
        <v>2.8558176120588402E-6</v>
      </c>
      <c r="D21" t="s">
        <v>24</v>
      </c>
      <c r="E21" t="s">
        <v>19</v>
      </c>
      <c r="F21">
        <v>1</v>
      </c>
      <c r="G21">
        <f t="shared" si="6"/>
        <v>105</v>
      </c>
      <c r="I21">
        <v>2014</v>
      </c>
      <c r="J21">
        <f t="shared" si="7"/>
        <v>107.5</v>
      </c>
      <c r="K21" cm="1">
        <f t="array" ref="K21">STOWA2024_NDJF_T(A21*60,J21,I21,"","")</f>
        <v>956864.11146541627</v>
      </c>
      <c r="L21">
        <f t="shared" si="4"/>
        <v>3.1352414246214816E-6</v>
      </c>
    </row>
    <row r="22" spans="1:12" x14ac:dyDescent="0.3">
      <c r="A22">
        <v>12</v>
      </c>
      <c r="B22">
        <f t="shared" si="5"/>
        <v>1.47440999191476E-6</v>
      </c>
      <c r="C22">
        <f t="shared" si="1"/>
        <v>1.47440999191476E-6</v>
      </c>
      <c r="D22" t="s">
        <v>24</v>
      </c>
      <c r="E22" t="s">
        <v>19</v>
      </c>
      <c r="F22">
        <v>1</v>
      </c>
      <c r="G22">
        <f t="shared" si="6"/>
        <v>110</v>
      </c>
      <c r="I22">
        <v>2014</v>
      </c>
      <c r="J22">
        <f t="shared" si="7"/>
        <v>112.5</v>
      </c>
      <c r="K22" cm="1">
        <f t="array" ref="K22">STOWA2024_NDJF_T(A22*60,J22,I22,"","")</f>
        <v>1806324.1945696939</v>
      </c>
      <c r="L22">
        <f t="shared" si="4"/>
        <v>1.6608314327067217E-6</v>
      </c>
    </row>
    <row r="23" spans="1:12" x14ac:dyDescent="0.3">
      <c r="A23">
        <v>12</v>
      </c>
      <c r="B23">
        <f t="shared" si="5"/>
        <v>7.7066314945340248E-7</v>
      </c>
      <c r="C23">
        <f t="shared" si="1"/>
        <v>7.7066314945340248E-7</v>
      </c>
      <c r="D23" t="s">
        <v>24</v>
      </c>
      <c r="E23" t="s">
        <v>19</v>
      </c>
      <c r="F23">
        <v>1</v>
      </c>
      <c r="G23">
        <f t="shared" si="6"/>
        <v>115</v>
      </c>
      <c r="I23">
        <v>2014</v>
      </c>
      <c r="J23">
        <f t="shared" si="7"/>
        <v>117.5</v>
      </c>
      <c r="K23" cm="1">
        <f t="array" ref="K23">STOWA2024_NDJF_T(A23*60,J23,I23,"","")</f>
        <v>3370149.2812525611</v>
      </c>
      <c r="L23">
        <f t="shared" si="4"/>
        <v>8.9016828325331918E-7</v>
      </c>
    </row>
    <row r="24" spans="1:12" x14ac:dyDescent="0.3">
      <c r="A24">
        <v>12</v>
      </c>
      <c r="B24">
        <f t="shared" si="5"/>
        <v>4.0763630837216755E-7</v>
      </c>
      <c r="C24">
        <f t="shared" si="1"/>
        <v>4.0763630837216755E-7</v>
      </c>
      <c r="D24" t="s">
        <v>24</v>
      </c>
      <c r="E24" t="s">
        <v>19</v>
      </c>
      <c r="F24">
        <v>1</v>
      </c>
      <c r="G24">
        <f t="shared" si="6"/>
        <v>120</v>
      </c>
      <c r="I24">
        <v>2014</v>
      </c>
      <c r="J24">
        <f t="shared" si="7"/>
        <v>122.5</v>
      </c>
      <c r="K24" cm="1">
        <f t="array" ref="K24">STOWA2024_NDJF_T(A24*60,J24,I24,"","")</f>
        <v>6217204.5712388372</v>
      </c>
      <c r="L24">
        <f t="shared" si="4"/>
        <v>4.8253197488115163E-7</v>
      </c>
    </row>
    <row r="25" spans="1:12" x14ac:dyDescent="0.3">
      <c r="A25">
        <v>12</v>
      </c>
      <c r="B25">
        <f t="shared" si="5"/>
        <v>2.1810262772750154E-7</v>
      </c>
      <c r="C25">
        <f t="shared" si="1"/>
        <v>2.1810262772750154E-7</v>
      </c>
      <c r="D25" t="s">
        <v>24</v>
      </c>
      <c r="E25" t="s">
        <v>19</v>
      </c>
      <c r="F25">
        <v>1</v>
      </c>
      <c r="G25">
        <f t="shared" si="6"/>
        <v>125</v>
      </c>
      <c r="I25">
        <v>2014</v>
      </c>
      <c r="J25">
        <f t="shared" si="7"/>
        <v>127.5</v>
      </c>
      <c r="K25" cm="1">
        <f t="array" ref="K25">STOWA2024_NDJF_T(A25*60,J25,I25,"","")</f>
        <v>11345185.518522689</v>
      </c>
      <c r="L25">
        <f t="shared" si="4"/>
        <v>2.6442934715365009E-7</v>
      </c>
    </row>
    <row r="26" spans="1:12" x14ac:dyDescent="0.3">
      <c r="A26">
        <v>12</v>
      </c>
      <c r="B26">
        <f t="shared" si="5"/>
        <v>1.1798800373596268E-7</v>
      </c>
      <c r="C26">
        <f t="shared" si="1"/>
        <v>1.1798800373596268E-7</v>
      </c>
      <c r="D26" t="s">
        <v>24</v>
      </c>
      <c r="E26" t="s">
        <v>19</v>
      </c>
      <c r="F26">
        <v>1</v>
      </c>
      <c r="G26">
        <f t="shared" si="6"/>
        <v>130</v>
      </c>
      <c r="I26">
        <v>2014</v>
      </c>
      <c r="J26">
        <f t="shared" si="7"/>
        <v>132.5</v>
      </c>
      <c r="K26" cm="1">
        <f t="array" ref="K26">STOWA2024_NDJF_T(A26*60,J26,I26,"","")</f>
        <v>20486018.019127619</v>
      </c>
      <c r="L26">
        <f t="shared" si="4"/>
        <v>1.4644134341768741E-7</v>
      </c>
    </row>
    <row r="27" spans="1:12" x14ac:dyDescent="0.3">
      <c r="A27">
        <v>12</v>
      </c>
      <c r="B27">
        <f t="shared" si="5"/>
        <v>6.4514729511232971E-8</v>
      </c>
      <c r="C27">
        <f t="shared" si="1"/>
        <v>6.4514729511232971E-8</v>
      </c>
      <c r="D27" t="s">
        <v>24</v>
      </c>
      <c r="E27" t="s">
        <v>19</v>
      </c>
      <c r="F27">
        <v>1</v>
      </c>
      <c r="G27">
        <f t="shared" si="6"/>
        <v>135</v>
      </c>
      <c r="I27">
        <v>2014</v>
      </c>
      <c r="J27">
        <f t="shared" si="7"/>
        <v>137.5</v>
      </c>
      <c r="K27" cm="1">
        <f t="array" ref="K27">STOWA2024_NDJF_T(A27*60,J27,I27,"","")</f>
        <v>36618137.342103072</v>
      </c>
      <c r="L27">
        <f t="shared" si="4"/>
        <v>8.1926613906454441E-8</v>
      </c>
    </row>
    <row r="28" spans="1:12" x14ac:dyDescent="0.3">
      <c r="A28">
        <v>12</v>
      </c>
      <c r="B28">
        <f t="shared" si="5"/>
        <v>3.5640826191748128E-8</v>
      </c>
      <c r="C28">
        <f t="shared" si="1"/>
        <v>3.5640826191748128E-8</v>
      </c>
      <c r="D28" t="s">
        <v>24</v>
      </c>
      <c r="E28" t="s">
        <v>19</v>
      </c>
      <c r="F28">
        <v>1</v>
      </c>
      <c r="G28">
        <f t="shared" si="6"/>
        <v>140</v>
      </c>
      <c r="I28">
        <v>2014</v>
      </c>
      <c r="J28">
        <f t="shared" si="7"/>
        <v>142.5</v>
      </c>
      <c r="K28" cm="1">
        <f t="array" ref="K28">STOWA2024_NDJF_T(A28*60,J28,I28,"","")</f>
        <v>64814711.99088645</v>
      </c>
      <c r="L28">
        <f t="shared" si="4"/>
        <v>4.6285787714706314E-8</v>
      </c>
    </row>
    <row r="29" spans="1:12" x14ac:dyDescent="0.3">
      <c r="A29">
        <v>12</v>
      </c>
      <c r="B29">
        <f t="shared" si="5"/>
        <v>1.9886460269309359E-8</v>
      </c>
      <c r="C29">
        <f t="shared" si="1"/>
        <v>1.9886460269309359E-8</v>
      </c>
      <c r="D29" t="s">
        <v>24</v>
      </c>
      <c r="E29" t="s">
        <v>19</v>
      </c>
      <c r="F29">
        <v>1</v>
      </c>
      <c r="G29">
        <f t="shared" si="6"/>
        <v>145</v>
      </c>
      <c r="I29">
        <v>2014</v>
      </c>
      <c r="J29">
        <f t="shared" si="7"/>
        <v>147.5</v>
      </c>
      <c r="K29" cm="1">
        <f t="array" ref="K29">STOWA2024_NDJF_T(A29*60,J29,I29,"","")</f>
        <v>113639258.65933704</v>
      </c>
      <c r="L29">
        <f t="shared" si="4"/>
        <v>2.6399327445396955E-8</v>
      </c>
    </row>
    <row r="30" spans="1:12" x14ac:dyDescent="0.3">
      <c r="A30">
        <v>12</v>
      </c>
      <c r="B30">
        <f t="shared" si="5"/>
        <v>1.1203642175714411E-8</v>
      </c>
      <c r="C30">
        <f t="shared" si="1"/>
        <v>1.1203642175714411E-8</v>
      </c>
      <c r="D30" t="s">
        <v>24</v>
      </c>
      <c r="E30" t="s">
        <v>19</v>
      </c>
      <c r="F30">
        <v>1</v>
      </c>
      <c r="G30">
        <f t="shared" si="6"/>
        <v>150</v>
      </c>
      <c r="I30">
        <v>2014</v>
      </c>
      <c r="J30">
        <f t="shared" si="7"/>
        <v>152.5</v>
      </c>
      <c r="K30" cm="1">
        <f t="array" ref="K30">STOWA2024_NDJF_T(A30*60,J30,I30,"","")</f>
        <v>197424462.71807218</v>
      </c>
      <c r="L30">
        <f t="shared" si="4"/>
        <v>1.5195685269682543E-8</v>
      </c>
    </row>
    <row r="31" spans="1:12" x14ac:dyDescent="0.3">
      <c r="A31">
        <v>12</v>
      </c>
      <c r="B31">
        <f t="shared" si="5"/>
        <v>6.3708902240297136E-9</v>
      </c>
      <c r="C31">
        <f t="shared" si="1"/>
        <v>6.3708902240297136E-9</v>
      </c>
      <c r="D31" t="s">
        <v>24</v>
      </c>
      <c r="E31" t="s">
        <v>19</v>
      </c>
      <c r="F31">
        <v>1</v>
      </c>
      <c r="G31">
        <f t="shared" si="6"/>
        <v>155</v>
      </c>
      <c r="I31">
        <v>2014</v>
      </c>
      <c r="J31">
        <f t="shared" si="7"/>
        <v>157.5</v>
      </c>
      <c r="K31" cm="1">
        <f t="array" ref="K31">STOWA2024_NDJF_T(A31*60,J31,I31,"","")</f>
        <v>339951237.90187353</v>
      </c>
      <c r="L31">
        <f t="shared" si="4"/>
        <v>8.8247950456528297E-9</v>
      </c>
    </row>
    <row r="32" spans="1:12" x14ac:dyDescent="0.3">
      <c r="A32">
        <v>12</v>
      </c>
      <c r="B32" s="1">
        <f>L31</f>
        <v>8.8247950456528297E-9</v>
      </c>
      <c r="C32">
        <f t="shared" si="1"/>
        <v>8.8247950456528297E-9</v>
      </c>
      <c r="D32" t="s">
        <v>24</v>
      </c>
      <c r="E32" t="s">
        <v>19</v>
      </c>
      <c r="F32">
        <v>1</v>
      </c>
      <c r="G32">
        <f t="shared" si="6"/>
        <v>160</v>
      </c>
      <c r="I32">
        <v>2014</v>
      </c>
      <c r="J32" s="1">
        <v>333</v>
      </c>
      <c r="K32" cm="1">
        <f t="array" ref="K32">STOWA2024_NDJF_T(A32*60,J32,I32,"","")</f>
        <v>1199940793232004.5</v>
      </c>
      <c r="L32">
        <f t="shared" si="4"/>
        <v>2.5001233535194602E-15</v>
      </c>
    </row>
    <row r="33" spans="1:31" x14ac:dyDescent="0.3">
      <c r="A33">
        <v>24</v>
      </c>
      <c r="B33" s="1">
        <f>365.25*24/A33 - L33</f>
        <v>332.5927463888554</v>
      </c>
      <c r="C33">
        <f>B33</f>
        <v>332.5927463888554</v>
      </c>
      <c r="D33" t="s">
        <v>24</v>
      </c>
      <c r="E33" t="s">
        <v>19</v>
      </c>
      <c r="F33">
        <v>1</v>
      </c>
      <c r="G33">
        <v>10</v>
      </c>
      <c r="I33">
        <v>2014</v>
      </c>
      <c r="J33" s="1">
        <v>12.5</v>
      </c>
      <c r="K33" cm="1">
        <f t="array" ref="K33">STOWA2024_NDJF_T(A33*60,J33,I33,"","")</f>
        <v>9.1863205513896054E-2</v>
      </c>
      <c r="L33">
        <f t="shared" si="4"/>
        <v>32.657253611144597</v>
      </c>
      <c r="AD33" t="s">
        <v>5</v>
      </c>
      <c r="AE33" t="s">
        <v>6</v>
      </c>
    </row>
    <row r="34" spans="1:31" x14ac:dyDescent="0.3">
      <c r="A34">
        <v>24</v>
      </c>
      <c r="B34">
        <f t="shared" ref="B34:B38" si="8">L33-L34</f>
        <v>20.120215791411269</v>
      </c>
      <c r="C34">
        <f t="shared" ref="C34:C63" si="9">B34</f>
        <v>20.120215791411269</v>
      </c>
      <c r="D34" t="s">
        <v>24</v>
      </c>
      <c r="E34" t="s">
        <v>19</v>
      </c>
      <c r="F34">
        <v>1</v>
      </c>
      <c r="G34">
        <f t="shared" ref="G34:G38" si="10">G33+5</f>
        <v>15</v>
      </c>
      <c r="I34">
        <v>2014</v>
      </c>
      <c r="J34">
        <f t="shared" ref="J34:J38" si="11">AVERAGE(G34:G35)</f>
        <v>17.5</v>
      </c>
      <c r="K34" cm="1">
        <f t="array" ref="K34">STOWA2024_NDJF_T(A34*60,J34,I34,"","")</f>
        <v>0.23929097472115726</v>
      </c>
      <c r="L34">
        <f t="shared" si="4"/>
        <v>12.537037819733328</v>
      </c>
    </row>
    <row r="35" spans="1:31" x14ac:dyDescent="0.3">
      <c r="A35">
        <v>24</v>
      </c>
      <c r="B35">
        <f t="shared" si="8"/>
        <v>7.4131996245548839</v>
      </c>
      <c r="C35">
        <f t="shared" si="9"/>
        <v>7.4131996245548839</v>
      </c>
      <c r="D35" t="s">
        <v>24</v>
      </c>
      <c r="E35" t="s">
        <v>19</v>
      </c>
      <c r="F35">
        <v>1</v>
      </c>
      <c r="G35">
        <f t="shared" si="10"/>
        <v>20</v>
      </c>
      <c r="I35">
        <v>2014</v>
      </c>
      <c r="J35">
        <f t="shared" si="11"/>
        <v>22.5</v>
      </c>
      <c r="K35" cm="1">
        <f t="array" ref="K35">STOWA2024_NDJF_T(A35*60,J35,I35,"","")</f>
        <v>0.58549858245387498</v>
      </c>
      <c r="L35">
        <f t="shared" si="4"/>
        <v>5.1238381951784442</v>
      </c>
      <c r="AE35" t="s">
        <v>7</v>
      </c>
    </row>
    <row r="36" spans="1:31" x14ac:dyDescent="0.3">
      <c r="A36">
        <v>24</v>
      </c>
      <c r="B36">
        <f t="shared" si="8"/>
        <v>2.9112434378649095</v>
      </c>
      <c r="C36">
        <f t="shared" si="9"/>
        <v>2.9112434378649095</v>
      </c>
      <c r="D36" t="s">
        <v>24</v>
      </c>
      <c r="E36" t="s">
        <v>19</v>
      </c>
      <c r="F36">
        <v>1</v>
      </c>
      <c r="G36">
        <f t="shared" si="10"/>
        <v>25</v>
      </c>
      <c r="I36">
        <v>2014</v>
      </c>
      <c r="J36">
        <f t="shared" si="11"/>
        <v>27.5</v>
      </c>
      <c r="K36" cm="1">
        <f t="array" ref="K36">STOWA2024_NDJF_T(A36*60,J36,I36,"","")</f>
        <v>1.3558741337896458</v>
      </c>
      <c r="L36">
        <f t="shared" si="4"/>
        <v>2.2125947573135347</v>
      </c>
      <c r="AE36" t="s">
        <v>8</v>
      </c>
    </row>
    <row r="37" spans="1:31" x14ac:dyDescent="0.3">
      <c r="A37">
        <v>24</v>
      </c>
      <c r="B37">
        <f t="shared" si="8"/>
        <v>1.2098032722924192</v>
      </c>
      <c r="C37">
        <f t="shared" si="9"/>
        <v>1.2098032722924192</v>
      </c>
      <c r="D37" t="s">
        <v>24</v>
      </c>
      <c r="E37" t="s">
        <v>19</v>
      </c>
      <c r="F37">
        <v>1</v>
      </c>
      <c r="G37">
        <f t="shared" si="10"/>
        <v>30</v>
      </c>
      <c r="I37">
        <v>2014</v>
      </c>
      <c r="J37">
        <f t="shared" si="11"/>
        <v>32.5</v>
      </c>
      <c r="K37" cm="1">
        <f t="array" ref="K37">STOWA2024_NDJF_T(A37*60,J37,I37,"","")</f>
        <v>2.9916488570271715</v>
      </c>
      <c r="L37">
        <f t="shared" si="4"/>
        <v>1.0027914850211155</v>
      </c>
    </row>
    <row r="38" spans="1:31" x14ac:dyDescent="0.3">
      <c r="A38">
        <v>24</v>
      </c>
      <c r="B38">
        <f t="shared" si="8"/>
        <v>0.52822678145732804</v>
      </c>
      <c r="C38">
        <f t="shared" si="9"/>
        <v>0.52822678145732804</v>
      </c>
      <c r="D38" t="s">
        <v>24</v>
      </c>
      <c r="E38" t="s">
        <v>19</v>
      </c>
      <c r="F38">
        <v>1</v>
      </c>
      <c r="G38">
        <f t="shared" si="10"/>
        <v>35</v>
      </c>
      <c r="I38">
        <v>2014</v>
      </c>
      <c r="J38">
        <f t="shared" si="11"/>
        <v>37.5</v>
      </c>
      <c r="K38" cm="1">
        <f t="array" ref="K38">STOWA2024_NDJF_T(A38*60,J38,I38,"","")</f>
        <v>6.3215826576886638</v>
      </c>
      <c r="L38">
        <f t="shared" si="4"/>
        <v>0.47456470356378738</v>
      </c>
      <c r="AD38" t="s">
        <v>4</v>
      </c>
      <c r="AE38">
        <v>2014</v>
      </c>
    </row>
    <row r="39" spans="1:31" x14ac:dyDescent="0.3">
      <c r="A39">
        <v>24</v>
      </c>
      <c r="B39">
        <f>L38-L39</f>
        <v>0.2411022858414493</v>
      </c>
      <c r="C39">
        <f t="shared" si="9"/>
        <v>0.2411022858414493</v>
      </c>
      <c r="D39" t="s">
        <v>24</v>
      </c>
      <c r="E39" t="s">
        <v>19</v>
      </c>
      <c r="F39">
        <v>1</v>
      </c>
      <c r="G39">
        <f>G38+5</f>
        <v>40</v>
      </c>
      <c r="I39">
        <v>2014</v>
      </c>
      <c r="J39">
        <f>AVERAGE(G39:G40)</f>
        <v>42.5</v>
      </c>
      <c r="K39" cm="1">
        <f t="array" ref="K39">STOWA2024_NDJF_T(A39*60,J39,I39,"","")</f>
        <v>12.850033976637581</v>
      </c>
      <c r="L39">
        <f t="shared" si="4"/>
        <v>0.23346241772233808</v>
      </c>
      <c r="AE39">
        <v>2030</v>
      </c>
    </row>
    <row r="40" spans="1:31" x14ac:dyDescent="0.3">
      <c r="A40">
        <v>24</v>
      </c>
      <c r="B40">
        <f t="shared" ref="B40:B62" si="12">L39-L40</f>
        <v>0.11452859329037521</v>
      </c>
      <c r="C40">
        <f t="shared" si="9"/>
        <v>0.11452859329037521</v>
      </c>
      <c r="D40" t="s">
        <v>24</v>
      </c>
      <c r="E40" t="s">
        <v>19</v>
      </c>
      <c r="F40">
        <v>1</v>
      </c>
      <c r="G40">
        <f t="shared" ref="G40:G63" si="13">G39+5</f>
        <v>45</v>
      </c>
      <c r="I40">
        <v>2014</v>
      </c>
      <c r="J40">
        <f t="shared" ref="J40:J62" si="14">AVERAGE(G40:G41)</f>
        <v>47.5</v>
      </c>
      <c r="K40" cm="1">
        <f t="array" ref="K40">STOWA2024_NDJF_T(A40*60,J40,I40,"","")</f>
        <v>25.224111091426106</v>
      </c>
      <c r="L40">
        <f t="shared" si="4"/>
        <v>0.11893382443196288</v>
      </c>
      <c r="AE40">
        <v>2050</v>
      </c>
    </row>
    <row r="41" spans="1:31" x14ac:dyDescent="0.3">
      <c r="A41">
        <v>24</v>
      </c>
      <c r="B41">
        <f t="shared" si="12"/>
        <v>5.6396685417161835E-2</v>
      </c>
      <c r="C41">
        <f t="shared" si="9"/>
        <v>5.6396685417161835E-2</v>
      </c>
      <c r="D41" t="s">
        <v>24</v>
      </c>
      <c r="E41" t="s">
        <v>19</v>
      </c>
      <c r="F41">
        <v>1</v>
      </c>
      <c r="G41">
        <f t="shared" si="13"/>
        <v>50</v>
      </c>
      <c r="I41">
        <v>2014</v>
      </c>
      <c r="J41">
        <f t="shared" si="14"/>
        <v>52.5</v>
      </c>
      <c r="K41" cm="1">
        <f t="array" ref="K41">STOWA2024_NDJF_T(A41*60,J41,I41,"","")</f>
        <v>47.971494175484615</v>
      </c>
      <c r="L41">
        <f t="shared" si="4"/>
        <v>6.2537139014801041E-2</v>
      </c>
      <c r="AE41">
        <v>2085</v>
      </c>
    </row>
    <row r="42" spans="1:31" x14ac:dyDescent="0.3">
      <c r="A42">
        <v>24</v>
      </c>
      <c r="B42">
        <f t="shared" si="12"/>
        <v>2.8692563325504544E-2</v>
      </c>
      <c r="C42">
        <f t="shared" si="9"/>
        <v>2.8692563325504544E-2</v>
      </c>
      <c r="D42" t="s">
        <v>24</v>
      </c>
      <c r="E42" t="s">
        <v>19</v>
      </c>
      <c r="F42">
        <v>1</v>
      </c>
      <c r="G42">
        <f t="shared" si="13"/>
        <v>55</v>
      </c>
      <c r="I42">
        <v>2014</v>
      </c>
      <c r="J42">
        <f t="shared" si="14"/>
        <v>57.5</v>
      </c>
      <c r="K42" cm="1">
        <f t="array" ref="K42">STOWA2024_NDJF_T(A42*60,J42,I42,"","")</f>
        <v>88.640496708864447</v>
      </c>
      <c r="L42">
        <f t="shared" si="4"/>
        <v>3.3844575689296497E-2</v>
      </c>
    </row>
    <row r="43" spans="1:31" x14ac:dyDescent="0.3">
      <c r="A43">
        <v>24</v>
      </c>
      <c r="B43">
        <f t="shared" si="12"/>
        <v>1.5039344453111864E-2</v>
      </c>
      <c r="C43">
        <f t="shared" si="9"/>
        <v>1.5039344453111864E-2</v>
      </c>
      <c r="D43" t="s">
        <v>24</v>
      </c>
      <c r="E43" t="s">
        <v>19</v>
      </c>
      <c r="F43">
        <v>1</v>
      </c>
      <c r="G43">
        <f t="shared" si="13"/>
        <v>60</v>
      </c>
      <c r="I43">
        <v>2014</v>
      </c>
      <c r="J43">
        <f t="shared" si="14"/>
        <v>62.5</v>
      </c>
      <c r="K43" cm="1">
        <f t="array" ref="K43">STOWA2024_NDJF_T(A43*60,J43,I43,"","")</f>
        <v>159.53007768537634</v>
      </c>
      <c r="L43">
        <f t="shared" si="4"/>
        <v>1.8805231236184633E-2</v>
      </c>
      <c r="AD43" t="s">
        <v>0</v>
      </c>
      <c r="AE43" t="s">
        <v>9</v>
      </c>
    </row>
    <row r="44" spans="1:31" x14ac:dyDescent="0.3">
      <c r="A44">
        <v>24</v>
      </c>
      <c r="B44">
        <f t="shared" si="12"/>
        <v>8.1007411162747293E-3</v>
      </c>
      <c r="C44">
        <f t="shared" si="9"/>
        <v>8.1007411162747293E-3</v>
      </c>
      <c r="D44" t="s">
        <v>24</v>
      </c>
      <c r="E44" t="s">
        <v>19</v>
      </c>
      <c r="F44">
        <v>1</v>
      </c>
      <c r="G44">
        <f t="shared" si="13"/>
        <v>65</v>
      </c>
      <c r="I44">
        <v>2014</v>
      </c>
      <c r="J44">
        <f t="shared" si="14"/>
        <v>67.5</v>
      </c>
      <c r="K44" cm="1">
        <f t="array" ref="K44">STOWA2024_NDJF_T(A44*60,J44,I44,"","")</f>
        <v>280.25622578885151</v>
      </c>
      <c r="L44">
        <f t="shared" si="4"/>
        <v>1.0704490119909904E-2</v>
      </c>
      <c r="AE44" t="s">
        <v>10</v>
      </c>
    </row>
    <row r="45" spans="1:31" x14ac:dyDescent="0.3">
      <c r="A45">
        <v>24</v>
      </c>
      <c r="B45">
        <f t="shared" si="12"/>
        <v>4.4740068502020884E-3</v>
      </c>
      <c r="C45">
        <f t="shared" si="9"/>
        <v>4.4740068502020884E-3</v>
      </c>
      <c r="D45" t="s">
        <v>24</v>
      </c>
      <c r="E45" t="s">
        <v>19</v>
      </c>
      <c r="F45">
        <v>1</v>
      </c>
      <c r="G45">
        <f t="shared" si="13"/>
        <v>70</v>
      </c>
      <c r="I45">
        <v>2014</v>
      </c>
      <c r="J45">
        <f t="shared" si="14"/>
        <v>72.5</v>
      </c>
      <c r="K45" cm="1">
        <f t="array" ref="K45">STOWA2024_NDJF_T(A45*60,J45,I45,"","")</f>
        <v>481.50358008114637</v>
      </c>
      <c r="L45">
        <f t="shared" si="4"/>
        <v>6.2304832697078153E-3</v>
      </c>
      <c r="AE45" t="s">
        <v>11</v>
      </c>
    </row>
    <row r="46" spans="1:31" x14ac:dyDescent="0.3">
      <c r="A46">
        <v>24</v>
      </c>
      <c r="B46">
        <f t="shared" si="12"/>
        <v>2.5286646314215408E-3</v>
      </c>
      <c r="C46">
        <f t="shared" si="9"/>
        <v>2.5286646314215408E-3</v>
      </c>
      <c r="D46" t="s">
        <v>24</v>
      </c>
      <c r="E46" t="s">
        <v>19</v>
      </c>
      <c r="F46">
        <v>1</v>
      </c>
      <c r="G46">
        <f t="shared" si="13"/>
        <v>75</v>
      </c>
      <c r="I46">
        <v>2014</v>
      </c>
      <c r="J46">
        <f t="shared" si="14"/>
        <v>77.5</v>
      </c>
      <c r="K46" cm="1">
        <f t="array" ref="K46">STOWA2024_NDJF_T(A46*60,J46,I46,"","")</f>
        <v>810.41247374258842</v>
      </c>
      <c r="L46">
        <f t="shared" si="4"/>
        <v>3.7018186382862745E-3</v>
      </c>
      <c r="AE46" t="s">
        <v>12</v>
      </c>
    </row>
    <row r="47" spans="1:31" x14ac:dyDescent="0.3">
      <c r="A47">
        <v>24</v>
      </c>
      <c r="B47">
        <f t="shared" si="12"/>
        <v>1.4600675522387966E-3</v>
      </c>
      <c r="C47">
        <f t="shared" si="9"/>
        <v>1.4600675522387966E-3</v>
      </c>
      <c r="D47" t="s">
        <v>24</v>
      </c>
      <c r="E47" t="s">
        <v>19</v>
      </c>
      <c r="F47">
        <v>1</v>
      </c>
      <c r="G47">
        <f t="shared" si="13"/>
        <v>80</v>
      </c>
      <c r="I47">
        <v>2014</v>
      </c>
      <c r="J47">
        <f t="shared" si="14"/>
        <v>82.5</v>
      </c>
      <c r="K47" cm="1">
        <f t="array" ref="K47">STOWA2024_NDJF_T(A47*60,J47,I47,"","")</f>
        <v>1338.2395657893587</v>
      </c>
      <c r="L47">
        <f t="shared" si="4"/>
        <v>2.2417510860474779E-3</v>
      </c>
    </row>
    <row r="48" spans="1:31" x14ac:dyDescent="0.3">
      <c r="A48">
        <v>24</v>
      </c>
      <c r="B48">
        <f t="shared" si="12"/>
        <v>8.5992414527196869E-4</v>
      </c>
      <c r="C48">
        <f t="shared" si="9"/>
        <v>8.5992414527196869E-4</v>
      </c>
      <c r="D48" t="s">
        <v>24</v>
      </c>
      <c r="E48" t="s">
        <v>19</v>
      </c>
      <c r="F48">
        <v>1</v>
      </c>
      <c r="G48">
        <f t="shared" si="13"/>
        <v>85</v>
      </c>
      <c r="I48">
        <v>2014</v>
      </c>
      <c r="J48">
        <f t="shared" si="14"/>
        <v>87.5</v>
      </c>
      <c r="K48" cm="1">
        <f t="array" ref="K48">STOWA2024_NDJF_T(A48*60,J48,I48,"","")</f>
        <v>2171.0388699733553</v>
      </c>
      <c r="L48">
        <f t="shared" si="4"/>
        <v>1.3818269407755092E-3</v>
      </c>
    </row>
    <row r="49" spans="1:12" x14ac:dyDescent="0.3">
      <c r="A49">
        <v>24</v>
      </c>
      <c r="B49">
        <f t="shared" si="12"/>
        <v>5.1588455758497633E-4</v>
      </c>
      <c r="C49">
        <f t="shared" si="9"/>
        <v>5.1588455758497633E-4</v>
      </c>
      <c r="D49" t="s">
        <v>24</v>
      </c>
      <c r="E49" t="s">
        <v>19</v>
      </c>
      <c r="F49">
        <v>1</v>
      </c>
      <c r="G49">
        <f t="shared" si="13"/>
        <v>90</v>
      </c>
      <c r="I49">
        <v>2014</v>
      </c>
      <c r="J49">
        <f t="shared" si="14"/>
        <v>92.5</v>
      </c>
      <c r="K49" cm="1">
        <f t="array" ref="K49">STOWA2024_NDJF_T(A49*60,J49,I49,"","")</f>
        <v>3464.4337293511499</v>
      </c>
      <c r="L49">
        <f t="shared" si="4"/>
        <v>8.6594238319053288E-4</v>
      </c>
    </row>
    <row r="50" spans="1:12" x14ac:dyDescent="0.3">
      <c r="A50">
        <v>24</v>
      </c>
      <c r="B50">
        <f t="shared" si="12"/>
        <v>3.1485080985179683E-4</v>
      </c>
      <c r="C50">
        <f t="shared" si="9"/>
        <v>3.1485080985179683E-4</v>
      </c>
      <c r="D50" t="s">
        <v>24</v>
      </c>
      <c r="E50" t="s">
        <v>19</v>
      </c>
      <c r="F50">
        <v>1</v>
      </c>
      <c r="G50">
        <f t="shared" si="13"/>
        <v>95</v>
      </c>
      <c r="I50">
        <v>2014</v>
      </c>
      <c r="J50">
        <f t="shared" si="14"/>
        <v>97.5</v>
      </c>
      <c r="K50" cm="1">
        <f t="array" ref="K50">STOWA2024_NDJF_T(A50*60,J50,I50,"","")</f>
        <v>5443.7413764554312</v>
      </c>
      <c r="L50">
        <f t="shared" si="4"/>
        <v>5.5109157333873605E-4</v>
      </c>
    </row>
    <row r="51" spans="1:12" x14ac:dyDescent="0.3">
      <c r="A51">
        <v>24</v>
      </c>
      <c r="B51">
        <f t="shared" si="12"/>
        <v>1.9527734803136896E-4</v>
      </c>
      <c r="C51">
        <f t="shared" si="9"/>
        <v>1.9527734803136896E-4</v>
      </c>
      <c r="D51" t="s">
        <v>24</v>
      </c>
      <c r="E51" t="s">
        <v>19</v>
      </c>
      <c r="F51">
        <v>1</v>
      </c>
      <c r="G51">
        <f t="shared" si="13"/>
        <v>100</v>
      </c>
      <c r="I51">
        <v>2014</v>
      </c>
      <c r="J51">
        <f t="shared" si="14"/>
        <v>102.5</v>
      </c>
      <c r="K51" cm="1">
        <f t="array" ref="K51">STOWA2024_NDJF_T(A51*60,J51,I51,"","")</f>
        <v>8431.366107997721</v>
      </c>
      <c r="L51">
        <f t="shared" si="4"/>
        <v>3.5581422530736709E-4</v>
      </c>
    </row>
    <row r="52" spans="1:12" x14ac:dyDescent="0.3">
      <c r="A52">
        <v>24</v>
      </c>
      <c r="B52">
        <f t="shared" si="12"/>
        <v>1.2294810055615027E-4</v>
      </c>
      <c r="C52">
        <f t="shared" si="9"/>
        <v>1.2294810055615027E-4</v>
      </c>
      <c r="D52" t="s">
        <v>24</v>
      </c>
      <c r="E52" t="s">
        <v>19</v>
      </c>
      <c r="F52">
        <v>1</v>
      </c>
      <c r="G52">
        <f t="shared" si="13"/>
        <v>105</v>
      </c>
      <c r="I52">
        <v>2014</v>
      </c>
      <c r="J52">
        <f t="shared" si="14"/>
        <v>107.5</v>
      </c>
      <c r="K52" cm="1">
        <f t="array" ref="K52">STOWA2024_NDJF_T(A52*60,J52,I52,"","")</f>
        <v>12882.938655010719</v>
      </c>
      <c r="L52">
        <f t="shared" si="4"/>
        <v>2.3286612475121682E-4</v>
      </c>
    </row>
    <row r="53" spans="1:12" x14ac:dyDescent="0.3">
      <c r="A53">
        <v>24</v>
      </c>
      <c r="B53">
        <f t="shared" si="12"/>
        <v>7.851265608460915E-5</v>
      </c>
      <c r="C53">
        <f t="shared" si="9"/>
        <v>7.851265608460915E-5</v>
      </c>
      <c r="D53" t="s">
        <v>24</v>
      </c>
      <c r="E53" t="s">
        <v>19</v>
      </c>
      <c r="F53">
        <v>1</v>
      </c>
      <c r="G53">
        <f t="shared" si="13"/>
        <v>110</v>
      </c>
      <c r="I53">
        <v>2014</v>
      </c>
      <c r="J53">
        <f t="shared" si="14"/>
        <v>112.5</v>
      </c>
      <c r="K53" cm="1">
        <f t="array" ref="K53">STOWA2024_NDJF_T(A53*60,J53,I53,"","")</f>
        <v>19435.909188926507</v>
      </c>
      <c r="L53">
        <f t="shared" si="4"/>
        <v>1.5435346866660767E-4</v>
      </c>
    </row>
    <row r="54" spans="1:12" x14ac:dyDescent="0.3">
      <c r="A54">
        <v>24</v>
      </c>
      <c r="B54">
        <f t="shared" si="12"/>
        <v>5.0807938635155729E-5</v>
      </c>
      <c r="C54">
        <f t="shared" si="9"/>
        <v>5.0807938635155729E-5</v>
      </c>
      <c r="D54" t="s">
        <v>24</v>
      </c>
      <c r="E54" t="s">
        <v>19</v>
      </c>
      <c r="F54">
        <v>1</v>
      </c>
      <c r="G54">
        <f t="shared" si="13"/>
        <v>115</v>
      </c>
      <c r="I54">
        <v>2014</v>
      </c>
      <c r="J54">
        <f t="shared" si="14"/>
        <v>117.5</v>
      </c>
      <c r="K54" cm="1">
        <f t="array" ref="K54">STOWA2024_NDJF_T(A54*60,J54,I54,"","")</f>
        <v>28972.762021583647</v>
      </c>
      <c r="L54">
        <f t="shared" si="4"/>
        <v>1.0354553003145194E-4</v>
      </c>
    </row>
    <row r="55" spans="1:12" x14ac:dyDescent="0.3">
      <c r="A55">
        <v>24</v>
      </c>
      <c r="B55">
        <f t="shared" si="12"/>
        <v>3.3293900567558807E-5</v>
      </c>
      <c r="C55">
        <f t="shared" si="9"/>
        <v>3.3293900567558807E-5</v>
      </c>
      <c r="D55" t="s">
        <v>24</v>
      </c>
      <c r="E55" t="s">
        <v>19</v>
      </c>
      <c r="F55">
        <v>1</v>
      </c>
      <c r="G55">
        <f t="shared" si="13"/>
        <v>120</v>
      </c>
      <c r="I55">
        <v>2014</v>
      </c>
      <c r="J55">
        <f t="shared" si="14"/>
        <v>122.5</v>
      </c>
      <c r="K55" cm="1">
        <f t="array" ref="K55">STOWA2024_NDJF_T(A55*60,J55,I55,"","")</f>
        <v>42703.63581448164</v>
      </c>
      <c r="L55">
        <f t="shared" si="4"/>
        <v>7.0251629463893134E-5</v>
      </c>
    </row>
    <row r="56" spans="1:12" x14ac:dyDescent="0.3">
      <c r="A56">
        <v>24</v>
      </c>
      <c r="B56">
        <f t="shared" si="12"/>
        <v>2.2076698927540243E-5</v>
      </c>
      <c r="C56">
        <f t="shared" si="9"/>
        <v>2.2076698927540243E-5</v>
      </c>
      <c r="D56" t="s">
        <v>24</v>
      </c>
      <c r="E56" t="s">
        <v>19</v>
      </c>
      <c r="F56">
        <v>1</v>
      </c>
      <c r="G56">
        <f t="shared" si="13"/>
        <v>125</v>
      </c>
      <c r="I56">
        <v>2014</v>
      </c>
      <c r="J56">
        <f t="shared" si="14"/>
        <v>127.5</v>
      </c>
      <c r="K56" cm="1">
        <f t="array" ref="K56">STOWA2024_NDJF_T(A56*60,J56,I56,"","")</f>
        <v>62273.052946826654</v>
      </c>
      <c r="L56">
        <f t="shared" si="4"/>
        <v>4.8174930536352891E-5</v>
      </c>
    </row>
    <row r="57" spans="1:12" x14ac:dyDescent="0.3">
      <c r="A57">
        <v>24</v>
      </c>
      <c r="B57">
        <f t="shared" si="12"/>
        <v>1.4803351665908864E-5</v>
      </c>
      <c r="C57">
        <f t="shared" si="9"/>
        <v>1.4803351665908864E-5</v>
      </c>
      <c r="D57" t="s">
        <v>24</v>
      </c>
      <c r="E57" t="s">
        <v>19</v>
      </c>
      <c r="F57">
        <v>1</v>
      </c>
      <c r="G57">
        <f t="shared" si="13"/>
        <v>130</v>
      </c>
      <c r="I57">
        <v>2014</v>
      </c>
      <c r="J57">
        <f t="shared" si="14"/>
        <v>132.5</v>
      </c>
      <c r="K57" cm="1">
        <f t="array" ref="K57">STOWA2024_NDJF_T(A57*60,J57,I57,"","")</f>
        <v>89896.85539442634</v>
      </c>
      <c r="L57">
        <f t="shared" si="4"/>
        <v>3.3371578870444027E-5</v>
      </c>
    </row>
    <row r="58" spans="1:12" x14ac:dyDescent="0.3">
      <c r="A58">
        <v>24</v>
      </c>
      <c r="B58">
        <f t="shared" si="12"/>
        <v>1.0031938285085285E-5</v>
      </c>
      <c r="C58">
        <f t="shared" si="9"/>
        <v>1.0031938285085285E-5</v>
      </c>
      <c r="D58" t="s">
        <v>24</v>
      </c>
      <c r="E58" t="s">
        <v>19</v>
      </c>
      <c r="F58">
        <v>1</v>
      </c>
      <c r="G58">
        <f t="shared" si="13"/>
        <v>135</v>
      </c>
      <c r="I58">
        <v>2014</v>
      </c>
      <c r="J58">
        <f t="shared" si="14"/>
        <v>137.5</v>
      </c>
      <c r="K58" cm="1">
        <f t="array" ref="K58">STOWA2024_NDJF_T(A58*60,J58,I58,"","")</f>
        <v>128536.68371748358</v>
      </c>
      <c r="L58">
        <f t="shared" si="4"/>
        <v>2.3339640585358742E-5</v>
      </c>
    </row>
    <row r="59" spans="1:12" x14ac:dyDescent="0.3">
      <c r="A59">
        <v>24</v>
      </c>
      <c r="B59">
        <f t="shared" si="12"/>
        <v>6.8669683632671925E-6</v>
      </c>
      <c r="C59">
        <f t="shared" si="9"/>
        <v>6.8669683632671925E-6</v>
      </c>
      <c r="D59" t="s">
        <v>24</v>
      </c>
      <c r="E59" t="s">
        <v>19</v>
      </c>
      <c r="F59">
        <v>1</v>
      </c>
      <c r="G59">
        <f t="shared" si="13"/>
        <v>140</v>
      </c>
      <c r="I59">
        <v>2014</v>
      </c>
      <c r="J59">
        <f t="shared" si="14"/>
        <v>142.5</v>
      </c>
      <c r="K59" cm="1">
        <f t="array" ref="K59">STOWA2024_NDJF_T(A59*60,J59,I59,"","")</f>
        <v>182119.81392895631</v>
      </c>
      <c r="L59">
        <f t="shared" si="4"/>
        <v>1.647267222209155E-5</v>
      </c>
    </row>
    <row r="60" spans="1:12" x14ac:dyDescent="0.3">
      <c r="A60">
        <v>24</v>
      </c>
      <c r="B60">
        <f t="shared" si="12"/>
        <v>4.7457132342250097E-6</v>
      </c>
      <c r="C60">
        <f t="shared" si="9"/>
        <v>4.7457132342250097E-6</v>
      </c>
      <c r="D60" t="s">
        <v>24</v>
      </c>
      <c r="E60" t="s">
        <v>19</v>
      </c>
      <c r="F60">
        <v>1</v>
      </c>
      <c r="G60">
        <f t="shared" si="13"/>
        <v>145</v>
      </c>
      <c r="I60">
        <v>2014</v>
      </c>
      <c r="J60">
        <f t="shared" si="14"/>
        <v>147.5</v>
      </c>
      <c r="K60" cm="1">
        <f t="array" ref="K60">STOWA2024_NDJF_T(A60*60,J60,I60,"","")</f>
        <v>255820.79745516222</v>
      </c>
      <c r="L60">
        <f t="shared" si="4"/>
        <v>1.172695898786654E-5</v>
      </c>
    </row>
    <row r="61" spans="1:12" x14ac:dyDescent="0.3">
      <c r="A61">
        <v>24</v>
      </c>
      <c r="B61">
        <f t="shared" si="12"/>
        <v>3.3095369822306707E-6</v>
      </c>
      <c r="C61">
        <f t="shared" si="9"/>
        <v>3.3095369822306707E-6</v>
      </c>
      <c r="D61" t="s">
        <v>24</v>
      </c>
      <c r="E61" t="s">
        <v>19</v>
      </c>
      <c r="F61">
        <v>1</v>
      </c>
      <c r="G61">
        <f t="shared" si="13"/>
        <v>150</v>
      </c>
      <c r="I61">
        <v>2014</v>
      </c>
      <c r="J61">
        <f t="shared" si="14"/>
        <v>152.5</v>
      </c>
      <c r="K61" cm="1">
        <f t="array" ref="K61">STOWA2024_NDJF_T(A61*60,J61,I61,"","")</f>
        <v>356403.65874389518</v>
      </c>
      <c r="L61">
        <f t="shared" si="4"/>
        <v>8.4174220056358695E-6</v>
      </c>
    </row>
    <row r="62" spans="1:12" x14ac:dyDescent="0.3">
      <c r="A62">
        <v>24</v>
      </c>
      <c r="B62">
        <f t="shared" si="12"/>
        <v>2.3279665828675664E-6</v>
      </c>
      <c r="C62">
        <f t="shared" si="9"/>
        <v>2.3279665828675664E-6</v>
      </c>
      <c r="D62" t="s">
        <v>24</v>
      </c>
      <c r="E62" t="s">
        <v>19</v>
      </c>
      <c r="F62">
        <v>1</v>
      </c>
      <c r="G62">
        <f t="shared" si="13"/>
        <v>155</v>
      </c>
      <c r="I62">
        <v>2014</v>
      </c>
      <c r="J62">
        <f t="shared" si="14"/>
        <v>157.5</v>
      </c>
      <c r="K62" cm="1">
        <f t="array" ref="K62">STOWA2024_NDJF_T(A62*60,J62,I62,"","")</f>
        <v>492654.8914017966</v>
      </c>
      <c r="L62">
        <f t="shared" si="4"/>
        <v>6.0894554227683031E-6</v>
      </c>
    </row>
    <row r="63" spans="1:12" x14ac:dyDescent="0.3">
      <c r="A63">
        <v>24</v>
      </c>
      <c r="B63" s="1">
        <f>L62</f>
        <v>6.0894554227683031E-6</v>
      </c>
      <c r="C63">
        <f t="shared" si="9"/>
        <v>6.0894554227683031E-6</v>
      </c>
      <c r="D63" t="s">
        <v>24</v>
      </c>
      <c r="E63" t="s">
        <v>19</v>
      </c>
      <c r="F63">
        <v>1</v>
      </c>
      <c r="G63">
        <f t="shared" si="13"/>
        <v>160</v>
      </c>
      <c r="I63">
        <v>2014</v>
      </c>
      <c r="J63" s="1">
        <v>999</v>
      </c>
      <c r="K63" cm="1">
        <f t="array" ref="K63">STOWA2024_NDJF_T(A63*60,J63,I63,"","")</f>
        <v>1633184933287799</v>
      </c>
      <c r="L63">
        <f t="shared" si="4"/>
        <v>1.8369015895588974E-15</v>
      </c>
    </row>
    <row r="64" spans="1:12" x14ac:dyDescent="0.3">
      <c r="A64">
        <v>48</v>
      </c>
      <c r="B64" s="1">
        <f>365.25*24/A64 - L64</f>
        <v>125.11373133105937</v>
      </c>
      <c r="C64">
        <f>B64</f>
        <v>125.11373133105937</v>
      </c>
      <c r="D64" t="s">
        <v>24</v>
      </c>
      <c r="E64" t="s">
        <v>19</v>
      </c>
      <c r="F64">
        <v>1</v>
      </c>
      <c r="G64">
        <v>10</v>
      </c>
      <c r="I64">
        <v>2014</v>
      </c>
      <c r="J64" s="1">
        <v>12.5</v>
      </c>
      <c r="K64" cm="1">
        <f t="array" ref="K64">STOWA2024_NDJF_T(A64*60,J64,I64,"","")</f>
        <v>5.2163690167735269E-2</v>
      </c>
      <c r="L64">
        <f t="shared" si="4"/>
        <v>57.511268668940637</v>
      </c>
    </row>
    <row r="65" spans="1:12" x14ac:dyDescent="0.3">
      <c r="A65">
        <v>48</v>
      </c>
      <c r="B65">
        <f t="shared" ref="B65:B69" si="15">L64-L65</f>
        <v>29.450133736304331</v>
      </c>
      <c r="C65">
        <f t="shared" ref="C65:C94" si="16">B65</f>
        <v>29.450133736304331</v>
      </c>
      <c r="D65" t="s">
        <v>24</v>
      </c>
      <c r="E65" t="s">
        <v>19</v>
      </c>
      <c r="F65">
        <v>1</v>
      </c>
      <c r="G65">
        <f t="shared" ref="G65:G69" si="17">G64+5</f>
        <v>15</v>
      </c>
      <c r="I65">
        <v>2014</v>
      </c>
      <c r="J65">
        <f t="shared" ref="J65:J69" si="18">AVERAGE(G65:G66)</f>
        <v>17.5</v>
      </c>
      <c r="K65" cm="1">
        <f t="array" ref="K65">STOWA2024_NDJF_T(A65*60,J65,I65,"","")</f>
        <v>0.10690943210963541</v>
      </c>
      <c r="L65">
        <f t="shared" si="4"/>
        <v>28.061134932636307</v>
      </c>
    </row>
    <row r="66" spans="1:12" x14ac:dyDescent="0.3">
      <c r="A66">
        <v>48</v>
      </c>
      <c r="B66">
        <f t="shared" si="15"/>
        <v>13.984190014259511</v>
      </c>
      <c r="C66">
        <f t="shared" si="16"/>
        <v>13.984190014259511</v>
      </c>
      <c r="D66" t="s">
        <v>24</v>
      </c>
      <c r="E66" t="s">
        <v>19</v>
      </c>
      <c r="F66">
        <v>1</v>
      </c>
      <c r="G66">
        <f t="shared" si="17"/>
        <v>20</v>
      </c>
      <c r="I66">
        <v>2014</v>
      </c>
      <c r="J66">
        <f t="shared" si="18"/>
        <v>22.5</v>
      </c>
      <c r="K66" cm="1">
        <f t="array" ref="K66">STOWA2024_NDJF_T(A66*60,J66,I66,"","")</f>
        <v>0.21311442343456496</v>
      </c>
      <c r="L66">
        <f t="shared" si="4"/>
        <v>14.076944918376796</v>
      </c>
    </row>
    <row r="67" spans="1:12" x14ac:dyDescent="0.3">
      <c r="A67">
        <v>48</v>
      </c>
      <c r="B67">
        <f t="shared" si="15"/>
        <v>6.8317069497291234</v>
      </c>
      <c r="C67">
        <f t="shared" si="16"/>
        <v>6.8317069497291234</v>
      </c>
      <c r="D67" t="s">
        <v>24</v>
      </c>
      <c r="E67" t="s">
        <v>19</v>
      </c>
      <c r="F67">
        <v>1</v>
      </c>
      <c r="G67">
        <f t="shared" si="17"/>
        <v>25</v>
      </c>
      <c r="I67">
        <v>2014</v>
      </c>
      <c r="J67">
        <f t="shared" si="18"/>
        <v>27.5</v>
      </c>
      <c r="K67" cm="1">
        <f t="array" ref="K67">STOWA2024_NDJF_T(A67*60,J67,I67,"","")</f>
        <v>0.41406507460236691</v>
      </c>
      <c r="L67">
        <f t="shared" si="4"/>
        <v>7.2452379686476727</v>
      </c>
    </row>
    <row r="68" spans="1:12" x14ac:dyDescent="0.3">
      <c r="A68">
        <v>48</v>
      </c>
      <c r="B68">
        <f t="shared" si="15"/>
        <v>3.4262630980235729</v>
      </c>
      <c r="C68">
        <f t="shared" si="16"/>
        <v>3.4262630980235729</v>
      </c>
      <c r="D68" t="s">
        <v>24</v>
      </c>
      <c r="E68" t="s">
        <v>19</v>
      </c>
      <c r="F68">
        <v>1</v>
      </c>
      <c r="G68">
        <f t="shared" si="17"/>
        <v>30</v>
      </c>
      <c r="I68">
        <v>2014</v>
      </c>
      <c r="J68">
        <f t="shared" si="18"/>
        <v>32.5</v>
      </c>
      <c r="K68" cm="1">
        <f t="array" ref="K68">STOWA2024_NDJF_T(A68*60,J68,I68,"","")</f>
        <v>0.78555112343793398</v>
      </c>
      <c r="L68">
        <f t="shared" ref="L68:L131" si="19">1/K68 * 12/4</f>
        <v>3.8189748706240998</v>
      </c>
    </row>
    <row r="69" spans="1:12" x14ac:dyDescent="0.3">
      <c r="A69">
        <v>48</v>
      </c>
      <c r="B69">
        <f t="shared" si="15"/>
        <v>1.7606190884145878</v>
      </c>
      <c r="C69">
        <f t="shared" si="16"/>
        <v>1.7606190884145878</v>
      </c>
      <c r="D69" t="s">
        <v>24</v>
      </c>
      <c r="E69" t="s">
        <v>19</v>
      </c>
      <c r="F69">
        <v>1</v>
      </c>
      <c r="G69">
        <f t="shared" si="17"/>
        <v>35</v>
      </c>
      <c r="I69">
        <v>2014</v>
      </c>
      <c r="J69">
        <f t="shared" si="18"/>
        <v>37.5</v>
      </c>
      <c r="K69" cm="1">
        <f t="array" ref="K69">STOWA2024_NDJF_T(A69*60,J69,I69,"","")</f>
        <v>1.4574739828406602</v>
      </c>
      <c r="L69">
        <f t="shared" si="19"/>
        <v>2.058355782209512</v>
      </c>
    </row>
    <row r="70" spans="1:12" x14ac:dyDescent="0.3">
      <c r="A70">
        <v>48</v>
      </c>
      <c r="B70">
        <f>L69-L70</f>
        <v>0.92586955699599804</v>
      </c>
      <c r="C70">
        <f t="shared" si="16"/>
        <v>0.92586955699599804</v>
      </c>
      <c r="D70" t="s">
        <v>24</v>
      </c>
      <c r="E70" t="s">
        <v>19</v>
      </c>
      <c r="F70">
        <v>1</v>
      </c>
      <c r="G70">
        <f>G69+5</f>
        <v>40</v>
      </c>
      <c r="I70">
        <v>2014</v>
      </c>
      <c r="J70">
        <f>AVERAGE(G70:G71)</f>
        <v>42.5</v>
      </c>
      <c r="K70" cm="1">
        <f t="array" ref="K70">STOWA2024_NDJF_T(A70*60,J70,I70,"","")</f>
        <v>2.6490388432180652</v>
      </c>
      <c r="L70">
        <f t="shared" si="19"/>
        <v>1.1324862252135139</v>
      </c>
    </row>
    <row r="71" spans="1:12" x14ac:dyDescent="0.3">
      <c r="A71">
        <v>48</v>
      </c>
      <c r="B71">
        <f t="shared" ref="B71:B93" si="20">L70-L71</f>
        <v>0.49724034958770624</v>
      </c>
      <c r="C71">
        <f t="shared" si="16"/>
        <v>0.49724034958770624</v>
      </c>
      <c r="D71" t="s">
        <v>24</v>
      </c>
      <c r="E71" t="s">
        <v>19</v>
      </c>
      <c r="F71">
        <v>1</v>
      </c>
      <c r="G71">
        <f t="shared" ref="G71:G94" si="21">G70+5</f>
        <v>45</v>
      </c>
      <c r="I71">
        <v>2014</v>
      </c>
      <c r="J71">
        <f t="shared" ref="J71:J93" si="22">AVERAGE(G71:G72)</f>
        <v>47.5</v>
      </c>
      <c r="K71" cm="1">
        <f t="array" ref="K71">STOWA2024_NDJF_T(A71*60,J71,I71,"","")</f>
        <v>4.722580838552588</v>
      </c>
      <c r="L71">
        <f t="shared" si="19"/>
        <v>0.6352458756258077</v>
      </c>
    </row>
    <row r="72" spans="1:12" x14ac:dyDescent="0.3">
      <c r="A72">
        <v>48</v>
      </c>
      <c r="B72">
        <f t="shared" si="20"/>
        <v>0.27240008194575982</v>
      </c>
      <c r="C72">
        <f t="shared" si="16"/>
        <v>0.27240008194575982</v>
      </c>
      <c r="D72" t="s">
        <v>24</v>
      </c>
      <c r="E72" t="s">
        <v>19</v>
      </c>
      <c r="F72">
        <v>1</v>
      </c>
      <c r="G72">
        <f t="shared" si="21"/>
        <v>50</v>
      </c>
      <c r="I72">
        <v>2014</v>
      </c>
      <c r="J72">
        <f t="shared" si="22"/>
        <v>52.5</v>
      </c>
      <c r="K72" cm="1">
        <f t="array" ref="K72">STOWA2024_NDJF_T(A72*60,J72,I72,"","")</f>
        <v>8.2679751350386503</v>
      </c>
      <c r="L72">
        <f t="shared" si="19"/>
        <v>0.36284579368004788</v>
      </c>
    </row>
    <row r="73" spans="1:12" x14ac:dyDescent="0.3">
      <c r="A73">
        <v>48</v>
      </c>
      <c r="B73">
        <f t="shared" si="20"/>
        <v>0.15203049277780756</v>
      </c>
      <c r="C73">
        <f t="shared" si="16"/>
        <v>0.15203049277780756</v>
      </c>
      <c r="D73" t="s">
        <v>24</v>
      </c>
      <c r="E73" t="s">
        <v>19</v>
      </c>
      <c r="F73">
        <v>1</v>
      </c>
      <c r="G73">
        <f t="shared" si="21"/>
        <v>55</v>
      </c>
      <c r="I73">
        <v>2014</v>
      </c>
      <c r="J73">
        <f t="shared" si="22"/>
        <v>57.5</v>
      </c>
      <c r="K73" cm="1">
        <f t="array" ref="K73">STOWA2024_NDJF_T(A73*60,J73,I73,"","")</f>
        <v>14.230466133912953</v>
      </c>
      <c r="L73">
        <f t="shared" si="19"/>
        <v>0.21081530090224032</v>
      </c>
    </row>
    <row r="74" spans="1:12" x14ac:dyDescent="0.3">
      <c r="A74">
        <v>48</v>
      </c>
      <c r="B74">
        <f t="shared" si="20"/>
        <v>8.635094010420763E-2</v>
      </c>
      <c r="C74">
        <f t="shared" si="16"/>
        <v>8.635094010420763E-2</v>
      </c>
      <c r="D74" t="s">
        <v>24</v>
      </c>
      <c r="E74" t="s">
        <v>19</v>
      </c>
      <c r="F74">
        <v>1</v>
      </c>
      <c r="G74">
        <f t="shared" si="21"/>
        <v>60</v>
      </c>
      <c r="I74">
        <v>2014</v>
      </c>
      <c r="J74">
        <f t="shared" si="22"/>
        <v>62.5</v>
      </c>
      <c r="K74" cm="1">
        <f t="array" ref="K74">STOWA2024_NDJF_T(A74*60,J74,I74,"","")</f>
        <v>24.103285316092016</v>
      </c>
      <c r="L74">
        <f t="shared" si="19"/>
        <v>0.12446436079803269</v>
      </c>
    </row>
    <row r="75" spans="1:12" x14ac:dyDescent="0.3">
      <c r="A75">
        <v>48</v>
      </c>
      <c r="B75">
        <f t="shared" si="20"/>
        <v>4.9862954844975174E-2</v>
      </c>
      <c r="C75">
        <f t="shared" si="16"/>
        <v>4.9862954844975174E-2</v>
      </c>
      <c r="D75" t="s">
        <v>24</v>
      </c>
      <c r="E75" t="s">
        <v>19</v>
      </c>
      <c r="F75">
        <v>1</v>
      </c>
      <c r="G75">
        <f t="shared" si="21"/>
        <v>65</v>
      </c>
      <c r="I75">
        <v>2014</v>
      </c>
      <c r="J75">
        <f t="shared" si="22"/>
        <v>67.5</v>
      </c>
      <c r="K75" cm="1">
        <f t="array" ref="K75">STOWA2024_NDJF_T(A75*60,J75,I75,"","")</f>
        <v>40.213719321693908</v>
      </c>
      <c r="L75">
        <f t="shared" si="19"/>
        <v>7.4601405953057517E-2</v>
      </c>
    </row>
    <row r="76" spans="1:12" x14ac:dyDescent="0.3">
      <c r="A76">
        <v>48</v>
      </c>
      <c r="B76">
        <f t="shared" si="20"/>
        <v>2.9244575738036641E-2</v>
      </c>
      <c r="C76">
        <f t="shared" si="16"/>
        <v>2.9244575738036641E-2</v>
      </c>
      <c r="D76" t="s">
        <v>24</v>
      </c>
      <c r="E76" t="s">
        <v>19</v>
      </c>
      <c r="F76">
        <v>1</v>
      </c>
      <c r="G76">
        <f t="shared" si="21"/>
        <v>70</v>
      </c>
      <c r="I76">
        <v>2014</v>
      </c>
      <c r="J76">
        <f t="shared" si="22"/>
        <v>72.5</v>
      </c>
      <c r="K76" cm="1">
        <f t="array" ref="K76">STOWA2024_NDJF_T(A76*60,J76,I76,"","")</f>
        <v>66.142188194766888</v>
      </c>
      <c r="L76">
        <f t="shared" si="19"/>
        <v>4.5356830215020877E-2</v>
      </c>
    </row>
    <row r="77" spans="1:12" x14ac:dyDescent="0.3">
      <c r="A77">
        <v>48</v>
      </c>
      <c r="B77">
        <f t="shared" si="20"/>
        <v>1.7405890550060539E-2</v>
      </c>
      <c r="C77">
        <f t="shared" si="16"/>
        <v>1.7405890550060539E-2</v>
      </c>
      <c r="D77" t="s">
        <v>24</v>
      </c>
      <c r="E77" t="s">
        <v>19</v>
      </c>
      <c r="F77">
        <v>1</v>
      </c>
      <c r="G77">
        <f t="shared" si="21"/>
        <v>75</v>
      </c>
      <c r="I77">
        <v>2014</v>
      </c>
      <c r="J77">
        <f t="shared" si="22"/>
        <v>77.5</v>
      </c>
      <c r="K77" cm="1">
        <f t="array" ref="K77">STOWA2024_NDJF_T(A77*60,J77,I77,"","")</f>
        <v>107.33091752764358</v>
      </c>
      <c r="L77">
        <f t="shared" si="19"/>
        <v>2.7950939664960338E-2</v>
      </c>
    </row>
    <row r="78" spans="1:12" x14ac:dyDescent="0.3">
      <c r="A78">
        <v>48</v>
      </c>
      <c r="B78">
        <f t="shared" si="20"/>
        <v>1.0504809656686705E-2</v>
      </c>
      <c r="C78">
        <f t="shared" si="16"/>
        <v>1.0504809656686705E-2</v>
      </c>
      <c r="D78" t="s">
        <v>24</v>
      </c>
      <c r="E78" t="s">
        <v>19</v>
      </c>
      <c r="F78">
        <v>1</v>
      </c>
      <c r="G78">
        <f t="shared" si="21"/>
        <v>80</v>
      </c>
      <c r="I78">
        <v>2014</v>
      </c>
      <c r="J78">
        <f t="shared" si="22"/>
        <v>82.5</v>
      </c>
      <c r="K78" cm="1">
        <f t="array" ref="K78">STOWA2024_NDJF_T(A78*60,J78,I78,"","")</f>
        <v>171.95790691559009</v>
      </c>
      <c r="L78">
        <f t="shared" si="19"/>
        <v>1.7446130008273632E-2</v>
      </c>
    </row>
    <row r="79" spans="1:12" x14ac:dyDescent="0.3">
      <c r="A79">
        <v>48</v>
      </c>
      <c r="B79">
        <f t="shared" si="20"/>
        <v>6.4239995448059119E-3</v>
      </c>
      <c r="C79">
        <f t="shared" si="16"/>
        <v>6.4239995448059119E-3</v>
      </c>
      <c r="D79" t="s">
        <v>24</v>
      </c>
      <c r="E79" t="s">
        <v>19</v>
      </c>
      <c r="F79">
        <v>1</v>
      </c>
      <c r="G79">
        <f t="shared" si="21"/>
        <v>85</v>
      </c>
      <c r="I79">
        <v>2014</v>
      </c>
      <c r="J79">
        <f t="shared" si="22"/>
        <v>87.5</v>
      </c>
      <c r="K79" cm="1">
        <f t="array" ref="K79">STOWA2024_NDJF_T(A79*60,J79,I79,"","")</f>
        <v>272.17968521996221</v>
      </c>
      <c r="L79">
        <f t="shared" si="19"/>
        <v>1.1022130463467721E-2</v>
      </c>
    </row>
    <row r="80" spans="1:12" x14ac:dyDescent="0.3">
      <c r="A80">
        <v>48</v>
      </c>
      <c r="B80">
        <f t="shared" si="20"/>
        <v>3.9778718833287886E-3</v>
      </c>
      <c r="C80">
        <f t="shared" si="16"/>
        <v>3.9778718833287886E-3</v>
      </c>
      <c r="D80" t="s">
        <v>24</v>
      </c>
      <c r="E80" t="s">
        <v>19</v>
      </c>
      <c r="F80">
        <v>1</v>
      </c>
      <c r="G80">
        <f t="shared" si="21"/>
        <v>90</v>
      </c>
      <c r="I80">
        <v>2014</v>
      </c>
      <c r="J80">
        <f t="shared" si="22"/>
        <v>92.5</v>
      </c>
      <c r="K80" cm="1">
        <f t="array" ref="K80">STOWA2024_NDJF_T(A80*60,J80,I80,"","")</f>
        <v>425.87874449390699</v>
      </c>
      <c r="L80">
        <f t="shared" si="19"/>
        <v>7.044258580138932E-3</v>
      </c>
    </row>
    <row r="81" spans="1:12" x14ac:dyDescent="0.3">
      <c r="A81">
        <v>48</v>
      </c>
      <c r="B81">
        <f t="shared" si="20"/>
        <v>2.4927007990068551E-3</v>
      </c>
      <c r="C81">
        <f t="shared" si="16"/>
        <v>2.4927007990068551E-3</v>
      </c>
      <c r="D81" t="s">
        <v>24</v>
      </c>
      <c r="E81" t="s">
        <v>19</v>
      </c>
      <c r="F81">
        <v>1</v>
      </c>
      <c r="G81">
        <f t="shared" si="21"/>
        <v>95</v>
      </c>
      <c r="I81">
        <v>2014</v>
      </c>
      <c r="J81">
        <f t="shared" si="22"/>
        <v>97.5</v>
      </c>
      <c r="K81" cm="1">
        <f t="array" ref="K81">STOWA2024_NDJF_T(A81*60,J81,I81,"","")</f>
        <v>659.1149984816476</v>
      </c>
      <c r="L81">
        <f t="shared" si="19"/>
        <v>4.5515577811320769E-3</v>
      </c>
    </row>
    <row r="82" spans="1:12" x14ac:dyDescent="0.3">
      <c r="A82">
        <v>48</v>
      </c>
      <c r="B82">
        <f t="shared" si="20"/>
        <v>1.5798039593391475E-3</v>
      </c>
      <c r="C82">
        <f t="shared" si="16"/>
        <v>1.5798039593391475E-3</v>
      </c>
      <c r="D82" t="s">
        <v>24</v>
      </c>
      <c r="E82" t="s">
        <v>19</v>
      </c>
      <c r="F82">
        <v>1</v>
      </c>
      <c r="G82">
        <f t="shared" si="21"/>
        <v>100</v>
      </c>
      <c r="I82">
        <v>2014</v>
      </c>
      <c r="J82">
        <f t="shared" si="22"/>
        <v>102.5</v>
      </c>
      <c r="K82" cm="1">
        <f t="array" ref="K82">STOWA2024_NDJF_T(A82*60,J82,I82,"","")</f>
        <v>1009.5048849605008</v>
      </c>
      <c r="L82">
        <f t="shared" si="19"/>
        <v>2.9717538217929294E-3</v>
      </c>
    </row>
    <row r="83" spans="1:12" x14ac:dyDescent="0.3">
      <c r="A83">
        <v>48</v>
      </c>
      <c r="B83">
        <f t="shared" si="20"/>
        <v>1.0120859717488847E-3</v>
      </c>
      <c r="C83">
        <f t="shared" si="16"/>
        <v>1.0120859717488847E-3</v>
      </c>
      <c r="D83" t="s">
        <v>24</v>
      </c>
      <c r="E83" t="s">
        <v>19</v>
      </c>
      <c r="F83">
        <v>1</v>
      </c>
      <c r="G83">
        <f t="shared" si="21"/>
        <v>105</v>
      </c>
      <c r="I83">
        <v>2014</v>
      </c>
      <c r="J83">
        <f t="shared" si="22"/>
        <v>107.5</v>
      </c>
      <c r="K83" cm="1">
        <f t="array" ref="K83">STOWA2024_NDJF_T(A83*60,J83,I83,"","")</f>
        <v>1530.8716729381326</v>
      </c>
      <c r="L83">
        <f t="shared" si="19"/>
        <v>1.9596678500440447E-3</v>
      </c>
    </row>
    <row r="84" spans="1:12" x14ac:dyDescent="0.3">
      <c r="A84">
        <v>48</v>
      </c>
      <c r="B84">
        <f t="shared" si="20"/>
        <v>6.5508313279620447E-4</v>
      </c>
      <c r="C84">
        <f t="shared" si="16"/>
        <v>6.5508313279620447E-4</v>
      </c>
      <c r="D84" t="s">
        <v>24</v>
      </c>
      <c r="E84" t="s">
        <v>19</v>
      </c>
      <c r="F84">
        <v>1</v>
      </c>
      <c r="G84">
        <f t="shared" si="21"/>
        <v>110</v>
      </c>
      <c r="I84">
        <v>2014</v>
      </c>
      <c r="J84">
        <f t="shared" si="22"/>
        <v>112.5</v>
      </c>
      <c r="K84" cm="1">
        <f t="array" ref="K84">STOWA2024_NDJF_T(A84*60,J84,I84,"","")</f>
        <v>2299.5823577703854</v>
      </c>
      <c r="L84">
        <f t="shared" si="19"/>
        <v>1.3045847172478402E-3</v>
      </c>
    </row>
    <row r="85" spans="1:12" x14ac:dyDescent="0.3">
      <c r="A85">
        <v>48</v>
      </c>
      <c r="B85">
        <f t="shared" si="20"/>
        <v>4.2819201989618429E-4</v>
      </c>
      <c r="C85">
        <f t="shared" si="16"/>
        <v>4.2819201989618429E-4</v>
      </c>
      <c r="D85" t="s">
        <v>24</v>
      </c>
      <c r="E85" t="s">
        <v>19</v>
      </c>
      <c r="F85">
        <v>1</v>
      </c>
      <c r="G85">
        <f t="shared" si="21"/>
        <v>115</v>
      </c>
      <c r="I85">
        <v>2014</v>
      </c>
      <c r="J85">
        <f t="shared" si="22"/>
        <v>117.5</v>
      </c>
      <c r="K85" cm="1">
        <f t="array" ref="K85">STOWA2024_NDJF_T(A85*60,J85,I85,"","")</f>
        <v>3423.1230007570889</v>
      </c>
      <c r="L85">
        <f t="shared" si="19"/>
        <v>8.7639269735165595E-4</v>
      </c>
    </row>
    <row r="86" spans="1:12" x14ac:dyDescent="0.3">
      <c r="A86">
        <v>48</v>
      </c>
      <c r="B86">
        <f t="shared" si="20"/>
        <v>2.825241533075659E-4</v>
      </c>
      <c r="C86">
        <f t="shared" si="16"/>
        <v>2.825241533075659E-4</v>
      </c>
      <c r="D86" t="s">
        <v>24</v>
      </c>
      <c r="E86" t="s">
        <v>19</v>
      </c>
      <c r="F86">
        <v>1</v>
      </c>
      <c r="G86">
        <f t="shared" si="21"/>
        <v>120</v>
      </c>
      <c r="I86">
        <v>2014</v>
      </c>
      <c r="J86">
        <f t="shared" si="22"/>
        <v>122.5</v>
      </c>
      <c r="K86" cm="1">
        <f t="array" ref="K86">STOWA2024_NDJF_T(A86*60,J86,I86,"","")</f>
        <v>5051.6230066182352</v>
      </c>
      <c r="L86">
        <f t="shared" si="19"/>
        <v>5.9386854404409005E-4</v>
      </c>
    </row>
    <row r="87" spans="1:12" x14ac:dyDescent="0.3">
      <c r="A87">
        <v>48</v>
      </c>
      <c r="B87">
        <f t="shared" si="20"/>
        <v>1.8808998938375977E-4</v>
      </c>
      <c r="C87">
        <f t="shared" si="16"/>
        <v>1.8808998938375977E-4</v>
      </c>
      <c r="D87" t="s">
        <v>24</v>
      </c>
      <c r="E87" t="s">
        <v>19</v>
      </c>
      <c r="F87">
        <v>1</v>
      </c>
      <c r="G87">
        <f t="shared" si="21"/>
        <v>125</v>
      </c>
      <c r="I87">
        <v>2014</v>
      </c>
      <c r="J87">
        <f t="shared" si="22"/>
        <v>127.5</v>
      </c>
      <c r="K87" cm="1">
        <f t="array" ref="K87">STOWA2024_NDJF_T(A87*60,J87,I87,"","")</f>
        <v>7393.195045783641</v>
      </c>
      <c r="L87">
        <f t="shared" si="19"/>
        <v>4.0577855466033028E-4</v>
      </c>
    </row>
    <row r="88" spans="1:12" x14ac:dyDescent="0.3">
      <c r="A88">
        <v>48</v>
      </c>
      <c r="B88">
        <f t="shared" si="20"/>
        <v>1.2630608784056736E-4</v>
      </c>
      <c r="C88">
        <f t="shared" si="16"/>
        <v>1.2630608784056736E-4</v>
      </c>
      <c r="D88" t="s">
        <v>24</v>
      </c>
      <c r="E88" t="s">
        <v>19</v>
      </c>
      <c r="F88">
        <v>1</v>
      </c>
      <c r="G88">
        <f t="shared" si="21"/>
        <v>130</v>
      </c>
      <c r="I88">
        <v>2014</v>
      </c>
      <c r="J88">
        <f t="shared" si="22"/>
        <v>132.5</v>
      </c>
      <c r="K88" cm="1">
        <f t="array" ref="K88">STOWA2024_NDJF_T(A88*60,J88,I88,"","")</f>
        <v>10734.510036492278</v>
      </c>
      <c r="L88">
        <f t="shared" si="19"/>
        <v>2.7947246681976292E-4</v>
      </c>
    </row>
    <row r="89" spans="1:12" x14ac:dyDescent="0.3">
      <c r="A89">
        <v>48</v>
      </c>
      <c r="B89">
        <f t="shared" si="20"/>
        <v>8.5516030412520266E-5</v>
      </c>
      <c r="C89">
        <f t="shared" si="16"/>
        <v>8.5516030412520266E-5</v>
      </c>
      <c r="D89" t="s">
        <v>24</v>
      </c>
      <c r="E89" t="s">
        <v>19</v>
      </c>
      <c r="F89">
        <v>1</v>
      </c>
      <c r="G89">
        <f t="shared" si="21"/>
        <v>135</v>
      </c>
      <c r="I89">
        <v>2014</v>
      </c>
      <c r="J89">
        <f t="shared" si="22"/>
        <v>137.5</v>
      </c>
      <c r="K89" cm="1">
        <f t="array" ref="K89">STOWA2024_NDJF_T(A89*60,J89,I89,"","")</f>
        <v>15467.390799555722</v>
      </c>
      <c r="L89">
        <f t="shared" si="19"/>
        <v>1.9395643640724266E-4</v>
      </c>
    </row>
    <row r="90" spans="1:12" x14ac:dyDescent="0.3">
      <c r="A90">
        <v>48</v>
      </c>
      <c r="B90">
        <f t="shared" si="20"/>
        <v>5.8359733394986276E-5</v>
      </c>
      <c r="C90">
        <f t="shared" si="16"/>
        <v>5.8359733394986276E-5</v>
      </c>
      <c r="D90" t="s">
        <v>24</v>
      </c>
      <c r="E90" t="s">
        <v>19</v>
      </c>
      <c r="F90">
        <v>1</v>
      </c>
      <c r="G90">
        <f t="shared" si="21"/>
        <v>140</v>
      </c>
      <c r="I90">
        <v>2014</v>
      </c>
      <c r="J90">
        <f t="shared" si="22"/>
        <v>142.5</v>
      </c>
      <c r="K90" cm="1">
        <f t="array" ref="K90">STOWA2024_NDJF_T(A90*60,J90,I90,"","")</f>
        <v>22124.43174026757</v>
      </c>
      <c r="L90">
        <f t="shared" si="19"/>
        <v>1.3559670301225638E-4</v>
      </c>
    </row>
    <row r="91" spans="1:12" x14ac:dyDescent="0.3">
      <c r="A91">
        <v>48</v>
      </c>
      <c r="B91">
        <f t="shared" si="20"/>
        <v>4.0131216306855456E-5</v>
      </c>
      <c r="C91">
        <f t="shared" si="16"/>
        <v>4.0131216306855456E-5</v>
      </c>
      <c r="D91" t="s">
        <v>24</v>
      </c>
      <c r="E91" t="s">
        <v>19</v>
      </c>
      <c r="F91">
        <v>1</v>
      </c>
      <c r="G91">
        <f t="shared" si="21"/>
        <v>145</v>
      </c>
      <c r="I91">
        <v>2014</v>
      </c>
      <c r="J91">
        <f t="shared" si="22"/>
        <v>147.5</v>
      </c>
      <c r="K91" cm="1">
        <f t="array" ref="K91">STOWA2024_NDJF_T(A91*60,J91,I91,"","")</f>
        <v>31424.969415991844</v>
      </c>
      <c r="L91">
        <f t="shared" si="19"/>
        <v>9.5465486705400925E-5</v>
      </c>
    </row>
    <row r="92" spans="1:12" x14ac:dyDescent="0.3">
      <c r="A92">
        <v>48</v>
      </c>
      <c r="B92">
        <f t="shared" si="20"/>
        <v>2.7797512124233637E-5</v>
      </c>
      <c r="C92">
        <f t="shared" si="16"/>
        <v>2.7797512124233637E-5</v>
      </c>
      <c r="D92" t="s">
        <v>24</v>
      </c>
      <c r="E92" t="s">
        <v>19</v>
      </c>
      <c r="F92">
        <v>1</v>
      </c>
      <c r="G92">
        <f t="shared" si="21"/>
        <v>150</v>
      </c>
      <c r="I92">
        <v>2014</v>
      </c>
      <c r="J92">
        <f t="shared" si="22"/>
        <v>152.5</v>
      </c>
      <c r="K92" cm="1">
        <f t="array" ref="K92">STOWA2024_NDJF_T(A92*60,J92,I92,"","")</f>
        <v>44334.118444782471</v>
      </c>
      <c r="L92">
        <f t="shared" si="19"/>
        <v>6.7667974581167288E-5</v>
      </c>
    </row>
    <row r="93" spans="1:12" x14ac:dyDescent="0.3">
      <c r="A93">
        <v>48</v>
      </c>
      <c r="B93">
        <f t="shared" si="20"/>
        <v>1.9390343369847301E-5</v>
      </c>
      <c r="C93">
        <f t="shared" si="16"/>
        <v>1.9390343369847301E-5</v>
      </c>
      <c r="D93" t="s">
        <v>24</v>
      </c>
      <c r="E93" t="s">
        <v>19</v>
      </c>
      <c r="F93">
        <v>1</v>
      </c>
      <c r="G93">
        <f t="shared" si="21"/>
        <v>155</v>
      </c>
      <c r="I93">
        <v>2014</v>
      </c>
      <c r="J93">
        <f t="shared" si="22"/>
        <v>157.5</v>
      </c>
      <c r="K93" cm="1">
        <f t="array" ref="K93">STOWA2024_NDJF_T(A93*60,J93,I93,"","")</f>
        <v>62140.579906840365</v>
      </c>
      <c r="L93">
        <f t="shared" si="19"/>
        <v>4.8277631211319987E-5</v>
      </c>
    </row>
    <row r="94" spans="1:12" x14ac:dyDescent="0.3">
      <c r="A94">
        <v>48</v>
      </c>
      <c r="B94" s="1">
        <f>L93</f>
        <v>4.8277631211319987E-5</v>
      </c>
      <c r="C94">
        <f t="shared" si="16"/>
        <v>4.8277631211319987E-5</v>
      </c>
      <c r="D94" t="s">
        <v>24</v>
      </c>
      <c r="E94" t="s">
        <v>19</v>
      </c>
      <c r="F94">
        <v>1</v>
      </c>
      <c r="G94">
        <f t="shared" si="21"/>
        <v>160</v>
      </c>
      <c r="I94">
        <v>2014</v>
      </c>
      <c r="J94" s="1">
        <v>999</v>
      </c>
      <c r="K94" cm="1">
        <f t="array" ref="K94">STOWA2024_NDJF_T(A94*60,J94,I94,"","")</f>
        <v>6125826615140978</v>
      </c>
      <c r="L94">
        <f t="shared" si="19"/>
        <v>4.8972982561814786E-16</v>
      </c>
    </row>
    <row r="95" spans="1:12" x14ac:dyDescent="0.3">
      <c r="A95">
        <v>96</v>
      </c>
      <c r="B95" s="1">
        <f>365.25*24/A95 - L95</f>
        <v>13.816957487565688</v>
      </c>
      <c r="C95">
        <f>B95</f>
        <v>13.816957487565688</v>
      </c>
      <c r="D95" t="s">
        <v>24</v>
      </c>
      <c r="E95" t="s">
        <v>19</v>
      </c>
      <c r="F95">
        <v>1</v>
      </c>
      <c r="G95">
        <v>10</v>
      </c>
      <c r="I95">
        <v>2014</v>
      </c>
      <c r="J95" s="1">
        <v>12.5</v>
      </c>
      <c r="K95" cm="1">
        <f t="array" ref="K95">STOWA2024_NDJF_T(A95*60,J95,I95,"","")</f>
        <v>3.871190397200773E-2</v>
      </c>
      <c r="L95">
        <f t="shared" si="19"/>
        <v>77.495542512434312</v>
      </c>
    </row>
    <row r="96" spans="1:12" x14ac:dyDescent="0.3">
      <c r="A96">
        <v>96</v>
      </c>
      <c r="B96">
        <f t="shared" ref="B96:B100" si="23">L95-L96</f>
        <v>29.794964829875511</v>
      </c>
      <c r="C96">
        <f t="shared" ref="C96:C125" si="24">B96</f>
        <v>29.794964829875511</v>
      </c>
      <c r="D96" t="s">
        <v>24</v>
      </c>
      <c r="E96" t="s">
        <v>19</v>
      </c>
      <c r="F96">
        <v>1</v>
      </c>
      <c r="G96">
        <f t="shared" ref="G96:G100" si="25">G95+5</f>
        <v>15</v>
      </c>
      <c r="I96">
        <v>2014</v>
      </c>
      <c r="J96">
        <f t="shared" ref="J96:J100" si="26">AVERAGE(G96:G97)</f>
        <v>17.5</v>
      </c>
      <c r="K96" cm="1">
        <f t="array" ref="K96">STOWA2024_NDJF_T(A96*60,J96,I96,"","")</f>
        <v>6.2892320088125842E-2</v>
      </c>
      <c r="L96">
        <f t="shared" si="19"/>
        <v>47.700577682558801</v>
      </c>
    </row>
    <row r="97" spans="1:12" x14ac:dyDescent="0.3">
      <c r="A97">
        <v>96</v>
      </c>
      <c r="B97">
        <f t="shared" si="23"/>
        <v>18.188867247583239</v>
      </c>
      <c r="C97">
        <f t="shared" si="24"/>
        <v>18.188867247583239</v>
      </c>
      <c r="D97" t="s">
        <v>24</v>
      </c>
      <c r="E97" t="s">
        <v>19</v>
      </c>
      <c r="F97">
        <v>1</v>
      </c>
      <c r="G97">
        <f t="shared" si="25"/>
        <v>20</v>
      </c>
      <c r="I97">
        <v>2014</v>
      </c>
      <c r="J97">
        <f t="shared" si="26"/>
        <v>22.5</v>
      </c>
      <c r="K97" cm="1">
        <f t="array" ref="K97">STOWA2024_NDJF_T(A97*60,J97,I97,"","")</f>
        <v>0.10165456206308444</v>
      </c>
      <c r="L97">
        <f t="shared" si="19"/>
        <v>29.511710434975562</v>
      </c>
    </row>
    <row r="98" spans="1:12" x14ac:dyDescent="0.3">
      <c r="A98">
        <v>96</v>
      </c>
      <c r="B98">
        <f t="shared" si="23"/>
        <v>11.161252510341793</v>
      </c>
      <c r="C98">
        <f t="shared" si="24"/>
        <v>11.161252510341793</v>
      </c>
      <c r="D98" t="s">
        <v>24</v>
      </c>
      <c r="E98" t="s">
        <v>19</v>
      </c>
      <c r="F98">
        <v>1</v>
      </c>
      <c r="G98">
        <f t="shared" si="25"/>
        <v>25</v>
      </c>
      <c r="I98">
        <v>2014</v>
      </c>
      <c r="J98">
        <f t="shared" si="26"/>
        <v>27.5</v>
      </c>
      <c r="K98" cm="1">
        <f t="array" ref="K98">STOWA2024_NDJF_T(A98*60,J98,I98,"","")</f>
        <v>0.16348365868149706</v>
      </c>
      <c r="L98">
        <f t="shared" si="19"/>
        <v>18.350457924633769</v>
      </c>
    </row>
    <row r="99" spans="1:12" x14ac:dyDescent="0.3">
      <c r="A99">
        <v>96</v>
      </c>
      <c r="B99">
        <f t="shared" si="23"/>
        <v>6.8839373583834451</v>
      </c>
      <c r="C99">
        <f t="shared" si="24"/>
        <v>6.8839373583834451</v>
      </c>
      <c r="D99" t="s">
        <v>24</v>
      </c>
      <c r="E99" t="s">
        <v>19</v>
      </c>
      <c r="F99">
        <v>1</v>
      </c>
      <c r="G99">
        <f t="shared" si="25"/>
        <v>30</v>
      </c>
      <c r="I99">
        <v>2014</v>
      </c>
      <c r="J99">
        <f t="shared" si="26"/>
        <v>32.5</v>
      </c>
      <c r="K99" cm="1">
        <f t="array" ref="K99">STOWA2024_NDJF_T(A99*60,J99,I99,"","")</f>
        <v>0.26163124050289238</v>
      </c>
      <c r="L99">
        <f t="shared" si="19"/>
        <v>11.466520566250324</v>
      </c>
    </row>
    <row r="100" spans="1:12" x14ac:dyDescent="0.3">
      <c r="A100">
        <v>96</v>
      </c>
      <c r="B100">
        <f t="shared" si="23"/>
        <v>4.2668570362689167</v>
      </c>
      <c r="C100">
        <f t="shared" si="24"/>
        <v>4.2668570362689167</v>
      </c>
      <c r="D100" t="s">
        <v>24</v>
      </c>
      <c r="E100" t="s">
        <v>19</v>
      </c>
      <c r="F100">
        <v>1</v>
      </c>
      <c r="G100">
        <f t="shared" si="25"/>
        <v>35</v>
      </c>
      <c r="I100">
        <v>2014</v>
      </c>
      <c r="J100">
        <f t="shared" si="26"/>
        <v>37.5</v>
      </c>
      <c r="K100" cm="1">
        <f t="array" ref="K100">STOWA2024_NDJF_T(A100*60,J100,I100,"","")</f>
        <v>0.41668613922125153</v>
      </c>
      <c r="L100">
        <f t="shared" si="19"/>
        <v>7.1996635299814074</v>
      </c>
    </row>
    <row r="101" spans="1:12" x14ac:dyDescent="0.3">
      <c r="A101">
        <v>96</v>
      </c>
      <c r="B101">
        <f>L100-L101</f>
        <v>2.6577502622613851</v>
      </c>
      <c r="C101">
        <f t="shared" si="24"/>
        <v>2.6577502622613851</v>
      </c>
      <c r="D101" t="s">
        <v>24</v>
      </c>
      <c r="E101" t="s">
        <v>19</v>
      </c>
      <c r="F101">
        <v>1</v>
      </c>
      <c r="G101">
        <f>G100+5</f>
        <v>40</v>
      </c>
      <c r="I101">
        <v>2014</v>
      </c>
      <c r="J101">
        <f>AVERAGE(G101:G102)</f>
        <v>42.5</v>
      </c>
      <c r="K101" cm="1">
        <f t="array" ref="K101">STOWA2024_NDJF_T(A101*60,J101,I101,"","")</f>
        <v>0.66051459443785432</v>
      </c>
      <c r="L101">
        <f t="shared" si="19"/>
        <v>4.5419132677200222</v>
      </c>
    </row>
    <row r="102" spans="1:12" x14ac:dyDescent="0.3">
      <c r="A102">
        <v>96</v>
      </c>
      <c r="B102">
        <f t="shared" ref="B102:B124" si="27">L101-L102</f>
        <v>1.6630980637678663</v>
      </c>
      <c r="C102">
        <f t="shared" si="24"/>
        <v>1.6630980637678663</v>
      </c>
      <c r="D102" t="s">
        <v>24</v>
      </c>
      <c r="E102" t="s">
        <v>19</v>
      </c>
      <c r="F102">
        <v>1</v>
      </c>
      <c r="G102">
        <f t="shared" ref="G102:G125" si="28">G101+5</f>
        <v>45</v>
      </c>
      <c r="I102">
        <v>2014</v>
      </c>
      <c r="J102">
        <f t="shared" ref="J102:J124" si="29">AVERAGE(G102:G103)</f>
        <v>47.5</v>
      </c>
      <c r="K102" cm="1">
        <f t="array" ref="K102">STOWA2024_NDJF_T(A102*60,J102,I102,"","")</f>
        <v>1.0420953716937011</v>
      </c>
      <c r="L102">
        <f t="shared" si="19"/>
        <v>2.878815203952156</v>
      </c>
    </row>
    <row r="103" spans="1:12" x14ac:dyDescent="0.3">
      <c r="A103">
        <v>96</v>
      </c>
      <c r="B103">
        <f t="shared" si="27"/>
        <v>1.0459817269898601</v>
      </c>
      <c r="C103">
        <f t="shared" si="24"/>
        <v>1.0459817269898601</v>
      </c>
      <c r="D103" t="s">
        <v>24</v>
      </c>
      <c r="E103" t="s">
        <v>19</v>
      </c>
      <c r="F103">
        <v>1</v>
      </c>
      <c r="G103">
        <f t="shared" si="28"/>
        <v>50</v>
      </c>
      <c r="I103">
        <v>2014</v>
      </c>
      <c r="J103">
        <f t="shared" si="29"/>
        <v>52.5</v>
      </c>
      <c r="K103" cm="1">
        <f t="array" ref="K103">STOWA2024_NDJF_T(A103*60,J103,I103,"","")</f>
        <v>1.6368099108338769</v>
      </c>
      <c r="L103">
        <f t="shared" si="19"/>
        <v>1.8328334769622958</v>
      </c>
    </row>
    <row r="104" spans="1:12" x14ac:dyDescent="0.3">
      <c r="A104">
        <v>96</v>
      </c>
      <c r="B104">
        <f t="shared" si="27"/>
        <v>0.66076451651715629</v>
      </c>
      <c r="C104">
        <f t="shared" si="24"/>
        <v>0.66076451651715629</v>
      </c>
      <c r="D104" t="s">
        <v>24</v>
      </c>
      <c r="E104" t="s">
        <v>19</v>
      </c>
      <c r="F104">
        <v>1</v>
      </c>
      <c r="G104">
        <f t="shared" si="28"/>
        <v>55</v>
      </c>
      <c r="I104">
        <v>2014</v>
      </c>
      <c r="J104">
        <f t="shared" si="29"/>
        <v>57.5</v>
      </c>
      <c r="K104" cm="1">
        <f t="array" ref="K104">STOWA2024_NDJF_T(A104*60,J104,I104,"","")</f>
        <v>2.5595763570606214</v>
      </c>
      <c r="L104">
        <f t="shared" si="19"/>
        <v>1.1720689604451395</v>
      </c>
    </row>
    <row r="105" spans="1:12" x14ac:dyDescent="0.3">
      <c r="A105">
        <v>96</v>
      </c>
      <c r="B105">
        <f t="shared" si="27"/>
        <v>0.41926820860607783</v>
      </c>
      <c r="C105">
        <f t="shared" si="24"/>
        <v>0.41926820860607783</v>
      </c>
      <c r="D105" t="s">
        <v>24</v>
      </c>
      <c r="E105" t="s">
        <v>19</v>
      </c>
      <c r="F105">
        <v>1</v>
      </c>
      <c r="G105">
        <f t="shared" si="28"/>
        <v>60</v>
      </c>
      <c r="I105">
        <v>2014</v>
      </c>
      <c r="J105">
        <f t="shared" si="29"/>
        <v>62.5</v>
      </c>
      <c r="K105" cm="1">
        <f t="array" ref="K105">STOWA2024_NDJF_T(A105*60,J105,I105,"","")</f>
        <v>3.985118230383168</v>
      </c>
      <c r="L105">
        <f t="shared" si="19"/>
        <v>0.7528007518390617</v>
      </c>
    </row>
    <row r="106" spans="1:12" x14ac:dyDescent="0.3">
      <c r="A106">
        <v>96</v>
      </c>
      <c r="B106">
        <f t="shared" si="27"/>
        <v>0.26722181724773764</v>
      </c>
      <c r="C106">
        <f t="shared" si="24"/>
        <v>0.26722181724773764</v>
      </c>
      <c r="D106" t="s">
        <v>24</v>
      </c>
      <c r="E106" t="s">
        <v>19</v>
      </c>
      <c r="F106">
        <v>1</v>
      </c>
      <c r="G106">
        <f t="shared" si="28"/>
        <v>65</v>
      </c>
      <c r="I106">
        <v>2014</v>
      </c>
      <c r="J106">
        <f t="shared" si="29"/>
        <v>67.5</v>
      </c>
      <c r="K106" cm="1">
        <f t="array" ref="K106">STOWA2024_NDJF_T(A106*60,J106,I106,"","")</f>
        <v>6.1781922284682276</v>
      </c>
      <c r="L106">
        <f t="shared" si="19"/>
        <v>0.48557893459132406</v>
      </c>
    </row>
    <row r="107" spans="1:12" x14ac:dyDescent="0.3">
      <c r="A107">
        <v>96</v>
      </c>
      <c r="B107">
        <f t="shared" si="27"/>
        <v>0.1710519383539838</v>
      </c>
      <c r="C107">
        <f t="shared" si="24"/>
        <v>0.1710519383539838</v>
      </c>
      <c r="D107" t="s">
        <v>24</v>
      </c>
      <c r="E107" t="s">
        <v>19</v>
      </c>
      <c r="F107">
        <v>1</v>
      </c>
      <c r="G107">
        <f t="shared" si="28"/>
        <v>70</v>
      </c>
      <c r="I107">
        <v>2014</v>
      </c>
      <c r="J107">
        <f t="shared" si="29"/>
        <v>72.5</v>
      </c>
      <c r="K107" cm="1">
        <f t="array" ref="K107">STOWA2024_NDJF_T(A107*60,J107,I107,"","")</f>
        <v>9.5381319755974694</v>
      </c>
      <c r="L107">
        <f t="shared" si="19"/>
        <v>0.31452699623734026</v>
      </c>
    </row>
    <row r="108" spans="1:12" x14ac:dyDescent="0.3">
      <c r="A108">
        <v>96</v>
      </c>
      <c r="B108">
        <f t="shared" si="27"/>
        <v>0.1099577609636771</v>
      </c>
      <c r="C108">
        <f t="shared" si="24"/>
        <v>0.1099577609636771</v>
      </c>
      <c r="D108" t="s">
        <v>24</v>
      </c>
      <c r="E108" t="s">
        <v>19</v>
      </c>
      <c r="F108">
        <v>1</v>
      </c>
      <c r="G108">
        <f t="shared" si="28"/>
        <v>75</v>
      </c>
      <c r="I108">
        <v>2014</v>
      </c>
      <c r="J108">
        <f t="shared" si="29"/>
        <v>77.5</v>
      </c>
      <c r="K108" cm="1">
        <f t="array" ref="K108">STOWA2024_NDJF_T(A108*60,J108,I108,"","")</f>
        <v>14.664961698599205</v>
      </c>
      <c r="L108">
        <f t="shared" si="19"/>
        <v>0.20456923527366316</v>
      </c>
    </row>
    <row r="109" spans="1:12" x14ac:dyDescent="0.3">
      <c r="A109">
        <v>96</v>
      </c>
      <c r="B109">
        <f t="shared" si="27"/>
        <v>7.0978153682936501E-2</v>
      </c>
      <c r="C109">
        <f t="shared" si="24"/>
        <v>7.0978153682936501E-2</v>
      </c>
      <c r="D109" t="s">
        <v>24</v>
      </c>
      <c r="E109" t="s">
        <v>19</v>
      </c>
      <c r="F109">
        <v>1</v>
      </c>
      <c r="G109">
        <f t="shared" si="28"/>
        <v>80</v>
      </c>
      <c r="I109">
        <v>2014</v>
      </c>
      <c r="J109">
        <f t="shared" si="29"/>
        <v>82.5</v>
      </c>
      <c r="K109" cm="1">
        <f t="array" ref="K109">STOWA2024_NDJF_T(A109*60,J109,I109,"","")</f>
        <v>22.456588900080042</v>
      </c>
      <c r="L109">
        <f t="shared" si="19"/>
        <v>0.13359108159072666</v>
      </c>
    </row>
    <row r="110" spans="1:12" x14ac:dyDescent="0.3">
      <c r="A110">
        <v>96</v>
      </c>
      <c r="B110">
        <f t="shared" si="27"/>
        <v>4.6006178221776828E-2</v>
      </c>
      <c r="C110">
        <f t="shared" si="24"/>
        <v>4.6006178221776828E-2</v>
      </c>
      <c r="D110" t="s">
        <v>24</v>
      </c>
      <c r="E110" t="s">
        <v>19</v>
      </c>
      <c r="F110">
        <v>1</v>
      </c>
      <c r="G110">
        <f t="shared" si="28"/>
        <v>85</v>
      </c>
      <c r="I110">
        <v>2014</v>
      </c>
      <c r="J110">
        <f t="shared" si="29"/>
        <v>87.5</v>
      </c>
      <c r="K110" cm="1">
        <f t="array" ref="K110">STOWA2024_NDJF_T(A110*60,J110,I110,"","")</f>
        <v>34.252478276565014</v>
      </c>
      <c r="L110">
        <f t="shared" si="19"/>
        <v>8.7584903368949835E-2</v>
      </c>
    </row>
    <row r="111" spans="1:12" x14ac:dyDescent="0.3">
      <c r="A111">
        <v>96</v>
      </c>
      <c r="B111">
        <f t="shared" si="27"/>
        <v>2.9938586001008793E-2</v>
      </c>
      <c r="C111">
        <f t="shared" si="24"/>
        <v>2.9938586001008793E-2</v>
      </c>
      <c r="D111" t="s">
        <v>24</v>
      </c>
      <c r="E111" t="s">
        <v>19</v>
      </c>
      <c r="F111">
        <v>1</v>
      </c>
      <c r="G111">
        <f t="shared" si="28"/>
        <v>90</v>
      </c>
      <c r="I111">
        <v>2014</v>
      </c>
      <c r="J111">
        <f t="shared" si="29"/>
        <v>92.5</v>
      </c>
      <c r="K111" cm="1">
        <f t="array" ref="K111">STOWA2024_NDJF_T(A111*60,J111,I111,"","")</f>
        <v>52.041485683323039</v>
      </c>
      <c r="L111">
        <f t="shared" si="19"/>
        <v>5.7646317367941041E-2</v>
      </c>
    </row>
    <row r="112" spans="1:12" x14ac:dyDescent="0.3">
      <c r="A112">
        <v>96</v>
      </c>
      <c r="B112">
        <f t="shared" si="27"/>
        <v>1.9559911582432893E-2</v>
      </c>
      <c r="C112">
        <f t="shared" si="24"/>
        <v>1.9559911582432893E-2</v>
      </c>
      <c r="D112" t="s">
        <v>24</v>
      </c>
      <c r="E112" t="s">
        <v>19</v>
      </c>
      <c r="F112">
        <v>1</v>
      </c>
      <c r="G112">
        <f t="shared" si="28"/>
        <v>95</v>
      </c>
      <c r="I112">
        <v>2014</v>
      </c>
      <c r="J112">
        <f t="shared" si="29"/>
        <v>97.5</v>
      </c>
      <c r="K112" cm="1">
        <f t="array" ref="K112">STOWA2024_NDJF_T(A112*60,J112,I112,"","")</f>
        <v>78.768262274344039</v>
      </c>
      <c r="L112">
        <f t="shared" si="19"/>
        <v>3.8086405785508148E-2</v>
      </c>
    </row>
    <row r="113" spans="1:12" x14ac:dyDescent="0.3">
      <c r="A113">
        <v>96</v>
      </c>
      <c r="B113">
        <f t="shared" si="27"/>
        <v>1.2828853232494331E-2</v>
      </c>
      <c r="C113">
        <f t="shared" si="24"/>
        <v>1.2828853232494331E-2</v>
      </c>
      <c r="D113" t="s">
        <v>24</v>
      </c>
      <c r="E113" t="s">
        <v>19</v>
      </c>
      <c r="F113">
        <v>1</v>
      </c>
      <c r="G113">
        <f t="shared" si="28"/>
        <v>100</v>
      </c>
      <c r="I113">
        <v>2014</v>
      </c>
      <c r="J113">
        <f t="shared" si="29"/>
        <v>102.5</v>
      </c>
      <c r="K113" cm="1">
        <f t="array" ref="K113">STOWA2024_NDJF_T(A113*60,J113,I113,"","")</f>
        <v>118.77635387289453</v>
      </c>
      <c r="L113">
        <f t="shared" si="19"/>
        <v>2.5257552553013818E-2</v>
      </c>
    </row>
    <row r="114" spans="1:12" x14ac:dyDescent="0.3">
      <c r="A114">
        <v>96</v>
      </c>
      <c r="B114">
        <f t="shared" si="27"/>
        <v>8.445799008228963E-3</v>
      </c>
      <c r="C114">
        <f t="shared" si="24"/>
        <v>8.445799008228963E-3</v>
      </c>
      <c r="D114" t="s">
        <v>24</v>
      </c>
      <c r="E114" t="s">
        <v>19</v>
      </c>
      <c r="F114">
        <v>1</v>
      </c>
      <c r="G114">
        <f t="shared" si="28"/>
        <v>105</v>
      </c>
      <c r="I114">
        <v>2014</v>
      </c>
      <c r="J114">
        <f t="shared" si="29"/>
        <v>107.5</v>
      </c>
      <c r="K114" cm="1">
        <f t="array" ref="K114">STOWA2024_NDJF_T(A114*60,J114,I114,"","")</f>
        <v>178.44658452839528</v>
      </c>
      <c r="L114">
        <f t="shared" si="19"/>
        <v>1.6811753544784855E-2</v>
      </c>
    </row>
    <row r="115" spans="1:12" x14ac:dyDescent="0.3">
      <c r="A115">
        <v>96</v>
      </c>
      <c r="B115">
        <f t="shared" si="27"/>
        <v>5.5811382969408602E-3</v>
      </c>
      <c r="C115">
        <f t="shared" si="24"/>
        <v>5.5811382969408602E-3</v>
      </c>
      <c r="D115" t="s">
        <v>24</v>
      </c>
      <c r="E115" t="s">
        <v>19</v>
      </c>
      <c r="F115">
        <v>1</v>
      </c>
      <c r="G115">
        <f t="shared" si="28"/>
        <v>110</v>
      </c>
      <c r="I115">
        <v>2014</v>
      </c>
      <c r="J115">
        <f t="shared" si="29"/>
        <v>112.5</v>
      </c>
      <c r="K115" cm="1">
        <f t="array" ref="K115">STOWA2024_NDJF_T(A115*60,J115,I115,"","")</f>
        <v>267.12695019766858</v>
      </c>
      <c r="L115">
        <f t="shared" si="19"/>
        <v>1.1230615247843995E-2</v>
      </c>
    </row>
    <row r="116" spans="1:12" x14ac:dyDescent="0.3">
      <c r="A116">
        <v>96</v>
      </c>
      <c r="B116">
        <f t="shared" si="27"/>
        <v>3.7016501601101846E-3</v>
      </c>
      <c r="C116">
        <f t="shared" si="24"/>
        <v>3.7016501601101846E-3</v>
      </c>
      <c r="D116" t="s">
        <v>24</v>
      </c>
      <c r="E116" t="s">
        <v>19</v>
      </c>
      <c r="F116">
        <v>1</v>
      </c>
      <c r="G116">
        <f t="shared" si="28"/>
        <v>115</v>
      </c>
      <c r="I116">
        <v>2014</v>
      </c>
      <c r="J116">
        <f t="shared" si="29"/>
        <v>117.5</v>
      </c>
      <c r="K116" cm="1">
        <f t="array" ref="K116">STOWA2024_NDJF_T(A116*60,J116,I116,"","")</f>
        <v>398.461138422278</v>
      </c>
      <c r="L116">
        <f t="shared" si="19"/>
        <v>7.5289650877338101E-3</v>
      </c>
    </row>
    <row r="117" spans="1:12" x14ac:dyDescent="0.3">
      <c r="A117">
        <v>96</v>
      </c>
      <c r="B117">
        <f t="shared" si="27"/>
        <v>2.4639428529067333E-3</v>
      </c>
      <c r="C117">
        <f t="shared" si="24"/>
        <v>2.4639428529067333E-3</v>
      </c>
      <c r="D117" t="s">
        <v>24</v>
      </c>
      <c r="E117" t="s">
        <v>19</v>
      </c>
      <c r="F117">
        <v>1</v>
      </c>
      <c r="G117">
        <f t="shared" si="28"/>
        <v>120</v>
      </c>
      <c r="I117">
        <v>2014</v>
      </c>
      <c r="J117">
        <f t="shared" si="29"/>
        <v>122.5</v>
      </c>
      <c r="K117" cm="1">
        <f t="array" ref="K117">STOWA2024_NDJF_T(A117*60,J117,I117,"","")</f>
        <v>592.29749859181459</v>
      </c>
      <c r="L117">
        <f t="shared" si="19"/>
        <v>5.0650222348270768E-3</v>
      </c>
    </row>
    <row r="118" spans="1:12" x14ac:dyDescent="0.3">
      <c r="A118">
        <v>96</v>
      </c>
      <c r="B118">
        <f t="shared" si="27"/>
        <v>1.6458923189324477E-3</v>
      </c>
      <c r="C118">
        <f t="shared" si="24"/>
        <v>1.6458923189324477E-3</v>
      </c>
      <c r="D118" t="s">
        <v>24</v>
      </c>
      <c r="E118" t="s">
        <v>19</v>
      </c>
      <c r="F118">
        <v>1</v>
      </c>
      <c r="G118">
        <f t="shared" si="28"/>
        <v>125</v>
      </c>
      <c r="I118">
        <v>2014</v>
      </c>
      <c r="J118">
        <f t="shared" si="29"/>
        <v>127.5</v>
      </c>
      <c r="K118" cm="1">
        <f t="array" ref="K118">STOWA2024_NDJF_T(A118*60,J118,I118,"","")</f>
        <v>877.41620640204246</v>
      </c>
      <c r="L118">
        <f t="shared" si="19"/>
        <v>3.4191299158946292E-3</v>
      </c>
    </row>
    <row r="119" spans="1:12" x14ac:dyDescent="0.3">
      <c r="A119">
        <v>96</v>
      </c>
      <c r="B119">
        <f t="shared" si="27"/>
        <v>1.1032686913337733E-3</v>
      </c>
      <c r="C119">
        <f t="shared" si="24"/>
        <v>1.1032686913337733E-3</v>
      </c>
      <c r="D119" t="s">
        <v>24</v>
      </c>
      <c r="E119" t="s">
        <v>19</v>
      </c>
      <c r="F119">
        <v>1</v>
      </c>
      <c r="G119">
        <f t="shared" si="28"/>
        <v>130</v>
      </c>
      <c r="I119">
        <v>2014</v>
      </c>
      <c r="J119">
        <f t="shared" si="29"/>
        <v>132.5</v>
      </c>
      <c r="K119" cm="1">
        <f t="array" ref="K119">STOWA2024_NDJF_T(A119*60,J119,I119,"","")</f>
        <v>1295.4144091984069</v>
      </c>
      <c r="L119">
        <f t="shared" si="19"/>
        <v>2.3158612245608558E-3</v>
      </c>
    </row>
    <row r="120" spans="1:12" x14ac:dyDescent="0.3">
      <c r="A120">
        <v>96</v>
      </c>
      <c r="B120">
        <f t="shared" si="27"/>
        <v>7.4206935161944378E-4</v>
      </c>
      <c r="C120">
        <f t="shared" si="24"/>
        <v>7.4206935161944378E-4</v>
      </c>
      <c r="D120" t="s">
        <v>24</v>
      </c>
      <c r="E120" t="s">
        <v>19</v>
      </c>
      <c r="F120">
        <v>1</v>
      </c>
      <c r="G120">
        <f t="shared" si="28"/>
        <v>135</v>
      </c>
      <c r="I120">
        <v>2014</v>
      </c>
      <c r="J120">
        <f t="shared" si="29"/>
        <v>137.5</v>
      </c>
      <c r="K120" cm="1">
        <f t="array" ref="K120">STOWA2024_NDJF_T(A120*60,J120,I120,"","")</f>
        <v>1906.2241021698821</v>
      </c>
      <c r="L120">
        <f t="shared" si="19"/>
        <v>1.573791872941412E-3</v>
      </c>
    </row>
    <row r="121" spans="1:12" x14ac:dyDescent="0.3">
      <c r="A121">
        <v>96</v>
      </c>
      <c r="B121">
        <f t="shared" si="27"/>
        <v>5.0080183854266797E-4</v>
      </c>
      <c r="C121">
        <f t="shared" si="24"/>
        <v>5.0080183854266797E-4</v>
      </c>
      <c r="D121" t="s">
        <v>24</v>
      </c>
      <c r="E121" t="s">
        <v>19</v>
      </c>
      <c r="F121">
        <v>1</v>
      </c>
      <c r="G121">
        <f t="shared" si="28"/>
        <v>140</v>
      </c>
      <c r="I121">
        <v>2014</v>
      </c>
      <c r="J121">
        <f t="shared" si="29"/>
        <v>142.5</v>
      </c>
      <c r="K121" cm="1">
        <f t="array" ref="K121">STOWA2024_NDJF_T(A121*60,J121,I121,"","")</f>
        <v>2795.9253150762638</v>
      </c>
      <c r="L121">
        <f t="shared" si="19"/>
        <v>1.0729900343987441E-3</v>
      </c>
    </row>
    <row r="122" spans="1:12" x14ac:dyDescent="0.3">
      <c r="A122">
        <v>96</v>
      </c>
      <c r="B122">
        <f t="shared" si="27"/>
        <v>3.3909066058411151E-4</v>
      </c>
      <c r="C122">
        <f t="shared" si="24"/>
        <v>3.3909066058411151E-4</v>
      </c>
      <c r="D122" t="s">
        <v>24</v>
      </c>
      <c r="E122" t="s">
        <v>19</v>
      </c>
      <c r="F122">
        <v>1</v>
      </c>
      <c r="G122">
        <f t="shared" si="28"/>
        <v>145</v>
      </c>
      <c r="I122">
        <v>2014</v>
      </c>
      <c r="J122">
        <f t="shared" si="29"/>
        <v>147.5</v>
      </c>
      <c r="K122" cm="1">
        <f t="array" ref="K122">STOWA2024_NDJF_T(A122*60,J122,I122,"","")</f>
        <v>4087.7538625039574</v>
      </c>
      <c r="L122">
        <f t="shared" si="19"/>
        <v>7.3389937381463256E-4</v>
      </c>
    </row>
    <row r="123" spans="1:12" x14ac:dyDescent="0.3">
      <c r="A123">
        <v>96</v>
      </c>
      <c r="B123">
        <f t="shared" si="27"/>
        <v>2.3035032133111074E-4</v>
      </c>
      <c r="C123">
        <f t="shared" si="24"/>
        <v>2.3035032133111074E-4</v>
      </c>
      <c r="D123" t="s">
        <v>24</v>
      </c>
      <c r="E123" t="s">
        <v>19</v>
      </c>
      <c r="F123">
        <v>1</v>
      </c>
      <c r="G123">
        <f t="shared" si="28"/>
        <v>150</v>
      </c>
      <c r="I123">
        <v>2014</v>
      </c>
      <c r="J123">
        <f t="shared" si="29"/>
        <v>152.5</v>
      </c>
      <c r="K123" cm="1">
        <f t="array" ref="K123">STOWA2024_NDJF_T(A123*60,J123,I123,"","")</f>
        <v>5957.7115381389231</v>
      </c>
      <c r="L123">
        <f t="shared" si="19"/>
        <v>5.0354905248352181E-4</v>
      </c>
    </row>
    <row r="124" spans="1:12" x14ac:dyDescent="0.3">
      <c r="A124">
        <v>96</v>
      </c>
      <c r="B124">
        <f t="shared" si="27"/>
        <v>1.5697856027352777E-4</v>
      </c>
      <c r="C124">
        <f t="shared" si="24"/>
        <v>1.5697856027352777E-4</v>
      </c>
      <c r="D124" t="s">
        <v>24</v>
      </c>
      <c r="E124" t="s">
        <v>19</v>
      </c>
      <c r="F124">
        <v>1</v>
      </c>
      <c r="G124">
        <f t="shared" si="28"/>
        <v>155</v>
      </c>
      <c r="I124">
        <v>2014</v>
      </c>
      <c r="J124">
        <f t="shared" si="29"/>
        <v>157.5</v>
      </c>
      <c r="K124" cm="1">
        <f t="array" ref="K124">STOWA2024_NDJF_T(A124*60,J124,I124,"","")</f>
        <v>8656.2476247465402</v>
      </c>
      <c r="L124">
        <f t="shared" si="19"/>
        <v>3.4657049220999405E-4</v>
      </c>
    </row>
    <row r="125" spans="1:12" x14ac:dyDescent="0.3">
      <c r="A125">
        <v>96</v>
      </c>
      <c r="B125" s="1">
        <f>L124</f>
        <v>3.4657049220999405E-4</v>
      </c>
      <c r="C125">
        <f t="shared" si="24"/>
        <v>3.4657049220999405E-4</v>
      </c>
      <c r="D125" t="s">
        <v>24</v>
      </c>
      <c r="E125" t="s">
        <v>19</v>
      </c>
      <c r="F125">
        <v>1</v>
      </c>
      <c r="G125">
        <f t="shared" si="28"/>
        <v>160</v>
      </c>
      <c r="I125">
        <v>2014</v>
      </c>
      <c r="J125" s="1">
        <v>666</v>
      </c>
      <c r="K125" cm="1">
        <f t="array" ref="K125">STOWA2024_NDJF_T(A125*60,J125,I125,"","")</f>
        <v>6124460677646247</v>
      </c>
      <c r="L125">
        <f t="shared" si="19"/>
        <v>4.8983904998357509E-16</v>
      </c>
    </row>
    <row r="126" spans="1:12" x14ac:dyDescent="0.3">
      <c r="A126">
        <v>192</v>
      </c>
      <c r="B126" s="1">
        <f>365.25*24/A126 - L126</f>
        <v>-28.670540753042445</v>
      </c>
      <c r="C126">
        <f>B126</f>
        <v>-28.670540753042445</v>
      </c>
      <c r="D126" t="s">
        <v>24</v>
      </c>
      <c r="E126" t="s">
        <v>19</v>
      </c>
      <c r="F126">
        <v>1</v>
      </c>
      <c r="G126">
        <v>10</v>
      </c>
      <c r="I126">
        <v>2014</v>
      </c>
      <c r="J126" s="1">
        <v>12.5</v>
      </c>
      <c r="K126" cm="1">
        <f t="array" ref="K126">STOWA2024_NDJF_T(A126*60,J126,I126,"","")</f>
        <v>4.0362296953836932E-2</v>
      </c>
      <c r="L126">
        <f t="shared" si="19"/>
        <v>74.326790753042445</v>
      </c>
    </row>
    <row r="127" spans="1:12" x14ac:dyDescent="0.3">
      <c r="A127">
        <v>192</v>
      </c>
      <c r="B127">
        <f t="shared" ref="B127:B131" si="30">L126-L127</f>
        <v>18.317050083974735</v>
      </c>
      <c r="C127">
        <f t="shared" ref="C127:C156" si="31">B127</f>
        <v>18.317050083974735</v>
      </c>
      <c r="D127" t="s">
        <v>24</v>
      </c>
      <c r="E127" t="s">
        <v>19</v>
      </c>
      <c r="F127">
        <v>1</v>
      </c>
      <c r="G127">
        <f t="shared" ref="G127:G131" si="32">G126+5</f>
        <v>15</v>
      </c>
      <c r="I127">
        <v>2014</v>
      </c>
      <c r="J127">
        <f t="shared" ref="J127:J131" si="33">AVERAGE(G127:G128)</f>
        <v>17.5</v>
      </c>
      <c r="K127" cm="1">
        <f t="array" ref="K127">STOWA2024_NDJF_T(A127*60,J127,I127,"","")</f>
        <v>5.3562111949873724E-2</v>
      </c>
      <c r="L127">
        <f t="shared" si="19"/>
        <v>56.00974066906771</v>
      </c>
    </row>
    <row r="128" spans="1:12" x14ac:dyDescent="0.3">
      <c r="A128">
        <v>192</v>
      </c>
      <c r="B128">
        <f t="shared" si="30"/>
        <v>13.959848180893978</v>
      </c>
      <c r="C128">
        <f t="shared" si="31"/>
        <v>13.959848180893978</v>
      </c>
      <c r="D128" t="s">
        <v>24</v>
      </c>
      <c r="E128" t="s">
        <v>19</v>
      </c>
      <c r="F128">
        <v>1</v>
      </c>
      <c r="G128">
        <f t="shared" si="32"/>
        <v>20</v>
      </c>
      <c r="I128">
        <v>2014</v>
      </c>
      <c r="J128">
        <f t="shared" si="33"/>
        <v>22.5</v>
      </c>
      <c r="K128" cm="1">
        <f t="array" ref="K128">STOWA2024_NDJF_T(A128*60,J128,I128,"","")</f>
        <v>7.1343820934708244E-2</v>
      </c>
      <c r="L128">
        <f t="shared" si="19"/>
        <v>42.049892488173732</v>
      </c>
    </row>
    <row r="129" spans="1:12" x14ac:dyDescent="0.3">
      <c r="A129">
        <v>192</v>
      </c>
      <c r="B129">
        <f t="shared" si="30"/>
        <v>10.601307953797821</v>
      </c>
      <c r="C129">
        <f t="shared" si="31"/>
        <v>10.601307953797821</v>
      </c>
      <c r="D129" t="s">
        <v>24</v>
      </c>
      <c r="E129" t="s">
        <v>19</v>
      </c>
      <c r="F129">
        <v>1</v>
      </c>
      <c r="G129">
        <f t="shared" si="32"/>
        <v>25</v>
      </c>
      <c r="I129">
        <v>2014</v>
      </c>
      <c r="J129">
        <f t="shared" si="33"/>
        <v>27.5</v>
      </c>
      <c r="K129" cm="1">
        <f t="array" ref="K129">STOWA2024_NDJF_T(A129*60,J129,I129,"","")</f>
        <v>9.5393800529265507E-2</v>
      </c>
      <c r="L129">
        <f t="shared" si="19"/>
        <v>31.448584534375911</v>
      </c>
    </row>
    <row r="130" spans="1:12" x14ac:dyDescent="0.3">
      <c r="A130">
        <v>192</v>
      </c>
      <c r="B130">
        <f t="shared" si="30"/>
        <v>8.0209722914443695</v>
      </c>
      <c r="C130">
        <f t="shared" si="31"/>
        <v>8.0209722914443695</v>
      </c>
      <c r="D130" t="s">
        <v>24</v>
      </c>
      <c r="E130" t="s">
        <v>19</v>
      </c>
      <c r="F130">
        <v>1</v>
      </c>
      <c r="G130">
        <f t="shared" si="32"/>
        <v>30</v>
      </c>
      <c r="I130">
        <v>2014</v>
      </c>
      <c r="J130">
        <f t="shared" si="33"/>
        <v>32.5</v>
      </c>
      <c r="K130" cm="1">
        <f t="array" ref="K130">STOWA2024_NDJF_T(A130*60,J130,I130,"","")</f>
        <v>0.12805402312841951</v>
      </c>
      <c r="L130">
        <f t="shared" si="19"/>
        <v>23.427612242931541</v>
      </c>
    </row>
    <row r="131" spans="1:12" x14ac:dyDescent="0.3">
      <c r="A131">
        <v>192</v>
      </c>
      <c r="B131">
        <f t="shared" si="30"/>
        <v>6.0456218803524422</v>
      </c>
      <c r="C131">
        <f t="shared" si="31"/>
        <v>6.0456218803524422</v>
      </c>
      <c r="D131" t="s">
        <v>24</v>
      </c>
      <c r="E131" t="s">
        <v>19</v>
      </c>
      <c r="F131">
        <v>1</v>
      </c>
      <c r="G131">
        <f t="shared" si="32"/>
        <v>35</v>
      </c>
      <c r="I131">
        <v>2014</v>
      </c>
      <c r="J131">
        <f t="shared" si="33"/>
        <v>37.5</v>
      </c>
      <c r="K131" cm="1">
        <f t="array" ref="K131">STOWA2024_NDJF_T(A131*60,J131,I131,"","")</f>
        <v>0.17259243259382792</v>
      </c>
      <c r="L131">
        <f t="shared" si="19"/>
        <v>17.381990362579099</v>
      </c>
    </row>
    <row r="132" spans="1:12" x14ac:dyDescent="0.3">
      <c r="A132">
        <v>192</v>
      </c>
      <c r="B132">
        <f>L131-L132</f>
        <v>4.5389738632964587</v>
      </c>
      <c r="C132">
        <f t="shared" si="31"/>
        <v>4.5389738632964587</v>
      </c>
      <c r="D132" t="s">
        <v>24</v>
      </c>
      <c r="E132" t="s">
        <v>19</v>
      </c>
      <c r="F132">
        <v>1</v>
      </c>
      <c r="G132">
        <f>G131+5</f>
        <v>40</v>
      </c>
      <c r="I132">
        <v>2014</v>
      </c>
      <c r="J132">
        <f>AVERAGE(G132:G133)</f>
        <v>42.5</v>
      </c>
      <c r="K132" cm="1">
        <f t="array" ref="K132">STOWA2024_NDJF_T(A132*60,J132,I132,"","")</f>
        <v>0.23358998255336413</v>
      </c>
      <c r="L132">
        <f t="shared" ref="L132:L187" si="34">1/K132 * 12/4</f>
        <v>12.843016499282641</v>
      </c>
    </row>
    <row r="133" spans="1:12" x14ac:dyDescent="0.3">
      <c r="A133">
        <v>192</v>
      </c>
      <c r="B133">
        <f t="shared" ref="B133:B155" si="35">L132-L133</f>
        <v>3.3941451937597655</v>
      </c>
      <c r="C133">
        <f t="shared" si="31"/>
        <v>3.3941451937597655</v>
      </c>
      <c r="D133" t="s">
        <v>24</v>
      </c>
      <c r="E133" t="s">
        <v>19</v>
      </c>
      <c r="F133">
        <v>1</v>
      </c>
      <c r="G133">
        <f t="shared" ref="G133:G156" si="36">G132+5</f>
        <v>45</v>
      </c>
      <c r="I133">
        <v>2014</v>
      </c>
      <c r="J133">
        <f t="shared" ref="J133:J155" si="37">AVERAGE(G133:G134)</f>
        <v>47.5</v>
      </c>
      <c r="K133" cm="1">
        <f t="array" ref="K133">STOWA2024_NDJF_T(A133*60,J133,I133,"","")</f>
        <v>0.31749823899564567</v>
      </c>
      <c r="L133">
        <f t="shared" si="34"/>
        <v>9.448871305522875</v>
      </c>
    </row>
    <row r="134" spans="1:12" x14ac:dyDescent="0.3">
      <c r="A134">
        <v>192</v>
      </c>
      <c r="B134">
        <f t="shared" si="35"/>
        <v>2.5276688035504016</v>
      </c>
      <c r="C134">
        <f t="shared" si="31"/>
        <v>2.5276688035504016</v>
      </c>
      <c r="D134" t="s">
        <v>24</v>
      </c>
      <c r="E134" t="s">
        <v>19</v>
      </c>
      <c r="F134">
        <v>1</v>
      </c>
      <c r="G134">
        <f t="shared" si="36"/>
        <v>50</v>
      </c>
      <c r="I134">
        <v>2014</v>
      </c>
      <c r="J134">
        <f t="shared" si="37"/>
        <v>52.5</v>
      </c>
      <c r="K134" cm="1">
        <f t="array" ref="K134">STOWA2024_NDJF_T(A134*60,J134,I134,"","")</f>
        <v>0.43345068998415093</v>
      </c>
      <c r="L134">
        <f t="shared" si="34"/>
        <v>6.9212025019724734</v>
      </c>
    </row>
    <row r="135" spans="1:12" x14ac:dyDescent="0.3">
      <c r="A135">
        <v>192</v>
      </c>
      <c r="B135">
        <f t="shared" si="35"/>
        <v>1.8743352148316816</v>
      </c>
      <c r="C135">
        <f t="shared" si="31"/>
        <v>1.8743352148316816</v>
      </c>
      <c r="D135" t="s">
        <v>24</v>
      </c>
      <c r="E135" t="s">
        <v>19</v>
      </c>
      <c r="F135">
        <v>1</v>
      </c>
      <c r="G135">
        <f t="shared" si="36"/>
        <v>55</v>
      </c>
      <c r="I135">
        <v>2014</v>
      </c>
      <c r="J135">
        <f t="shared" si="37"/>
        <v>57.5</v>
      </c>
      <c r="K135" cm="1">
        <f t="array" ref="K135">STOWA2024_NDJF_T(A135*60,J135,I135,"","")</f>
        <v>0.59442815301362795</v>
      </c>
      <c r="L135">
        <f t="shared" si="34"/>
        <v>5.0468672871407918</v>
      </c>
    </row>
    <row r="136" spans="1:12" x14ac:dyDescent="0.3">
      <c r="A136">
        <v>192</v>
      </c>
      <c r="B136">
        <f t="shared" si="35"/>
        <v>1.3838403384455304</v>
      </c>
      <c r="C136">
        <f t="shared" si="31"/>
        <v>1.3838403384455304</v>
      </c>
      <c r="D136" t="s">
        <v>24</v>
      </c>
      <c r="E136" t="s">
        <v>19</v>
      </c>
      <c r="F136">
        <v>1</v>
      </c>
      <c r="G136">
        <f t="shared" si="36"/>
        <v>60</v>
      </c>
      <c r="I136">
        <v>2014</v>
      </c>
      <c r="J136">
        <f t="shared" si="37"/>
        <v>62.5</v>
      </c>
      <c r="K136" cm="1">
        <f t="array" ref="K136">STOWA2024_NDJF_T(A136*60,J136,I136,"","")</f>
        <v>0.81899479365516925</v>
      </c>
      <c r="L136">
        <f t="shared" si="34"/>
        <v>3.6630269486952614</v>
      </c>
    </row>
    <row r="137" spans="1:12" x14ac:dyDescent="0.3">
      <c r="A137">
        <v>192</v>
      </c>
      <c r="B137">
        <f t="shared" si="35"/>
        <v>1.0169393483612925</v>
      </c>
      <c r="C137">
        <f t="shared" si="31"/>
        <v>1.0169393483612925</v>
      </c>
      <c r="D137" t="s">
        <v>24</v>
      </c>
      <c r="E137" t="s">
        <v>19</v>
      </c>
      <c r="F137">
        <v>1</v>
      </c>
      <c r="G137">
        <f t="shared" si="36"/>
        <v>65</v>
      </c>
      <c r="I137">
        <v>2014</v>
      </c>
      <c r="J137">
        <f t="shared" si="37"/>
        <v>67.5</v>
      </c>
      <c r="K137" cm="1">
        <f t="array" ref="K137">STOWA2024_NDJF_T(A137*60,J137,I137,"","")</f>
        <v>1.1337493133716976</v>
      </c>
      <c r="L137">
        <f t="shared" si="34"/>
        <v>2.6460876003339688</v>
      </c>
    </row>
    <row r="138" spans="1:12" x14ac:dyDescent="0.3">
      <c r="A138">
        <v>192</v>
      </c>
      <c r="B138">
        <f t="shared" si="35"/>
        <v>0.74414709476429586</v>
      </c>
      <c r="C138">
        <f t="shared" si="31"/>
        <v>0.74414709476429586</v>
      </c>
      <c r="D138" t="s">
        <v>24</v>
      </c>
      <c r="E138" t="s">
        <v>19</v>
      </c>
      <c r="F138">
        <v>1</v>
      </c>
      <c r="G138">
        <f t="shared" si="36"/>
        <v>70</v>
      </c>
      <c r="I138">
        <v>2014</v>
      </c>
      <c r="J138">
        <f t="shared" si="37"/>
        <v>72.5</v>
      </c>
      <c r="K138" cm="1">
        <f t="array" ref="K138">STOWA2024_NDJF_T(A138*60,J138,I138,"","")</f>
        <v>1.5773364052212737</v>
      </c>
      <c r="L138">
        <f t="shared" si="34"/>
        <v>1.901940505569673</v>
      </c>
    </row>
    <row r="139" spans="1:12" x14ac:dyDescent="0.3">
      <c r="A139">
        <v>192</v>
      </c>
      <c r="B139">
        <f t="shared" si="35"/>
        <v>0.54182361077823127</v>
      </c>
      <c r="C139">
        <f t="shared" si="31"/>
        <v>0.54182361077823127</v>
      </c>
      <c r="D139" t="s">
        <v>24</v>
      </c>
      <c r="E139" t="s">
        <v>19</v>
      </c>
      <c r="F139">
        <v>1</v>
      </c>
      <c r="G139">
        <f t="shared" si="36"/>
        <v>75</v>
      </c>
      <c r="I139">
        <v>2014</v>
      </c>
      <c r="J139">
        <f t="shared" si="37"/>
        <v>77.5</v>
      </c>
      <c r="K139" cm="1">
        <f t="array" ref="K139">STOWA2024_NDJF_T(A139*60,J139,I139,"","")</f>
        <v>2.2056927691204185</v>
      </c>
      <c r="L139">
        <f t="shared" si="34"/>
        <v>1.3601168947914417</v>
      </c>
    </row>
    <row r="140" spans="1:12" x14ac:dyDescent="0.3">
      <c r="A140">
        <v>192</v>
      </c>
      <c r="B140">
        <f t="shared" si="35"/>
        <v>0.39256854763836735</v>
      </c>
      <c r="C140">
        <f t="shared" si="31"/>
        <v>0.39256854763836735</v>
      </c>
      <c r="D140" t="s">
        <v>24</v>
      </c>
      <c r="E140" t="s">
        <v>19</v>
      </c>
      <c r="F140">
        <v>1</v>
      </c>
      <c r="G140">
        <f t="shared" si="36"/>
        <v>80</v>
      </c>
      <c r="I140">
        <v>2014</v>
      </c>
      <c r="J140">
        <f t="shared" si="37"/>
        <v>82.5</v>
      </c>
      <c r="K140" cm="1">
        <f t="array" ref="K140">STOWA2024_NDJF_T(A140*60,J140,I140,"","")</f>
        <v>3.1006202520289921</v>
      </c>
      <c r="L140">
        <f t="shared" si="34"/>
        <v>0.96754834715307436</v>
      </c>
    </row>
    <row r="141" spans="1:12" x14ac:dyDescent="0.3">
      <c r="A141">
        <v>192</v>
      </c>
      <c r="B141">
        <f t="shared" si="35"/>
        <v>0.2829776218591199</v>
      </c>
      <c r="C141">
        <f t="shared" si="31"/>
        <v>0.2829776218591199</v>
      </c>
      <c r="D141" t="s">
        <v>24</v>
      </c>
      <c r="E141" t="s">
        <v>19</v>
      </c>
      <c r="F141">
        <v>1</v>
      </c>
      <c r="G141">
        <f t="shared" si="36"/>
        <v>85</v>
      </c>
      <c r="I141">
        <v>2014</v>
      </c>
      <c r="J141">
        <f t="shared" si="37"/>
        <v>87.5</v>
      </c>
      <c r="K141" cm="1">
        <f t="array" ref="K141">STOWA2024_NDJF_T(A141*60,J141,I141,"","")</f>
        <v>4.3823083417886455</v>
      </c>
      <c r="L141">
        <f t="shared" si="34"/>
        <v>0.68457072529395446</v>
      </c>
    </row>
    <row r="142" spans="1:12" x14ac:dyDescent="0.3">
      <c r="A142">
        <v>192</v>
      </c>
      <c r="B142">
        <f t="shared" si="35"/>
        <v>0.20292178789702542</v>
      </c>
      <c r="C142">
        <f t="shared" si="31"/>
        <v>0.20292178789702542</v>
      </c>
      <c r="D142" t="s">
        <v>24</v>
      </c>
      <c r="E142" t="s">
        <v>19</v>
      </c>
      <c r="F142">
        <v>1</v>
      </c>
      <c r="G142">
        <f t="shared" si="36"/>
        <v>90</v>
      </c>
      <c r="I142">
        <v>2014</v>
      </c>
      <c r="J142">
        <f t="shared" si="37"/>
        <v>92.5</v>
      </c>
      <c r="K142" cm="1">
        <f t="array" ref="K142">STOWA2024_NDJF_T(A142*60,J142,I142,"","")</f>
        <v>6.2286029659143347</v>
      </c>
      <c r="L142">
        <f t="shared" si="34"/>
        <v>0.48164893739692904</v>
      </c>
    </row>
    <row r="143" spans="1:12" x14ac:dyDescent="0.3">
      <c r="A143">
        <v>192</v>
      </c>
      <c r="B143">
        <f t="shared" si="35"/>
        <v>0.14472142554907175</v>
      </c>
      <c r="C143">
        <f t="shared" si="31"/>
        <v>0.14472142554907175</v>
      </c>
      <c r="D143" t="s">
        <v>24</v>
      </c>
      <c r="E143" t="s">
        <v>19</v>
      </c>
      <c r="F143">
        <v>1</v>
      </c>
      <c r="G143">
        <f t="shared" si="36"/>
        <v>95</v>
      </c>
      <c r="I143">
        <v>2014</v>
      </c>
      <c r="J143">
        <f t="shared" si="37"/>
        <v>97.5</v>
      </c>
      <c r="K143" cm="1">
        <f t="array" ref="K143">STOWA2024_NDJF_T(A143*60,J143,I143,"","")</f>
        <v>8.9039923856223329</v>
      </c>
      <c r="L143">
        <f t="shared" si="34"/>
        <v>0.3369275118478573</v>
      </c>
    </row>
    <row r="144" spans="1:12" x14ac:dyDescent="0.3">
      <c r="A144">
        <v>192</v>
      </c>
      <c r="B144">
        <f t="shared" si="35"/>
        <v>0.10264188623781118</v>
      </c>
      <c r="C144">
        <f t="shared" si="31"/>
        <v>0.10264188623781118</v>
      </c>
      <c r="D144" t="s">
        <v>24</v>
      </c>
      <c r="E144" t="s">
        <v>19</v>
      </c>
      <c r="F144">
        <v>1</v>
      </c>
      <c r="G144">
        <f t="shared" si="36"/>
        <v>100</v>
      </c>
      <c r="I144">
        <v>2014</v>
      </c>
      <c r="J144">
        <f t="shared" si="37"/>
        <v>102.5</v>
      </c>
      <c r="K144" cm="1">
        <f t="array" ref="K144">STOWA2024_NDJF_T(A144*60,J144,I144,"","")</f>
        <v>12.804882895348063</v>
      </c>
      <c r="L144">
        <f t="shared" si="34"/>
        <v>0.23428562561004612</v>
      </c>
    </row>
    <row r="145" spans="1:12" x14ac:dyDescent="0.3">
      <c r="A145">
        <v>192</v>
      </c>
      <c r="B145">
        <f t="shared" si="35"/>
        <v>7.2375765900660777E-2</v>
      </c>
      <c r="C145">
        <f t="shared" si="31"/>
        <v>7.2375765900660777E-2</v>
      </c>
      <c r="D145" t="s">
        <v>24</v>
      </c>
      <c r="E145" t="s">
        <v>19</v>
      </c>
      <c r="F145">
        <v>1</v>
      </c>
      <c r="G145">
        <f t="shared" si="36"/>
        <v>105</v>
      </c>
      <c r="I145">
        <v>2014</v>
      </c>
      <c r="J145">
        <f t="shared" si="37"/>
        <v>107.5</v>
      </c>
      <c r="K145" cm="1">
        <f t="array" ref="K145">STOWA2024_NDJF_T(A145*60,J145,I145,"","")</f>
        <v>18.52882835785757</v>
      </c>
      <c r="L145">
        <f t="shared" si="34"/>
        <v>0.16190985970938535</v>
      </c>
    </row>
    <row r="146" spans="1:12" x14ac:dyDescent="0.3">
      <c r="A146">
        <v>192</v>
      </c>
      <c r="B146">
        <f t="shared" si="35"/>
        <v>5.0729861065254608E-2</v>
      </c>
      <c r="C146">
        <f t="shared" si="31"/>
        <v>5.0729861065254608E-2</v>
      </c>
      <c r="D146" t="s">
        <v>24</v>
      </c>
      <c r="E146" t="s">
        <v>19</v>
      </c>
      <c r="F146">
        <v>1</v>
      </c>
      <c r="G146">
        <f t="shared" si="36"/>
        <v>110</v>
      </c>
      <c r="I146">
        <v>2014</v>
      </c>
      <c r="J146">
        <f t="shared" si="37"/>
        <v>112.5</v>
      </c>
      <c r="K146" cm="1">
        <f t="array" ref="K146">STOWA2024_NDJF_T(A146*60,J146,I146,"","")</f>
        <v>26.983270701437196</v>
      </c>
      <c r="L146">
        <f t="shared" si="34"/>
        <v>0.11117999864413074</v>
      </c>
    </row>
    <row r="147" spans="1:12" x14ac:dyDescent="0.3">
      <c r="A147">
        <v>192</v>
      </c>
      <c r="B147">
        <f t="shared" si="35"/>
        <v>3.5338289734859307E-2</v>
      </c>
      <c r="C147">
        <f t="shared" si="31"/>
        <v>3.5338289734859307E-2</v>
      </c>
      <c r="D147" t="s">
        <v>24</v>
      </c>
      <c r="E147" t="s">
        <v>19</v>
      </c>
      <c r="F147">
        <v>1</v>
      </c>
      <c r="G147">
        <f t="shared" si="36"/>
        <v>115</v>
      </c>
      <c r="I147">
        <v>2014</v>
      </c>
      <c r="J147">
        <f t="shared" si="37"/>
        <v>117.5</v>
      </c>
      <c r="K147" cm="1">
        <f t="array" ref="K147">STOWA2024_NDJF_T(A147*60,J147,I147,"","")</f>
        <v>39.556070704958216</v>
      </c>
      <c r="L147">
        <f t="shared" si="34"/>
        <v>7.584170890927143E-2</v>
      </c>
    </row>
    <row r="148" spans="1:12" x14ac:dyDescent="0.3">
      <c r="A148">
        <v>192</v>
      </c>
      <c r="B148">
        <f t="shared" si="35"/>
        <v>2.4459262493484173E-2</v>
      </c>
      <c r="C148">
        <f t="shared" si="31"/>
        <v>2.4459262493484173E-2</v>
      </c>
      <c r="D148" t="s">
        <v>24</v>
      </c>
      <c r="E148" t="s">
        <v>19</v>
      </c>
      <c r="F148">
        <v>1</v>
      </c>
      <c r="G148">
        <f t="shared" si="36"/>
        <v>120</v>
      </c>
      <c r="I148">
        <v>2014</v>
      </c>
      <c r="J148">
        <f t="shared" si="37"/>
        <v>122.5</v>
      </c>
      <c r="K148" cm="1">
        <f t="array" ref="K148">STOWA2024_NDJF_T(A148*60,J148,I148,"","")</f>
        <v>58.385698020759285</v>
      </c>
      <c r="L148">
        <f t="shared" si="34"/>
        <v>5.1382446415787257E-2</v>
      </c>
    </row>
    <row r="149" spans="1:12" x14ac:dyDescent="0.3">
      <c r="A149">
        <v>192</v>
      </c>
      <c r="B149">
        <f t="shared" si="35"/>
        <v>1.6817543551586614E-2</v>
      </c>
      <c r="C149">
        <f t="shared" si="31"/>
        <v>1.6817543551586614E-2</v>
      </c>
      <c r="D149" t="s">
        <v>24</v>
      </c>
      <c r="E149" t="s">
        <v>19</v>
      </c>
      <c r="F149">
        <v>1</v>
      </c>
      <c r="G149">
        <f t="shared" si="36"/>
        <v>125</v>
      </c>
      <c r="I149">
        <v>2014</v>
      </c>
      <c r="J149">
        <f t="shared" si="37"/>
        <v>127.5</v>
      </c>
      <c r="K149" cm="1">
        <f t="array" ref="K149">STOWA2024_NDJF_T(A149*60,J149,I149,"","")</f>
        <v>86.793242607579913</v>
      </c>
      <c r="L149">
        <f t="shared" si="34"/>
        <v>3.4564902864200643E-2</v>
      </c>
    </row>
    <row r="150" spans="1:12" x14ac:dyDescent="0.3">
      <c r="A150">
        <v>192</v>
      </c>
      <c r="B150">
        <f t="shared" si="35"/>
        <v>1.1483715282736878E-2</v>
      </c>
      <c r="C150">
        <f t="shared" si="31"/>
        <v>1.1483715282736878E-2</v>
      </c>
      <c r="D150" t="s">
        <v>24</v>
      </c>
      <c r="E150" t="s">
        <v>19</v>
      </c>
      <c r="F150">
        <v>1</v>
      </c>
      <c r="G150">
        <f t="shared" si="36"/>
        <v>130</v>
      </c>
      <c r="I150">
        <v>2014</v>
      </c>
      <c r="J150">
        <f t="shared" si="37"/>
        <v>132.5</v>
      </c>
      <c r="K150" cm="1">
        <f t="array" ref="K150">STOWA2024_NDJF_T(A150*60,J150,I150,"","")</f>
        <v>129.97598106300498</v>
      </c>
      <c r="L150">
        <f t="shared" si="34"/>
        <v>2.3081187581463766E-2</v>
      </c>
    </row>
    <row r="151" spans="1:12" x14ac:dyDescent="0.3">
      <c r="A151">
        <v>192</v>
      </c>
      <c r="B151">
        <f t="shared" si="35"/>
        <v>7.7857436408628605E-3</v>
      </c>
      <c r="C151">
        <f t="shared" si="31"/>
        <v>7.7857436408628605E-3</v>
      </c>
      <c r="D151" t="s">
        <v>24</v>
      </c>
      <c r="E151" t="s">
        <v>19</v>
      </c>
      <c r="F151">
        <v>1</v>
      </c>
      <c r="G151">
        <f t="shared" si="36"/>
        <v>135</v>
      </c>
      <c r="I151">
        <v>2014</v>
      </c>
      <c r="J151">
        <f t="shared" si="37"/>
        <v>137.5</v>
      </c>
      <c r="K151" cm="1">
        <f t="array" ref="K151">STOWA2024_NDJF_T(A151*60,J151,I151,"","")</f>
        <v>196.13683732556902</v>
      </c>
      <c r="L151">
        <f t="shared" si="34"/>
        <v>1.5295443940600905E-2</v>
      </c>
    </row>
    <row r="152" spans="1:12" x14ac:dyDescent="0.3">
      <c r="A152">
        <v>192</v>
      </c>
      <c r="B152">
        <f t="shared" si="35"/>
        <v>5.2395873459093936E-3</v>
      </c>
      <c r="C152">
        <f t="shared" si="31"/>
        <v>5.2395873459093936E-3</v>
      </c>
      <c r="D152" t="s">
        <v>24</v>
      </c>
      <c r="E152" t="s">
        <v>19</v>
      </c>
      <c r="F152">
        <v>1</v>
      </c>
      <c r="G152">
        <f t="shared" si="36"/>
        <v>140</v>
      </c>
      <c r="I152">
        <v>2014</v>
      </c>
      <c r="J152">
        <f t="shared" si="37"/>
        <v>142.5</v>
      </c>
      <c r="K152" cm="1">
        <f t="array" ref="K152">STOWA2024_NDJF_T(A152*60,J152,I152,"","")</f>
        <v>298.33361004608008</v>
      </c>
      <c r="L152">
        <f t="shared" si="34"/>
        <v>1.0055856594691511E-2</v>
      </c>
    </row>
    <row r="153" spans="1:12" x14ac:dyDescent="0.3">
      <c r="A153">
        <v>192</v>
      </c>
      <c r="B153">
        <f t="shared" si="35"/>
        <v>3.4990717233978411E-3</v>
      </c>
      <c r="C153">
        <f t="shared" si="31"/>
        <v>3.4990717233978411E-3</v>
      </c>
      <c r="D153" t="s">
        <v>24</v>
      </c>
      <c r="E153" t="s">
        <v>19</v>
      </c>
      <c r="F153">
        <v>1</v>
      </c>
      <c r="G153">
        <f t="shared" si="36"/>
        <v>145</v>
      </c>
      <c r="I153">
        <v>2014</v>
      </c>
      <c r="J153">
        <f t="shared" si="37"/>
        <v>147.5</v>
      </c>
      <c r="K153" cm="1">
        <f t="array" ref="K153">STOWA2024_NDJF_T(A153*60,J153,I153,"","")</f>
        <v>457.5413192423519</v>
      </c>
      <c r="L153">
        <f t="shared" si="34"/>
        <v>6.5567848712936704E-3</v>
      </c>
    </row>
    <row r="154" spans="1:12" x14ac:dyDescent="0.3">
      <c r="A154">
        <v>192</v>
      </c>
      <c r="B154">
        <f t="shared" si="35"/>
        <v>2.3180477750153628E-3</v>
      </c>
      <c r="C154">
        <f t="shared" si="31"/>
        <v>2.3180477750153628E-3</v>
      </c>
      <c r="D154" t="s">
        <v>24</v>
      </c>
      <c r="E154" t="s">
        <v>19</v>
      </c>
      <c r="F154">
        <v>1</v>
      </c>
      <c r="G154">
        <f t="shared" si="36"/>
        <v>150</v>
      </c>
      <c r="I154">
        <v>2014</v>
      </c>
      <c r="J154">
        <f t="shared" si="37"/>
        <v>152.5</v>
      </c>
      <c r="K154" cm="1">
        <f t="array" ref="K154">STOWA2024_NDJF_T(A154*60,J154,I154,"","")</f>
        <v>707.75797881733638</v>
      </c>
      <c r="L154">
        <f t="shared" si="34"/>
        <v>4.2387370962783076E-3</v>
      </c>
    </row>
    <row r="155" spans="1:12" x14ac:dyDescent="0.3">
      <c r="A155">
        <v>192</v>
      </c>
      <c r="B155">
        <f t="shared" si="35"/>
        <v>1.5229042319736515E-3</v>
      </c>
      <c r="C155">
        <f t="shared" si="31"/>
        <v>1.5229042319736515E-3</v>
      </c>
      <c r="D155" t="s">
        <v>24</v>
      </c>
      <c r="E155" t="s">
        <v>19</v>
      </c>
      <c r="F155">
        <v>1</v>
      </c>
      <c r="G155">
        <f t="shared" si="36"/>
        <v>155</v>
      </c>
      <c r="I155">
        <v>2014</v>
      </c>
      <c r="J155">
        <f t="shared" si="37"/>
        <v>157.5</v>
      </c>
      <c r="K155" cm="1">
        <f t="array" ref="K155">STOWA2024_NDJF_T(A155*60,J155,I155,"","")</f>
        <v>1104.6335138771879</v>
      </c>
      <c r="L155">
        <f t="shared" si="34"/>
        <v>2.7158328643046561E-3</v>
      </c>
    </row>
    <row r="156" spans="1:12" x14ac:dyDescent="0.3">
      <c r="A156">
        <v>192</v>
      </c>
      <c r="B156" s="1">
        <f>L155</f>
        <v>2.7158328643046561E-3</v>
      </c>
      <c r="C156">
        <f t="shared" si="31"/>
        <v>2.7158328643046561E-3</v>
      </c>
      <c r="D156" t="s">
        <v>24</v>
      </c>
      <c r="E156" t="s">
        <v>19</v>
      </c>
      <c r="F156">
        <v>1</v>
      </c>
      <c r="G156">
        <f t="shared" si="36"/>
        <v>160</v>
      </c>
      <c r="I156">
        <v>2014</v>
      </c>
      <c r="J156" s="1">
        <v>555</v>
      </c>
      <c r="K156" cm="1">
        <f t="array" ref="K156">STOWA2024_NDJF_T(A156*60,J156,I156,"","")</f>
        <v>5.5604426470731321E+295</v>
      </c>
      <c r="L156">
        <f t="shared" si="34"/>
        <v>5.3952539220580214E-296</v>
      </c>
    </row>
    <row r="157" spans="1:12" x14ac:dyDescent="0.3">
      <c r="A157">
        <v>216</v>
      </c>
      <c r="B157" s="1">
        <f>365.25*24/A157 - L157</f>
        <v>-30.63947102388186</v>
      </c>
      <c r="C157">
        <f>B157</f>
        <v>-30.63947102388186</v>
      </c>
      <c r="D157" t="s">
        <v>24</v>
      </c>
      <c r="E157" t="s">
        <v>19</v>
      </c>
      <c r="F157">
        <v>1</v>
      </c>
      <c r="G157">
        <v>10</v>
      </c>
      <c r="I157">
        <v>2014</v>
      </c>
      <c r="J157" s="1">
        <v>12.5</v>
      </c>
      <c r="K157" cm="1">
        <f t="array" ref="K157">STOWA2024_NDJF_T(A157*60,J157,I157,"","")</f>
        <v>4.2121340588522981E-2</v>
      </c>
      <c r="L157">
        <f t="shared" si="34"/>
        <v>71.222804357215196</v>
      </c>
    </row>
    <row r="158" spans="1:12" x14ac:dyDescent="0.3">
      <c r="A158">
        <v>216</v>
      </c>
      <c r="B158">
        <f t="shared" ref="B158:B162" si="38">L157-L158</f>
        <v>15.959388022528515</v>
      </c>
      <c r="C158">
        <f t="shared" ref="C158:C187" si="39">B158</f>
        <v>15.959388022528515</v>
      </c>
      <c r="D158" t="s">
        <v>24</v>
      </c>
      <c r="E158" t="s">
        <v>19</v>
      </c>
      <c r="F158">
        <v>1</v>
      </c>
      <c r="G158">
        <f t="shared" ref="G158:G162" si="40">G157+5</f>
        <v>15</v>
      </c>
      <c r="I158">
        <v>2014</v>
      </c>
      <c r="J158">
        <f t="shared" ref="J158:J162" si="41">AVERAGE(G158:G159)</f>
        <v>17.5</v>
      </c>
      <c r="K158" cm="1">
        <f t="array" ref="K158">STOWA2024_NDJF_T(A158*60,J158,I158,"","")</f>
        <v>5.42854604179984E-2</v>
      </c>
      <c r="L158">
        <f t="shared" si="34"/>
        <v>55.263416334686681</v>
      </c>
    </row>
    <row r="159" spans="1:12" x14ac:dyDescent="0.3">
      <c r="A159">
        <v>216</v>
      </c>
      <c r="B159">
        <f t="shared" si="38"/>
        <v>12.560134445627995</v>
      </c>
      <c r="C159">
        <f t="shared" si="39"/>
        <v>12.560134445627995</v>
      </c>
      <c r="D159" t="s">
        <v>24</v>
      </c>
      <c r="E159" t="s">
        <v>19</v>
      </c>
      <c r="F159">
        <v>1</v>
      </c>
      <c r="G159">
        <f t="shared" si="40"/>
        <v>20</v>
      </c>
      <c r="I159">
        <v>2014</v>
      </c>
      <c r="J159">
        <f t="shared" si="41"/>
        <v>22.5</v>
      </c>
      <c r="K159" cm="1">
        <f t="array" ref="K159">STOWA2024_NDJF_T(A159*60,J159,I159,"","")</f>
        <v>7.0252211710422466E-2</v>
      </c>
      <c r="L159">
        <f t="shared" si="34"/>
        <v>42.703281889058687</v>
      </c>
    </row>
    <row r="160" spans="1:12" x14ac:dyDescent="0.3">
      <c r="A160">
        <v>216</v>
      </c>
      <c r="B160">
        <f t="shared" si="38"/>
        <v>9.8458024393805488</v>
      </c>
      <c r="C160">
        <f t="shared" si="39"/>
        <v>9.8458024393805488</v>
      </c>
      <c r="D160" t="s">
        <v>24</v>
      </c>
      <c r="E160" t="s">
        <v>19</v>
      </c>
      <c r="F160">
        <v>1</v>
      </c>
      <c r="G160">
        <f t="shared" si="40"/>
        <v>25</v>
      </c>
      <c r="I160">
        <v>2014</v>
      </c>
      <c r="J160">
        <f t="shared" si="41"/>
        <v>27.5</v>
      </c>
      <c r="K160" cm="1">
        <f t="array" ref="K160">STOWA2024_NDJF_T(A160*60,J160,I160,"","")</f>
        <v>9.1303412502914516E-2</v>
      </c>
      <c r="L160">
        <f t="shared" si="34"/>
        <v>32.857479449678138</v>
      </c>
    </row>
    <row r="161" spans="1:12" x14ac:dyDescent="0.3">
      <c r="A161">
        <v>216</v>
      </c>
      <c r="B161">
        <f t="shared" si="38"/>
        <v>7.6867418255857771</v>
      </c>
      <c r="C161">
        <f t="shared" si="39"/>
        <v>7.6867418255857771</v>
      </c>
      <c r="D161" t="s">
        <v>24</v>
      </c>
      <c r="E161" t="s">
        <v>19</v>
      </c>
      <c r="F161">
        <v>1</v>
      </c>
      <c r="G161">
        <f t="shared" si="40"/>
        <v>30</v>
      </c>
      <c r="I161">
        <v>2014</v>
      </c>
      <c r="J161">
        <f t="shared" si="41"/>
        <v>32.5</v>
      </c>
      <c r="K161" cm="1">
        <f t="array" ref="K161">STOWA2024_NDJF_T(A161*60,J161,I161,"","")</f>
        <v>0.11918601849508483</v>
      </c>
      <c r="L161">
        <f t="shared" si="34"/>
        <v>25.170737624092361</v>
      </c>
    </row>
    <row r="162" spans="1:12" x14ac:dyDescent="0.3">
      <c r="A162">
        <v>216</v>
      </c>
      <c r="B162">
        <f t="shared" si="38"/>
        <v>5.97602353854694</v>
      </c>
      <c r="C162">
        <f t="shared" si="39"/>
        <v>5.97602353854694</v>
      </c>
      <c r="D162" t="s">
        <v>24</v>
      </c>
      <c r="E162" t="s">
        <v>19</v>
      </c>
      <c r="F162">
        <v>1</v>
      </c>
      <c r="G162">
        <f t="shared" si="40"/>
        <v>35</v>
      </c>
      <c r="I162">
        <v>2014</v>
      </c>
      <c r="J162">
        <f t="shared" si="41"/>
        <v>37.5</v>
      </c>
      <c r="K162" cm="1">
        <f t="array" ref="K162">STOWA2024_NDJF_T(A162*60,J162,I162,"","")</f>
        <v>0.15629302872810957</v>
      </c>
      <c r="L162">
        <f t="shared" si="34"/>
        <v>19.194714085545421</v>
      </c>
    </row>
    <row r="163" spans="1:12" x14ac:dyDescent="0.3">
      <c r="A163">
        <v>216</v>
      </c>
      <c r="B163">
        <f>L162-L163</f>
        <v>4.6259470281044752</v>
      </c>
      <c r="C163">
        <f t="shared" si="39"/>
        <v>4.6259470281044752</v>
      </c>
      <c r="D163" t="s">
        <v>24</v>
      </c>
      <c r="E163" t="s">
        <v>19</v>
      </c>
      <c r="F163">
        <v>1</v>
      </c>
      <c r="G163">
        <f>G162+5</f>
        <v>40</v>
      </c>
      <c r="I163">
        <v>2014</v>
      </c>
      <c r="J163">
        <f>AVERAGE(G163:G164)</f>
        <v>42.5</v>
      </c>
      <c r="K163" cm="1">
        <f t="array" ref="K163">STOWA2024_NDJF_T(A163*60,J163,I163,"","")</f>
        <v>0.20591996482418604</v>
      </c>
      <c r="L163">
        <f t="shared" si="34"/>
        <v>14.568767057440946</v>
      </c>
    </row>
    <row r="164" spans="1:12" x14ac:dyDescent="0.3">
      <c r="A164">
        <v>216</v>
      </c>
      <c r="B164">
        <f t="shared" ref="B164:B186" si="42">L163-L164</f>
        <v>3.5648537890669978</v>
      </c>
      <c r="C164">
        <f t="shared" si="39"/>
        <v>3.5648537890669978</v>
      </c>
      <c r="D164" t="s">
        <v>24</v>
      </c>
      <c r="E164" t="s">
        <v>19</v>
      </c>
      <c r="F164">
        <v>1</v>
      </c>
      <c r="G164">
        <f t="shared" ref="G164:G187" si="43">G163+5</f>
        <v>45</v>
      </c>
      <c r="I164">
        <v>2014</v>
      </c>
      <c r="J164">
        <f t="shared" ref="J164:J186" si="44">AVERAGE(G164:G165)</f>
        <v>47.5</v>
      </c>
      <c r="K164" cm="1">
        <f t="array" ref="K164">STOWA2024_NDJF_T(A164*60,J164,I164,"","")</f>
        <v>0.27263028404833212</v>
      </c>
      <c r="L164">
        <f t="shared" si="34"/>
        <v>11.003913268373948</v>
      </c>
    </row>
    <row r="165" spans="1:12" x14ac:dyDescent="0.3">
      <c r="A165">
        <v>216</v>
      </c>
      <c r="B165">
        <f t="shared" si="42"/>
        <v>2.7344251505280202</v>
      </c>
      <c r="C165">
        <f t="shared" si="39"/>
        <v>2.7344251505280202</v>
      </c>
      <c r="D165" t="s">
        <v>24</v>
      </c>
      <c r="E165" t="s">
        <v>19</v>
      </c>
      <c r="F165">
        <v>1</v>
      </c>
      <c r="G165">
        <f t="shared" si="43"/>
        <v>50</v>
      </c>
      <c r="I165">
        <v>2014</v>
      </c>
      <c r="J165">
        <f t="shared" si="44"/>
        <v>52.5</v>
      </c>
      <c r="K165" cm="1">
        <f t="array" ref="K165">STOWA2024_NDJF_T(A165*60,J165,I165,"","")</f>
        <v>0.36277940753380672</v>
      </c>
      <c r="L165">
        <f t="shared" si="34"/>
        <v>8.2694881178459276</v>
      </c>
    </row>
    <row r="166" spans="1:12" x14ac:dyDescent="0.3">
      <c r="A166">
        <v>216</v>
      </c>
      <c r="B166">
        <f t="shared" si="42"/>
        <v>2.0874165138883836</v>
      </c>
      <c r="C166">
        <f t="shared" si="39"/>
        <v>2.0874165138883836</v>
      </c>
      <c r="D166" t="s">
        <v>24</v>
      </c>
      <c r="E166" t="s">
        <v>19</v>
      </c>
      <c r="F166">
        <v>1</v>
      </c>
      <c r="G166">
        <f t="shared" si="43"/>
        <v>55</v>
      </c>
      <c r="I166">
        <v>2014</v>
      </c>
      <c r="J166">
        <f t="shared" si="44"/>
        <v>57.5</v>
      </c>
      <c r="K166" cm="1">
        <f t="array" ref="K166">STOWA2024_NDJF_T(A166*60,J166,I166,"","")</f>
        <v>0.48527422394776304</v>
      </c>
      <c r="L166">
        <f t="shared" si="34"/>
        <v>6.1820716039575441</v>
      </c>
    </row>
    <row r="167" spans="1:12" x14ac:dyDescent="0.3">
      <c r="A167">
        <v>216</v>
      </c>
      <c r="B167">
        <f t="shared" si="42"/>
        <v>1.5855469123189074</v>
      </c>
      <c r="C167">
        <f t="shared" si="39"/>
        <v>1.5855469123189074</v>
      </c>
      <c r="D167" t="s">
        <v>24</v>
      </c>
      <c r="E167" t="s">
        <v>19</v>
      </c>
      <c r="F167">
        <v>1</v>
      </c>
      <c r="G167">
        <f t="shared" si="43"/>
        <v>60</v>
      </c>
      <c r="I167">
        <v>2014</v>
      </c>
      <c r="J167">
        <f t="shared" si="44"/>
        <v>62.5</v>
      </c>
      <c r="K167" cm="1">
        <f t="array" ref="K167">STOWA2024_NDJF_T(A167*60,J167,I167,"","")</f>
        <v>0.65266700415145951</v>
      </c>
      <c r="L167">
        <f t="shared" si="34"/>
        <v>4.5965246916386366</v>
      </c>
    </row>
    <row r="168" spans="1:12" x14ac:dyDescent="0.3">
      <c r="A168">
        <v>216</v>
      </c>
      <c r="B168">
        <f t="shared" si="42"/>
        <v>1.1980833918653566</v>
      </c>
      <c r="C168">
        <f t="shared" si="39"/>
        <v>1.1980833918653566</v>
      </c>
      <c r="D168" t="s">
        <v>24</v>
      </c>
      <c r="E168" t="s">
        <v>19</v>
      </c>
      <c r="F168">
        <v>1</v>
      </c>
      <c r="G168">
        <f t="shared" si="43"/>
        <v>65</v>
      </c>
      <c r="I168">
        <v>2014</v>
      </c>
      <c r="J168">
        <f t="shared" si="44"/>
        <v>67.5</v>
      </c>
      <c r="K168" cm="1">
        <f t="array" ref="K168">STOWA2024_NDJF_T(A168*60,J168,I168,"","")</f>
        <v>0.88275763368345916</v>
      </c>
      <c r="L168">
        <f t="shared" si="34"/>
        <v>3.39844129977328</v>
      </c>
    </row>
    <row r="169" spans="1:12" x14ac:dyDescent="0.3">
      <c r="A169">
        <v>216</v>
      </c>
      <c r="B169">
        <f t="shared" si="42"/>
        <v>0.90031353294330962</v>
      </c>
      <c r="C169">
        <f t="shared" si="39"/>
        <v>0.90031353294330962</v>
      </c>
      <c r="D169" t="s">
        <v>24</v>
      </c>
      <c r="E169" t="s">
        <v>19</v>
      </c>
      <c r="F169">
        <v>1</v>
      </c>
      <c r="G169">
        <f t="shared" si="43"/>
        <v>70</v>
      </c>
      <c r="I169">
        <v>2014</v>
      </c>
      <c r="J169">
        <f t="shared" si="44"/>
        <v>72.5</v>
      </c>
      <c r="K169" cm="1">
        <f t="array" ref="K169">STOWA2024_NDJF_T(A169*60,J169,I169,"","")</f>
        <v>1.2008993454353563</v>
      </c>
      <c r="L169">
        <f t="shared" si="34"/>
        <v>2.4981277668299704</v>
      </c>
    </row>
    <row r="170" spans="1:12" x14ac:dyDescent="0.3">
      <c r="A170">
        <v>216</v>
      </c>
      <c r="B170">
        <f t="shared" si="42"/>
        <v>0.6730732455875712</v>
      </c>
      <c r="C170">
        <f t="shared" si="39"/>
        <v>0.6730732455875712</v>
      </c>
      <c r="D170" t="s">
        <v>24</v>
      </c>
      <c r="E170" t="s">
        <v>19</v>
      </c>
      <c r="F170">
        <v>1</v>
      </c>
      <c r="G170">
        <f t="shared" si="43"/>
        <v>75</v>
      </c>
      <c r="I170">
        <v>2014</v>
      </c>
      <c r="J170">
        <f t="shared" si="44"/>
        <v>77.5</v>
      </c>
      <c r="K170" cm="1">
        <f t="array" ref="K170">STOWA2024_NDJF_T(A170*60,J170,I170,"","")</f>
        <v>1.6437865088861898</v>
      </c>
      <c r="L170">
        <f t="shared" si="34"/>
        <v>1.8250545212423992</v>
      </c>
    </row>
    <row r="171" spans="1:12" x14ac:dyDescent="0.3">
      <c r="A171">
        <v>216</v>
      </c>
      <c r="B171">
        <f t="shared" si="42"/>
        <v>0.50012913076712584</v>
      </c>
      <c r="C171">
        <f t="shared" si="39"/>
        <v>0.50012913076712584</v>
      </c>
      <c r="D171" t="s">
        <v>24</v>
      </c>
      <c r="E171" t="s">
        <v>19</v>
      </c>
      <c r="F171">
        <v>1</v>
      </c>
      <c r="G171">
        <f t="shared" si="43"/>
        <v>80</v>
      </c>
      <c r="I171">
        <v>2014</v>
      </c>
      <c r="J171">
        <f t="shared" si="44"/>
        <v>82.5</v>
      </c>
      <c r="K171" cm="1">
        <f t="array" ref="K171">STOWA2024_NDJF_T(A171*60,J171,I171,"","")</f>
        <v>2.2642784428214853</v>
      </c>
      <c r="L171">
        <f t="shared" si="34"/>
        <v>1.3249253904752734</v>
      </c>
    </row>
    <row r="172" spans="1:12" x14ac:dyDescent="0.3">
      <c r="A172">
        <v>216</v>
      </c>
      <c r="B172">
        <f t="shared" si="42"/>
        <v>0.3694088245074878</v>
      </c>
      <c r="C172">
        <f t="shared" si="39"/>
        <v>0.3694088245074878</v>
      </c>
      <c r="D172" t="s">
        <v>24</v>
      </c>
      <c r="E172" t="s">
        <v>19</v>
      </c>
      <c r="F172">
        <v>1</v>
      </c>
      <c r="G172">
        <f t="shared" si="43"/>
        <v>85</v>
      </c>
      <c r="I172">
        <v>2014</v>
      </c>
      <c r="J172">
        <f t="shared" si="44"/>
        <v>87.5</v>
      </c>
      <c r="K172" cm="1">
        <f t="array" ref="K172">STOWA2024_NDJF_T(A172*60,J172,I172,"","")</f>
        <v>3.1396629915688372</v>
      </c>
      <c r="L172">
        <f t="shared" si="34"/>
        <v>0.95551656596778556</v>
      </c>
    </row>
    <row r="173" spans="1:12" x14ac:dyDescent="0.3">
      <c r="A173">
        <v>216</v>
      </c>
      <c r="B173">
        <f t="shared" si="42"/>
        <v>0.27113157589363779</v>
      </c>
      <c r="C173">
        <f t="shared" si="39"/>
        <v>0.27113157589363779</v>
      </c>
      <c r="D173" t="s">
        <v>24</v>
      </c>
      <c r="E173" t="s">
        <v>19</v>
      </c>
      <c r="F173">
        <v>1</v>
      </c>
      <c r="G173">
        <f t="shared" si="43"/>
        <v>90</v>
      </c>
      <c r="I173">
        <v>2014</v>
      </c>
      <c r="J173">
        <f t="shared" si="44"/>
        <v>92.5</v>
      </c>
      <c r="K173" cm="1">
        <f t="array" ref="K173">STOWA2024_NDJF_T(A173*60,J173,I173,"","")</f>
        <v>4.3834976563044927</v>
      </c>
      <c r="L173">
        <f t="shared" si="34"/>
        <v>0.68438499007414777</v>
      </c>
    </row>
    <row r="174" spans="1:12" x14ac:dyDescent="0.3">
      <c r="A174">
        <v>216</v>
      </c>
      <c r="B174">
        <f t="shared" si="42"/>
        <v>0.19769393616277531</v>
      </c>
      <c r="C174">
        <f t="shared" si="39"/>
        <v>0.19769393616277531</v>
      </c>
      <c r="D174" t="s">
        <v>24</v>
      </c>
      <c r="E174" t="s">
        <v>19</v>
      </c>
      <c r="F174">
        <v>1</v>
      </c>
      <c r="G174">
        <f t="shared" si="43"/>
        <v>95</v>
      </c>
      <c r="I174">
        <v>2014</v>
      </c>
      <c r="J174">
        <f t="shared" si="44"/>
        <v>97.5</v>
      </c>
      <c r="K174" cm="1">
        <f t="array" ref="K174">STOWA2024_NDJF_T(A174*60,J174,I174,"","")</f>
        <v>6.1640746750736595</v>
      </c>
      <c r="L174">
        <f t="shared" si="34"/>
        <v>0.48669105391137246</v>
      </c>
    </row>
    <row r="175" spans="1:12" x14ac:dyDescent="0.3">
      <c r="A175">
        <v>216</v>
      </c>
      <c r="B175">
        <f t="shared" si="42"/>
        <v>0.14316950177253029</v>
      </c>
      <c r="C175">
        <f t="shared" si="39"/>
        <v>0.14316950177253029</v>
      </c>
      <c r="D175" t="s">
        <v>24</v>
      </c>
      <c r="E175" t="s">
        <v>19</v>
      </c>
      <c r="F175">
        <v>1</v>
      </c>
      <c r="G175">
        <f t="shared" si="43"/>
        <v>100</v>
      </c>
      <c r="I175">
        <v>2014</v>
      </c>
      <c r="J175">
        <f t="shared" si="44"/>
        <v>102.5</v>
      </c>
      <c r="K175" cm="1">
        <f t="array" ref="K175">STOWA2024_NDJF_T(A175*60,J175,I175,"","")</f>
        <v>8.7330765168046316</v>
      </c>
      <c r="L175">
        <f t="shared" si="34"/>
        <v>0.34352155213884217</v>
      </c>
    </row>
    <row r="176" spans="1:12" x14ac:dyDescent="0.3">
      <c r="A176">
        <v>216</v>
      </c>
      <c r="B176">
        <f t="shared" si="42"/>
        <v>0.1029413493782193</v>
      </c>
      <c r="C176">
        <f t="shared" si="39"/>
        <v>0.1029413493782193</v>
      </c>
      <c r="D176" t="s">
        <v>24</v>
      </c>
      <c r="E176" t="s">
        <v>19</v>
      </c>
      <c r="F176">
        <v>1</v>
      </c>
      <c r="G176">
        <f t="shared" si="43"/>
        <v>105</v>
      </c>
      <c r="I176">
        <v>2014</v>
      </c>
      <c r="J176">
        <f t="shared" si="44"/>
        <v>107.5</v>
      </c>
      <c r="K176" cm="1">
        <f t="array" ref="K176">STOWA2024_NDJF_T(A176*60,J176,I176,"","")</f>
        <v>12.469853984556652</v>
      </c>
      <c r="L176">
        <f t="shared" si="34"/>
        <v>0.24058020276062286</v>
      </c>
    </row>
    <row r="177" spans="1:12" x14ac:dyDescent="0.3">
      <c r="A177">
        <v>216</v>
      </c>
      <c r="B177">
        <f t="shared" si="42"/>
        <v>7.346528616400344E-2</v>
      </c>
      <c r="C177">
        <f t="shared" si="39"/>
        <v>7.346528616400344E-2</v>
      </c>
      <c r="D177" t="s">
        <v>24</v>
      </c>
      <c r="E177" t="s">
        <v>19</v>
      </c>
      <c r="F177">
        <v>1</v>
      </c>
      <c r="G177">
        <f t="shared" si="43"/>
        <v>110</v>
      </c>
      <c r="I177">
        <v>2014</v>
      </c>
      <c r="J177">
        <f t="shared" si="44"/>
        <v>112.5</v>
      </c>
      <c r="K177" cm="1">
        <f t="array" ref="K177">STOWA2024_NDJF_T(A177*60,J177,I177,"","")</f>
        <v>17.951718859671722</v>
      </c>
      <c r="L177">
        <f t="shared" si="34"/>
        <v>0.16711491659661942</v>
      </c>
    </row>
    <row r="178" spans="1:12" x14ac:dyDescent="0.3">
      <c r="A178">
        <v>216</v>
      </c>
      <c r="B178">
        <f t="shared" si="42"/>
        <v>5.2021591619624066E-2</v>
      </c>
      <c r="C178">
        <f t="shared" si="39"/>
        <v>5.2021591619624066E-2</v>
      </c>
      <c r="D178" t="s">
        <v>24</v>
      </c>
      <c r="E178" t="s">
        <v>19</v>
      </c>
      <c r="F178">
        <v>1</v>
      </c>
      <c r="G178">
        <f t="shared" si="43"/>
        <v>115</v>
      </c>
      <c r="I178">
        <v>2014</v>
      </c>
      <c r="J178">
        <f t="shared" si="44"/>
        <v>117.5</v>
      </c>
      <c r="K178" cm="1">
        <f t="array" ref="K178">STOWA2024_NDJF_T(A178*60,J178,I178,"","")</f>
        <v>26.065803560715921</v>
      </c>
      <c r="L178">
        <f t="shared" si="34"/>
        <v>0.11509332497699536</v>
      </c>
    </row>
    <row r="179" spans="1:12" x14ac:dyDescent="0.3">
      <c r="A179">
        <v>216</v>
      </c>
      <c r="B179">
        <f t="shared" si="42"/>
        <v>3.653560377532622E-2</v>
      </c>
      <c r="C179">
        <f t="shared" si="39"/>
        <v>3.653560377532622E-2</v>
      </c>
      <c r="D179" t="s">
        <v>24</v>
      </c>
      <c r="E179" t="s">
        <v>19</v>
      </c>
      <c r="F179">
        <v>1</v>
      </c>
      <c r="G179">
        <f t="shared" si="43"/>
        <v>120</v>
      </c>
      <c r="I179">
        <v>2014</v>
      </c>
      <c r="J179">
        <f t="shared" si="44"/>
        <v>122.5</v>
      </c>
      <c r="K179" cm="1">
        <f t="array" ref="K179">STOWA2024_NDJF_T(A179*60,J179,I179,"","")</f>
        <v>38.188480446098509</v>
      </c>
      <c r="L179">
        <f t="shared" si="34"/>
        <v>7.8557721201669137E-2</v>
      </c>
    </row>
    <row r="180" spans="1:12" x14ac:dyDescent="0.3">
      <c r="A180">
        <v>216</v>
      </c>
      <c r="B180">
        <f t="shared" si="42"/>
        <v>2.5440026150495454E-2</v>
      </c>
      <c r="C180">
        <f t="shared" si="39"/>
        <v>2.5440026150495454E-2</v>
      </c>
      <c r="D180" t="s">
        <v>24</v>
      </c>
      <c r="E180" t="s">
        <v>19</v>
      </c>
      <c r="F180">
        <v>1</v>
      </c>
      <c r="G180">
        <f t="shared" si="43"/>
        <v>125</v>
      </c>
      <c r="I180">
        <v>2014</v>
      </c>
      <c r="J180">
        <f t="shared" si="44"/>
        <v>127.5</v>
      </c>
      <c r="K180" cm="1">
        <f t="array" ref="K180">STOWA2024_NDJF_T(A180*60,J180,I180,"","")</f>
        <v>56.478354286830303</v>
      </c>
      <c r="L180">
        <f t="shared" si="34"/>
        <v>5.3117695051173683E-2</v>
      </c>
    </row>
    <row r="181" spans="1:12" x14ac:dyDescent="0.3">
      <c r="A181">
        <v>216</v>
      </c>
      <c r="B181">
        <f t="shared" si="42"/>
        <v>1.7555015622624279E-2</v>
      </c>
      <c r="C181">
        <f t="shared" si="39"/>
        <v>1.7555015622624279E-2</v>
      </c>
      <c r="D181" t="s">
        <v>24</v>
      </c>
      <c r="E181" t="s">
        <v>19</v>
      </c>
      <c r="F181">
        <v>1</v>
      </c>
      <c r="G181">
        <f t="shared" si="43"/>
        <v>130</v>
      </c>
      <c r="I181">
        <v>2014</v>
      </c>
      <c r="J181">
        <f t="shared" si="44"/>
        <v>132.5</v>
      </c>
      <c r="K181" cm="1">
        <f t="array" ref="K181">STOWA2024_NDJF_T(A181*60,J181,I181,"","")</f>
        <v>84.358098101900239</v>
      </c>
      <c r="L181">
        <f t="shared" si="34"/>
        <v>3.5562679428549404E-2</v>
      </c>
    </row>
    <row r="182" spans="1:12" x14ac:dyDescent="0.3">
      <c r="A182">
        <v>216</v>
      </c>
      <c r="B182">
        <f t="shared" si="42"/>
        <v>1.1999758084443448E-2</v>
      </c>
      <c r="C182">
        <f t="shared" si="39"/>
        <v>1.1999758084443448E-2</v>
      </c>
      <c r="D182" t="s">
        <v>24</v>
      </c>
      <c r="E182" t="s">
        <v>19</v>
      </c>
      <c r="F182">
        <v>1</v>
      </c>
      <c r="G182">
        <f t="shared" si="43"/>
        <v>135</v>
      </c>
      <c r="I182">
        <v>2014</v>
      </c>
      <c r="J182">
        <f t="shared" si="44"/>
        <v>137.5</v>
      </c>
      <c r="K182" cm="1">
        <f t="array" ref="K182">STOWA2024_NDJF_T(A182*60,J182,I182,"","")</f>
        <v>127.31867819736291</v>
      </c>
      <c r="L182">
        <f t="shared" si="34"/>
        <v>2.3562921344105956E-2</v>
      </c>
    </row>
    <row r="183" spans="1:12" x14ac:dyDescent="0.3">
      <c r="A183">
        <v>216</v>
      </c>
      <c r="B183">
        <f t="shared" si="42"/>
        <v>8.1208557081901972E-3</v>
      </c>
      <c r="C183">
        <f t="shared" si="39"/>
        <v>8.1208557081901972E-3</v>
      </c>
      <c r="D183" t="s">
        <v>24</v>
      </c>
      <c r="E183" t="s">
        <v>19</v>
      </c>
      <c r="F183">
        <v>1</v>
      </c>
      <c r="G183">
        <f t="shared" si="43"/>
        <v>140</v>
      </c>
      <c r="I183">
        <v>2014</v>
      </c>
      <c r="J183">
        <f t="shared" si="44"/>
        <v>142.5</v>
      </c>
      <c r="K183" cm="1">
        <f t="array" ref="K183">STOWA2024_NDJF_T(A183*60,J183,I183,"","")</f>
        <v>194.27452717352031</v>
      </c>
      <c r="L183">
        <f t="shared" si="34"/>
        <v>1.5442065635915759E-2</v>
      </c>
    </row>
    <row r="184" spans="1:12" x14ac:dyDescent="0.3">
      <c r="A184">
        <v>216</v>
      </c>
      <c r="B184">
        <f t="shared" si="42"/>
        <v>5.4383737750555786E-3</v>
      </c>
      <c r="C184">
        <f t="shared" si="39"/>
        <v>5.4383737750555786E-3</v>
      </c>
      <c r="D184" t="s">
        <v>24</v>
      </c>
      <c r="E184" t="s">
        <v>19</v>
      </c>
      <c r="F184">
        <v>1</v>
      </c>
      <c r="G184">
        <f t="shared" si="43"/>
        <v>145</v>
      </c>
      <c r="I184">
        <v>2014</v>
      </c>
      <c r="J184">
        <f t="shared" si="44"/>
        <v>147.5</v>
      </c>
      <c r="K184" cm="1">
        <f t="array" ref="K184">STOWA2024_NDJF_T(A184*60,J184,I184,"","")</f>
        <v>299.88928504861417</v>
      </c>
      <c r="L184">
        <f t="shared" si="34"/>
        <v>1.000369186086018E-2</v>
      </c>
    </row>
    <row r="185" spans="1:12" x14ac:dyDescent="0.3">
      <c r="A185">
        <v>216</v>
      </c>
      <c r="B185">
        <f t="shared" si="42"/>
        <v>3.6017130600234865E-3</v>
      </c>
      <c r="C185">
        <f t="shared" si="39"/>
        <v>3.6017130600234865E-3</v>
      </c>
      <c r="D185" t="s">
        <v>24</v>
      </c>
      <c r="E185" t="s">
        <v>19</v>
      </c>
      <c r="F185">
        <v>1</v>
      </c>
      <c r="G185">
        <f t="shared" si="43"/>
        <v>150</v>
      </c>
      <c r="I185">
        <v>2014</v>
      </c>
      <c r="J185">
        <f t="shared" si="44"/>
        <v>152.5</v>
      </c>
      <c r="K185" cm="1">
        <f t="array" ref="K185">STOWA2024_NDJF_T(A185*60,J185,I185,"","")</f>
        <v>468.60511309533246</v>
      </c>
      <c r="L185">
        <f t="shared" si="34"/>
        <v>6.4019788008366938E-3</v>
      </c>
    </row>
    <row r="186" spans="1:12" x14ac:dyDescent="0.3">
      <c r="A186">
        <v>216</v>
      </c>
      <c r="B186">
        <f t="shared" si="42"/>
        <v>2.3575436006499483E-3</v>
      </c>
      <c r="C186">
        <f t="shared" si="39"/>
        <v>2.3575436006499483E-3</v>
      </c>
      <c r="D186" t="s">
        <v>24</v>
      </c>
      <c r="E186" t="s">
        <v>19</v>
      </c>
      <c r="F186">
        <v>1</v>
      </c>
      <c r="G186">
        <f t="shared" si="43"/>
        <v>155</v>
      </c>
      <c r="I186">
        <v>2014</v>
      </c>
      <c r="J186">
        <f t="shared" si="44"/>
        <v>157.5</v>
      </c>
      <c r="K186" cm="1">
        <f t="array" ref="K186">STOWA2024_NDJF_T(A186*60,J186,I186,"","")</f>
        <v>741.75993717527717</v>
      </c>
      <c r="L186">
        <f t="shared" si="34"/>
        <v>4.0444352001867455E-3</v>
      </c>
    </row>
    <row r="187" spans="1:12" x14ac:dyDescent="0.3">
      <c r="A187">
        <v>216</v>
      </c>
      <c r="B187" s="1">
        <f>L186</f>
        <v>4.0444352001867455E-3</v>
      </c>
      <c r="C187">
        <f t="shared" si="39"/>
        <v>4.0444352001867455E-3</v>
      </c>
      <c r="D187" t="s">
        <v>24</v>
      </c>
      <c r="E187" t="s">
        <v>19</v>
      </c>
      <c r="F187">
        <v>1</v>
      </c>
      <c r="G187">
        <f t="shared" si="43"/>
        <v>160</v>
      </c>
      <c r="I187">
        <v>2014</v>
      </c>
      <c r="J187" s="1">
        <v>444</v>
      </c>
      <c r="K187" cm="1">
        <f t="array" ref="K187">STOWA2024_NDJF_T(A187*60,J187,I187,"","")</f>
        <v>3.9831712956366784E+271</v>
      </c>
      <c r="L187">
        <f t="shared" si="34"/>
        <v>7.5316871340339225E-272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DC67C-E999-454C-82F0-213CF62BB3EF}">
  <sheetPr codeName="Blad3">
    <tabColor theme="7" tint="0.79998168889431442"/>
  </sheetPr>
  <dimension ref="A1:M187"/>
  <sheetViews>
    <sheetView workbookViewId="0">
      <selection activeCell="M25" sqref="M25"/>
    </sheetView>
  </sheetViews>
  <sheetFormatPr defaultRowHeight="14.4" x14ac:dyDescent="0.3"/>
  <cols>
    <col min="2" max="2" width="12" bestFit="1" customWidth="1"/>
    <col min="4" max="4" width="17.33203125" bestFit="1" customWidth="1"/>
    <col min="8" max="8" width="12"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716.40990280854828</v>
      </c>
      <c r="C2">
        <f>B2</f>
        <v>716.40990280854828</v>
      </c>
      <c r="D2" t="s">
        <v>26</v>
      </c>
      <c r="E2" t="s">
        <v>21</v>
      </c>
      <c r="F2">
        <v>1</v>
      </c>
      <c r="G2">
        <v>10</v>
      </c>
      <c r="I2">
        <v>2033</v>
      </c>
      <c r="J2" t="s">
        <v>25</v>
      </c>
      <c r="K2" s="1">
        <v>12.5</v>
      </c>
      <c r="L2" cm="1">
        <f t="array" ref="L2">STOWA2024_JAARROND_T(A2*60,K2,I2,J2,"")</f>
        <v>0.10645774685713535</v>
      </c>
      <c r="M2">
        <f>1/L2 * 12/8</f>
        <v>14.09009719145171</v>
      </c>
    </row>
    <row r="3" spans="1:13" x14ac:dyDescent="0.3">
      <c r="A3">
        <v>12</v>
      </c>
      <c r="B3">
        <f t="shared" ref="B3:B7" si="0">M2-M3</f>
        <v>7.2269449750829118</v>
      </c>
      <c r="C3">
        <f t="shared" ref="C3:C32" si="1">B3</f>
        <v>7.2269449750829118</v>
      </c>
      <c r="D3" t="s">
        <v>26</v>
      </c>
      <c r="E3" t="s">
        <v>21</v>
      </c>
      <c r="F3">
        <v>1</v>
      </c>
      <c r="G3">
        <f t="shared" ref="G3:G7" si="2">G2+5</f>
        <v>15</v>
      </c>
      <c r="I3">
        <v>2033</v>
      </c>
      <c r="J3" t="s">
        <v>25</v>
      </c>
      <c r="K3">
        <f t="shared" ref="K3:K7" si="3">AVERAGE(G3:G4)</f>
        <v>17.5</v>
      </c>
      <c r="L3" cm="1">
        <f t="array" ref="L3">STOWA2024_JAARROND_T(A3*60,K3,I3,"L","")</f>
        <v>0.21855846303721205</v>
      </c>
      <c r="M3">
        <f t="shared" ref="M3:M66" si="4">1/L3 * 12/8</f>
        <v>6.8631522163687979</v>
      </c>
    </row>
    <row r="4" spans="1:13" x14ac:dyDescent="0.3">
      <c r="A4">
        <v>12</v>
      </c>
      <c r="B4">
        <f t="shared" si="0"/>
        <v>2.9502209710613121</v>
      </c>
      <c r="C4">
        <f t="shared" si="1"/>
        <v>2.9502209710613121</v>
      </c>
      <c r="D4" t="s">
        <v>26</v>
      </c>
      <c r="E4" t="s">
        <v>21</v>
      </c>
      <c r="F4">
        <v>1</v>
      </c>
      <c r="G4">
        <f t="shared" si="2"/>
        <v>20</v>
      </c>
      <c r="I4">
        <v>2033</v>
      </c>
      <c r="J4" t="s">
        <v>25</v>
      </c>
      <c r="K4">
        <f t="shared" si="3"/>
        <v>22.5</v>
      </c>
      <c r="L4" cm="1">
        <f t="array" ref="L4">STOWA2024_JAARROND_T(A4*60,K4,I4,"L","")</f>
        <v>0.38334432832134441</v>
      </c>
      <c r="M4">
        <f t="shared" si="4"/>
        <v>3.9129312453074858</v>
      </c>
    </row>
    <row r="5" spans="1:13" x14ac:dyDescent="0.3">
      <c r="A5">
        <v>12</v>
      </c>
      <c r="B5">
        <f t="shared" si="0"/>
        <v>1.6894109169619131</v>
      </c>
      <c r="C5">
        <f t="shared" si="1"/>
        <v>1.6894109169619131</v>
      </c>
      <c r="D5" t="s">
        <v>26</v>
      </c>
      <c r="E5" t="s">
        <v>21</v>
      </c>
      <c r="F5">
        <v>1</v>
      </c>
      <c r="G5">
        <f t="shared" si="2"/>
        <v>25</v>
      </c>
      <c r="I5">
        <v>2033</v>
      </c>
      <c r="J5" t="s">
        <v>25</v>
      </c>
      <c r="K5">
        <f t="shared" si="3"/>
        <v>27.5</v>
      </c>
      <c r="L5" cm="1">
        <f t="array" ref="L5">STOWA2024_JAARROND_T(A5*60,K5,I5,"L","")</f>
        <v>0.67460593045986961</v>
      </c>
      <c r="M5">
        <f t="shared" si="4"/>
        <v>2.2235203283455727</v>
      </c>
    </row>
    <row r="6" spans="1:13" x14ac:dyDescent="0.3">
      <c r="A6">
        <v>12</v>
      </c>
      <c r="B6">
        <f t="shared" si="0"/>
        <v>0.9766993371503554</v>
      </c>
      <c r="C6">
        <f t="shared" si="1"/>
        <v>0.9766993371503554</v>
      </c>
      <c r="D6" t="s">
        <v>26</v>
      </c>
      <c r="E6" t="s">
        <v>21</v>
      </c>
      <c r="F6">
        <v>1</v>
      </c>
      <c r="G6">
        <f t="shared" si="2"/>
        <v>30</v>
      </c>
      <c r="I6">
        <v>2033</v>
      </c>
      <c r="J6" t="s">
        <v>25</v>
      </c>
      <c r="K6">
        <f t="shared" si="3"/>
        <v>32.5</v>
      </c>
      <c r="L6" cm="1">
        <f t="array" ref="L6">STOWA2024_JAARROND_T(A6*60,K6,I6,"L","")</f>
        <v>1.2030596297244582</v>
      </c>
      <c r="M6">
        <f t="shared" si="4"/>
        <v>1.2468209911952173</v>
      </c>
    </row>
    <row r="7" spans="1:13" x14ac:dyDescent="0.3">
      <c r="A7">
        <v>12</v>
      </c>
      <c r="B7">
        <f t="shared" si="0"/>
        <v>0.53946642953719515</v>
      </c>
      <c r="C7">
        <f t="shared" si="1"/>
        <v>0.53946642953719515</v>
      </c>
      <c r="D7" t="s">
        <v>26</v>
      </c>
      <c r="E7" t="s">
        <v>21</v>
      </c>
      <c r="F7">
        <v>1</v>
      </c>
      <c r="G7">
        <f t="shared" si="2"/>
        <v>35</v>
      </c>
      <c r="I7">
        <v>2033</v>
      </c>
      <c r="J7" t="s">
        <v>25</v>
      </c>
      <c r="K7">
        <f t="shared" si="3"/>
        <v>37.5</v>
      </c>
      <c r="L7" cm="1">
        <f t="array" ref="L7">STOWA2024_JAARROND_T(A7*60,K7,I7,"L","")</f>
        <v>2.120577262531588</v>
      </c>
      <c r="M7">
        <f t="shared" si="4"/>
        <v>0.70735456165802213</v>
      </c>
    </row>
    <row r="8" spans="1:13" x14ac:dyDescent="0.3">
      <c r="A8">
        <v>12</v>
      </c>
      <c r="B8">
        <f>M7-M8</f>
        <v>0.29169601916583676</v>
      </c>
      <c r="C8">
        <f t="shared" si="1"/>
        <v>0.29169601916583676</v>
      </c>
      <c r="D8" t="s">
        <v>26</v>
      </c>
      <c r="E8" t="s">
        <v>21</v>
      </c>
      <c r="F8">
        <v>1</v>
      </c>
      <c r="G8">
        <f>G7+5</f>
        <v>40</v>
      </c>
      <c r="I8">
        <v>2033</v>
      </c>
      <c r="J8" t="s">
        <v>25</v>
      </c>
      <c r="K8">
        <f>AVERAGE(G8:G9)</f>
        <v>42.5</v>
      </c>
      <c r="L8" cm="1">
        <f t="array" ref="L8">STOWA2024_JAARROND_T(A8*60,K8,I8,"L","")</f>
        <v>3.6087313182747853</v>
      </c>
      <c r="M8">
        <f t="shared" si="4"/>
        <v>0.41565854249218537</v>
      </c>
    </row>
    <row r="9" spans="1:13" x14ac:dyDescent="0.3">
      <c r="A9">
        <v>12</v>
      </c>
      <c r="B9">
        <f t="shared" ref="B9:B31" si="5">M8-M9</f>
        <v>0.16021651018407607</v>
      </c>
      <c r="C9">
        <f t="shared" si="1"/>
        <v>0.16021651018407607</v>
      </c>
      <c r="D9" t="s">
        <v>26</v>
      </c>
      <c r="E9" t="s">
        <v>21</v>
      </c>
      <c r="F9">
        <v>1</v>
      </c>
      <c r="G9">
        <f t="shared" ref="G9:G32" si="6">G8+5</f>
        <v>45</v>
      </c>
      <c r="I9">
        <v>2033</v>
      </c>
      <c r="J9" t="s">
        <v>25</v>
      </c>
      <c r="K9">
        <f t="shared" ref="K9:K31" si="7">AVERAGE(G9:G10)</f>
        <v>47.5</v>
      </c>
      <c r="L9" cm="1">
        <f t="array" ref="L9">STOWA2024_JAARROND_T(A9*60,K9,I9,"L","")</f>
        <v>5.8721737626591102</v>
      </c>
      <c r="M9">
        <f t="shared" si="4"/>
        <v>0.2554420323081093</v>
      </c>
    </row>
    <row r="10" spans="1:13" x14ac:dyDescent="0.3">
      <c r="A10">
        <v>12</v>
      </c>
      <c r="B10">
        <f t="shared" si="5"/>
        <v>9.1267329838861683E-2</v>
      </c>
      <c r="C10">
        <f t="shared" si="1"/>
        <v>9.1267329838861683E-2</v>
      </c>
      <c r="D10" t="s">
        <v>26</v>
      </c>
      <c r="E10" t="s">
        <v>21</v>
      </c>
      <c r="F10">
        <v>1</v>
      </c>
      <c r="G10">
        <f t="shared" si="6"/>
        <v>50</v>
      </c>
      <c r="I10">
        <v>2033</v>
      </c>
      <c r="J10" t="s">
        <v>25</v>
      </c>
      <c r="K10">
        <f t="shared" si="7"/>
        <v>52.5</v>
      </c>
      <c r="L10" cm="1">
        <f t="array" ref="L10">STOWA2024_JAARROND_T(A10*60,K10,I10,"L","")</f>
        <v>9.136608609240346</v>
      </c>
      <c r="M10">
        <f t="shared" si="4"/>
        <v>0.16417470246924762</v>
      </c>
    </row>
    <row r="11" spans="1:13" x14ac:dyDescent="0.3">
      <c r="A11">
        <v>12</v>
      </c>
      <c r="B11">
        <f t="shared" si="5"/>
        <v>5.4279302971006749E-2</v>
      </c>
      <c r="C11">
        <f t="shared" si="1"/>
        <v>5.4279302971006749E-2</v>
      </c>
      <c r="D11" t="s">
        <v>26</v>
      </c>
      <c r="E11" t="s">
        <v>21</v>
      </c>
      <c r="F11">
        <v>1</v>
      </c>
      <c r="G11">
        <f t="shared" si="6"/>
        <v>55</v>
      </c>
      <c r="I11">
        <v>2033</v>
      </c>
      <c r="J11" t="s">
        <v>25</v>
      </c>
      <c r="K11">
        <f t="shared" si="7"/>
        <v>57.5</v>
      </c>
      <c r="L11" cm="1">
        <f t="array" ref="L11">STOWA2024_JAARROND_T(A11*60,K11,I11,"L","")</f>
        <v>13.649342982951813</v>
      </c>
      <c r="M11">
        <f t="shared" si="4"/>
        <v>0.10989539949824087</v>
      </c>
    </row>
    <row r="12" spans="1:13" x14ac:dyDescent="0.3">
      <c r="A12">
        <v>12</v>
      </c>
      <c r="B12">
        <f t="shared" si="5"/>
        <v>3.3671398280880047E-2</v>
      </c>
      <c r="C12">
        <f t="shared" si="1"/>
        <v>3.3671398280880047E-2</v>
      </c>
      <c r="D12" t="s">
        <v>26</v>
      </c>
      <c r="E12" t="s">
        <v>21</v>
      </c>
      <c r="F12">
        <v>1</v>
      </c>
      <c r="G12">
        <f t="shared" si="6"/>
        <v>60</v>
      </c>
      <c r="I12">
        <v>2033</v>
      </c>
      <c r="J12" t="s">
        <v>25</v>
      </c>
      <c r="K12">
        <f t="shared" si="7"/>
        <v>62.5</v>
      </c>
      <c r="L12" cm="1">
        <f t="array" ref="L12">STOWA2024_JAARROND_T(A12*60,K12,I12,"L","")</f>
        <v>19.678840995536181</v>
      </c>
      <c r="M12">
        <f t="shared" si="4"/>
        <v>7.6224001217360823E-2</v>
      </c>
    </row>
    <row r="13" spans="1:13" x14ac:dyDescent="0.3">
      <c r="A13">
        <v>12</v>
      </c>
      <c r="B13">
        <f t="shared" si="5"/>
        <v>2.1706896555802324E-2</v>
      </c>
      <c r="C13">
        <f t="shared" si="1"/>
        <v>2.1706896555802324E-2</v>
      </c>
      <c r="D13" t="s">
        <v>26</v>
      </c>
      <c r="E13" t="s">
        <v>21</v>
      </c>
      <c r="F13">
        <v>1</v>
      </c>
      <c r="G13">
        <f t="shared" si="6"/>
        <v>65</v>
      </c>
      <c r="I13">
        <v>2033</v>
      </c>
      <c r="J13" t="s">
        <v>25</v>
      </c>
      <c r="K13">
        <f t="shared" si="7"/>
        <v>67.5</v>
      </c>
      <c r="L13" cm="1">
        <f t="array" ref="L13">STOWA2024_JAARROND_T(A13*60,K13,I13,"L","")</f>
        <v>27.514300499118235</v>
      </c>
      <c r="M13">
        <f t="shared" si="4"/>
        <v>5.4517104661558499E-2</v>
      </c>
    </row>
    <row r="14" spans="1:13" x14ac:dyDescent="0.3">
      <c r="A14">
        <v>12</v>
      </c>
      <c r="B14">
        <f t="shared" si="5"/>
        <v>1.4480781280404198E-2</v>
      </c>
      <c r="C14">
        <f t="shared" si="1"/>
        <v>1.4480781280404198E-2</v>
      </c>
      <c r="D14" t="s">
        <v>26</v>
      </c>
      <c r="E14" t="s">
        <v>21</v>
      </c>
      <c r="F14">
        <v>1</v>
      </c>
      <c r="G14">
        <f t="shared" si="6"/>
        <v>70</v>
      </c>
      <c r="I14">
        <v>2033</v>
      </c>
      <c r="J14" t="s">
        <v>25</v>
      </c>
      <c r="K14">
        <f t="shared" si="7"/>
        <v>72.5</v>
      </c>
      <c r="L14" cm="1">
        <f t="array" ref="L14">STOWA2024_JAARROND_T(A14*60,K14,I14,"L","")</f>
        <v>37.465977725269163</v>
      </c>
      <c r="M14">
        <f t="shared" si="4"/>
        <v>4.0036323381154301E-2</v>
      </c>
    </row>
    <row r="15" spans="1:13" x14ac:dyDescent="0.3">
      <c r="A15">
        <v>12</v>
      </c>
      <c r="B15">
        <f t="shared" si="5"/>
        <v>9.9546078762836263E-3</v>
      </c>
      <c r="C15">
        <f t="shared" si="1"/>
        <v>9.9546078762836263E-3</v>
      </c>
      <c r="D15" t="s">
        <v>26</v>
      </c>
      <c r="E15" t="s">
        <v>21</v>
      </c>
      <c r="F15">
        <v>1</v>
      </c>
      <c r="G15">
        <f t="shared" si="6"/>
        <v>75</v>
      </c>
      <c r="I15">
        <v>2033</v>
      </c>
      <c r="J15" t="s">
        <v>25</v>
      </c>
      <c r="K15">
        <f t="shared" si="7"/>
        <v>77.5</v>
      </c>
      <c r="L15" cm="1">
        <f t="array" ref="L15">STOWA2024_JAARROND_T(A15*60,K15,I15,"L","")</f>
        <v>49.864177452151225</v>
      </c>
      <c r="M15">
        <f t="shared" si="4"/>
        <v>3.0081715504870675E-2</v>
      </c>
    </row>
    <row r="16" spans="1:13" x14ac:dyDescent="0.3">
      <c r="A16">
        <v>12</v>
      </c>
      <c r="B16">
        <f t="shared" si="5"/>
        <v>7.0259432376903151E-3</v>
      </c>
      <c r="C16">
        <f t="shared" si="1"/>
        <v>7.0259432376903151E-3</v>
      </c>
      <c r="D16" t="s">
        <v>26</v>
      </c>
      <c r="E16" t="s">
        <v>21</v>
      </c>
      <c r="F16">
        <v>1</v>
      </c>
      <c r="G16">
        <f t="shared" si="6"/>
        <v>80</v>
      </c>
      <c r="I16">
        <v>2033</v>
      </c>
      <c r="J16" t="s">
        <v>25</v>
      </c>
      <c r="K16">
        <f t="shared" si="7"/>
        <v>82.5</v>
      </c>
      <c r="L16" cm="1">
        <f t="array" ref="L16">STOWA2024_JAARROND_T(A16*60,K16,I16,"L","")</f>
        <v>65.059629433243217</v>
      </c>
      <c r="M16">
        <f t="shared" si="4"/>
        <v>2.305577226718036E-2</v>
      </c>
    </row>
    <row r="17" spans="1:13" x14ac:dyDescent="0.3">
      <c r="A17">
        <v>12</v>
      </c>
      <c r="B17">
        <f t="shared" si="5"/>
        <v>5.0746253721050301E-3</v>
      </c>
      <c r="C17">
        <f t="shared" si="1"/>
        <v>5.0746253721050301E-3</v>
      </c>
      <c r="D17" t="s">
        <v>26</v>
      </c>
      <c r="E17" t="s">
        <v>21</v>
      </c>
      <c r="F17">
        <v>1</v>
      </c>
      <c r="G17">
        <f t="shared" si="6"/>
        <v>85</v>
      </c>
      <c r="I17">
        <v>2033</v>
      </c>
      <c r="J17" t="s">
        <v>25</v>
      </c>
      <c r="K17">
        <f t="shared" si="7"/>
        <v>87.5</v>
      </c>
      <c r="L17" cm="1">
        <f t="array" ref="L17">STOWA2024_JAARROND_T(A17*60,K17,I17,"L","")</f>
        <v>83.420707741997234</v>
      </c>
      <c r="M17">
        <f t="shared" si="4"/>
        <v>1.798114689507533E-2</v>
      </c>
    </row>
    <row r="18" spans="1:13" x14ac:dyDescent="0.3">
      <c r="A18">
        <v>12</v>
      </c>
      <c r="B18">
        <f t="shared" si="5"/>
        <v>3.7410565379526455E-3</v>
      </c>
      <c r="C18">
        <f t="shared" si="1"/>
        <v>3.7410565379526455E-3</v>
      </c>
      <c r="D18" t="s">
        <v>26</v>
      </c>
      <c r="E18" t="s">
        <v>21</v>
      </c>
      <c r="F18">
        <v>1</v>
      </c>
      <c r="G18">
        <f t="shared" si="6"/>
        <v>90</v>
      </c>
      <c r="I18">
        <v>2033</v>
      </c>
      <c r="J18" t="s">
        <v>25</v>
      </c>
      <c r="K18">
        <f t="shared" si="7"/>
        <v>92.5</v>
      </c>
      <c r="L18" cm="1">
        <f t="array" ref="L18">STOWA2024_JAARROND_T(A18*60,K18,I18,"L","")</f>
        <v>105.33641026018644</v>
      </c>
      <c r="M18">
        <f t="shared" si="4"/>
        <v>1.4240090357122684E-2</v>
      </c>
    </row>
    <row r="19" spans="1:13" x14ac:dyDescent="0.3">
      <c r="A19">
        <v>12</v>
      </c>
      <c r="B19">
        <f t="shared" si="5"/>
        <v>6.0447192578086759E-3</v>
      </c>
      <c r="C19">
        <f t="shared" si="1"/>
        <v>6.0447192578086759E-3</v>
      </c>
      <c r="D19" t="s">
        <v>26</v>
      </c>
      <c r="E19" t="s">
        <v>21</v>
      </c>
      <c r="F19">
        <v>1</v>
      </c>
      <c r="G19">
        <f t="shared" si="6"/>
        <v>95</v>
      </c>
      <c r="I19">
        <v>2033</v>
      </c>
      <c r="J19" t="s">
        <v>25</v>
      </c>
      <c r="K19">
        <f t="shared" si="7"/>
        <v>97.5</v>
      </c>
      <c r="L19" cm="1">
        <f t="array" ref="L19">STOWA2024_JAARROND_T(A19*60,K19,I19,"L","")</f>
        <v>183.03014980316843</v>
      </c>
      <c r="M19">
        <f t="shared" si="4"/>
        <v>8.1953710993140083E-3</v>
      </c>
    </row>
    <row r="20" spans="1:13" x14ac:dyDescent="0.3">
      <c r="A20">
        <v>12</v>
      </c>
      <c r="B20">
        <f t="shared" si="5"/>
        <v>1.6982752745147538E-3</v>
      </c>
      <c r="C20">
        <f t="shared" si="1"/>
        <v>1.6982752745147538E-3</v>
      </c>
      <c r="D20" t="s">
        <v>26</v>
      </c>
      <c r="E20" t="s">
        <v>21</v>
      </c>
      <c r="F20">
        <v>1</v>
      </c>
      <c r="G20">
        <f t="shared" si="6"/>
        <v>100</v>
      </c>
      <c r="I20">
        <v>2033</v>
      </c>
      <c r="J20" t="s">
        <v>25</v>
      </c>
      <c r="K20">
        <f t="shared" si="7"/>
        <v>102.5</v>
      </c>
      <c r="L20" cm="1">
        <f t="array" ref="L20">STOWA2024_JAARROND_T(A20*60,K20,I20,"L","")</f>
        <v>230.87238366941378</v>
      </c>
      <c r="M20">
        <f t="shared" si="4"/>
        <v>6.4970958247992545E-3</v>
      </c>
    </row>
    <row r="21" spans="1:13" x14ac:dyDescent="0.3">
      <c r="A21">
        <v>12</v>
      </c>
      <c r="B21">
        <f t="shared" si="5"/>
        <v>1.2856613496514497E-3</v>
      </c>
      <c r="C21">
        <f t="shared" si="1"/>
        <v>1.2856613496514497E-3</v>
      </c>
      <c r="D21" t="s">
        <v>26</v>
      </c>
      <c r="E21" t="s">
        <v>21</v>
      </c>
      <c r="F21">
        <v>1</v>
      </c>
      <c r="G21">
        <f t="shared" si="6"/>
        <v>105</v>
      </c>
      <c r="I21">
        <v>2033</v>
      </c>
      <c r="J21" t="s">
        <v>25</v>
      </c>
      <c r="K21">
        <f t="shared" si="7"/>
        <v>107.5</v>
      </c>
      <c r="L21" cm="1">
        <f t="array" ref="L21">STOWA2024_JAARROND_T(A21*60,K21,I21,"L","")</f>
        <v>287.8286213043977</v>
      </c>
      <c r="M21">
        <f t="shared" si="4"/>
        <v>5.2114344751478048E-3</v>
      </c>
    </row>
    <row r="22" spans="1:13" x14ac:dyDescent="0.3">
      <c r="A22">
        <v>12</v>
      </c>
      <c r="B22">
        <f t="shared" si="5"/>
        <v>9.8672297818051726E-4</v>
      </c>
      <c r="C22">
        <f t="shared" si="1"/>
        <v>9.8672297818051726E-4</v>
      </c>
      <c r="D22" t="s">
        <v>26</v>
      </c>
      <c r="E22" t="s">
        <v>21</v>
      </c>
      <c r="F22">
        <v>1</v>
      </c>
      <c r="G22">
        <f t="shared" si="6"/>
        <v>110</v>
      </c>
      <c r="I22">
        <v>2033</v>
      </c>
      <c r="J22" t="s">
        <v>25</v>
      </c>
      <c r="K22">
        <f t="shared" si="7"/>
        <v>112.5</v>
      </c>
      <c r="L22" cm="1">
        <f t="array" ref="L22">STOWA2024_JAARROND_T(A22*60,K22,I22,"L","")</f>
        <v>355.05383055784432</v>
      </c>
      <c r="M22">
        <f t="shared" si="4"/>
        <v>4.2247114969672876E-3</v>
      </c>
    </row>
    <row r="23" spans="1:13" x14ac:dyDescent="0.3">
      <c r="A23">
        <v>12</v>
      </c>
      <c r="B23">
        <f t="shared" si="5"/>
        <v>7.6673217361391925E-4</v>
      </c>
      <c r="C23">
        <f t="shared" si="1"/>
        <v>7.6673217361391925E-4</v>
      </c>
      <c r="D23" t="s">
        <v>26</v>
      </c>
      <c r="E23" t="s">
        <v>21</v>
      </c>
      <c r="F23">
        <v>1</v>
      </c>
      <c r="G23">
        <f t="shared" si="6"/>
        <v>115</v>
      </c>
      <c r="I23">
        <v>2033</v>
      </c>
      <c r="J23" t="s">
        <v>25</v>
      </c>
      <c r="K23">
        <f t="shared" si="7"/>
        <v>117.5</v>
      </c>
      <c r="L23" cm="1">
        <f t="array" ref="L23">STOWA2024_JAARROND_T(A23*60,K23,I23,"L","")</f>
        <v>433.77934329155511</v>
      </c>
      <c r="M23">
        <f t="shared" si="4"/>
        <v>3.4579793233533683E-3</v>
      </c>
    </row>
    <row r="24" spans="1:13" x14ac:dyDescent="0.3">
      <c r="A24">
        <v>12</v>
      </c>
      <c r="B24">
        <f t="shared" si="5"/>
        <v>6.0256262653530981E-4</v>
      </c>
      <c r="C24">
        <f t="shared" si="1"/>
        <v>6.0256262653530981E-4</v>
      </c>
      <c r="D24" t="s">
        <v>26</v>
      </c>
      <c r="E24" t="s">
        <v>21</v>
      </c>
      <c r="F24">
        <v>1</v>
      </c>
      <c r="G24">
        <f t="shared" si="6"/>
        <v>120</v>
      </c>
      <c r="I24">
        <v>2033</v>
      </c>
      <c r="J24" t="s">
        <v>25</v>
      </c>
      <c r="K24">
        <f t="shared" si="7"/>
        <v>122.5</v>
      </c>
      <c r="L24" cm="1">
        <f t="array" ref="L24">STOWA2024_JAARROND_T(A24*60,K24,I24,"L","")</f>
        <v>525.31737370294468</v>
      </c>
      <c r="M24">
        <f t="shared" si="4"/>
        <v>2.8554166968180585E-3</v>
      </c>
    </row>
    <row r="25" spans="1:13" x14ac:dyDescent="0.3">
      <c r="A25">
        <v>12</v>
      </c>
      <c r="B25">
        <f t="shared" si="5"/>
        <v>4.7848008898527519E-4</v>
      </c>
      <c r="C25">
        <f t="shared" si="1"/>
        <v>4.7848008898527519E-4</v>
      </c>
      <c r="D25" t="s">
        <v>26</v>
      </c>
      <c r="E25" t="s">
        <v>21</v>
      </c>
      <c r="F25">
        <v>1</v>
      </c>
      <c r="G25">
        <f t="shared" si="6"/>
        <v>125</v>
      </c>
      <c r="I25">
        <v>2033</v>
      </c>
      <c r="J25" t="s">
        <v>25</v>
      </c>
      <c r="K25">
        <f t="shared" si="7"/>
        <v>127.5</v>
      </c>
      <c r="L25" cm="1">
        <f t="array" ref="L25">STOWA2024_JAARROND_T(A25*60,K25,I25,"L","")</f>
        <v>631.06436875809368</v>
      </c>
      <c r="M25">
        <f t="shared" si="4"/>
        <v>2.3769366078327833E-3</v>
      </c>
    </row>
    <row r="26" spans="1:13" x14ac:dyDescent="0.3">
      <c r="A26">
        <v>12</v>
      </c>
      <c r="B26">
        <f t="shared" si="5"/>
        <v>3.8357295739498793E-4</v>
      </c>
      <c r="C26">
        <f t="shared" si="1"/>
        <v>3.8357295739498793E-4</v>
      </c>
      <c r="D26" t="s">
        <v>26</v>
      </c>
      <c r="E26" t="s">
        <v>21</v>
      </c>
      <c r="F26">
        <v>1</v>
      </c>
      <c r="G26">
        <f t="shared" si="6"/>
        <v>130</v>
      </c>
      <c r="I26">
        <v>2033</v>
      </c>
      <c r="J26" t="s">
        <v>25</v>
      </c>
      <c r="K26">
        <f t="shared" si="7"/>
        <v>132.5</v>
      </c>
      <c r="L26" cm="1">
        <f t="array" ref="L26">STOWA2024_JAARROND_T(A26*60,K26,I26,"L","")</f>
        <v>752.49691629049244</v>
      </c>
      <c r="M26">
        <f t="shared" si="4"/>
        <v>1.9933636504377954E-3</v>
      </c>
    </row>
    <row r="27" spans="1:13" x14ac:dyDescent="0.3">
      <c r="A27">
        <v>12</v>
      </c>
      <c r="B27">
        <f t="shared" si="5"/>
        <v>3.1019883544744107E-4</v>
      </c>
      <c r="C27">
        <f t="shared" si="1"/>
        <v>3.1019883544744107E-4</v>
      </c>
      <c r="D27" t="s">
        <v>26</v>
      </c>
      <c r="E27" t="s">
        <v>21</v>
      </c>
      <c r="F27">
        <v>1</v>
      </c>
      <c r="G27">
        <f t="shared" si="6"/>
        <v>135</v>
      </c>
      <c r="I27">
        <v>2033</v>
      </c>
      <c r="J27" t="s">
        <v>25</v>
      </c>
      <c r="K27">
        <f t="shared" si="7"/>
        <v>137.5</v>
      </c>
      <c r="L27" cm="1">
        <f t="array" ref="L27">STOWA2024_JAARROND_T(A27*60,K27,I27,"L","")</f>
        <v>891.17832468984682</v>
      </c>
      <c r="M27">
        <f t="shared" si="4"/>
        <v>1.6831648149903543E-3</v>
      </c>
    </row>
    <row r="28" spans="1:13" x14ac:dyDescent="0.3">
      <c r="A28">
        <v>12</v>
      </c>
      <c r="B28">
        <f t="shared" si="5"/>
        <v>2.5290141342237948E-4</v>
      </c>
      <c r="C28">
        <f t="shared" si="1"/>
        <v>2.5290141342237948E-4</v>
      </c>
      <c r="D28" t="s">
        <v>26</v>
      </c>
      <c r="E28" t="s">
        <v>21</v>
      </c>
      <c r="F28">
        <v>1</v>
      </c>
      <c r="G28">
        <f t="shared" si="6"/>
        <v>140</v>
      </c>
      <c r="I28">
        <v>2033</v>
      </c>
      <c r="J28" t="s">
        <v>25</v>
      </c>
      <c r="K28">
        <f t="shared" si="7"/>
        <v>142.5</v>
      </c>
      <c r="L28" cm="1">
        <f t="array" ref="L28">STOWA2024_JAARROND_T(A28*60,K28,I28,"L","")</f>
        <v>1048.7578710016448</v>
      </c>
      <c r="M28">
        <f t="shared" si="4"/>
        <v>1.4302634015679748E-3</v>
      </c>
    </row>
    <row r="29" spans="1:13" x14ac:dyDescent="0.3">
      <c r="A29">
        <v>12</v>
      </c>
      <c r="B29">
        <f t="shared" si="5"/>
        <v>2.0774486161493451E-4</v>
      </c>
      <c r="C29">
        <f t="shared" si="1"/>
        <v>2.0774486161493451E-4</v>
      </c>
      <c r="D29" t="s">
        <v>26</v>
      </c>
      <c r="E29" t="s">
        <v>21</v>
      </c>
      <c r="F29">
        <v>1</v>
      </c>
      <c r="G29">
        <f t="shared" si="6"/>
        <v>145</v>
      </c>
      <c r="I29">
        <v>2033</v>
      </c>
      <c r="J29" t="s">
        <v>25</v>
      </c>
      <c r="K29">
        <f t="shared" si="7"/>
        <v>147.5</v>
      </c>
      <c r="L29" cm="1">
        <f t="array" ref="L29">STOWA2024_JAARROND_T(A29*60,K29,I29,"L","")</f>
        <v>1226.9752572076482</v>
      </c>
      <c r="M29">
        <f t="shared" si="4"/>
        <v>1.2225185399530403E-3</v>
      </c>
    </row>
    <row r="30" spans="1:13" x14ac:dyDescent="0.3">
      <c r="A30">
        <v>12</v>
      </c>
      <c r="B30">
        <f t="shared" si="5"/>
        <v>1.7183502439448032E-4</v>
      </c>
      <c r="C30">
        <f t="shared" si="1"/>
        <v>1.7183502439448032E-4</v>
      </c>
      <c r="D30" t="s">
        <v>26</v>
      </c>
      <c r="E30" t="s">
        <v>21</v>
      </c>
      <c r="F30">
        <v>1</v>
      </c>
      <c r="G30">
        <f t="shared" si="6"/>
        <v>150</v>
      </c>
      <c r="I30">
        <v>2033</v>
      </c>
      <c r="J30" t="s">
        <v>25</v>
      </c>
      <c r="K30">
        <f t="shared" si="7"/>
        <v>152.5</v>
      </c>
      <c r="L30" cm="1">
        <f t="array" ref="L30">STOWA2024_JAARROND_T(A30*60,K30,I30,"L","")</f>
        <v>1427.6420804057025</v>
      </c>
      <c r="M30">
        <f t="shared" si="4"/>
        <v>1.05068351555856E-3</v>
      </c>
    </row>
    <row r="31" spans="1:13" x14ac:dyDescent="0.3">
      <c r="A31">
        <v>12</v>
      </c>
      <c r="B31">
        <f t="shared" si="5"/>
        <v>1.4306452874431139E-4</v>
      </c>
      <c r="C31">
        <f t="shared" si="1"/>
        <v>1.4306452874431139E-4</v>
      </c>
      <c r="D31" t="s">
        <v>26</v>
      </c>
      <c r="E31" t="s">
        <v>21</v>
      </c>
      <c r="F31">
        <v>1</v>
      </c>
      <c r="G31">
        <f t="shared" si="6"/>
        <v>155</v>
      </c>
      <c r="I31">
        <v>2033</v>
      </c>
      <c r="J31" t="s">
        <v>25</v>
      </c>
      <c r="K31">
        <f t="shared" si="7"/>
        <v>157.5</v>
      </c>
      <c r="L31" cm="1">
        <f t="array" ref="L31">STOWA2024_JAARROND_T(A31*60,K31,I31,"L","")</f>
        <v>1652.6758714744549</v>
      </c>
      <c r="M31">
        <f t="shared" si="4"/>
        <v>9.076189868142486E-4</v>
      </c>
    </row>
    <row r="32" spans="1:13" x14ac:dyDescent="0.3">
      <c r="A32">
        <v>12</v>
      </c>
      <c r="B32" s="1">
        <f>M31</f>
        <v>9.076189868142486E-4</v>
      </c>
      <c r="C32">
        <f t="shared" si="1"/>
        <v>9.076189868142486E-4</v>
      </c>
      <c r="D32" t="s">
        <v>26</v>
      </c>
      <c r="E32" t="s">
        <v>21</v>
      </c>
      <c r="F32">
        <v>1</v>
      </c>
      <c r="G32">
        <f t="shared" si="6"/>
        <v>160</v>
      </c>
      <c r="I32">
        <v>2033</v>
      </c>
      <c r="J32" t="s">
        <v>25</v>
      </c>
      <c r="K32" s="1">
        <v>999</v>
      </c>
      <c r="L32" cm="1">
        <f t="array" ref="L32">STOWA2024_JAARROND_T(A32*60,K32,I32,"L","")</f>
        <v>5902459.7122240858</v>
      </c>
      <c r="M32">
        <f t="shared" si="4"/>
        <v>2.5413134068386386E-7</v>
      </c>
    </row>
    <row r="33" spans="1:13" x14ac:dyDescent="0.3">
      <c r="A33">
        <v>24</v>
      </c>
      <c r="B33" s="1">
        <f>365.25*24/A33 - M33</f>
        <v>331.78791698239468</v>
      </c>
      <c r="C33">
        <f>B33</f>
        <v>331.78791698239468</v>
      </c>
      <c r="D33" t="s">
        <v>26</v>
      </c>
      <c r="E33" t="s">
        <v>21</v>
      </c>
      <c r="F33">
        <v>1</v>
      </c>
      <c r="G33">
        <v>10</v>
      </c>
      <c r="I33">
        <v>2033</v>
      </c>
      <c r="J33" t="s">
        <v>25</v>
      </c>
      <c r="K33" s="1">
        <v>12.5</v>
      </c>
      <c r="L33" cm="1">
        <f t="array" ref="L33">STOWA2024_JAARROND_T(A33*60,K33,I33,J33,"")</f>
        <v>4.4826856690625243E-2</v>
      </c>
      <c r="M33">
        <f t="shared" si="4"/>
        <v>33.462083017605352</v>
      </c>
    </row>
    <row r="34" spans="1:13" x14ac:dyDescent="0.3">
      <c r="A34">
        <v>24</v>
      </c>
      <c r="B34">
        <f t="shared" ref="B34:B38" si="8">M33-M34</f>
        <v>17.551288288645022</v>
      </c>
      <c r="C34">
        <f t="shared" ref="C34:C63" si="9">B34</f>
        <v>17.551288288645022</v>
      </c>
      <c r="D34" t="s">
        <v>26</v>
      </c>
      <c r="E34" t="s">
        <v>21</v>
      </c>
      <c r="F34">
        <v>1</v>
      </c>
      <c r="G34">
        <f t="shared" ref="G34:G38" si="10">G33+5</f>
        <v>15</v>
      </c>
      <c r="I34">
        <v>2033</v>
      </c>
      <c r="J34" t="s">
        <v>25</v>
      </c>
      <c r="K34">
        <f t="shared" ref="K34:K38" si="11">AVERAGE(G34:G35)</f>
        <v>17.5</v>
      </c>
      <c r="L34" cm="1">
        <f t="array" ref="L34">STOWA2024_JAARROND_T(A34*60,K34,I34,"L","")</f>
        <v>9.4275617626424849E-2</v>
      </c>
      <c r="M34">
        <f t="shared" si="4"/>
        <v>15.91079472896033</v>
      </c>
    </row>
    <row r="35" spans="1:13" x14ac:dyDescent="0.3">
      <c r="A35">
        <v>24</v>
      </c>
      <c r="B35">
        <f t="shared" si="8"/>
        <v>7.8046610317302907</v>
      </c>
      <c r="C35">
        <f t="shared" si="9"/>
        <v>7.8046610317302907</v>
      </c>
      <c r="D35" t="s">
        <v>26</v>
      </c>
      <c r="E35" t="s">
        <v>21</v>
      </c>
      <c r="F35">
        <v>1</v>
      </c>
      <c r="G35">
        <f t="shared" si="10"/>
        <v>20</v>
      </c>
      <c r="I35">
        <v>2033</v>
      </c>
      <c r="J35" t="s">
        <v>25</v>
      </c>
      <c r="K35">
        <f t="shared" si="11"/>
        <v>22.5</v>
      </c>
      <c r="L35" cm="1">
        <f t="array" ref="L35">STOWA2024_JAARROND_T(A35*60,K35,I35,"L","")</f>
        <v>0.18504506044756794</v>
      </c>
      <c r="M35">
        <f t="shared" si="4"/>
        <v>8.1061336972300388</v>
      </c>
    </row>
    <row r="36" spans="1:13" x14ac:dyDescent="0.3">
      <c r="A36">
        <v>24</v>
      </c>
      <c r="B36">
        <f t="shared" si="8"/>
        <v>3.7326133084024091</v>
      </c>
      <c r="C36">
        <f t="shared" si="9"/>
        <v>3.7326133084024091</v>
      </c>
      <c r="D36" t="s">
        <v>26</v>
      </c>
      <c r="E36" t="s">
        <v>21</v>
      </c>
      <c r="F36">
        <v>1</v>
      </c>
      <c r="G36">
        <f t="shared" si="10"/>
        <v>25</v>
      </c>
      <c r="I36">
        <v>2033</v>
      </c>
      <c r="J36" t="s">
        <v>25</v>
      </c>
      <c r="K36">
        <f t="shared" si="11"/>
        <v>27.5</v>
      </c>
      <c r="L36" cm="1">
        <f t="array" ref="L36">STOWA2024_JAARROND_T(A36*60,K36,I36,"L","")</f>
        <v>0.34297313528749584</v>
      </c>
      <c r="M36">
        <f t="shared" si="4"/>
        <v>4.3735203888276297</v>
      </c>
    </row>
    <row r="37" spans="1:13" x14ac:dyDescent="0.3">
      <c r="A37">
        <v>24</v>
      </c>
      <c r="B37">
        <f t="shared" si="8"/>
        <v>1.8971533873133652</v>
      </c>
      <c r="C37">
        <f t="shared" si="9"/>
        <v>1.8971533873133652</v>
      </c>
      <c r="D37" t="s">
        <v>26</v>
      </c>
      <c r="E37" t="s">
        <v>21</v>
      </c>
      <c r="F37">
        <v>1</v>
      </c>
      <c r="G37">
        <f t="shared" si="10"/>
        <v>30</v>
      </c>
      <c r="I37">
        <v>2033</v>
      </c>
      <c r="J37" t="s">
        <v>25</v>
      </c>
      <c r="K37">
        <f t="shared" si="11"/>
        <v>32.5</v>
      </c>
      <c r="L37" cm="1">
        <f t="array" ref="L37">STOWA2024_JAARROND_T(A37*60,K37,I37,"L","")</f>
        <v>0.60572604912065564</v>
      </c>
      <c r="M37">
        <f t="shared" si="4"/>
        <v>2.4763670015142645</v>
      </c>
    </row>
    <row r="38" spans="1:13" x14ac:dyDescent="0.3">
      <c r="A38">
        <v>24</v>
      </c>
      <c r="B38">
        <f t="shared" si="8"/>
        <v>1.01488497618181</v>
      </c>
      <c r="C38">
        <f t="shared" si="9"/>
        <v>1.01488497618181</v>
      </c>
      <c r="D38" t="s">
        <v>26</v>
      </c>
      <c r="E38" t="s">
        <v>21</v>
      </c>
      <c r="F38">
        <v>1</v>
      </c>
      <c r="G38">
        <f t="shared" si="10"/>
        <v>35</v>
      </c>
      <c r="I38">
        <v>2033</v>
      </c>
      <c r="J38" t="s">
        <v>25</v>
      </c>
      <c r="K38">
        <f t="shared" si="11"/>
        <v>37.5</v>
      </c>
      <c r="L38" cm="1">
        <f t="array" ref="L38">STOWA2024_JAARROND_T(A38*60,K38,I38,"L","")</f>
        <v>1.0263554214146311</v>
      </c>
      <c r="M38">
        <f t="shared" si="4"/>
        <v>1.4614820253324545</v>
      </c>
    </row>
    <row r="39" spans="1:13" x14ac:dyDescent="0.3">
      <c r="A39">
        <v>24</v>
      </c>
      <c r="B39">
        <f>M38-M39</f>
        <v>0.56772731244248975</v>
      </c>
      <c r="C39">
        <f t="shared" si="9"/>
        <v>0.56772731244248975</v>
      </c>
      <c r="D39" t="s">
        <v>26</v>
      </c>
      <c r="E39" t="s">
        <v>21</v>
      </c>
      <c r="F39">
        <v>1</v>
      </c>
      <c r="G39">
        <f>G38+5</f>
        <v>40</v>
      </c>
      <c r="I39">
        <v>2033</v>
      </c>
      <c r="J39" t="s">
        <v>25</v>
      </c>
      <c r="K39">
        <f>AVERAGE(G39:G40)</f>
        <v>42.5</v>
      </c>
      <c r="L39" cm="1">
        <f t="array" ref="L39">STOWA2024_JAARROND_T(A39*60,K39,I39,"L","")</f>
        <v>1.6783128283035678</v>
      </c>
      <c r="M39">
        <f t="shared" si="4"/>
        <v>0.89375471288996478</v>
      </c>
    </row>
    <row r="40" spans="1:13" x14ac:dyDescent="0.3">
      <c r="A40">
        <v>24</v>
      </c>
      <c r="B40">
        <f t="shared" ref="B40:B62" si="12">M39-M40</f>
        <v>0.32987867924113279</v>
      </c>
      <c r="C40">
        <f t="shared" si="9"/>
        <v>0.32987867924113279</v>
      </c>
      <c r="D40" t="s">
        <v>26</v>
      </c>
      <c r="E40" t="s">
        <v>21</v>
      </c>
      <c r="F40">
        <v>1</v>
      </c>
      <c r="G40">
        <f t="shared" ref="G40:G63" si="13">G39+5</f>
        <v>45</v>
      </c>
      <c r="I40">
        <v>2033</v>
      </c>
      <c r="J40" t="s">
        <v>25</v>
      </c>
      <c r="K40">
        <f t="shared" ref="K40:K62" si="14">AVERAGE(G40:G41)</f>
        <v>47.5</v>
      </c>
      <c r="L40" cm="1">
        <f t="array" ref="L40">STOWA2024_JAARROND_T(A40*60,K40,I40,"L","")</f>
        <v>2.6601591670664315</v>
      </c>
      <c r="M40">
        <f t="shared" si="4"/>
        <v>0.56387603364883199</v>
      </c>
    </row>
    <row r="41" spans="1:13" x14ac:dyDescent="0.3">
      <c r="A41">
        <v>24</v>
      </c>
      <c r="B41">
        <f t="shared" si="12"/>
        <v>0.19822021580131011</v>
      </c>
      <c r="C41">
        <f t="shared" si="9"/>
        <v>0.19822021580131011</v>
      </c>
      <c r="D41" t="s">
        <v>26</v>
      </c>
      <c r="E41" t="s">
        <v>21</v>
      </c>
      <c r="F41">
        <v>1</v>
      </c>
      <c r="G41">
        <f t="shared" si="13"/>
        <v>50</v>
      </c>
      <c r="I41">
        <v>2033</v>
      </c>
      <c r="J41" t="s">
        <v>25</v>
      </c>
      <c r="K41">
        <f t="shared" si="14"/>
        <v>52.5</v>
      </c>
      <c r="L41" cm="1">
        <f t="array" ref="L41">STOWA2024_JAARROND_T(A41*60,K41,I41,"L","")</f>
        <v>4.1022183342519618</v>
      </c>
      <c r="M41">
        <f t="shared" si="4"/>
        <v>0.36565581784752188</v>
      </c>
    </row>
    <row r="42" spans="1:13" x14ac:dyDescent="0.3">
      <c r="A42">
        <v>24</v>
      </c>
      <c r="B42">
        <f t="shared" si="12"/>
        <v>0.12269282784483548</v>
      </c>
      <c r="C42">
        <f t="shared" si="9"/>
        <v>0.12269282784483548</v>
      </c>
      <c r="D42" t="s">
        <v>26</v>
      </c>
      <c r="E42" t="s">
        <v>21</v>
      </c>
      <c r="F42">
        <v>1</v>
      </c>
      <c r="G42">
        <f t="shared" si="13"/>
        <v>55</v>
      </c>
      <c r="I42">
        <v>2033</v>
      </c>
      <c r="J42" t="s">
        <v>25</v>
      </c>
      <c r="K42">
        <f t="shared" si="14"/>
        <v>57.5</v>
      </c>
      <c r="L42" cm="1">
        <f t="array" ref="L42">STOWA2024_JAARROND_T(A42*60,K42,I42,"L","")</f>
        <v>6.1737798007153879</v>
      </c>
      <c r="M42">
        <f t="shared" si="4"/>
        <v>0.2429629900026864</v>
      </c>
    </row>
    <row r="43" spans="1:13" x14ac:dyDescent="0.3">
      <c r="A43">
        <v>24</v>
      </c>
      <c r="B43">
        <f t="shared" si="12"/>
        <v>7.79697687378543E-2</v>
      </c>
      <c r="C43">
        <f t="shared" si="9"/>
        <v>7.79697687378543E-2</v>
      </c>
      <c r="D43" t="s">
        <v>26</v>
      </c>
      <c r="E43" t="s">
        <v>21</v>
      </c>
      <c r="F43">
        <v>1</v>
      </c>
      <c r="G43">
        <f t="shared" si="13"/>
        <v>60</v>
      </c>
      <c r="I43">
        <v>2033</v>
      </c>
      <c r="J43" t="s">
        <v>25</v>
      </c>
      <c r="K43">
        <f t="shared" si="14"/>
        <v>62.5</v>
      </c>
      <c r="L43" cm="1">
        <f t="array" ref="L43">STOWA2024_JAARROND_T(A43*60,K43,I43,"L","")</f>
        <v>9.0912825902849459</v>
      </c>
      <c r="M43">
        <f t="shared" si="4"/>
        <v>0.1649932212648321</v>
      </c>
    </row>
    <row r="44" spans="1:13" x14ac:dyDescent="0.3">
      <c r="A44">
        <v>24</v>
      </c>
      <c r="B44">
        <f t="shared" si="12"/>
        <v>5.0734643565840315E-2</v>
      </c>
      <c r="C44">
        <f t="shared" si="9"/>
        <v>5.0734643565840315E-2</v>
      </c>
      <c r="D44" t="s">
        <v>26</v>
      </c>
      <c r="E44" t="s">
        <v>21</v>
      </c>
      <c r="F44">
        <v>1</v>
      </c>
      <c r="G44">
        <f t="shared" si="13"/>
        <v>65</v>
      </c>
      <c r="I44">
        <v>2033</v>
      </c>
      <c r="J44" t="s">
        <v>25</v>
      </c>
      <c r="K44">
        <f t="shared" si="14"/>
        <v>67.5</v>
      </c>
      <c r="L44" cm="1">
        <f t="array" ref="L44">STOWA2024_JAARROND_T(A44*60,K44,I44,"L","")</f>
        <v>13.128117207547175</v>
      </c>
      <c r="M44">
        <f t="shared" si="4"/>
        <v>0.11425857769899178</v>
      </c>
    </row>
    <row r="45" spans="1:13" x14ac:dyDescent="0.3">
      <c r="A45">
        <v>24</v>
      </c>
      <c r="B45">
        <f t="shared" si="12"/>
        <v>3.3722491527117704E-2</v>
      </c>
      <c r="C45">
        <f t="shared" si="9"/>
        <v>3.3722491527117704E-2</v>
      </c>
      <c r="D45" t="s">
        <v>26</v>
      </c>
      <c r="E45" t="s">
        <v>21</v>
      </c>
      <c r="F45">
        <v>1</v>
      </c>
      <c r="G45">
        <f t="shared" si="13"/>
        <v>70</v>
      </c>
      <c r="I45">
        <v>2033</v>
      </c>
      <c r="J45" t="s">
        <v>25</v>
      </c>
      <c r="K45">
        <f t="shared" si="14"/>
        <v>72.5</v>
      </c>
      <c r="L45" cm="1">
        <f t="array" ref="L45">STOWA2024_JAARROND_T(A45*60,K45,I45,"L","")</f>
        <v>18.625191157151747</v>
      </c>
      <c r="M45">
        <f t="shared" si="4"/>
        <v>8.0536086171874077E-2</v>
      </c>
    </row>
    <row r="46" spans="1:13" x14ac:dyDescent="0.3">
      <c r="A46">
        <v>24</v>
      </c>
      <c r="B46">
        <f t="shared" si="12"/>
        <v>2.2850648923916257E-2</v>
      </c>
      <c r="C46">
        <f t="shared" si="9"/>
        <v>2.2850648923916257E-2</v>
      </c>
      <c r="D46" t="s">
        <v>26</v>
      </c>
      <c r="E46" t="s">
        <v>21</v>
      </c>
      <c r="F46">
        <v>1</v>
      </c>
      <c r="G46">
        <f t="shared" si="13"/>
        <v>75</v>
      </c>
      <c r="I46">
        <v>2033</v>
      </c>
      <c r="J46" t="s">
        <v>25</v>
      </c>
      <c r="K46">
        <f t="shared" si="14"/>
        <v>77.5</v>
      </c>
      <c r="L46" cm="1">
        <f t="array" ref="L46">STOWA2024_JAARROND_T(A46*60,K46,I46,"L","")</f>
        <v>26.003096649026492</v>
      </c>
      <c r="M46">
        <f t="shared" si="4"/>
        <v>5.768543724795782E-2</v>
      </c>
    </row>
    <row r="47" spans="1:13" x14ac:dyDescent="0.3">
      <c r="A47">
        <v>24</v>
      </c>
      <c r="B47">
        <f t="shared" si="12"/>
        <v>1.5757485291180311E-2</v>
      </c>
      <c r="C47">
        <f t="shared" si="9"/>
        <v>1.5757485291180311E-2</v>
      </c>
      <c r="D47" t="s">
        <v>26</v>
      </c>
      <c r="E47" t="s">
        <v>21</v>
      </c>
      <c r="F47">
        <v>1</v>
      </c>
      <c r="G47">
        <f t="shared" si="13"/>
        <v>80</v>
      </c>
      <c r="I47">
        <v>2033</v>
      </c>
      <c r="J47" t="s">
        <v>25</v>
      </c>
      <c r="K47">
        <f t="shared" si="14"/>
        <v>82.5</v>
      </c>
      <c r="L47" cm="1">
        <f t="array" ref="L47">STOWA2024_JAARROND_T(A47*60,K47,I47,"L","")</f>
        <v>35.775656334139882</v>
      </c>
      <c r="M47">
        <f t="shared" si="4"/>
        <v>4.1927951956777509E-2</v>
      </c>
    </row>
    <row r="48" spans="1:13" x14ac:dyDescent="0.3">
      <c r="A48">
        <v>24</v>
      </c>
      <c r="B48">
        <f t="shared" si="12"/>
        <v>1.1041243019536226E-2</v>
      </c>
      <c r="C48">
        <f t="shared" si="9"/>
        <v>1.1041243019536226E-2</v>
      </c>
      <c r="D48" t="s">
        <v>26</v>
      </c>
      <c r="E48" t="s">
        <v>21</v>
      </c>
      <c r="F48">
        <v>1</v>
      </c>
      <c r="G48">
        <f t="shared" si="13"/>
        <v>85</v>
      </c>
      <c r="I48">
        <v>2033</v>
      </c>
      <c r="J48" t="s">
        <v>25</v>
      </c>
      <c r="K48">
        <f t="shared" si="14"/>
        <v>87.5</v>
      </c>
      <c r="L48" cm="1">
        <f t="array" ref="L48">STOWA2024_JAARROND_T(A48*60,K48,I48,"L","")</f>
        <v>48.564578474445135</v>
      </c>
      <c r="M48">
        <f t="shared" si="4"/>
        <v>3.0886708937241283E-2</v>
      </c>
    </row>
    <row r="49" spans="1:13" x14ac:dyDescent="0.3">
      <c r="A49">
        <v>24</v>
      </c>
      <c r="B49">
        <f t="shared" si="12"/>
        <v>7.8513075927736306E-3</v>
      </c>
      <c r="C49">
        <f t="shared" si="9"/>
        <v>7.8513075927736306E-3</v>
      </c>
      <c r="D49" t="s">
        <v>26</v>
      </c>
      <c r="E49" t="s">
        <v>21</v>
      </c>
      <c r="F49">
        <v>1</v>
      </c>
      <c r="G49">
        <f t="shared" si="13"/>
        <v>90</v>
      </c>
      <c r="I49">
        <v>2033</v>
      </c>
      <c r="J49" t="s">
        <v>25</v>
      </c>
      <c r="K49">
        <f t="shared" si="14"/>
        <v>92.5</v>
      </c>
      <c r="L49" cm="1">
        <f t="array" ref="L49">STOWA2024_JAARROND_T(A49*60,K49,I49,"L","")</f>
        <v>65.117163689455353</v>
      </c>
      <c r="M49">
        <f t="shared" si="4"/>
        <v>2.3035401344467653E-2</v>
      </c>
    </row>
    <row r="50" spans="1:13" x14ac:dyDescent="0.3">
      <c r="A50">
        <v>24</v>
      </c>
      <c r="B50">
        <f t="shared" si="12"/>
        <v>5.6591290657193698E-3</v>
      </c>
      <c r="C50">
        <f t="shared" si="9"/>
        <v>5.6591290657193698E-3</v>
      </c>
      <c r="D50" t="s">
        <v>26</v>
      </c>
      <c r="E50" t="s">
        <v>21</v>
      </c>
      <c r="F50">
        <v>1</v>
      </c>
      <c r="G50">
        <f t="shared" si="13"/>
        <v>95</v>
      </c>
      <c r="I50">
        <v>2033</v>
      </c>
      <c r="J50" t="s">
        <v>25</v>
      </c>
      <c r="K50">
        <f t="shared" si="14"/>
        <v>97.5</v>
      </c>
      <c r="L50" cm="1">
        <f t="array" ref="L50">STOWA2024_JAARROND_T(A50*60,K50,I50,"L","")</f>
        <v>86.324614159882046</v>
      </c>
      <c r="M50">
        <f t="shared" si="4"/>
        <v>1.7376272278748283E-2</v>
      </c>
    </row>
    <row r="51" spans="1:13" x14ac:dyDescent="0.3">
      <c r="A51">
        <v>24</v>
      </c>
      <c r="B51">
        <f t="shared" si="12"/>
        <v>4.1300247006751771E-3</v>
      </c>
      <c r="C51">
        <f t="shared" si="9"/>
        <v>4.1300247006751771E-3</v>
      </c>
      <c r="D51" t="s">
        <v>26</v>
      </c>
      <c r="E51" t="s">
        <v>21</v>
      </c>
      <c r="F51">
        <v>1</v>
      </c>
      <c r="G51">
        <f t="shared" si="13"/>
        <v>100</v>
      </c>
      <c r="I51">
        <v>2033</v>
      </c>
      <c r="J51" t="s">
        <v>25</v>
      </c>
      <c r="K51">
        <f t="shared" si="14"/>
        <v>102.5</v>
      </c>
      <c r="L51" cm="1">
        <f t="array" ref="L51">STOWA2024_JAARROND_T(A51*60,K51,I51,"L","")</f>
        <v>113.23961681668951</v>
      </c>
      <c r="M51">
        <f t="shared" si="4"/>
        <v>1.3246247578073106E-2</v>
      </c>
    </row>
    <row r="52" spans="1:13" x14ac:dyDescent="0.3">
      <c r="A52">
        <v>24</v>
      </c>
      <c r="B52">
        <f t="shared" si="12"/>
        <v>3.0492673767938128E-3</v>
      </c>
      <c r="C52">
        <f t="shared" si="9"/>
        <v>3.0492673767938128E-3</v>
      </c>
      <c r="D52" t="s">
        <v>26</v>
      </c>
      <c r="E52" t="s">
        <v>21</v>
      </c>
      <c r="F52">
        <v>1</v>
      </c>
      <c r="G52">
        <f t="shared" si="13"/>
        <v>105</v>
      </c>
      <c r="I52">
        <v>2033</v>
      </c>
      <c r="J52" t="s">
        <v>25</v>
      </c>
      <c r="K52">
        <f t="shared" si="14"/>
        <v>107.5</v>
      </c>
      <c r="L52" cm="1">
        <f t="array" ref="L52">STOWA2024_JAARROND_T(A52*60,K52,I52,"L","")</f>
        <v>147.1023744668851</v>
      </c>
      <c r="M52">
        <f t="shared" si="4"/>
        <v>1.0196980201279293E-2</v>
      </c>
    </row>
    <row r="53" spans="1:13" x14ac:dyDescent="0.3">
      <c r="A53">
        <v>24</v>
      </c>
      <c r="B53">
        <f t="shared" si="12"/>
        <v>2.2756537839102985E-3</v>
      </c>
      <c r="C53">
        <f t="shared" si="9"/>
        <v>2.2756537839102985E-3</v>
      </c>
      <c r="D53" t="s">
        <v>26</v>
      </c>
      <c r="E53" t="s">
        <v>21</v>
      </c>
      <c r="F53">
        <v>1</v>
      </c>
      <c r="G53">
        <f t="shared" si="13"/>
        <v>110</v>
      </c>
      <c r="I53">
        <v>2033</v>
      </c>
      <c r="J53" t="s">
        <v>25</v>
      </c>
      <c r="K53">
        <f t="shared" si="14"/>
        <v>112.5</v>
      </c>
      <c r="L53" cm="1">
        <f t="array" ref="L53">STOWA2024_JAARROND_T(A53*60,K53,I53,"L","")</f>
        <v>189.36222558774608</v>
      </c>
      <c r="M53">
        <f t="shared" si="4"/>
        <v>7.9213264173689946E-3</v>
      </c>
    </row>
    <row r="54" spans="1:13" x14ac:dyDescent="0.3">
      <c r="A54">
        <v>24</v>
      </c>
      <c r="B54">
        <f t="shared" si="12"/>
        <v>1.7153981389530486E-3</v>
      </c>
      <c r="C54">
        <f t="shared" si="9"/>
        <v>1.7153981389530486E-3</v>
      </c>
      <c r="D54" t="s">
        <v>26</v>
      </c>
      <c r="E54" t="s">
        <v>21</v>
      </c>
      <c r="F54">
        <v>1</v>
      </c>
      <c r="G54">
        <f t="shared" si="13"/>
        <v>115</v>
      </c>
      <c r="I54">
        <v>2033</v>
      </c>
      <c r="J54" t="s">
        <v>25</v>
      </c>
      <c r="K54">
        <f t="shared" si="14"/>
        <v>117.5</v>
      </c>
      <c r="L54" cm="1">
        <f t="array" ref="L54">STOWA2024_JAARROND_T(A54*60,K54,I54,"L","")</f>
        <v>241.70437244931753</v>
      </c>
      <c r="M54">
        <f t="shared" si="4"/>
        <v>6.205928278415946E-3</v>
      </c>
    </row>
    <row r="55" spans="1:13" x14ac:dyDescent="0.3">
      <c r="A55">
        <v>24</v>
      </c>
      <c r="B55">
        <f t="shared" si="12"/>
        <v>1.305220208636191E-3</v>
      </c>
      <c r="C55">
        <f t="shared" si="9"/>
        <v>1.305220208636191E-3</v>
      </c>
      <c r="D55" t="s">
        <v>26</v>
      </c>
      <c r="E55" t="s">
        <v>21</v>
      </c>
      <c r="F55">
        <v>1</v>
      </c>
      <c r="G55">
        <f t="shared" si="13"/>
        <v>120</v>
      </c>
      <c r="I55">
        <v>2033</v>
      </c>
      <c r="J55" t="s">
        <v>25</v>
      </c>
      <c r="K55">
        <f t="shared" si="14"/>
        <v>122.5</v>
      </c>
      <c r="L55" cm="1">
        <f t="array" ref="L55">STOWA2024_JAARROND_T(A55*60,K55,I55,"L","")</f>
        <v>306.07821944134128</v>
      </c>
      <c r="M55">
        <f t="shared" si="4"/>
        <v>4.900708069779755E-3</v>
      </c>
    </row>
    <row r="56" spans="1:13" x14ac:dyDescent="0.3">
      <c r="A56">
        <v>24</v>
      </c>
      <c r="B56">
        <f t="shared" si="12"/>
        <v>1.0018495801326337E-3</v>
      </c>
      <c r="C56">
        <f t="shared" si="9"/>
        <v>1.0018495801326337E-3</v>
      </c>
      <c r="D56" t="s">
        <v>26</v>
      </c>
      <c r="E56" t="s">
        <v>21</v>
      </c>
      <c r="F56">
        <v>1</v>
      </c>
      <c r="G56">
        <f t="shared" si="13"/>
        <v>125</v>
      </c>
      <c r="I56">
        <v>2033</v>
      </c>
      <c r="J56" t="s">
        <v>25</v>
      </c>
      <c r="K56">
        <f t="shared" si="14"/>
        <v>127.5</v>
      </c>
      <c r="L56" cm="1">
        <f t="array" ref="L56">STOWA2024_JAARROND_T(A56*60,K56,I56,"L","")</f>
        <v>384.72799256065389</v>
      </c>
      <c r="M56">
        <f t="shared" si="4"/>
        <v>3.8988584896471213E-3</v>
      </c>
    </row>
    <row r="57" spans="1:13" x14ac:dyDescent="0.3">
      <c r="A57">
        <v>24</v>
      </c>
      <c r="B57">
        <f t="shared" si="12"/>
        <v>7.7532745594951786E-4</v>
      </c>
      <c r="C57">
        <f t="shared" si="9"/>
        <v>7.7532745594951786E-4</v>
      </c>
      <c r="D57" t="s">
        <v>26</v>
      </c>
      <c r="E57" t="s">
        <v>21</v>
      </c>
      <c r="F57">
        <v>1</v>
      </c>
      <c r="G57">
        <f t="shared" si="13"/>
        <v>130</v>
      </c>
      <c r="I57">
        <v>2033</v>
      </c>
      <c r="J57" t="s">
        <v>25</v>
      </c>
      <c r="K57">
        <f t="shared" si="14"/>
        <v>132.5</v>
      </c>
      <c r="L57" cm="1">
        <f t="array" ref="L57">STOWA2024_JAARROND_T(A57*60,K57,I57,"L","")</f>
        <v>480.22573933716149</v>
      </c>
      <c r="M57">
        <f t="shared" si="4"/>
        <v>3.1235310336976034E-3</v>
      </c>
    </row>
    <row r="58" spans="1:13" x14ac:dyDescent="0.3">
      <c r="A58">
        <v>24</v>
      </c>
      <c r="B58">
        <f t="shared" si="12"/>
        <v>6.0466814850265857E-4</v>
      </c>
      <c r="C58">
        <f t="shared" si="9"/>
        <v>6.0466814850265857E-4</v>
      </c>
      <c r="D58" t="s">
        <v>26</v>
      </c>
      <c r="E58" t="s">
        <v>21</v>
      </c>
      <c r="F58">
        <v>1</v>
      </c>
      <c r="G58">
        <f t="shared" si="13"/>
        <v>135</v>
      </c>
      <c r="I58">
        <v>2033</v>
      </c>
      <c r="J58" t="s">
        <v>25</v>
      </c>
      <c r="K58">
        <f t="shared" si="14"/>
        <v>137.5</v>
      </c>
      <c r="L58" cm="1">
        <f t="array" ref="L58">STOWA2024_JAARROND_T(A58*60,K58,I58,"L","")</f>
        <v>595.50680936882713</v>
      </c>
      <c r="M58">
        <f t="shared" si="4"/>
        <v>2.5188628851949449E-3</v>
      </c>
    </row>
    <row r="59" spans="1:13" x14ac:dyDescent="0.3">
      <c r="A59">
        <v>24</v>
      </c>
      <c r="B59">
        <f t="shared" si="12"/>
        <v>4.7500974467973257E-4</v>
      </c>
      <c r="C59">
        <f t="shared" si="9"/>
        <v>4.7500974467973257E-4</v>
      </c>
      <c r="D59" t="s">
        <v>26</v>
      </c>
      <c r="E59" t="s">
        <v>21</v>
      </c>
      <c r="F59">
        <v>1</v>
      </c>
      <c r="G59">
        <f t="shared" si="13"/>
        <v>140</v>
      </c>
      <c r="I59">
        <v>2033</v>
      </c>
      <c r="J59" t="s">
        <v>25</v>
      </c>
      <c r="K59">
        <f t="shared" si="14"/>
        <v>142.5</v>
      </c>
      <c r="L59" cm="1">
        <f t="array" ref="L59">STOWA2024_JAARROND_T(A59*60,K59,I59,"L","")</f>
        <v>733.90791650611527</v>
      </c>
      <c r="M59">
        <f t="shared" si="4"/>
        <v>2.0438531405152123E-3</v>
      </c>
    </row>
    <row r="60" spans="1:13" x14ac:dyDescent="0.3">
      <c r="A60">
        <v>24</v>
      </c>
      <c r="B60">
        <f t="shared" si="12"/>
        <v>3.7570878848377023E-4</v>
      </c>
      <c r="C60">
        <f t="shared" si="9"/>
        <v>3.7570878848377023E-4</v>
      </c>
      <c r="D60" t="s">
        <v>26</v>
      </c>
      <c r="E60" t="s">
        <v>21</v>
      </c>
      <c r="F60">
        <v>1</v>
      </c>
      <c r="G60">
        <f t="shared" si="13"/>
        <v>145</v>
      </c>
      <c r="I60">
        <v>2033</v>
      </c>
      <c r="J60" t="s">
        <v>25</v>
      </c>
      <c r="K60">
        <f t="shared" si="14"/>
        <v>147.5</v>
      </c>
      <c r="L60" cm="1">
        <f t="array" ref="L60">STOWA2024_JAARROND_T(A60*60,K60,I60,"L","")</f>
        <v>899.20275674783284</v>
      </c>
      <c r="M60">
        <f t="shared" si="4"/>
        <v>1.6681443520314421E-3</v>
      </c>
    </row>
    <row r="61" spans="1:13" x14ac:dyDescent="0.3">
      <c r="A61">
        <v>24</v>
      </c>
      <c r="B61">
        <f t="shared" si="12"/>
        <v>2.9911327794581127E-4</v>
      </c>
      <c r="C61">
        <f t="shared" si="9"/>
        <v>2.9911327794581127E-4</v>
      </c>
      <c r="D61" t="s">
        <v>26</v>
      </c>
      <c r="E61" t="s">
        <v>21</v>
      </c>
      <c r="F61">
        <v>1</v>
      </c>
      <c r="G61">
        <f t="shared" si="13"/>
        <v>150</v>
      </c>
      <c r="I61">
        <v>2033</v>
      </c>
      <c r="J61" t="s">
        <v>25</v>
      </c>
      <c r="K61">
        <f t="shared" si="14"/>
        <v>152.5</v>
      </c>
      <c r="L61" cm="1">
        <f t="array" ref="L61">STOWA2024_JAARROND_T(A61*60,K61,I61,"L","")</f>
        <v>1095.6654150468007</v>
      </c>
      <c r="M61">
        <f t="shared" si="4"/>
        <v>1.3690310740856308E-3</v>
      </c>
    </row>
    <row r="62" spans="1:13" x14ac:dyDescent="0.3">
      <c r="A62">
        <v>24</v>
      </c>
      <c r="B62">
        <f t="shared" si="12"/>
        <v>2.3958776788582403E-4</v>
      </c>
      <c r="C62">
        <f t="shared" si="9"/>
        <v>2.3958776788582403E-4</v>
      </c>
      <c r="D62" t="s">
        <v>26</v>
      </c>
      <c r="E62" t="s">
        <v>21</v>
      </c>
      <c r="F62">
        <v>1</v>
      </c>
      <c r="G62">
        <f t="shared" si="13"/>
        <v>155</v>
      </c>
      <c r="I62">
        <v>2033</v>
      </c>
      <c r="J62" t="s">
        <v>25</v>
      </c>
      <c r="K62">
        <f t="shared" si="14"/>
        <v>157.5</v>
      </c>
      <c r="L62" cm="1">
        <f t="array" ref="L62">STOWA2024_JAARROND_T(A62*60,K62,I62,"L","")</f>
        <v>1328.0879100049658</v>
      </c>
      <c r="M62">
        <f t="shared" si="4"/>
        <v>1.1294433061998068E-3</v>
      </c>
    </row>
    <row r="63" spans="1:13" x14ac:dyDescent="0.3">
      <c r="A63">
        <v>24</v>
      </c>
      <c r="B63" s="1">
        <f>M62</f>
        <v>1.1294433061998068E-3</v>
      </c>
      <c r="C63">
        <f t="shared" si="9"/>
        <v>1.1294433061998068E-3</v>
      </c>
      <c r="D63" t="s">
        <v>26</v>
      </c>
      <c r="E63" t="s">
        <v>21</v>
      </c>
      <c r="F63">
        <v>1</v>
      </c>
      <c r="G63">
        <f t="shared" si="13"/>
        <v>160</v>
      </c>
      <c r="I63">
        <v>2033</v>
      </c>
      <c r="J63" t="s">
        <v>25</v>
      </c>
      <c r="K63" s="1">
        <v>999</v>
      </c>
      <c r="L63" cm="1">
        <f t="array" ref="L63">STOWA2024_JAARROND_T(A63*60,K63,I63,"L","")</f>
        <v>278226892.46990508</v>
      </c>
      <c r="M63">
        <f t="shared" si="4"/>
        <v>5.391283303652073E-9</v>
      </c>
    </row>
    <row r="64" spans="1:13" x14ac:dyDescent="0.3">
      <c r="A64">
        <v>48</v>
      </c>
      <c r="B64" s="1">
        <f>365.25*24/A64 - M64</f>
        <v>127.97335318194372</v>
      </c>
      <c r="C64">
        <f>B64</f>
        <v>127.97335318194372</v>
      </c>
      <c r="D64" t="s">
        <v>26</v>
      </c>
      <c r="E64" t="s">
        <v>21</v>
      </c>
      <c r="F64">
        <v>1</v>
      </c>
      <c r="G64">
        <v>10</v>
      </c>
      <c r="I64">
        <v>2033</v>
      </c>
      <c r="J64" t="s">
        <v>25</v>
      </c>
      <c r="K64" s="1">
        <v>12.5</v>
      </c>
      <c r="L64" cm="1">
        <f t="array" ref="L64">STOWA2024_JAARROND_T(A64*60,K64,I64,"L","")</f>
        <v>2.7446565425443267E-2</v>
      </c>
      <c r="M64">
        <f t="shared" si="4"/>
        <v>54.651646818056278</v>
      </c>
    </row>
    <row r="65" spans="1:13" x14ac:dyDescent="0.3">
      <c r="A65">
        <v>48</v>
      </c>
      <c r="B65">
        <f t="shared" ref="B65:B69" si="15">M64-M65</f>
        <v>25.203493562346974</v>
      </c>
      <c r="C65">
        <f t="shared" ref="C65:C94" si="16">B65</f>
        <v>25.203493562346974</v>
      </c>
      <c r="D65" t="s">
        <v>26</v>
      </c>
      <c r="E65" t="s">
        <v>21</v>
      </c>
      <c r="F65">
        <v>1</v>
      </c>
      <c r="G65">
        <f t="shared" ref="G65:G69" si="17">G64+5</f>
        <v>15</v>
      </c>
      <c r="I65">
        <v>2033</v>
      </c>
      <c r="J65" t="s">
        <v>25</v>
      </c>
      <c r="K65">
        <f t="shared" ref="K65:K69" si="18">AVERAGE(G65:G66)</f>
        <v>17.5</v>
      </c>
      <c r="L65" cm="1">
        <f t="array" ref="L65">STOWA2024_JAARROND_T(A65*60,K65,I65,"L","")</f>
        <v>5.0936980223341685E-2</v>
      </c>
      <c r="M65">
        <f t="shared" si="4"/>
        <v>29.448153255709304</v>
      </c>
    </row>
    <row r="66" spans="1:13" x14ac:dyDescent="0.3">
      <c r="A66">
        <v>48</v>
      </c>
      <c r="B66">
        <f t="shared" si="15"/>
        <v>12.992970231664824</v>
      </c>
      <c r="C66">
        <f t="shared" si="16"/>
        <v>12.992970231664824</v>
      </c>
      <c r="D66" t="s">
        <v>26</v>
      </c>
      <c r="E66" t="s">
        <v>21</v>
      </c>
      <c r="F66">
        <v>1</v>
      </c>
      <c r="G66">
        <f t="shared" si="17"/>
        <v>20</v>
      </c>
      <c r="I66">
        <v>2033</v>
      </c>
      <c r="J66" t="s">
        <v>25</v>
      </c>
      <c r="K66">
        <f t="shared" si="18"/>
        <v>22.5</v>
      </c>
      <c r="L66" cm="1">
        <f t="array" ref="L66">STOWA2024_JAARROND_T(A66*60,K66,I66,"L","")</f>
        <v>9.1156688917296447E-2</v>
      </c>
      <c r="M66">
        <f t="shared" si="4"/>
        <v>16.45518302404448</v>
      </c>
    </row>
    <row r="67" spans="1:13" x14ac:dyDescent="0.3">
      <c r="A67">
        <v>48</v>
      </c>
      <c r="B67">
        <f t="shared" si="15"/>
        <v>6.9583118245532916</v>
      </c>
      <c r="C67">
        <f t="shared" si="16"/>
        <v>6.9583118245532916</v>
      </c>
      <c r="D67" t="s">
        <v>26</v>
      </c>
      <c r="E67" t="s">
        <v>21</v>
      </c>
      <c r="F67">
        <v>1</v>
      </c>
      <c r="G67">
        <f t="shared" si="17"/>
        <v>25</v>
      </c>
      <c r="I67">
        <v>2033</v>
      </c>
      <c r="J67" t="s">
        <v>25</v>
      </c>
      <c r="K67">
        <f t="shared" si="18"/>
        <v>27.5</v>
      </c>
      <c r="L67" cm="1">
        <f t="array" ref="L67">STOWA2024_JAARROND_T(A67*60,K67,I67,"L","")</f>
        <v>0.15794675619906953</v>
      </c>
      <c r="M67">
        <f t="shared" ref="M67:M130" si="19">1/L67 * 12/8</f>
        <v>9.4968711994911885</v>
      </c>
    </row>
    <row r="68" spans="1:13" x14ac:dyDescent="0.3">
      <c r="A68">
        <v>48</v>
      </c>
      <c r="B68">
        <f t="shared" si="15"/>
        <v>3.8553695473071672</v>
      </c>
      <c r="C68">
        <f t="shared" si="16"/>
        <v>3.8553695473071672</v>
      </c>
      <c r="D68" t="s">
        <v>26</v>
      </c>
      <c r="E68" t="s">
        <v>21</v>
      </c>
      <c r="F68">
        <v>1</v>
      </c>
      <c r="G68">
        <f t="shared" si="17"/>
        <v>30</v>
      </c>
      <c r="I68">
        <v>2033</v>
      </c>
      <c r="J68" t="s">
        <v>25</v>
      </c>
      <c r="K68">
        <f t="shared" si="18"/>
        <v>32.5</v>
      </c>
      <c r="L68" cm="1">
        <f t="array" ref="L68">STOWA2024_JAARROND_T(A68*60,K68,I68,"L","")</f>
        <v>0.26588665438381959</v>
      </c>
      <c r="M68">
        <f t="shared" si="19"/>
        <v>5.6415016521840213</v>
      </c>
    </row>
    <row r="69" spans="1:13" x14ac:dyDescent="0.3">
      <c r="A69">
        <v>48</v>
      </c>
      <c r="B69">
        <f t="shared" si="15"/>
        <v>2.2018572563636463</v>
      </c>
      <c r="C69">
        <f t="shared" si="16"/>
        <v>2.2018572563636463</v>
      </c>
      <c r="D69" t="s">
        <v>26</v>
      </c>
      <c r="E69" t="s">
        <v>21</v>
      </c>
      <c r="F69">
        <v>1</v>
      </c>
      <c r="G69">
        <f t="shared" si="17"/>
        <v>35</v>
      </c>
      <c r="I69">
        <v>2033</v>
      </c>
      <c r="J69" t="s">
        <v>25</v>
      </c>
      <c r="K69">
        <f t="shared" si="18"/>
        <v>37.5</v>
      </c>
      <c r="L69" cm="1">
        <f t="array" ref="L69">STOWA2024_JAARROND_T(A69*60,K69,I69,"L","")</f>
        <v>0.43609159185836172</v>
      </c>
      <c r="M69">
        <f t="shared" si="19"/>
        <v>3.4396443958203751</v>
      </c>
    </row>
    <row r="70" spans="1:13" x14ac:dyDescent="0.3">
      <c r="A70">
        <v>48</v>
      </c>
      <c r="B70">
        <f>M69-M70</f>
        <v>1.2925514682465677</v>
      </c>
      <c r="C70">
        <f t="shared" si="16"/>
        <v>1.2925514682465677</v>
      </c>
      <c r="D70" t="s">
        <v>26</v>
      </c>
      <c r="E70" t="s">
        <v>21</v>
      </c>
      <c r="F70">
        <v>1</v>
      </c>
      <c r="G70">
        <f>G69+5</f>
        <v>40</v>
      </c>
      <c r="I70">
        <v>2033</v>
      </c>
      <c r="J70" t="s">
        <v>25</v>
      </c>
      <c r="K70">
        <f>AVERAGE(G70:G71)</f>
        <v>42.5</v>
      </c>
      <c r="L70" cm="1">
        <f t="array" ref="L70">STOWA2024_JAARROND_T(A70*60,K70,I70,"L","")</f>
        <v>0.69861904006874276</v>
      </c>
      <c r="M70">
        <f t="shared" si="19"/>
        <v>2.1470929275738073</v>
      </c>
    </row>
    <row r="71" spans="1:13" x14ac:dyDescent="0.3">
      <c r="A71">
        <v>48</v>
      </c>
      <c r="B71">
        <f t="shared" ref="B71:B93" si="20">M70-M71</f>
        <v>0.77770487495179386</v>
      </c>
      <c r="C71">
        <f t="shared" si="16"/>
        <v>0.77770487495179386</v>
      </c>
      <c r="D71" t="s">
        <v>26</v>
      </c>
      <c r="E71" t="s">
        <v>21</v>
      </c>
      <c r="F71">
        <v>1</v>
      </c>
      <c r="G71">
        <f t="shared" ref="G71:G94" si="21">G70+5</f>
        <v>45</v>
      </c>
      <c r="I71">
        <v>2033</v>
      </c>
      <c r="J71" t="s">
        <v>25</v>
      </c>
      <c r="K71">
        <f t="shared" ref="K71:K93" si="22">AVERAGE(G71:G72)</f>
        <v>47.5</v>
      </c>
      <c r="L71" cm="1">
        <f t="array" ref="L71">STOWA2024_JAARROND_T(A71*60,K71,I71,"L","")</f>
        <v>1.0953797918186152</v>
      </c>
      <c r="M71">
        <f t="shared" si="19"/>
        <v>1.3693880526220135</v>
      </c>
    </row>
    <row r="72" spans="1:13" x14ac:dyDescent="0.3">
      <c r="A72">
        <v>48</v>
      </c>
      <c r="B72">
        <f t="shared" si="20"/>
        <v>0.47886917211487301</v>
      </c>
      <c r="C72">
        <f t="shared" si="16"/>
        <v>0.47886917211487301</v>
      </c>
      <c r="D72" t="s">
        <v>26</v>
      </c>
      <c r="E72" t="s">
        <v>21</v>
      </c>
      <c r="F72">
        <v>1</v>
      </c>
      <c r="G72">
        <f t="shared" si="21"/>
        <v>50</v>
      </c>
      <c r="I72">
        <v>2033</v>
      </c>
      <c r="J72" t="s">
        <v>25</v>
      </c>
      <c r="K72">
        <f t="shared" si="22"/>
        <v>52.5</v>
      </c>
      <c r="L72" cm="1">
        <f t="array" ref="L72">STOWA2024_JAARROND_T(A72*60,K72,I72,"L","")</f>
        <v>1.6844112267959632</v>
      </c>
      <c r="M72">
        <f t="shared" si="19"/>
        <v>0.89051888050714045</v>
      </c>
    </row>
    <row r="73" spans="1:13" x14ac:dyDescent="0.3">
      <c r="A73">
        <v>48</v>
      </c>
      <c r="B73">
        <f t="shared" si="20"/>
        <v>0.30095486695630924</v>
      </c>
      <c r="C73">
        <f t="shared" si="16"/>
        <v>0.30095486695630924</v>
      </c>
      <c r="D73" t="s">
        <v>26</v>
      </c>
      <c r="E73" t="s">
        <v>21</v>
      </c>
      <c r="F73">
        <v>1</v>
      </c>
      <c r="G73">
        <f t="shared" si="21"/>
        <v>55</v>
      </c>
      <c r="I73">
        <v>2033</v>
      </c>
      <c r="J73" t="s">
        <v>25</v>
      </c>
      <c r="K73">
        <f t="shared" si="22"/>
        <v>57.5</v>
      </c>
      <c r="L73" cm="1">
        <f t="array" ref="L73">STOWA2024_JAARROND_T(A73*60,K73,I73,"L","")</f>
        <v>2.5442529827520972</v>
      </c>
      <c r="M73">
        <f t="shared" si="19"/>
        <v>0.58956401355083121</v>
      </c>
    </row>
    <row r="74" spans="1:13" x14ac:dyDescent="0.3">
      <c r="A74">
        <v>48</v>
      </c>
      <c r="B74">
        <f t="shared" si="20"/>
        <v>0.19275414818109649</v>
      </c>
      <c r="C74">
        <f t="shared" si="16"/>
        <v>0.19275414818109649</v>
      </c>
      <c r="D74" t="s">
        <v>26</v>
      </c>
      <c r="E74" t="s">
        <v>21</v>
      </c>
      <c r="F74">
        <v>1</v>
      </c>
      <c r="G74">
        <f t="shared" si="21"/>
        <v>60</v>
      </c>
      <c r="I74">
        <v>2033</v>
      </c>
      <c r="J74" t="s">
        <v>25</v>
      </c>
      <c r="K74">
        <f t="shared" si="22"/>
        <v>62.5</v>
      </c>
      <c r="L74" cm="1">
        <f t="array" ref="L74">STOWA2024_JAARROND_T(A74*60,K74,I74,"L","")</f>
        <v>3.7801479522247967</v>
      </c>
      <c r="M74">
        <f t="shared" si="19"/>
        <v>0.39680986536973473</v>
      </c>
    </row>
    <row r="75" spans="1:13" x14ac:dyDescent="0.3">
      <c r="A75">
        <v>48</v>
      </c>
      <c r="B75">
        <f t="shared" si="20"/>
        <v>0.12564210209592924</v>
      </c>
      <c r="C75">
        <f t="shared" si="16"/>
        <v>0.12564210209592924</v>
      </c>
      <c r="D75" t="s">
        <v>26</v>
      </c>
      <c r="E75" t="s">
        <v>21</v>
      </c>
      <c r="F75">
        <v>1</v>
      </c>
      <c r="G75">
        <f t="shared" si="21"/>
        <v>65</v>
      </c>
      <c r="I75">
        <v>2033</v>
      </c>
      <c r="J75" t="s">
        <v>25</v>
      </c>
      <c r="K75">
        <f t="shared" si="22"/>
        <v>67.5</v>
      </c>
      <c r="L75" cm="1">
        <f t="array" ref="L75">STOWA2024_JAARROND_T(A75*60,K75,I75,"L","")</f>
        <v>5.5316309796213092</v>
      </c>
      <c r="M75">
        <f t="shared" si="19"/>
        <v>0.27116776327380548</v>
      </c>
    </row>
    <row r="76" spans="1:13" x14ac:dyDescent="0.3">
      <c r="A76">
        <v>48</v>
      </c>
      <c r="B76">
        <f t="shared" si="20"/>
        <v>8.3231785092854615E-2</v>
      </c>
      <c r="C76">
        <f t="shared" si="16"/>
        <v>8.3231785092854615E-2</v>
      </c>
      <c r="D76" t="s">
        <v>26</v>
      </c>
      <c r="E76" t="s">
        <v>21</v>
      </c>
      <c r="F76">
        <v>1</v>
      </c>
      <c r="G76">
        <f t="shared" si="21"/>
        <v>70</v>
      </c>
      <c r="I76">
        <v>2033</v>
      </c>
      <c r="J76" t="s">
        <v>25</v>
      </c>
      <c r="K76">
        <f t="shared" si="22"/>
        <v>72.5</v>
      </c>
      <c r="L76" cm="1">
        <f t="array" ref="L76">STOWA2024_JAARROND_T(A76*60,K76,I76,"L","")</f>
        <v>7.9814414170114416</v>
      </c>
      <c r="M76">
        <f t="shared" si="19"/>
        <v>0.18793597818095087</v>
      </c>
    </row>
    <row r="77" spans="1:13" x14ac:dyDescent="0.3">
      <c r="A77">
        <v>48</v>
      </c>
      <c r="B77">
        <f t="shared" si="20"/>
        <v>5.5969919433957571E-2</v>
      </c>
      <c r="C77">
        <f t="shared" si="16"/>
        <v>5.5969919433957571E-2</v>
      </c>
      <c r="D77" t="s">
        <v>26</v>
      </c>
      <c r="E77" t="s">
        <v>21</v>
      </c>
      <c r="F77">
        <v>1</v>
      </c>
      <c r="G77">
        <f t="shared" si="21"/>
        <v>75</v>
      </c>
      <c r="I77">
        <v>2033</v>
      </c>
      <c r="J77" t="s">
        <v>25</v>
      </c>
      <c r="K77">
        <f t="shared" si="22"/>
        <v>77.5</v>
      </c>
      <c r="L77" cm="1">
        <f t="array" ref="L77">STOWA2024_JAARROND_T(A77*60,K77,I77,"L","")</f>
        <v>11.366559054975005</v>
      </c>
      <c r="M77">
        <f t="shared" si="19"/>
        <v>0.1319660587469933</v>
      </c>
    </row>
    <row r="78" spans="1:13" x14ac:dyDescent="0.3">
      <c r="A78">
        <v>48</v>
      </c>
      <c r="B78">
        <f t="shared" si="20"/>
        <v>3.8164934134459663E-2</v>
      </c>
      <c r="C78">
        <f t="shared" si="16"/>
        <v>3.8164934134459663E-2</v>
      </c>
      <c r="D78" t="s">
        <v>26</v>
      </c>
      <c r="E78" t="s">
        <v>21</v>
      </c>
      <c r="F78">
        <v>1</v>
      </c>
      <c r="G78">
        <f t="shared" si="21"/>
        <v>80</v>
      </c>
      <c r="I78">
        <v>2033</v>
      </c>
      <c r="J78" t="s">
        <v>25</v>
      </c>
      <c r="K78">
        <f t="shared" si="22"/>
        <v>82.5</v>
      </c>
      <c r="L78" cm="1">
        <f t="array" ref="L78">STOWA2024_JAARROND_T(A78*60,K78,I78,"L","")</f>
        <v>15.991279488343908</v>
      </c>
      <c r="M78">
        <f t="shared" si="19"/>
        <v>9.3801124612533635E-2</v>
      </c>
    </row>
    <row r="79" spans="1:13" x14ac:dyDescent="0.3">
      <c r="A79">
        <v>48</v>
      </c>
      <c r="B79">
        <f t="shared" si="20"/>
        <v>2.6365325690103372E-2</v>
      </c>
      <c r="C79">
        <f t="shared" si="16"/>
        <v>2.6365325690103372E-2</v>
      </c>
      <c r="D79" t="s">
        <v>26</v>
      </c>
      <c r="E79" t="s">
        <v>21</v>
      </c>
      <c r="F79">
        <v>1</v>
      </c>
      <c r="G79">
        <f t="shared" si="21"/>
        <v>85</v>
      </c>
      <c r="I79">
        <v>2033</v>
      </c>
      <c r="J79" t="s">
        <v>25</v>
      </c>
      <c r="K79">
        <f t="shared" si="22"/>
        <v>87.5</v>
      </c>
      <c r="L79" cm="1">
        <f t="array" ref="L79">STOWA2024_JAARROND_T(A79*60,K79,I79,"L","")</f>
        <v>22.2433785017571</v>
      </c>
      <c r="M79">
        <f t="shared" si="19"/>
        <v>6.7435798922430262E-2</v>
      </c>
    </row>
    <row r="80" spans="1:13" x14ac:dyDescent="0.3">
      <c r="A80">
        <v>48</v>
      </c>
      <c r="B80">
        <f t="shared" si="20"/>
        <v>1.8436320130786402E-2</v>
      </c>
      <c r="C80">
        <f t="shared" si="16"/>
        <v>1.8436320130786402E-2</v>
      </c>
      <c r="D80" t="s">
        <v>26</v>
      </c>
      <c r="E80" t="s">
        <v>21</v>
      </c>
      <c r="F80">
        <v>1</v>
      </c>
      <c r="G80">
        <f t="shared" si="21"/>
        <v>90</v>
      </c>
      <c r="I80">
        <v>2033</v>
      </c>
      <c r="J80" t="s">
        <v>25</v>
      </c>
      <c r="K80">
        <f t="shared" si="22"/>
        <v>92.5</v>
      </c>
      <c r="L80" cm="1">
        <f t="array" ref="L80">STOWA2024_JAARROND_T(A80*60,K80,I80,"L","")</f>
        <v>30.612570520970575</v>
      </c>
      <c r="M80">
        <f t="shared" si="19"/>
        <v>4.8999478791643861E-2</v>
      </c>
    </row>
    <row r="81" spans="1:13" x14ac:dyDescent="0.3">
      <c r="A81">
        <v>48</v>
      </c>
      <c r="B81">
        <f t="shared" si="20"/>
        <v>1.303924027392292E-2</v>
      </c>
      <c r="C81">
        <f t="shared" si="16"/>
        <v>1.303924027392292E-2</v>
      </c>
      <c r="D81" t="s">
        <v>26</v>
      </c>
      <c r="E81" t="s">
        <v>21</v>
      </c>
      <c r="F81">
        <v>1</v>
      </c>
      <c r="G81">
        <f t="shared" si="21"/>
        <v>95</v>
      </c>
      <c r="I81">
        <v>2033</v>
      </c>
      <c r="J81" t="s">
        <v>25</v>
      </c>
      <c r="K81">
        <f t="shared" si="22"/>
        <v>97.5</v>
      </c>
      <c r="L81" cm="1">
        <f t="array" ref="L81">STOWA2024_JAARROND_T(A81*60,K81,I81,"L","")</f>
        <v>41.712737785674335</v>
      </c>
      <c r="M81">
        <f t="shared" si="19"/>
        <v>3.5960238517720941E-2</v>
      </c>
    </row>
    <row r="82" spans="1:13" x14ac:dyDescent="0.3">
      <c r="A82">
        <v>48</v>
      </c>
      <c r="B82">
        <f t="shared" si="20"/>
        <v>9.321007917811909E-3</v>
      </c>
      <c r="C82">
        <f t="shared" si="16"/>
        <v>9.321007917811909E-3</v>
      </c>
      <c r="D82" t="s">
        <v>26</v>
      </c>
      <c r="E82" t="s">
        <v>21</v>
      </c>
      <c r="F82">
        <v>1</v>
      </c>
      <c r="G82">
        <f t="shared" si="21"/>
        <v>100</v>
      </c>
      <c r="I82">
        <v>2033</v>
      </c>
      <c r="J82" t="s">
        <v>25</v>
      </c>
      <c r="K82">
        <f t="shared" si="22"/>
        <v>102.5</v>
      </c>
      <c r="L82" cm="1">
        <f t="array" ref="L82">STOWA2024_JAARROND_T(A82*60,K82,I82,"L","")</f>
        <v>56.307932557373569</v>
      </c>
      <c r="M82">
        <f t="shared" si="19"/>
        <v>2.6639230599909032E-2</v>
      </c>
    </row>
    <row r="83" spans="1:13" x14ac:dyDescent="0.3">
      <c r="A83">
        <v>48</v>
      </c>
      <c r="B83">
        <f t="shared" si="20"/>
        <v>6.7302155520264362E-3</v>
      </c>
      <c r="C83">
        <f t="shared" si="16"/>
        <v>6.7302155520264362E-3</v>
      </c>
      <c r="D83" t="s">
        <v>26</v>
      </c>
      <c r="E83" t="s">
        <v>21</v>
      </c>
      <c r="F83">
        <v>1</v>
      </c>
      <c r="G83">
        <f t="shared" si="21"/>
        <v>105</v>
      </c>
      <c r="I83">
        <v>2033</v>
      </c>
      <c r="J83" t="s">
        <v>25</v>
      </c>
      <c r="K83">
        <f t="shared" si="22"/>
        <v>107.5</v>
      </c>
      <c r="L83" cm="1">
        <f t="array" ref="L83">STOWA2024_JAARROND_T(A83*60,K83,I83,"L","")</f>
        <v>75.342752837967794</v>
      </c>
      <c r="M83">
        <f t="shared" si="19"/>
        <v>1.9909015047882596E-2</v>
      </c>
    </row>
    <row r="84" spans="1:13" x14ac:dyDescent="0.3">
      <c r="A84">
        <v>48</v>
      </c>
      <c r="B84">
        <f t="shared" si="20"/>
        <v>4.9056630877641998E-3</v>
      </c>
      <c r="C84">
        <f t="shared" si="16"/>
        <v>4.9056630877641998E-3</v>
      </c>
      <c r="D84" t="s">
        <v>26</v>
      </c>
      <c r="E84" t="s">
        <v>21</v>
      </c>
      <c r="F84">
        <v>1</v>
      </c>
      <c r="G84">
        <f t="shared" si="21"/>
        <v>110</v>
      </c>
      <c r="I84">
        <v>2033</v>
      </c>
      <c r="J84" t="s">
        <v>25</v>
      </c>
      <c r="K84">
        <f t="shared" si="22"/>
        <v>112.5</v>
      </c>
      <c r="L84" cm="1">
        <f t="array" ref="L84">STOWA2024_JAARROND_T(A84*60,K84,I84,"L","")</f>
        <v>99.977658591711332</v>
      </c>
      <c r="M84">
        <f t="shared" si="19"/>
        <v>1.5003351960118396E-2</v>
      </c>
    </row>
    <row r="85" spans="1:13" x14ac:dyDescent="0.3">
      <c r="A85">
        <v>48</v>
      </c>
      <c r="B85">
        <f t="shared" si="20"/>
        <v>3.6076818958671372E-3</v>
      </c>
      <c r="C85">
        <f t="shared" si="16"/>
        <v>3.6076818958671372E-3</v>
      </c>
      <c r="D85" t="s">
        <v>26</v>
      </c>
      <c r="E85" t="s">
        <v>21</v>
      </c>
      <c r="F85">
        <v>1</v>
      </c>
      <c r="G85">
        <f t="shared" si="21"/>
        <v>115</v>
      </c>
      <c r="I85">
        <v>2033</v>
      </c>
      <c r="J85" t="s">
        <v>25</v>
      </c>
      <c r="K85">
        <f t="shared" si="22"/>
        <v>117.5</v>
      </c>
      <c r="L85" cm="1">
        <f t="array" ref="L85">STOWA2024_JAARROND_T(A85*60,K85,I85,"L","")</f>
        <v>131.62894253191561</v>
      </c>
      <c r="M85">
        <f t="shared" si="19"/>
        <v>1.1395670064251259E-2</v>
      </c>
    </row>
    <row r="86" spans="1:13" x14ac:dyDescent="0.3">
      <c r="A86">
        <v>48</v>
      </c>
      <c r="B86">
        <f t="shared" si="20"/>
        <v>2.6757194007248318E-3</v>
      </c>
      <c r="C86">
        <f t="shared" si="16"/>
        <v>2.6757194007248318E-3</v>
      </c>
      <c r="D86" t="s">
        <v>26</v>
      </c>
      <c r="E86" t="s">
        <v>21</v>
      </c>
      <c r="F86">
        <v>1</v>
      </c>
      <c r="G86">
        <f t="shared" si="21"/>
        <v>120</v>
      </c>
      <c r="I86">
        <v>2033</v>
      </c>
      <c r="J86" t="s">
        <v>25</v>
      </c>
      <c r="K86">
        <f t="shared" si="22"/>
        <v>122.5</v>
      </c>
      <c r="L86" cm="1">
        <f t="array" ref="L86">STOWA2024_JAARROND_T(A86*60,K86,I86,"L","")</f>
        <v>172.01932188379911</v>
      </c>
      <c r="M86">
        <f t="shared" si="19"/>
        <v>8.7199506635264271E-3</v>
      </c>
    </row>
    <row r="87" spans="1:13" x14ac:dyDescent="0.3">
      <c r="A87">
        <v>48</v>
      </c>
      <c r="B87">
        <f t="shared" si="20"/>
        <v>2.0002912583234863E-3</v>
      </c>
      <c r="C87">
        <f t="shared" si="16"/>
        <v>2.0002912583234863E-3</v>
      </c>
      <c r="D87" t="s">
        <v>26</v>
      </c>
      <c r="E87" t="s">
        <v>21</v>
      </c>
      <c r="F87">
        <v>1</v>
      </c>
      <c r="G87">
        <f t="shared" si="21"/>
        <v>125</v>
      </c>
      <c r="I87">
        <v>2033</v>
      </c>
      <c r="J87" t="s">
        <v>25</v>
      </c>
      <c r="K87">
        <f t="shared" si="22"/>
        <v>127.5</v>
      </c>
      <c r="L87" cm="1">
        <f t="array" ref="L87">STOWA2024_JAARROND_T(A87*60,K87,I87,"L","")</f>
        <v>223.22559962467301</v>
      </c>
      <c r="M87">
        <f t="shared" si="19"/>
        <v>6.7196594052029409E-3</v>
      </c>
    </row>
    <row r="88" spans="1:13" x14ac:dyDescent="0.3">
      <c r="A88">
        <v>48</v>
      </c>
      <c r="B88">
        <f t="shared" si="20"/>
        <v>1.5067868612396061E-3</v>
      </c>
      <c r="C88">
        <f t="shared" si="16"/>
        <v>1.5067868612396061E-3</v>
      </c>
      <c r="D88" t="s">
        <v>26</v>
      </c>
      <c r="E88" t="s">
        <v>21</v>
      </c>
      <c r="F88">
        <v>1</v>
      </c>
      <c r="G88">
        <f t="shared" si="21"/>
        <v>130</v>
      </c>
      <c r="I88">
        <v>2033</v>
      </c>
      <c r="J88" t="s">
        <v>25</v>
      </c>
      <c r="K88">
        <f t="shared" si="22"/>
        <v>132.5</v>
      </c>
      <c r="L88" cm="1">
        <f t="array" ref="L88">STOWA2024_JAARROND_T(A88*60,K88,I88,"L","")</f>
        <v>287.74921837232444</v>
      </c>
      <c r="M88">
        <f t="shared" si="19"/>
        <v>5.2128725439633348E-3</v>
      </c>
    </row>
    <row r="89" spans="1:13" x14ac:dyDescent="0.3">
      <c r="A89">
        <v>48</v>
      </c>
      <c r="B89">
        <f t="shared" si="20"/>
        <v>1.1431546531158691E-3</v>
      </c>
      <c r="C89">
        <f t="shared" si="16"/>
        <v>1.1431546531158691E-3</v>
      </c>
      <c r="D89" t="s">
        <v>26</v>
      </c>
      <c r="E89" t="s">
        <v>21</v>
      </c>
      <c r="F89">
        <v>1</v>
      </c>
      <c r="G89">
        <f t="shared" si="21"/>
        <v>135</v>
      </c>
      <c r="I89">
        <v>2033</v>
      </c>
      <c r="J89" t="s">
        <v>25</v>
      </c>
      <c r="K89">
        <f t="shared" si="22"/>
        <v>137.5</v>
      </c>
      <c r="L89" cm="1">
        <f t="array" ref="L89">STOWA2024_JAARROND_T(A89*60,K89,I89,"L","")</f>
        <v>368.57591612760274</v>
      </c>
      <c r="M89">
        <f t="shared" si="19"/>
        <v>4.0697178908474657E-3</v>
      </c>
    </row>
    <row r="90" spans="1:13" x14ac:dyDescent="0.3">
      <c r="A90">
        <v>48</v>
      </c>
      <c r="B90">
        <f t="shared" si="20"/>
        <v>8.7323923091079357E-4</v>
      </c>
      <c r="C90">
        <f t="shared" si="16"/>
        <v>8.7323923091079357E-4</v>
      </c>
      <c r="D90" t="s">
        <v>26</v>
      </c>
      <c r="E90" t="s">
        <v>21</v>
      </c>
      <c r="F90">
        <v>1</v>
      </c>
      <c r="G90">
        <f t="shared" si="21"/>
        <v>140</v>
      </c>
      <c r="I90">
        <v>2033</v>
      </c>
      <c r="J90" t="s">
        <v>25</v>
      </c>
      <c r="K90">
        <f t="shared" si="22"/>
        <v>142.5</v>
      </c>
      <c r="L90" cm="1">
        <f t="array" ref="L90">STOWA2024_JAARROND_T(A90*60,K90,I90,"L","")</f>
        <v>469.26638954308476</v>
      </c>
      <c r="M90">
        <f t="shared" si="19"/>
        <v>3.1964786599366721E-3</v>
      </c>
    </row>
    <row r="91" spans="1:13" x14ac:dyDescent="0.3">
      <c r="A91">
        <v>48</v>
      </c>
      <c r="B91">
        <f t="shared" si="20"/>
        <v>6.713999483638957E-4</v>
      </c>
      <c r="C91">
        <f t="shared" si="16"/>
        <v>6.713999483638957E-4</v>
      </c>
      <c r="D91" t="s">
        <v>26</v>
      </c>
      <c r="E91" t="s">
        <v>21</v>
      </c>
      <c r="F91">
        <v>1</v>
      </c>
      <c r="G91">
        <f t="shared" si="21"/>
        <v>145</v>
      </c>
      <c r="I91">
        <v>2033</v>
      </c>
      <c r="J91" t="s">
        <v>25</v>
      </c>
      <c r="K91">
        <f t="shared" si="22"/>
        <v>147.5</v>
      </c>
      <c r="L91" cm="1">
        <f t="array" ref="L91">STOWA2024_JAARROND_T(A91*60,K91,I91,"L","")</f>
        <v>594.04088796333258</v>
      </c>
      <c r="M91">
        <f t="shared" si="19"/>
        <v>2.5250787115727764E-3</v>
      </c>
    </row>
    <row r="92" spans="1:13" x14ac:dyDescent="0.3">
      <c r="A92">
        <v>48</v>
      </c>
      <c r="B92">
        <f t="shared" si="20"/>
        <v>5.1942872589735411E-4</v>
      </c>
      <c r="C92">
        <f t="shared" si="16"/>
        <v>5.1942872589735411E-4</v>
      </c>
      <c r="D92" t="s">
        <v>26</v>
      </c>
      <c r="E92" t="s">
        <v>21</v>
      </c>
      <c r="F92">
        <v>1</v>
      </c>
      <c r="G92">
        <f t="shared" si="21"/>
        <v>150</v>
      </c>
      <c r="I92">
        <v>2033</v>
      </c>
      <c r="J92" t="s">
        <v>25</v>
      </c>
      <c r="K92">
        <f t="shared" si="22"/>
        <v>152.5</v>
      </c>
      <c r="L92" cm="1">
        <f t="array" ref="L92">STOWA2024_JAARROND_T(A92*60,K92,I92,"L","")</f>
        <v>747.88722394892864</v>
      </c>
      <c r="M92">
        <f t="shared" si="19"/>
        <v>2.0056499856754223E-3</v>
      </c>
    </row>
    <row r="93" spans="1:13" x14ac:dyDescent="0.3">
      <c r="A93">
        <v>48</v>
      </c>
      <c r="B93">
        <f t="shared" si="20"/>
        <v>4.0421467842537725E-4</v>
      </c>
      <c r="C93">
        <f t="shared" si="16"/>
        <v>4.0421467842537725E-4</v>
      </c>
      <c r="D93" t="s">
        <v>26</v>
      </c>
      <c r="E93" t="s">
        <v>21</v>
      </c>
      <c r="F93">
        <v>1</v>
      </c>
      <c r="G93">
        <f t="shared" si="21"/>
        <v>155</v>
      </c>
      <c r="I93">
        <v>2033</v>
      </c>
      <c r="J93" t="s">
        <v>25</v>
      </c>
      <c r="K93">
        <f t="shared" si="22"/>
        <v>157.5</v>
      </c>
      <c r="L93" cm="1">
        <f t="array" ref="L93">STOWA2024_JAARROND_T(A93*60,K93,I93,"L","")</f>
        <v>936.6597534156856</v>
      </c>
      <c r="M93">
        <f t="shared" si="19"/>
        <v>1.6014353072500451E-3</v>
      </c>
    </row>
    <row r="94" spans="1:13" x14ac:dyDescent="0.3">
      <c r="A94">
        <v>48</v>
      </c>
      <c r="B94" s="1">
        <f>M93</f>
        <v>1.6014353072500451E-3</v>
      </c>
      <c r="C94">
        <f t="shared" si="16"/>
        <v>1.6014353072500451E-3</v>
      </c>
      <c r="D94" t="s">
        <v>26</v>
      </c>
      <c r="E94" t="s">
        <v>21</v>
      </c>
      <c r="F94">
        <v>1</v>
      </c>
      <c r="G94">
        <f t="shared" si="21"/>
        <v>160</v>
      </c>
      <c r="I94">
        <v>2033</v>
      </c>
      <c r="J94" t="s">
        <v>25</v>
      </c>
      <c r="K94" s="1">
        <v>999</v>
      </c>
      <c r="L94" cm="1">
        <f t="array" ref="L94">STOWA2024_JAARROND_T(A94*60,K94,I94,"L","")</f>
        <v>5058146789.3961811</v>
      </c>
      <c r="M94">
        <f t="shared" si="19"/>
        <v>2.9655129881651049E-10</v>
      </c>
    </row>
    <row r="95" spans="1:13" x14ac:dyDescent="0.3">
      <c r="A95">
        <v>96</v>
      </c>
      <c r="B95" s="1">
        <f>365.25*24/A95 - M95</f>
        <v>13.084472407269899</v>
      </c>
      <c r="C95">
        <f>B95</f>
        <v>13.084472407269899</v>
      </c>
      <c r="D95" t="s">
        <v>26</v>
      </c>
      <c r="E95" t="s">
        <v>21</v>
      </c>
      <c r="F95">
        <v>1</v>
      </c>
      <c r="G95">
        <v>10</v>
      </c>
      <c r="I95">
        <v>2033</v>
      </c>
      <c r="J95" t="s">
        <v>25</v>
      </c>
      <c r="K95" s="1">
        <v>12.5</v>
      </c>
      <c r="L95" cm="1">
        <f t="array" ref="L95">STOWA2024_JAARROND_T(A95*60,K95,I95,"L","")</f>
        <v>1.9174713285745663E-2</v>
      </c>
      <c r="M95">
        <f t="shared" si="19"/>
        <v>78.228027592730101</v>
      </c>
    </row>
    <row r="96" spans="1:13" x14ac:dyDescent="0.3">
      <c r="A96">
        <v>96</v>
      </c>
      <c r="B96">
        <f t="shared" ref="B96:B100" si="23">M95-M96</f>
        <v>28.875259784316896</v>
      </c>
      <c r="C96">
        <f t="shared" ref="C96:C125" si="24">B96</f>
        <v>28.875259784316896</v>
      </c>
      <c r="D96" t="s">
        <v>26</v>
      </c>
      <c r="E96" t="s">
        <v>21</v>
      </c>
      <c r="F96">
        <v>1</v>
      </c>
      <c r="G96">
        <f t="shared" ref="G96:G100" si="25">G95+5</f>
        <v>15</v>
      </c>
      <c r="I96">
        <v>2033</v>
      </c>
      <c r="J96" t="s">
        <v>25</v>
      </c>
      <c r="K96">
        <f t="shared" ref="K96:K100" si="26">AVERAGE(G96:G97)</f>
        <v>17.5</v>
      </c>
      <c r="L96" cm="1">
        <f t="array" ref="L96">STOWA2024_JAARROND_T(A96*60,K96,I96,"L","")</f>
        <v>3.0393432154058316E-2</v>
      </c>
      <c r="M96">
        <f t="shared" si="19"/>
        <v>49.352767808413205</v>
      </c>
    </row>
    <row r="97" spans="1:13" x14ac:dyDescent="0.3">
      <c r="A97">
        <v>96</v>
      </c>
      <c r="B97">
        <f t="shared" si="23"/>
        <v>17.869310442949399</v>
      </c>
      <c r="C97">
        <f t="shared" si="24"/>
        <v>17.869310442949399</v>
      </c>
      <c r="D97" t="s">
        <v>26</v>
      </c>
      <c r="E97" t="s">
        <v>21</v>
      </c>
      <c r="F97">
        <v>1</v>
      </c>
      <c r="G97">
        <f t="shared" si="25"/>
        <v>20</v>
      </c>
      <c r="I97">
        <v>2033</v>
      </c>
      <c r="J97" t="s">
        <v>25</v>
      </c>
      <c r="K97">
        <f t="shared" si="26"/>
        <v>22.5</v>
      </c>
      <c r="L97" cm="1">
        <f t="array" ref="L97">STOWA2024_JAARROND_T(A97*60,K97,I97,"L","")</f>
        <v>4.7644068521059089E-2</v>
      </c>
      <c r="M97">
        <f t="shared" si="19"/>
        <v>31.483457365463806</v>
      </c>
    </row>
    <row r="98" spans="1:13" x14ac:dyDescent="0.3">
      <c r="A98">
        <v>96</v>
      </c>
      <c r="B98">
        <f t="shared" si="23"/>
        <v>11.18543669812982</v>
      </c>
      <c r="C98">
        <f t="shared" si="24"/>
        <v>11.18543669812982</v>
      </c>
      <c r="D98" t="s">
        <v>26</v>
      </c>
      <c r="E98" t="s">
        <v>21</v>
      </c>
      <c r="F98">
        <v>1</v>
      </c>
      <c r="G98">
        <f t="shared" si="25"/>
        <v>25</v>
      </c>
      <c r="I98">
        <v>2033</v>
      </c>
      <c r="J98" t="s">
        <v>25</v>
      </c>
      <c r="K98">
        <f t="shared" si="26"/>
        <v>27.5</v>
      </c>
      <c r="L98" cm="1">
        <f t="array" ref="L98">STOWA2024_JAARROND_T(A98*60,K98,I98,"L","")</f>
        <v>7.3898831052723296E-2</v>
      </c>
      <c r="M98">
        <f t="shared" si="19"/>
        <v>20.298020667333986</v>
      </c>
    </row>
    <row r="99" spans="1:13" x14ac:dyDescent="0.3">
      <c r="A99">
        <v>96</v>
      </c>
      <c r="B99">
        <f t="shared" si="23"/>
        <v>7.0788490766954553</v>
      </c>
      <c r="C99">
        <f t="shared" si="24"/>
        <v>7.0788490766954553</v>
      </c>
      <c r="D99" t="s">
        <v>26</v>
      </c>
      <c r="E99" t="s">
        <v>21</v>
      </c>
      <c r="F99">
        <v>1</v>
      </c>
      <c r="G99">
        <f t="shared" si="25"/>
        <v>30</v>
      </c>
      <c r="I99">
        <v>2033</v>
      </c>
      <c r="J99" t="s">
        <v>25</v>
      </c>
      <c r="K99">
        <f t="shared" si="26"/>
        <v>32.5</v>
      </c>
      <c r="L99" cm="1">
        <f t="array" ref="L99">STOWA2024_JAARROND_T(A99*60,K99,I99,"L","")</f>
        <v>0.11347155831325018</v>
      </c>
      <c r="M99">
        <f t="shared" si="19"/>
        <v>13.219171590638531</v>
      </c>
    </row>
    <row r="100" spans="1:13" x14ac:dyDescent="0.3">
      <c r="A100">
        <v>96</v>
      </c>
      <c r="B100">
        <f t="shared" si="23"/>
        <v>4.5266572862482537</v>
      </c>
      <c r="C100">
        <f t="shared" si="24"/>
        <v>4.5266572862482537</v>
      </c>
      <c r="D100" t="s">
        <v>26</v>
      </c>
      <c r="E100" t="s">
        <v>21</v>
      </c>
      <c r="F100">
        <v>1</v>
      </c>
      <c r="G100">
        <f t="shared" si="25"/>
        <v>35</v>
      </c>
      <c r="I100">
        <v>2033</v>
      </c>
      <c r="J100" t="s">
        <v>25</v>
      </c>
      <c r="K100">
        <f t="shared" si="26"/>
        <v>37.5</v>
      </c>
      <c r="L100" cm="1">
        <f t="array" ref="L100">STOWA2024_JAARROND_T(A100*60,K100,I100,"L","")</f>
        <v>0.17256226995708293</v>
      </c>
      <c r="M100">
        <f t="shared" si="19"/>
        <v>8.6925143043902775</v>
      </c>
    </row>
    <row r="101" spans="1:13" x14ac:dyDescent="0.3">
      <c r="A101">
        <v>96</v>
      </c>
      <c r="B101">
        <f>M100-M101</f>
        <v>2.923717648920622</v>
      </c>
      <c r="C101">
        <f t="shared" si="24"/>
        <v>2.923717648920622</v>
      </c>
      <c r="D101" t="s">
        <v>26</v>
      </c>
      <c r="E101" t="s">
        <v>21</v>
      </c>
      <c r="F101">
        <v>1</v>
      </c>
      <c r="G101">
        <f>G100+5</f>
        <v>40</v>
      </c>
      <c r="I101">
        <v>2033</v>
      </c>
      <c r="J101" t="s">
        <v>25</v>
      </c>
      <c r="K101">
        <f>AVERAGE(G101:G102)</f>
        <v>42.5</v>
      </c>
      <c r="L101" cm="1">
        <f t="array" ref="L101">STOWA2024_JAARROND_T(A101*60,K101,I101,"L","")</f>
        <v>0.26001956553240313</v>
      </c>
      <c r="M101">
        <f t="shared" si="19"/>
        <v>5.7687966554696555</v>
      </c>
    </row>
    <row r="102" spans="1:13" x14ac:dyDescent="0.3">
      <c r="A102">
        <v>96</v>
      </c>
      <c r="B102">
        <f t="shared" ref="B102:B124" si="27">M101-M102</f>
        <v>1.9063663072401158</v>
      </c>
      <c r="C102">
        <f t="shared" si="24"/>
        <v>1.9063663072401158</v>
      </c>
      <c r="D102" t="s">
        <v>26</v>
      </c>
      <c r="E102" t="s">
        <v>21</v>
      </c>
      <c r="F102">
        <v>1</v>
      </c>
      <c r="G102">
        <f t="shared" ref="G102:G125" si="28">G101+5</f>
        <v>45</v>
      </c>
      <c r="I102">
        <v>2033</v>
      </c>
      <c r="J102" t="s">
        <v>25</v>
      </c>
      <c r="K102">
        <f t="shared" ref="K102:K124" si="29">AVERAGE(G102:G103)</f>
        <v>47.5</v>
      </c>
      <c r="L102" cm="1">
        <f t="array" ref="L102">STOWA2024_JAARROND_T(A102*60,K102,I102,"L","")</f>
        <v>0.38835651772660956</v>
      </c>
      <c r="M102">
        <f t="shared" si="19"/>
        <v>3.8624303482295397</v>
      </c>
    </row>
    <row r="103" spans="1:13" x14ac:dyDescent="0.3">
      <c r="A103">
        <v>96</v>
      </c>
      <c r="B103">
        <f t="shared" si="27"/>
        <v>1.2544451492565782</v>
      </c>
      <c r="C103">
        <f t="shared" si="24"/>
        <v>1.2544451492565782</v>
      </c>
      <c r="D103" t="s">
        <v>26</v>
      </c>
      <c r="E103" t="s">
        <v>21</v>
      </c>
      <c r="F103">
        <v>1</v>
      </c>
      <c r="G103">
        <f t="shared" si="28"/>
        <v>50</v>
      </c>
      <c r="I103">
        <v>2033</v>
      </c>
      <c r="J103" t="s">
        <v>25</v>
      </c>
      <c r="K103">
        <f t="shared" si="29"/>
        <v>52.5</v>
      </c>
      <c r="L103" cm="1">
        <f t="array" ref="L103">STOWA2024_JAARROND_T(A103*60,K103,I103,"L","")</f>
        <v>0.57515663838533593</v>
      </c>
      <c r="M103">
        <f t="shared" si="19"/>
        <v>2.6079851989729614</v>
      </c>
    </row>
    <row r="104" spans="1:13" x14ac:dyDescent="0.3">
      <c r="A104">
        <v>96</v>
      </c>
      <c r="B104">
        <f t="shared" si="27"/>
        <v>0.83270475456436843</v>
      </c>
      <c r="C104">
        <f t="shared" si="24"/>
        <v>0.83270475456436843</v>
      </c>
      <c r="D104" t="s">
        <v>26</v>
      </c>
      <c r="E104" t="s">
        <v>21</v>
      </c>
      <c r="F104">
        <v>1</v>
      </c>
      <c r="G104">
        <f t="shared" si="28"/>
        <v>55</v>
      </c>
      <c r="I104">
        <v>2033</v>
      </c>
      <c r="J104" t="s">
        <v>25</v>
      </c>
      <c r="K104">
        <f t="shared" si="29"/>
        <v>57.5</v>
      </c>
      <c r="L104" cm="1">
        <f t="array" ref="L104">STOWA2024_JAARROND_T(A104*60,K104,I104,"L","")</f>
        <v>0.84493692516266161</v>
      </c>
      <c r="M104">
        <f t="shared" si="19"/>
        <v>1.775280444408593</v>
      </c>
    </row>
    <row r="105" spans="1:13" x14ac:dyDescent="0.3">
      <c r="A105">
        <v>96</v>
      </c>
      <c r="B105">
        <f t="shared" si="27"/>
        <v>0.55726549345879506</v>
      </c>
      <c r="C105">
        <f t="shared" si="24"/>
        <v>0.55726549345879506</v>
      </c>
      <c r="D105" t="s">
        <v>26</v>
      </c>
      <c r="E105" t="s">
        <v>21</v>
      </c>
      <c r="F105">
        <v>1</v>
      </c>
      <c r="G105">
        <f t="shared" si="28"/>
        <v>60</v>
      </c>
      <c r="I105">
        <v>2033</v>
      </c>
      <c r="J105" t="s">
        <v>25</v>
      </c>
      <c r="K105">
        <f t="shared" si="29"/>
        <v>62.5</v>
      </c>
      <c r="L105" cm="1">
        <f t="array" ref="L105">STOWA2024_JAARROND_T(A105*60,K105,I105,"L","")</f>
        <v>1.2315119767867484</v>
      </c>
      <c r="M105">
        <f t="shared" si="19"/>
        <v>1.2180149509497979</v>
      </c>
    </row>
    <row r="106" spans="1:13" x14ac:dyDescent="0.3">
      <c r="A106">
        <v>96</v>
      </c>
      <c r="B106">
        <f t="shared" si="27"/>
        <v>0.37617434511934644</v>
      </c>
      <c r="C106">
        <f t="shared" si="24"/>
        <v>0.37617434511934644</v>
      </c>
      <c r="D106" t="s">
        <v>26</v>
      </c>
      <c r="E106" t="s">
        <v>21</v>
      </c>
      <c r="F106">
        <v>1</v>
      </c>
      <c r="G106">
        <f t="shared" si="28"/>
        <v>65</v>
      </c>
      <c r="I106">
        <v>2033</v>
      </c>
      <c r="J106" t="s">
        <v>25</v>
      </c>
      <c r="K106">
        <f t="shared" si="29"/>
        <v>67.5</v>
      </c>
      <c r="L106" cm="1">
        <f t="array" ref="L106">STOWA2024_JAARROND_T(A106*60,K106,I106,"L","")</f>
        <v>1.78180998827004</v>
      </c>
      <c r="M106">
        <f t="shared" si="19"/>
        <v>0.8418406058304515</v>
      </c>
    </row>
    <row r="107" spans="1:13" x14ac:dyDescent="0.3">
      <c r="A107">
        <v>96</v>
      </c>
      <c r="B107">
        <f t="shared" si="27"/>
        <v>0.25579952645484316</v>
      </c>
      <c r="C107">
        <f t="shared" si="24"/>
        <v>0.25579952645484316</v>
      </c>
      <c r="D107" t="s">
        <v>26</v>
      </c>
      <c r="E107" t="s">
        <v>21</v>
      </c>
      <c r="F107">
        <v>1</v>
      </c>
      <c r="G107">
        <f t="shared" si="28"/>
        <v>70</v>
      </c>
      <c r="I107">
        <v>2033</v>
      </c>
      <c r="J107" t="s">
        <v>25</v>
      </c>
      <c r="K107">
        <f t="shared" si="29"/>
        <v>72.5</v>
      </c>
      <c r="L107" cm="1">
        <f t="array" ref="L107">STOWA2024_JAARROND_T(A107*60,K107,I107,"L","")</f>
        <v>2.5595475347874252</v>
      </c>
      <c r="M107">
        <f t="shared" si="19"/>
        <v>0.58604107937560834</v>
      </c>
    </row>
    <row r="108" spans="1:13" x14ac:dyDescent="0.3">
      <c r="A108">
        <v>96</v>
      </c>
      <c r="B108">
        <f t="shared" si="27"/>
        <v>0.17525104376308864</v>
      </c>
      <c r="C108">
        <f t="shared" si="24"/>
        <v>0.17525104376308864</v>
      </c>
      <c r="D108" t="s">
        <v>26</v>
      </c>
      <c r="E108" t="s">
        <v>21</v>
      </c>
      <c r="F108">
        <v>1</v>
      </c>
      <c r="G108">
        <f t="shared" si="28"/>
        <v>75</v>
      </c>
      <c r="I108">
        <v>2033</v>
      </c>
      <c r="J108" t="s">
        <v>25</v>
      </c>
      <c r="K108">
        <f t="shared" si="29"/>
        <v>77.5</v>
      </c>
      <c r="L108" cm="1">
        <f t="array" ref="L108">STOWA2024_JAARROND_T(A108*60,K108,I108,"L","")</f>
        <v>3.6515004502565018</v>
      </c>
      <c r="M108">
        <f t="shared" si="19"/>
        <v>0.4107900356125197</v>
      </c>
    </row>
    <row r="109" spans="1:13" x14ac:dyDescent="0.3">
      <c r="A109">
        <v>96</v>
      </c>
      <c r="B109">
        <f t="shared" si="27"/>
        <v>0.120925389926683</v>
      </c>
      <c r="C109">
        <f t="shared" si="24"/>
        <v>0.120925389926683</v>
      </c>
      <c r="D109" t="s">
        <v>26</v>
      </c>
      <c r="E109" t="s">
        <v>21</v>
      </c>
      <c r="F109">
        <v>1</v>
      </c>
      <c r="G109">
        <f t="shared" si="28"/>
        <v>80</v>
      </c>
      <c r="I109">
        <v>2033</v>
      </c>
      <c r="J109" t="s">
        <v>25</v>
      </c>
      <c r="K109">
        <f t="shared" si="29"/>
        <v>82.5</v>
      </c>
      <c r="L109" cm="1">
        <f t="array" ref="L109">STOWA2024_JAARROND_T(A109*60,K109,I109,"L","")</f>
        <v>5.1748290877313172</v>
      </c>
      <c r="M109">
        <f t="shared" si="19"/>
        <v>0.2898646456858367</v>
      </c>
    </row>
    <row r="110" spans="1:13" x14ac:dyDescent="0.3">
      <c r="A110">
        <v>96</v>
      </c>
      <c r="B110">
        <f t="shared" si="27"/>
        <v>8.4013510432720706E-2</v>
      </c>
      <c r="C110">
        <f t="shared" si="24"/>
        <v>8.4013510432720706E-2</v>
      </c>
      <c r="D110" t="s">
        <v>26</v>
      </c>
      <c r="E110" t="s">
        <v>21</v>
      </c>
      <c r="F110">
        <v>1</v>
      </c>
      <c r="G110">
        <f t="shared" si="28"/>
        <v>85</v>
      </c>
      <c r="I110">
        <v>2033</v>
      </c>
      <c r="J110" t="s">
        <v>25</v>
      </c>
      <c r="K110">
        <f t="shared" si="29"/>
        <v>87.5</v>
      </c>
      <c r="L110" cm="1">
        <f t="array" ref="L110">STOWA2024_JAARROND_T(A110*60,K110,I110,"L","")</f>
        <v>7.2868191771475512</v>
      </c>
      <c r="M110">
        <f t="shared" si="19"/>
        <v>0.20585113525311599</v>
      </c>
    </row>
    <row r="111" spans="1:13" x14ac:dyDescent="0.3">
      <c r="A111">
        <v>96</v>
      </c>
      <c r="B111">
        <f t="shared" si="27"/>
        <v>5.8760380917733723E-2</v>
      </c>
      <c r="C111">
        <f t="shared" si="24"/>
        <v>5.8760380917733723E-2</v>
      </c>
      <c r="D111" t="s">
        <v>26</v>
      </c>
      <c r="E111" t="s">
        <v>21</v>
      </c>
      <c r="F111">
        <v>1</v>
      </c>
      <c r="G111">
        <f t="shared" si="28"/>
        <v>90</v>
      </c>
      <c r="I111">
        <v>2033</v>
      </c>
      <c r="J111" t="s">
        <v>25</v>
      </c>
      <c r="K111">
        <f t="shared" si="29"/>
        <v>92.5</v>
      </c>
      <c r="L111" cm="1">
        <f t="array" ref="L111">STOWA2024_JAARROND_T(A111*60,K111,I111,"L","")</f>
        <v>10.197785760074652</v>
      </c>
      <c r="M111">
        <f t="shared" si="19"/>
        <v>0.14709075433538227</v>
      </c>
    </row>
    <row r="112" spans="1:13" x14ac:dyDescent="0.3">
      <c r="A112">
        <v>96</v>
      </c>
      <c r="B112">
        <f t="shared" si="27"/>
        <v>4.1359073874711383E-2</v>
      </c>
      <c r="C112">
        <f t="shared" si="24"/>
        <v>4.1359073874711383E-2</v>
      </c>
      <c r="D112" t="s">
        <v>26</v>
      </c>
      <c r="E112" t="s">
        <v>21</v>
      </c>
      <c r="F112">
        <v>1</v>
      </c>
      <c r="G112">
        <f t="shared" si="28"/>
        <v>95</v>
      </c>
      <c r="I112">
        <v>2033</v>
      </c>
      <c r="J112" t="s">
        <v>25</v>
      </c>
      <c r="K112">
        <f t="shared" si="29"/>
        <v>97.5</v>
      </c>
      <c r="L112" cm="1">
        <f t="array" ref="L112">STOWA2024_JAARROND_T(A112*60,K112,I112,"L","")</f>
        <v>14.186854814607399</v>
      </c>
      <c r="M112">
        <f t="shared" si="19"/>
        <v>0.10573168046067088</v>
      </c>
    </row>
    <row r="113" spans="1:13" x14ac:dyDescent="0.3">
      <c r="A113">
        <v>96</v>
      </c>
      <c r="B113">
        <f t="shared" si="27"/>
        <v>2.929203434909658E-2</v>
      </c>
      <c r="C113">
        <f t="shared" si="24"/>
        <v>2.929203434909658E-2</v>
      </c>
      <c r="D113" t="s">
        <v>26</v>
      </c>
      <c r="E113" t="s">
        <v>21</v>
      </c>
      <c r="F113">
        <v>1</v>
      </c>
      <c r="G113">
        <f t="shared" si="28"/>
        <v>100</v>
      </c>
      <c r="I113">
        <v>2033</v>
      </c>
      <c r="J113" t="s">
        <v>25</v>
      </c>
      <c r="K113">
        <f t="shared" si="29"/>
        <v>102.5</v>
      </c>
      <c r="L113" cm="1">
        <f t="array" ref="L113">STOWA2024_JAARROND_T(A113*60,K113,I113,"L","")</f>
        <v>19.623324757555018</v>
      </c>
      <c r="M113">
        <f t="shared" si="19"/>
        <v>7.6439646111574305E-2</v>
      </c>
    </row>
    <row r="114" spans="1:13" x14ac:dyDescent="0.3">
      <c r="A114">
        <v>96</v>
      </c>
      <c r="B114">
        <f t="shared" si="27"/>
        <v>2.0869153488858705E-2</v>
      </c>
      <c r="C114">
        <f t="shared" si="24"/>
        <v>2.0869153488858705E-2</v>
      </c>
      <c r="D114" t="s">
        <v>26</v>
      </c>
      <c r="E114" t="s">
        <v>21</v>
      </c>
      <c r="F114">
        <v>1</v>
      </c>
      <c r="G114">
        <f t="shared" si="28"/>
        <v>105</v>
      </c>
      <c r="I114">
        <v>2033</v>
      </c>
      <c r="J114" t="s">
        <v>25</v>
      </c>
      <c r="K114">
        <f t="shared" si="29"/>
        <v>107.5</v>
      </c>
      <c r="L114" cm="1">
        <f t="array" ref="L114">STOWA2024_JAARROND_T(A114*60,K114,I114,"L","")</f>
        <v>26.992742536654134</v>
      </c>
      <c r="M114">
        <f t="shared" si="19"/>
        <v>5.55704926227156E-2</v>
      </c>
    </row>
    <row r="115" spans="1:13" x14ac:dyDescent="0.3">
      <c r="A115">
        <v>96</v>
      </c>
      <c r="B115">
        <f t="shared" si="27"/>
        <v>1.4954807065362209E-2</v>
      </c>
      <c r="C115">
        <f t="shared" si="24"/>
        <v>1.4954807065362209E-2</v>
      </c>
      <c r="D115" t="s">
        <v>26</v>
      </c>
      <c r="E115" t="s">
        <v>21</v>
      </c>
      <c r="F115">
        <v>1</v>
      </c>
      <c r="G115">
        <f t="shared" si="28"/>
        <v>110</v>
      </c>
      <c r="I115">
        <v>2033</v>
      </c>
      <c r="J115" t="s">
        <v>25</v>
      </c>
      <c r="K115">
        <f t="shared" si="29"/>
        <v>112.5</v>
      </c>
      <c r="L115" cm="1">
        <f t="array" ref="L115">STOWA2024_JAARROND_T(A115*60,K115,I115,"L","")</f>
        <v>36.931544535468959</v>
      </c>
      <c r="M115">
        <f t="shared" si="19"/>
        <v>4.0615685557353391E-2</v>
      </c>
    </row>
    <row r="116" spans="1:13" x14ac:dyDescent="0.3">
      <c r="A116">
        <v>96</v>
      </c>
      <c r="B116">
        <f t="shared" si="27"/>
        <v>1.0776009180893088E-2</v>
      </c>
      <c r="C116">
        <f t="shared" si="24"/>
        <v>1.0776009180893088E-2</v>
      </c>
      <c r="D116" t="s">
        <v>26</v>
      </c>
      <c r="E116" t="s">
        <v>21</v>
      </c>
      <c r="F116">
        <v>1</v>
      </c>
      <c r="G116">
        <f t="shared" si="28"/>
        <v>115</v>
      </c>
      <c r="I116">
        <v>2033</v>
      </c>
      <c r="J116" t="s">
        <v>25</v>
      </c>
      <c r="K116">
        <f t="shared" si="29"/>
        <v>117.5</v>
      </c>
      <c r="L116" cm="1">
        <f t="array" ref="L116">STOWA2024_JAARROND_T(A116*60,K116,I116,"L","")</f>
        <v>50.268641692887414</v>
      </c>
      <c r="M116">
        <f t="shared" si="19"/>
        <v>2.9839676376460303E-2</v>
      </c>
    </row>
    <row r="117" spans="1:13" x14ac:dyDescent="0.3">
      <c r="A117">
        <v>96</v>
      </c>
      <c r="B117">
        <f t="shared" si="27"/>
        <v>7.8066002890152392E-3</v>
      </c>
      <c r="C117">
        <f t="shared" si="24"/>
        <v>7.8066002890152392E-3</v>
      </c>
      <c r="D117" t="s">
        <v>26</v>
      </c>
      <c r="E117" t="s">
        <v>21</v>
      </c>
      <c r="F117">
        <v>1</v>
      </c>
      <c r="G117">
        <f t="shared" si="28"/>
        <v>120</v>
      </c>
      <c r="I117">
        <v>2033</v>
      </c>
      <c r="J117" t="s">
        <v>25</v>
      </c>
      <c r="K117">
        <f t="shared" si="29"/>
        <v>122.5</v>
      </c>
      <c r="L117" cm="1">
        <f t="array" ref="L117">STOWA2024_JAARROND_T(A117*60,K117,I117,"L","")</f>
        <v>68.079463532317817</v>
      </c>
      <c r="M117">
        <f t="shared" si="19"/>
        <v>2.2033076087445064E-2</v>
      </c>
    </row>
    <row r="118" spans="1:13" x14ac:dyDescent="0.3">
      <c r="A118">
        <v>96</v>
      </c>
      <c r="B118">
        <f t="shared" si="27"/>
        <v>5.6852218051439453E-3</v>
      </c>
      <c r="C118">
        <f t="shared" si="24"/>
        <v>5.6852218051439453E-3</v>
      </c>
      <c r="D118" t="s">
        <v>26</v>
      </c>
      <c r="E118" t="s">
        <v>21</v>
      </c>
      <c r="F118">
        <v>1</v>
      </c>
      <c r="G118">
        <f t="shared" si="28"/>
        <v>125</v>
      </c>
      <c r="I118">
        <v>2033</v>
      </c>
      <c r="J118" t="s">
        <v>25</v>
      </c>
      <c r="K118">
        <f t="shared" si="29"/>
        <v>127.5</v>
      </c>
      <c r="L118" cm="1">
        <f t="array" ref="L118">STOWA2024_JAARROND_T(A118*60,K118,I118,"L","")</f>
        <v>91.755160897412935</v>
      </c>
      <c r="M118">
        <f t="shared" si="19"/>
        <v>1.6347854282301118E-2</v>
      </c>
    </row>
    <row r="119" spans="1:13" x14ac:dyDescent="0.3">
      <c r="A119">
        <v>96</v>
      </c>
      <c r="B119">
        <f t="shared" si="27"/>
        <v>4.1610213998365918E-3</v>
      </c>
      <c r="C119">
        <f t="shared" si="24"/>
        <v>4.1610213998365918E-3</v>
      </c>
      <c r="D119" t="s">
        <v>26</v>
      </c>
      <c r="E119" t="s">
        <v>21</v>
      </c>
      <c r="F119">
        <v>1</v>
      </c>
      <c r="G119">
        <f t="shared" si="28"/>
        <v>130</v>
      </c>
      <c r="I119">
        <v>2033</v>
      </c>
      <c r="J119" t="s">
        <v>25</v>
      </c>
      <c r="K119">
        <f t="shared" si="29"/>
        <v>132.5</v>
      </c>
      <c r="L119" cm="1">
        <f t="array" ref="L119">STOWA2024_JAARROND_T(A119*60,K119,I119,"L","")</f>
        <v>123.08366041174901</v>
      </c>
      <c r="M119">
        <f t="shared" si="19"/>
        <v>1.2186832882464527E-2</v>
      </c>
    </row>
    <row r="120" spans="1:13" x14ac:dyDescent="0.3">
      <c r="A120">
        <v>96</v>
      </c>
      <c r="B120">
        <f t="shared" si="27"/>
        <v>3.0605034968290354E-3</v>
      </c>
      <c r="C120">
        <f t="shared" si="24"/>
        <v>3.0605034968290354E-3</v>
      </c>
      <c r="D120" t="s">
        <v>26</v>
      </c>
      <c r="E120" t="s">
        <v>21</v>
      </c>
      <c r="F120">
        <v>1</v>
      </c>
      <c r="G120">
        <f t="shared" si="28"/>
        <v>135</v>
      </c>
      <c r="I120">
        <v>2033</v>
      </c>
      <c r="J120" t="s">
        <v>25</v>
      </c>
      <c r="K120">
        <f t="shared" si="29"/>
        <v>137.5</v>
      </c>
      <c r="L120" cm="1">
        <f t="array" ref="L120">STOWA2024_JAARROND_T(A120*60,K120,I120,"L","")</f>
        <v>164.35961673276282</v>
      </c>
      <c r="M120">
        <f t="shared" si="19"/>
        <v>9.1263293856354913E-3</v>
      </c>
    </row>
    <row r="121" spans="1:13" x14ac:dyDescent="0.3">
      <c r="A121">
        <v>96</v>
      </c>
      <c r="B121">
        <f t="shared" si="27"/>
        <v>2.2616232767386814E-3</v>
      </c>
      <c r="C121">
        <f t="shared" si="24"/>
        <v>2.2616232767386814E-3</v>
      </c>
      <c r="D121" t="s">
        <v>26</v>
      </c>
      <c r="E121" t="s">
        <v>21</v>
      </c>
      <c r="F121">
        <v>1</v>
      </c>
      <c r="G121">
        <f t="shared" si="28"/>
        <v>140</v>
      </c>
      <c r="I121">
        <v>2033</v>
      </c>
      <c r="J121" t="s">
        <v>25</v>
      </c>
      <c r="K121">
        <f t="shared" si="29"/>
        <v>142.5</v>
      </c>
      <c r="L121" cm="1">
        <f t="array" ref="L121">STOWA2024_JAARROND_T(A121*60,K121,I121,"L","")</f>
        <v>218.50899021823628</v>
      </c>
      <c r="M121">
        <f t="shared" si="19"/>
        <v>6.8647061088968099E-3</v>
      </c>
    </row>
    <row r="122" spans="1:13" x14ac:dyDescent="0.3">
      <c r="A122">
        <v>96</v>
      </c>
      <c r="B122">
        <f t="shared" si="27"/>
        <v>1.6790017335313184E-3</v>
      </c>
      <c r="C122">
        <f t="shared" si="24"/>
        <v>1.6790017335313184E-3</v>
      </c>
      <c r="D122" t="s">
        <v>26</v>
      </c>
      <c r="E122" t="s">
        <v>21</v>
      </c>
      <c r="F122">
        <v>1</v>
      </c>
      <c r="G122">
        <f t="shared" si="28"/>
        <v>145</v>
      </c>
      <c r="I122">
        <v>2033</v>
      </c>
      <c r="J122" t="s">
        <v>25</v>
      </c>
      <c r="K122">
        <f t="shared" si="29"/>
        <v>147.5</v>
      </c>
      <c r="L122" cm="1">
        <f t="array" ref="L122">STOWA2024_JAARROND_T(A122*60,K122,I122,"L","")</f>
        <v>289.25675114179239</v>
      </c>
      <c r="M122">
        <f t="shared" si="19"/>
        <v>5.1857043753654915E-3</v>
      </c>
    </row>
    <row r="123" spans="1:13" x14ac:dyDescent="0.3">
      <c r="A123">
        <v>96</v>
      </c>
      <c r="B123">
        <f t="shared" si="27"/>
        <v>1.2520527207168838E-3</v>
      </c>
      <c r="C123">
        <f t="shared" si="24"/>
        <v>1.2520527207168838E-3</v>
      </c>
      <c r="D123" t="s">
        <v>26</v>
      </c>
      <c r="E123" t="s">
        <v>21</v>
      </c>
      <c r="F123">
        <v>1</v>
      </c>
      <c r="G123">
        <f t="shared" si="28"/>
        <v>150</v>
      </c>
      <c r="I123">
        <v>2033</v>
      </c>
      <c r="J123" t="s">
        <v>25</v>
      </c>
      <c r="K123">
        <f t="shared" si="29"/>
        <v>152.5</v>
      </c>
      <c r="L123" cm="1">
        <f t="array" ref="L123">STOWA2024_JAARROND_T(A123*60,K123,I123,"L","")</f>
        <v>381.32507189022931</v>
      </c>
      <c r="M123">
        <f t="shared" si="19"/>
        <v>3.9336516546486077E-3</v>
      </c>
    </row>
    <row r="124" spans="1:13" x14ac:dyDescent="0.3">
      <c r="A124">
        <v>96</v>
      </c>
      <c r="B124">
        <f t="shared" si="27"/>
        <v>9.3767250890545864E-4</v>
      </c>
      <c r="C124">
        <f t="shared" si="24"/>
        <v>9.3767250890545864E-4</v>
      </c>
      <c r="D124" t="s">
        <v>26</v>
      </c>
      <c r="E124" t="s">
        <v>21</v>
      </c>
      <c r="F124">
        <v>1</v>
      </c>
      <c r="G124">
        <f t="shared" si="28"/>
        <v>155</v>
      </c>
      <c r="I124">
        <v>2033</v>
      </c>
      <c r="J124" t="s">
        <v>25</v>
      </c>
      <c r="K124">
        <f t="shared" si="29"/>
        <v>157.5</v>
      </c>
      <c r="L124" cm="1">
        <f t="array" ref="L124">STOWA2024_JAARROND_T(A124*60,K124,I124,"L","")</f>
        <v>500.67104176318514</v>
      </c>
      <c r="M124">
        <f t="shared" si="19"/>
        <v>2.9959791457431491E-3</v>
      </c>
    </row>
    <row r="125" spans="1:13" x14ac:dyDescent="0.3">
      <c r="A125">
        <v>96</v>
      </c>
      <c r="B125" s="1">
        <f>M124</f>
        <v>2.9959791457431491E-3</v>
      </c>
      <c r="C125">
        <f t="shared" si="24"/>
        <v>2.9959791457431491E-3</v>
      </c>
      <c r="D125" t="s">
        <v>26</v>
      </c>
      <c r="E125" t="s">
        <v>21</v>
      </c>
      <c r="F125">
        <v>1</v>
      </c>
      <c r="G125">
        <f t="shared" si="28"/>
        <v>160</v>
      </c>
      <c r="I125">
        <v>2033</v>
      </c>
      <c r="J125" t="s">
        <v>25</v>
      </c>
      <c r="K125" s="1">
        <v>999</v>
      </c>
      <c r="L125" cm="1">
        <f t="array" ref="L125">STOWA2024_JAARROND_T(A125*60,K125,I125,"L","")</f>
        <v>5067296573069.624</v>
      </c>
      <c r="M125">
        <f t="shared" si="19"/>
        <v>2.96015829815807E-13</v>
      </c>
    </row>
    <row r="126" spans="1:13" x14ac:dyDescent="0.3">
      <c r="A126">
        <v>192</v>
      </c>
      <c r="B126" s="1">
        <f>365.25*24/A126 - M126</f>
        <v>-49.583963343564278</v>
      </c>
      <c r="C126">
        <f>B126</f>
        <v>-49.583963343564278</v>
      </c>
      <c r="D126" t="s">
        <v>26</v>
      </c>
      <c r="E126" t="s">
        <v>21</v>
      </c>
      <c r="F126">
        <v>1</v>
      </c>
      <c r="G126">
        <v>10</v>
      </c>
      <c r="I126">
        <v>2033</v>
      </c>
      <c r="J126" t="s">
        <v>25</v>
      </c>
      <c r="K126" s="1">
        <v>12.5</v>
      </c>
      <c r="L126" cm="1">
        <f t="array" ref="L126">STOWA2024_JAARROND_T(A126*60,K126,I126,"L","")</f>
        <v>1.5749649726098186E-2</v>
      </c>
      <c r="M126">
        <f t="shared" si="19"/>
        <v>95.240213343564278</v>
      </c>
    </row>
    <row r="127" spans="1:13" x14ac:dyDescent="0.3">
      <c r="A127">
        <v>192</v>
      </c>
      <c r="B127">
        <f t="shared" ref="B127:B131" si="30">M126-M127</f>
        <v>25.067207085132765</v>
      </c>
      <c r="C127">
        <f t="shared" ref="C127:C156" si="31">B127</f>
        <v>25.067207085132765</v>
      </c>
      <c r="D127" t="s">
        <v>26</v>
      </c>
      <c r="E127" t="s">
        <v>21</v>
      </c>
      <c r="F127">
        <v>1</v>
      </c>
      <c r="G127">
        <f t="shared" ref="G127:G131" si="32">G126+5</f>
        <v>15</v>
      </c>
      <c r="I127">
        <v>2033</v>
      </c>
      <c r="J127" t="s">
        <v>25</v>
      </c>
      <c r="K127">
        <f t="shared" ref="K127:K131" si="33">AVERAGE(G127:G128)</f>
        <v>17.5</v>
      </c>
      <c r="L127" cm="1">
        <f t="array" ref="L127">STOWA2024_JAARROND_T(A127*60,K127,I127,"L","")</f>
        <v>2.1375740900651096E-2</v>
      </c>
      <c r="M127">
        <f t="shared" si="19"/>
        <v>70.173006258431514</v>
      </c>
    </row>
    <row r="128" spans="1:13" x14ac:dyDescent="0.3">
      <c r="A128">
        <v>192</v>
      </c>
      <c r="B128">
        <f t="shared" si="30"/>
        <v>18.490890367405584</v>
      </c>
      <c r="C128">
        <f t="shared" si="31"/>
        <v>18.490890367405584</v>
      </c>
      <c r="D128" t="s">
        <v>26</v>
      </c>
      <c r="E128" t="s">
        <v>21</v>
      </c>
      <c r="F128">
        <v>1</v>
      </c>
      <c r="G128">
        <f t="shared" si="32"/>
        <v>20</v>
      </c>
      <c r="I128">
        <v>2033</v>
      </c>
      <c r="J128" t="s">
        <v>25</v>
      </c>
      <c r="K128">
        <f t="shared" si="33"/>
        <v>22.5</v>
      </c>
      <c r="L128" cm="1">
        <f t="array" ref="L128">STOWA2024_JAARROND_T(A128*60,K128,I128,"L","")</f>
        <v>2.9023579513710655E-2</v>
      </c>
      <c r="M128">
        <f t="shared" si="19"/>
        <v>51.68211589102593</v>
      </c>
    </row>
    <row r="129" spans="1:13" x14ac:dyDescent="0.3">
      <c r="A129">
        <v>192</v>
      </c>
      <c r="B129">
        <f t="shared" si="30"/>
        <v>13.633387899240937</v>
      </c>
      <c r="C129">
        <f t="shared" si="31"/>
        <v>13.633387899240937</v>
      </c>
      <c r="D129" t="s">
        <v>26</v>
      </c>
      <c r="E129" t="s">
        <v>21</v>
      </c>
      <c r="F129">
        <v>1</v>
      </c>
      <c r="G129">
        <f t="shared" si="32"/>
        <v>25</v>
      </c>
      <c r="I129">
        <v>2033</v>
      </c>
      <c r="J129" t="s">
        <v>25</v>
      </c>
      <c r="K129">
        <f t="shared" si="33"/>
        <v>27.5</v>
      </c>
      <c r="L129" cm="1">
        <f t="array" ref="L129">STOWA2024_JAARROND_T(A129*60,K129,I129,"L","")</f>
        <v>3.9423131315292889E-2</v>
      </c>
      <c r="M129">
        <f t="shared" si="19"/>
        <v>38.048727991784993</v>
      </c>
    </row>
    <row r="130" spans="1:13" x14ac:dyDescent="0.3">
      <c r="A130">
        <v>192</v>
      </c>
      <c r="B130">
        <f t="shared" si="30"/>
        <v>10.048482854658687</v>
      </c>
      <c r="C130">
        <f t="shared" si="31"/>
        <v>10.048482854658687</v>
      </c>
      <c r="D130" t="s">
        <v>26</v>
      </c>
      <c r="E130" t="s">
        <v>21</v>
      </c>
      <c r="F130">
        <v>1</v>
      </c>
      <c r="G130">
        <f t="shared" si="32"/>
        <v>30</v>
      </c>
      <c r="I130">
        <v>2033</v>
      </c>
      <c r="J130" t="s">
        <v>25</v>
      </c>
      <c r="K130">
        <f t="shared" si="33"/>
        <v>32.5</v>
      </c>
      <c r="L130" cm="1">
        <f t="array" ref="L130">STOWA2024_JAARROND_T(A130*60,K130,I130,"L","")</f>
        <v>5.3570959563175681E-2</v>
      </c>
      <c r="M130">
        <f t="shared" si="19"/>
        <v>28.000245137126306</v>
      </c>
    </row>
    <row r="131" spans="1:13" x14ac:dyDescent="0.3">
      <c r="A131">
        <v>192</v>
      </c>
      <c r="B131">
        <f t="shared" si="30"/>
        <v>7.4029976890430333</v>
      </c>
      <c r="C131">
        <f t="shared" si="31"/>
        <v>7.4029976890430333</v>
      </c>
      <c r="D131" t="s">
        <v>26</v>
      </c>
      <c r="E131" t="s">
        <v>21</v>
      </c>
      <c r="F131">
        <v>1</v>
      </c>
      <c r="G131">
        <f t="shared" si="32"/>
        <v>35</v>
      </c>
      <c r="I131">
        <v>2033</v>
      </c>
      <c r="J131" t="s">
        <v>25</v>
      </c>
      <c r="K131">
        <f t="shared" si="33"/>
        <v>37.5</v>
      </c>
      <c r="L131" cm="1">
        <f t="array" ref="L131">STOWA2024_JAARROND_T(A131*60,K131,I131,"L","")</f>
        <v>7.2825264821469449E-2</v>
      </c>
      <c r="M131">
        <f t="shared" ref="M131:M187" si="34">1/L131 * 12/8</f>
        <v>20.597247448083273</v>
      </c>
    </row>
    <row r="132" spans="1:13" x14ac:dyDescent="0.3">
      <c r="A132">
        <v>192</v>
      </c>
      <c r="B132">
        <f>M131-M132</f>
        <v>5.4518084793561883</v>
      </c>
      <c r="C132">
        <f t="shared" si="31"/>
        <v>5.4518084793561883</v>
      </c>
      <c r="D132" t="s">
        <v>26</v>
      </c>
      <c r="E132" t="s">
        <v>21</v>
      </c>
      <c r="F132">
        <v>1</v>
      </c>
      <c r="G132">
        <f>G131+5</f>
        <v>40</v>
      </c>
      <c r="I132">
        <v>2033</v>
      </c>
      <c r="J132" t="s">
        <v>25</v>
      </c>
      <c r="K132">
        <f>AVERAGE(G132:G133)</f>
        <v>42.5</v>
      </c>
      <c r="L132" cm="1">
        <f t="array" ref="L132">STOWA2024_JAARROND_T(A132*60,K132,I132,"L","")</f>
        <v>9.9039717706252084E-2</v>
      </c>
      <c r="M132">
        <f t="shared" si="34"/>
        <v>15.145438968727085</v>
      </c>
    </row>
    <row r="133" spans="1:13" x14ac:dyDescent="0.3">
      <c r="A133">
        <v>192</v>
      </c>
      <c r="B133">
        <f t="shared" ref="B133:B155" si="35">M132-M133</f>
        <v>4.0134361714661342</v>
      </c>
      <c r="C133">
        <f t="shared" si="31"/>
        <v>4.0134361714661342</v>
      </c>
      <c r="D133" t="s">
        <v>26</v>
      </c>
      <c r="E133" t="s">
        <v>21</v>
      </c>
      <c r="F133">
        <v>1</v>
      </c>
      <c r="G133">
        <f t="shared" ref="G133:G156" si="36">G132+5</f>
        <v>45</v>
      </c>
      <c r="I133">
        <v>2033</v>
      </c>
      <c r="J133" t="s">
        <v>25</v>
      </c>
      <c r="K133">
        <f t="shared" ref="K133:K155" si="37">AVERAGE(G133:G134)</f>
        <v>47.5</v>
      </c>
      <c r="L133" cm="1">
        <f t="array" ref="L133">STOWA2024_JAARROND_T(A133*60,K133,I133,"L","")</f>
        <v>0.13474664238937109</v>
      </c>
      <c r="M133">
        <f t="shared" si="34"/>
        <v>11.132002797260951</v>
      </c>
    </row>
    <row r="134" spans="1:13" x14ac:dyDescent="0.3">
      <c r="A134">
        <v>192</v>
      </c>
      <c r="B134">
        <f t="shared" si="35"/>
        <v>2.9530827679804474</v>
      </c>
      <c r="C134">
        <f t="shared" si="31"/>
        <v>2.9530827679804474</v>
      </c>
      <c r="D134" t="s">
        <v>26</v>
      </c>
      <c r="E134" t="s">
        <v>21</v>
      </c>
      <c r="F134">
        <v>1</v>
      </c>
      <c r="G134">
        <f t="shared" si="36"/>
        <v>50</v>
      </c>
      <c r="I134">
        <v>2033</v>
      </c>
      <c r="J134" t="s">
        <v>25</v>
      </c>
      <c r="K134">
        <f t="shared" si="37"/>
        <v>52.5</v>
      </c>
      <c r="L134" cm="1">
        <f t="array" ref="L134">STOWA2024_JAARROND_T(A134*60,K134,I134,"L","")</f>
        <v>0.18339829642911359</v>
      </c>
      <c r="M134">
        <f t="shared" si="34"/>
        <v>8.1789200292805031</v>
      </c>
    </row>
    <row r="135" spans="1:13" x14ac:dyDescent="0.3">
      <c r="A135">
        <v>192</v>
      </c>
      <c r="B135">
        <f t="shared" si="35"/>
        <v>2.1721327710994665</v>
      </c>
      <c r="C135">
        <f t="shared" si="31"/>
        <v>2.1721327710994665</v>
      </c>
      <c r="D135" t="s">
        <v>26</v>
      </c>
      <c r="E135" t="s">
        <v>21</v>
      </c>
      <c r="F135">
        <v>1</v>
      </c>
      <c r="G135">
        <f t="shared" si="36"/>
        <v>55</v>
      </c>
      <c r="I135">
        <v>2033</v>
      </c>
      <c r="J135" t="s">
        <v>25</v>
      </c>
      <c r="K135">
        <f t="shared" si="37"/>
        <v>57.5</v>
      </c>
      <c r="L135" cm="1">
        <f t="array" ref="L135">STOWA2024_JAARROND_T(A135*60,K135,I135,"L","")</f>
        <v>0.24971751712315959</v>
      </c>
      <c r="M135">
        <f t="shared" si="34"/>
        <v>6.0067872581810366</v>
      </c>
    </row>
    <row r="136" spans="1:13" x14ac:dyDescent="0.3">
      <c r="A136">
        <v>192</v>
      </c>
      <c r="B136">
        <f t="shared" si="35"/>
        <v>1.5971033538272863</v>
      </c>
      <c r="C136">
        <f t="shared" si="31"/>
        <v>1.5971033538272863</v>
      </c>
      <c r="D136" t="s">
        <v>26</v>
      </c>
      <c r="E136" t="s">
        <v>21</v>
      </c>
      <c r="F136">
        <v>1</v>
      </c>
      <c r="G136">
        <f t="shared" si="36"/>
        <v>60</v>
      </c>
      <c r="I136">
        <v>2033</v>
      </c>
      <c r="J136" t="s">
        <v>25</v>
      </c>
      <c r="K136">
        <f t="shared" si="37"/>
        <v>62.5</v>
      </c>
      <c r="L136" cm="1">
        <f t="array" ref="L136">STOWA2024_JAARROND_T(A136*60,K136,I136,"L","")</f>
        <v>0.34016043610722901</v>
      </c>
      <c r="M136">
        <f t="shared" si="34"/>
        <v>4.4096839043537503</v>
      </c>
    </row>
    <row r="137" spans="1:13" x14ac:dyDescent="0.3">
      <c r="A137">
        <v>192</v>
      </c>
      <c r="B137">
        <f t="shared" si="35"/>
        <v>1.1738058776276574</v>
      </c>
      <c r="C137">
        <f t="shared" si="31"/>
        <v>1.1738058776276574</v>
      </c>
      <c r="D137" t="s">
        <v>26</v>
      </c>
      <c r="E137" t="s">
        <v>21</v>
      </c>
      <c r="F137">
        <v>1</v>
      </c>
      <c r="G137">
        <f t="shared" si="36"/>
        <v>65</v>
      </c>
      <c r="I137">
        <v>2033</v>
      </c>
      <c r="J137" t="s">
        <v>25</v>
      </c>
      <c r="K137">
        <f t="shared" si="37"/>
        <v>67.5</v>
      </c>
      <c r="L137" cm="1">
        <f t="array" ref="L137">STOWA2024_JAARROND_T(A137*60,K137,I137,"L","")</f>
        <v>0.46355270118683317</v>
      </c>
      <c r="M137">
        <f t="shared" si="34"/>
        <v>3.2358780267260929</v>
      </c>
    </row>
    <row r="138" spans="1:13" x14ac:dyDescent="0.3">
      <c r="A138">
        <v>192</v>
      </c>
      <c r="B138">
        <f t="shared" si="35"/>
        <v>0.8623015292668903</v>
      </c>
      <c r="C138">
        <f t="shared" si="31"/>
        <v>0.8623015292668903</v>
      </c>
      <c r="D138" t="s">
        <v>26</v>
      </c>
      <c r="E138" t="s">
        <v>21</v>
      </c>
      <c r="F138">
        <v>1</v>
      </c>
      <c r="G138">
        <f t="shared" si="36"/>
        <v>70</v>
      </c>
      <c r="I138">
        <v>2033</v>
      </c>
      <c r="J138" t="s">
        <v>25</v>
      </c>
      <c r="K138">
        <f t="shared" si="37"/>
        <v>72.5</v>
      </c>
      <c r="L138" cm="1">
        <f t="array" ref="L138">STOWA2024_JAARROND_T(A138*60,K138,I138,"L","")</f>
        <v>0.63195772354743007</v>
      </c>
      <c r="M138">
        <f t="shared" si="34"/>
        <v>2.3735764974592026</v>
      </c>
    </row>
    <row r="139" spans="1:13" x14ac:dyDescent="0.3">
      <c r="A139">
        <v>192</v>
      </c>
      <c r="B139">
        <f t="shared" si="35"/>
        <v>0.63323268076380379</v>
      </c>
      <c r="C139">
        <f t="shared" si="31"/>
        <v>0.63323268076380379</v>
      </c>
      <c r="D139" t="s">
        <v>26</v>
      </c>
      <c r="E139" t="s">
        <v>21</v>
      </c>
      <c r="F139">
        <v>1</v>
      </c>
      <c r="G139">
        <f t="shared" si="36"/>
        <v>75</v>
      </c>
      <c r="I139">
        <v>2033</v>
      </c>
      <c r="J139" t="s">
        <v>25</v>
      </c>
      <c r="K139">
        <f t="shared" si="37"/>
        <v>77.5</v>
      </c>
      <c r="L139" cm="1">
        <f t="array" ref="L139">STOWA2024_JAARROND_T(A139*60,K139,I139,"L","")</f>
        <v>0.86189865796071907</v>
      </c>
      <c r="M139">
        <f t="shared" si="34"/>
        <v>1.7403438166953988</v>
      </c>
    </row>
    <row r="140" spans="1:13" x14ac:dyDescent="0.3">
      <c r="A140">
        <v>192</v>
      </c>
      <c r="B140">
        <f t="shared" si="35"/>
        <v>0.46471493006515452</v>
      </c>
      <c r="C140">
        <f t="shared" si="31"/>
        <v>0.46471493006515452</v>
      </c>
      <c r="D140" t="s">
        <v>26</v>
      </c>
      <c r="E140" t="s">
        <v>21</v>
      </c>
      <c r="F140">
        <v>1</v>
      </c>
      <c r="G140">
        <f t="shared" si="36"/>
        <v>80</v>
      </c>
      <c r="I140">
        <v>2033</v>
      </c>
      <c r="J140" t="s">
        <v>25</v>
      </c>
      <c r="K140">
        <f t="shared" si="37"/>
        <v>82.5</v>
      </c>
      <c r="L140" cm="1">
        <f t="array" ref="L140">STOWA2024_JAARROND_T(A140*60,K140,I140,"L","")</f>
        <v>1.1758905867696865</v>
      </c>
      <c r="M140">
        <f t="shared" si="34"/>
        <v>1.2756288866302443</v>
      </c>
    </row>
    <row r="141" spans="1:13" x14ac:dyDescent="0.3">
      <c r="A141">
        <v>192</v>
      </c>
      <c r="B141">
        <f t="shared" si="35"/>
        <v>0.341085396989946</v>
      </c>
      <c r="C141">
        <f t="shared" si="31"/>
        <v>0.341085396989946</v>
      </c>
      <c r="D141" t="s">
        <v>26</v>
      </c>
      <c r="E141" t="s">
        <v>21</v>
      </c>
      <c r="F141">
        <v>1</v>
      </c>
      <c r="G141">
        <f t="shared" si="36"/>
        <v>85</v>
      </c>
      <c r="I141">
        <v>2033</v>
      </c>
      <c r="J141" t="s">
        <v>25</v>
      </c>
      <c r="K141">
        <f t="shared" si="37"/>
        <v>87.5</v>
      </c>
      <c r="L141" cm="1">
        <f t="array" ref="L141">STOWA2024_JAARROND_T(A141*60,K141,I141,"L","")</f>
        <v>1.6050617404411467</v>
      </c>
      <c r="M141">
        <f t="shared" si="34"/>
        <v>0.93454348964029832</v>
      </c>
    </row>
    <row r="142" spans="1:13" x14ac:dyDescent="0.3">
      <c r="A142">
        <v>192</v>
      </c>
      <c r="B142">
        <f t="shared" si="35"/>
        <v>0.25017636633304818</v>
      </c>
      <c r="C142">
        <f t="shared" si="31"/>
        <v>0.25017636633304818</v>
      </c>
      <c r="D142" t="s">
        <v>26</v>
      </c>
      <c r="E142" t="s">
        <v>21</v>
      </c>
      <c r="F142">
        <v>1</v>
      </c>
      <c r="G142">
        <f t="shared" si="36"/>
        <v>90</v>
      </c>
      <c r="I142">
        <v>2033</v>
      </c>
      <c r="J142" t="s">
        <v>25</v>
      </c>
      <c r="K142">
        <f t="shared" si="37"/>
        <v>92.5</v>
      </c>
      <c r="L142" cm="1">
        <f t="array" ref="L142">STOWA2024_JAARROND_T(A142*60,K142,I142,"L","")</f>
        <v>2.1918060481209984</v>
      </c>
      <c r="M142">
        <f t="shared" si="34"/>
        <v>0.68436712330725014</v>
      </c>
    </row>
    <row r="143" spans="1:13" x14ac:dyDescent="0.3">
      <c r="A143">
        <v>192</v>
      </c>
      <c r="B143">
        <f t="shared" si="35"/>
        <v>0.18340695464386947</v>
      </c>
      <c r="C143">
        <f t="shared" si="31"/>
        <v>0.18340695464386947</v>
      </c>
      <c r="D143" t="s">
        <v>26</v>
      </c>
      <c r="E143" t="s">
        <v>21</v>
      </c>
      <c r="F143">
        <v>1</v>
      </c>
      <c r="G143">
        <f t="shared" si="36"/>
        <v>95</v>
      </c>
      <c r="I143">
        <v>2033</v>
      </c>
      <c r="J143" t="s">
        <v>25</v>
      </c>
      <c r="K143">
        <f t="shared" si="37"/>
        <v>97.5</v>
      </c>
      <c r="L143" cm="1">
        <f t="array" ref="L143">STOWA2024_JAARROND_T(A143*60,K143,I143,"L","")</f>
        <v>2.9942500299019228</v>
      </c>
      <c r="M143">
        <f t="shared" si="34"/>
        <v>0.50096016866338067</v>
      </c>
    </row>
    <row r="144" spans="1:13" x14ac:dyDescent="0.3">
      <c r="A144">
        <v>192</v>
      </c>
      <c r="B144">
        <f t="shared" si="35"/>
        <v>0.13441193317254202</v>
      </c>
      <c r="C144">
        <f t="shared" si="31"/>
        <v>0.13441193317254202</v>
      </c>
      <c r="D144" t="s">
        <v>26</v>
      </c>
      <c r="E144" t="s">
        <v>21</v>
      </c>
      <c r="F144">
        <v>1</v>
      </c>
      <c r="G144">
        <f t="shared" si="36"/>
        <v>100</v>
      </c>
      <c r="I144">
        <v>2033</v>
      </c>
      <c r="J144" t="s">
        <v>25</v>
      </c>
      <c r="K144">
        <f t="shared" si="37"/>
        <v>102.5</v>
      </c>
      <c r="L144" cm="1">
        <f t="array" ref="L144">STOWA2024_JAARROND_T(A144*60,K144,I144,"L","")</f>
        <v>4.0922308573969124</v>
      </c>
      <c r="M144">
        <f t="shared" si="34"/>
        <v>0.36654823549083865</v>
      </c>
    </row>
    <row r="145" spans="1:13" x14ac:dyDescent="0.3">
      <c r="A145">
        <v>192</v>
      </c>
      <c r="B145">
        <f t="shared" si="35"/>
        <v>9.8458402263043254E-2</v>
      </c>
      <c r="C145">
        <f t="shared" si="31"/>
        <v>9.8458402263043254E-2</v>
      </c>
      <c r="D145" t="s">
        <v>26</v>
      </c>
      <c r="E145" t="s">
        <v>21</v>
      </c>
      <c r="F145">
        <v>1</v>
      </c>
      <c r="G145">
        <f t="shared" si="36"/>
        <v>105</v>
      </c>
      <c r="I145">
        <v>2033</v>
      </c>
      <c r="J145" t="s">
        <v>25</v>
      </c>
      <c r="K145">
        <f t="shared" si="37"/>
        <v>107.5</v>
      </c>
      <c r="L145" cm="1">
        <f t="array" ref="L145">STOWA2024_JAARROND_T(A145*60,K145,I145,"L","")</f>
        <v>5.5951394424027008</v>
      </c>
      <c r="M145">
        <f t="shared" si="34"/>
        <v>0.26808983322779539</v>
      </c>
    </row>
    <row r="146" spans="1:13" x14ac:dyDescent="0.3">
      <c r="A146">
        <v>192</v>
      </c>
      <c r="B146">
        <f t="shared" si="35"/>
        <v>7.2093960328736106E-2</v>
      </c>
      <c r="C146">
        <f t="shared" si="31"/>
        <v>7.2093960328736106E-2</v>
      </c>
      <c r="D146" t="s">
        <v>26</v>
      </c>
      <c r="E146" t="s">
        <v>21</v>
      </c>
      <c r="F146">
        <v>1</v>
      </c>
      <c r="G146">
        <f t="shared" si="36"/>
        <v>110</v>
      </c>
      <c r="I146">
        <v>2033</v>
      </c>
      <c r="J146" t="s">
        <v>25</v>
      </c>
      <c r="K146">
        <f t="shared" si="37"/>
        <v>112.5</v>
      </c>
      <c r="L146" cm="1">
        <f t="array" ref="L146">STOWA2024_JAARROND_T(A146*60,K146,I146,"L","")</f>
        <v>7.6532223756187037</v>
      </c>
      <c r="M146">
        <f t="shared" si="34"/>
        <v>0.19599587289905929</v>
      </c>
    </row>
    <row r="147" spans="1:13" x14ac:dyDescent="0.3">
      <c r="A147">
        <v>192</v>
      </c>
      <c r="B147">
        <f t="shared" si="35"/>
        <v>5.2767020588149027E-2</v>
      </c>
      <c r="C147">
        <f t="shared" si="31"/>
        <v>5.2767020588149027E-2</v>
      </c>
      <c r="D147" t="s">
        <v>26</v>
      </c>
      <c r="E147" t="s">
        <v>21</v>
      </c>
      <c r="F147">
        <v>1</v>
      </c>
      <c r="G147">
        <f t="shared" si="36"/>
        <v>115</v>
      </c>
      <c r="I147">
        <v>2033</v>
      </c>
      <c r="J147" t="s">
        <v>25</v>
      </c>
      <c r="K147">
        <f t="shared" si="37"/>
        <v>117.5</v>
      </c>
      <c r="L147" cm="1">
        <f t="array" ref="L147">STOWA2024_JAARROND_T(A147*60,K147,I147,"L","")</f>
        <v>10.472750258054953</v>
      </c>
      <c r="M147">
        <f t="shared" si="34"/>
        <v>0.14322885231091026</v>
      </c>
    </row>
    <row r="148" spans="1:13" x14ac:dyDescent="0.3">
      <c r="A148">
        <v>192</v>
      </c>
      <c r="B148">
        <f t="shared" si="35"/>
        <v>3.8605752533002968E-2</v>
      </c>
      <c r="C148">
        <f t="shared" si="31"/>
        <v>3.8605752533002968E-2</v>
      </c>
      <c r="D148" t="s">
        <v>26</v>
      </c>
      <c r="E148" t="s">
        <v>21</v>
      </c>
      <c r="F148">
        <v>1</v>
      </c>
      <c r="G148">
        <f t="shared" si="36"/>
        <v>120</v>
      </c>
      <c r="I148">
        <v>2033</v>
      </c>
      <c r="J148" t="s">
        <v>25</v>
      </c>
      <c r="K148">
        <f t="shared" si="37"/>
        <v>122.5</v>
      </c>
      <c r="L148" cm="1">
        <f t="array" ref="L148">STOWA2024_JAARROND_T(A148*60,K148,I148,"L","")</f>
        <v>14.337177957680307</v>
      </c>
      <c r="M148">
        <f t="shared" si="34"/>
        <v>0.10462309977790729</v>
      </c>
    </row>
    <row r="149" spans="1:13" x14ac:dyDescent="0.3">
      <c r="A149">
        <v>192</v>
      </c>
      <c r="B149">
        <f t="shared" si="35"/>
        <v>2.8231788602423064E-2</v>
      </c>
      <c r="C149">
        <f t="shared" si="31"/>
        <v>2.8231788602423064E-2</v>
      </c>
      <c r="D149" t="s">
        <v>26</v>
      </c>
      <c r="E149" t="s">
        <v>21</v>
      </c>
      <c r="F149">
        <v>1</v>
      </c>
      <c r="G149">
        <f t="shared" si="36"/>
        <v>125</v>
      </c>
      <c r="I149">
        <v>2033</v>
      </c>
      <c r="J149" t="s">
        <v>25</v>
      </c>
      <c r="K149">
        <f t="shared" si="37"/>
        <v>127.5</v>
      </c>
      <c r="L149" cm="1">
        <f t="array" ref="L149">STOWA2024_JAARROND_T(A149*60,K149,I149,"L","")</f>
        <v>19.635740988320478</v>
      </c>
      <c r="M149">
        <f t="shared" si="34"/>
        <v>7.6391311175484228E-2</v>
      </c>
    </row>
    <row r="150" spans="1:13" x14ac:dyDescent="0.3">
      <c r="A150">
        <v>192</v>
      </c>
      <c r="B150">
        <f t="shared" si="35"/>
        <v>2.0637311005429614E-2</v>
      </c>
      <c r="C150">
        <f t="shared" si="31"/>
        <v>2.0637311005429614E-2</v>
      </c>
      <c r="D150" t="s">
        <v>26</v>
      </c>
      <c r="E150" t="s">
        <v>21</v>
      </c>
      <c r="F150">
        <v>1</v>
      </c>
      <c r="G150">
        <f t="shared" si="36"/>
        <v>130</v>
      </c>
      <c r="I150">
        <v>2033</v>
      </c>
      <c r="J150" t="s">
        <v>25</v>
      </c>
      <c r="K150">
        <f t="shared" si="37"/>
        <v>132.5</v>
      </c>
      <c r="L150" cm="1">
        <f t="array" ref="L150">STOWA2024_JAARROND_T(A150*60,K150,I150,"L","")</f>
        <v>26.90389918974186</v>
      </c>
      <c r="M150">
        <f t="shared" si="34"/>
        <v>5.5754000170054614E-2</v>
      </c>
    </row>
    <row r="151" spans="1:13" x14ac:dyDescent="0.3">
      <c r="A151">
        <v>192</v>
      </c>
      <c r="B151">
        <f t="shared" si="35"/>
        <v>1.5079398507760439E-2</v>
      </c>
      <c r="C151">
        <f t="shared" si="31"/>
        <v>1.5079398507760439E-2</v>
      </c>
      <c r="D151" t="s">
        <v>26</v>
      </c>
      <c r="E151" t="s">
        <v>21</v>
      </c>
      <c r="F151">
        <v>1</v>
      </c>
      <c r="G151">
        <f t="shared" si="36"/>
        <v>135</v>
      </c>
      <c r="I151">
        <v>2033</v>
      </c>
      <c r="J151" t="s">
        <v>25</v>
      </c>
      <c r="K151">
        <f t="shared" si="37"/>
        <v>137.5</v>
      </c>
      <c r="L151" cm="1">
        <f t="array" ref="L151">STOWA2024_JAARROND_T(A151*60,K151,I151,"L","")</f>
        <v>36.878050151638419</v>
      </c>
      <c r="M151">
        <f t="shared" si="34"/>
        <v>4.0674601662294176E-2</v>
      </c>
    </row>
    <row r="152" spans="1:13" x14ac:dyDescent="0.3">
      <c r="A152">
        <v>192</v>
      </c>
      <c r="B152">
        <f t="shared" si="35"/>
        <v>1.1013634543420872E-2</v>
      </c>
      <c r="C152">
        <f t="shared" si="31"/>
        <v>1.1013634543420872E-2</v>
      </c>
      <c r="D152" t="s">
        <v>26</v>
      </c>
      <c r="E152" t="s">
        <v>21</v>
      </c>
      <c r="F152">
        <v>1</v>
      </c>
      <c r="G152">
        <f t="shared" si="36"/>
        <v>140</v>
      </c>
      <c r="I152">
        <v>2033</v>
      </c>
      <c r="J152" t="s">
        <v>25</v>
      </c>
      <c r="K152">
        <f t="shared" si="37"/>
        <v>142.5</v>
      </c>
      <c r="L152" cm="1">
        <f t="array" ref="L152">STOWA2024_JAARROND_T(A152*60,K152,I152,"L","")</f>
        <v>50.571513531180464</v>
      </c>
      <c r="M152">
        <f t="shared" si="34"/>
        <v>2.9660967118873303E-2</v>
      </c>
    </row>
    <row r="153" spans="1:13" x14ac:dyDescent="0.3">
      <c r="A153">
        <v>192</v>
      </c>
      <c r="B153">
        <f t="shared" si="35"/>
        <v>8.0406760298443389E-3</v>
      </c>
      <c r="C153">
        <f t="shared" si="31"/>
        <v>8.0406760298443389E-3</v>
      </c>
      <c r="D153" t="s">
        <v>26</v>
      </c>
      <c r="E153" t="s">
        <v>21</v>
      </c>
      <c r="F153">
        <v>1</v>
      </c>
      <c r="G153">
        <f t="shared" si="36"/>
        <v>145</v>
      </c>
      <c r="I153">
        <v>2033</v>
      </c>
      <c r="J153" t="s">
        <v>25</v>
      </c>
      <c r="K153">
        <f t="shared" si="37"/>
        <v>147.5</v>
      </c>
      <c r="L153" cm="1">
        <f t="array" ref="L153">STOWA2024_JAARROND_T(A153*60,K153,I153,"L","")</f>
        <v>69.379269401287686</v>
      </c>
      <c r="M153">
        <f t="shared" si="34"/>
        <v>2.1620291089028965E-2</v>
      </c>
    </row>
    <row r="154" spans="1:13" x14ac:dyDescent="0.3">
      <c r="A154">
        <v>192</v>
      </c>
      <c r="B154">
        <f t="shared" si="35"/>
        <v>5.8677181267991624E-3</v>
      </c>
      <c r="C154">
        <f t="shared" si="31"/>
        <v>5.8677181267991624E-3</v>
      </c>
      <c r="D154" t="s">
        <v>26</v>
      </c>
      <c r="E154" t="s">
        <v>21</v>
      </c>
      <c r="F154">
        <v>1</v>
      </c>
      <c r="G154">
        <f t="shared" si="36"/>
        <v>150</v>
      </c>
      <c r="I154">
        <v>2033</v>
      </c>
      <c r="J154" t="s">
        <v>25</v>
      </c>
      <c r="K154">
        <f t="shared" si="37"/>
        <v>152.5</v>
      </c>
      <c r="L154" cm="1">
        <f t="array" ref="L154">STOWA2024_JAARROND_T(A154*60,K154,I154,"L","")</f>
        <v>95.222539428738031</v>
      </c>
      <c r="M154">
        <f t="shared" si="34"/>
        <v>1.5752572962229802E-2</v>
      </c>
    </row>
    <row r="155" spans="1:13" x14ac:dyDescent="0.3">
      <c r="A155">
        <v>192</v>
      </c>
      <c r="B155">
        <f t="shared" si="35"/>
        <v>4.2801620089638268E-3</v>
      </c>
      <c r="C155">
        <f t="shared" si="31"/>
        <v>4.2801620089638268E-3</v>
      </c>
      <c r="D155" t="s">
        <v>26</v>
      </c>
      <c r="E155" t="s">
        <v>21</v>
      </c>
      <c r="F155">
        <v>1</v>
      </c>
      <c r="G155">
        <f t="shared" si="36"/>
        <v>155</v>
      </c>
      <c r="I155">
        <v>2033</v>
      </c>
      <c r="J155" t="s">
        <v>25</v>
      </c>
      <c r="K155">
        <f t="shared" si="37"/>
        <v>157.5</v>
      </c>
      <c r="L155" cm="1">
        <f t="array" ref="L155">STOWA2024_JAARROND_T(A155*60,K155,I155,"L","")</f>
        <v>130.74845436677623</v>
      </c>
      <c r="M155">
        <f t="shared" si="34"/>
        <v>1.1472410953265975E-2</v>
      </c>
    </row>
    <row r="156" spans="1:13" x14ac:dyDescent="0.3">
      <c r="A156">
        <v>192</v>
      </c>
      <c r="B156" s="1">
        <f>M155</f>
        <v>1.1472410953265975E-2</v>
      </c>
      <c r="C156">
        <f t="shared" si="31"/>
        <v>1.1472410953265975E-2</v>
      </c>
      <c r="D156" t="s">
        <v>26</v>
      </c>
      <c r="E156" t="s">
        <v>21</v>
      </c>
      <c r="F156">
        <v>1</v>
      </c>
      <c r="G156">
        <f t="shared" si="36"/>
        <v>160</v>
      </c>
      <c r="I156">
        <v>2033</v>
      </c>
      <c r="J156" t="s">
        <v>25</v>
      </c>
      <c r="K156" s="1">
        <v>999</v>
      </c>
      <c r="L156" cm="1">
        <f t="array" ref="L156">STOWA2024_JAARROND_T(A156*60,K156,I156,"L","")</f>
        <v>1.1255527861923588E+16</v>
      </c>
      <c r="M156">
        <f t="shared" si="34"/>
        <v>1.3326785010895504E-16</v>
      </c>
    </row>
    <row r="157" spans="1:13" x14ac:dyDescent="0.3">
      <c r="A157">
        <v>216</v>
      </c>
      <c r="B157" s="1">
        <f>365.25*24/A157 - M157</f>
        <v>-56.372318481534883</v>
      </c>
      <c r="C157">
        <f>B157</f>
        <v>-56.372318481534883</v>
      </c>
      <c r="D157" t="s">
        <v>26</v>
      </c>
      <c r="E157" t="s">
        <v>21</v>
      </c>
      <c r="F157">
        <v>1</v>
      </c>
      <c r="G157">
        <v>10</v>
      </c>
      <c r="I157">
        <v>2033</v>
      </c>
      <c r="J157" t="s">
        <v>25</v>
      </c>
      <c r="K157" s="1">
        <v>12.5</v>
      </c>
      <c r="L157" cm="1">
        <f t="array" ref="L157">STOWA2024_JAARROND_T(A157*60,K157,I157,"L","")</f>
        <v>1.5470990828509636E-2</v>
      </c>
      <c r="M157">
        <f t="shared" si="34"/>
        <v>96.955651814868219</v>
      </c>
    </row>
    <row r="158" spans="1:13" x14ac:dyDescent="0.3">
      <c r="A158">
        <v>216</v>
      </c>
      <c r="B158">
        <f t="shared" ref="B158:B162" si="38">M157-M158</f>
        <v>23.807110151631377</v>
      </c>
      <c r="C158">
        <f t="shared" ref="C158:C187" si="39">B158</f>
        <v>23.807110151631377</v>
      </c>
      <c r="D158" t="s">
        <v>26</v>
      </c>
      <c r="E158" t="s">
        <v>21</v>
      </c>
      <c r="F158">
        <v>1</v>
      </c>
      <c r="G158">
        <f t="shared" ref="G158:G162" si="40">G157+5</f>
        <v>15</v>
      </c>
      <c r="I158">
        <v>2033</v>
      </c>
      <c r="J158" t="s">
        <v>25</v>
      </c>
      <c r="K158">
        <f t="shared" ref="K158:K162" si="41">AVERAGE(G158:G159)</f>
        <v>17.5</v>
      </c>
      <c r="L158" cm="1">
        <f t="array" ref="L158">STOWA2024_JAARROND_T(A158*60,K158,I158,"L","")</f>
        <v>2.0506218796619884E-2</v>
      </c>
      <c r="M158">
        <f t="shared" si="34"/>
        <v>73.148541663236841</v>
      </c>
    </row>
    <row r="159" spans="1:13" x14ac:dyDescent="0.3">
      <c r="A159">
        <v>216</v>
      </c>
      <c r="B159">
        <f t="shared" si="38"/>
        <v>18.027263813597848</v>
      </c>
      <c r="C159">
        <f t="shared" si="39"/>
        <v>18.027263813597848</v>
      </c>
      <c r="D159" t="s">
        <v>26</v>
      </c>
      <c r="E159" t="s">
        <v>21</v>
      </c>
      <c r="F159">
        <v>1</v>
      </c>
      <c r="G159">
        <f t="shared" si="40"/>
        <v>20</v>
      </c>
      <c r="I159">
        <v>2033</v>
      </c>
      <c r="J159" t="s">
        <v>25</v>
      </c>
      <c r="K159">
        <f t="shared" si="41"/>
        <v>22.5</v>
      </c>
      <c r="L159" cm="1">
        <f t="array" ref="L159">STOWA2024_JAARROND_T(A159*60,K159,I159,"L","")</f>
        <v>2.7212721811198434E-2</v>
      </c>
      <c r="M159">
        <f t="shared" si="34"/>
        <v>55.121277849638993</v>
      </c>
    </row>
    <row r="160" spans="1:13" x14ac:dyDescent="0.3">
      <c r="A160">
        <v>216</v>
      </c>
      <c r="B160">
        <f t="shared" si="38"/>
        <v>13.635349564136718</v>
      </c>
      <c r="C160">
        <f t="shared" si="39"/>
        <v>13.635349564136718</v>
      </c>
      <c r="D160" t="s">
        <v>26</v>
      </c>
      <c r="E160" t="s">
        <v>21</v>
      </c>
      <c r="F160">
        <v>1</v>
      </c>
      <c r="G160">
        <f t="shared" si="40"/>
        <v>25</v>
      </c>
      <c r="I160">
        <v>2033</v>
      </c>
      <c r="J160" t="s">
        <v>25</v>
      </c>
      <c r="K160">
        <f t="shared" si="41"/>
        <v>27.5</v>
      </c>
      <c r="L160" cm="1">
        <f t="array" ref="L160">STOWA2024_JAARROND_T(A160*60,K160,I160,"L","")</f>
        <v>3.6156838282058928E-2</v>
      </c>
      <c r="M160">
        <f t="shared" si="34"/>
        <v>41.485928285502276</v>
      </c>
    </row>
    <row r="161" spans="1:13" x14ac:dyDescent="0.3">
      <c r="A161">
        <v>216</v>
      </c>
      <c r="B161">
        <f t="shared" si="38"/>
        <v>10.300678381085895</v>
      </c>
      <c r="C161">
        <f t="shared" si="39"/>
        <v>10.300678381085895</v>
      </c>
      <c r="D161" t="s">
        <v>26</v>
      </c>
      <c r="E161" t="s">
        <v>21</v>
      </c>
      <c r="F161">
        <v>1</v>
      </c>
      <c r="G161">
        <f t="shared" si="40"/>
        <v>30</v>
      </c>
      <c r="I161">
        <v>2033</v>
      </c>
      <c r="J161" t="s">
        <v>25</v>
      </c>
      <c r="K161">
        <f t="shared" si="41"/>
        <v>32.5</v>
      </c>
      <c r="L161" cm="1">
        <f t="array" ref="L161">STOWA2024_JAARROND_T(A161*60,K161,I161,"L","")</f>
        <v>4.8099662648128198E-2</v>
      </c>
      <c r="M161">
        <f t="shared" si="34"/>
        <v>31.185249904416381</v>
      </c>
    </row>
    <row r="162" spans="1:13" x14ac:dyDescent="0.3">
      <c r="A162">
        <v>216</v>
      </c>
      <c r="B162">
        <f t="shared" si="38"/>
        <v>7.7721041727904669</v>
      </c>
      <c r="C162">
        <f t="shared" si="39"/>
        <v>7.7721041727904669</v>
      </c>
      <c r="D162" t="s">
        <v>26</v>
      </c>
      <c r="E162" t="s">
        <v>21</v>
      </c>
      <c r="F162">
        <v>1</v>
      </c>
      <c r="G162">
        <f t="shared" si="40"/>
        <v>35</v>
      </c>
      <c r="I162">
        <v>2033</v>
      </c>
      <c r="J162" t="s">
        <v>25</v>
      </c>
      <c r="K162">
        <f t="shared" si="41"/>
        <v>37.5</v>
      </c>
      <c r="L162" cm="1">
        <f t="array" ref="L162">STOWA2024_JAARROND_T(A162*60,K162,I162,"L","")</f>
        <v>6.406657256542149E-2</v>
      </c>
      <c r="M162">
        <f t="shared" si="34"/>
        <v>23.413145731625914</v>
      </c>
    </row>
    <row r="163" spans="1:13" x14ac:dyDescent="0.3">
      <c r="A163">
        <v>216</v>
      </c>
      <c r="B163">
        <f>M162-M163</f>
        <v>5.8570753120756258</v>
      </c>
      <c r="C163">
        <f t="shared" si="39"/>
        <v>5.8570753120756258</v>
      </c>
      <c r="D163" t="s">
        <v>26</v>
      </c>
      <c r="E163" t="s">
        <v>21</v>
      </c>
      <c r="F163">
        <v>1</v>
      </c>
      <c r="G163">
        <f>G162+5</f>
        <v>40</v>
      </c>
      <c r="I163">
        <v>2033</v>
      </c>
      <c r="J163" t="s">
        <v>25</v>
      </c>
      <c r="K163">
        <f>AVERAGE(G163:G164)</f>
        <v>42.5</v>
      </c>
      <c r="L163" cm="1">
        <f t="array" ref="L163">STOWA2024_JAARROND_T(A163*60,K163,I163,"L","")</f>
        <v>8.5440532200737412E-2</v>
      </c>
      <c r="M163">
        <f t="shared" si="34"/>
        <v>17.556070419550288</v>
      </c>
    </row>
    <row r="164" spans="1:13" x14ac:dyDescent="0.3">
      <c r="A164">
        <v>216</v>
      </c>
      <c r="B164">
        <f t="shared" ref="B164:B186" si="42">M163-M164</f>
        <v>4.4084605051257384</v>
      </c>
      <c r="C164">
        <f t="shared" si="39"/>
        <v>4.4084605051257384</v>
      </c>
      <c r="D164" t="s">
        <v>26</v>
      </c>
      <c r="E164" t="s">
        <v>21</v>
      </c>
      <c r="F164">
        <v>1</v>
      </c>
      <c r="G164">
        <f t="shared" ref="G164:G187" si="43">G163+5</f>
        <v>45</v>
      </c>
      <c r="I164">
        <v>2033</v>
      </c>
      <c r="J164" t="s">
        <v>25</v>
      </c>
      <c r="K164">
        <f t="shared" ref="K164:K186" si="44">AVERAGE(G164:G165)</f>
        <v>47.5</v>
      </c>
      <c r="L164" cm="1">
        <f t="array" ref="L164">STOWA2024_JAARROND_T(A164*60,K164,I164,"L","")</f>
        <v>0.11408917740663381</v>
      </c>
      <c r="M164">
        <f t="shared" si="34"/>
        <v>13.14760991442455</v>
      </c>
    </row>
    <row r="165" spans="1:13" x14ac:dyDescent="0.3">
      <c r="A165">
        <v>216</v>
      </c>
      <c r="B165">
        <f t="shared" si="42"/>
        <v>3.3139938850035815</v>
      </c>
      <c r="C165">
        <f t="shared" si="39"/>
        <v>3.3139938850035815</v>
      </c>
      <c r="D165" t="s">
        <v>26</v>
      </c>
      <c r="E165" t="s">
        <v>21</v>
      </c>
      <c r="F165">
        <v>1</v>
      </c>
      <c r="G165">
        <f t="shared" si="43"/>
        <v>50</v>
      </c>
      <c r="I165">
        <v>2033</v>
      </c>
      <c r="J165" t="s">
        <v>25</v>
      </c>
      <c r="K165">
        <f t="shared" si="44"/>
        <v>52.5</v>
      </c>
      <c r="L165" cm="1">
        <f t="array" ref="L165">STOWA2024_JAARROND_T(A165*60,K165,I165,"L","")</f>
        <v>0.15253798760417173</v>
      </c>
      <c r="M165">
        <f t="shared" si="34"/>
        <v>9.833616029420968</v>
      </c>
    </row>
    <row r="166" spans="1:13" x14ac:dyDescent="0.3">
      <c r="A166">
        <v>216</v>
      </c>
      <c r="B166">
        <f t="shared" si="42"/>
        <v>2.4881973065355201</v>
      </c>
      <c r="C166">
        <f t="shared" si="39"/>
        <v>2.4881973065355201</v>
      </c>
      <c r="D166" t="s">
        <v>26</v>
      </c>
      <c r="E166" t="s">
        <v>21</v>
      </c>
      <c r="F166">
        <v>1</v>
      </c>
      <c r="G166">
        <f t="shared" si="43"/>
        <v>55</v>
      </c>
      <c r="I166">
        <v>2033</v>
      </c>
      <c r="J166" t="s">
        <v>25</v>
      </c>
      <c r="K166">
        <f t="shared" si="44"/>
        <v>57.5</v>
      </c>
      <c r="L166" cm="1">
        <f t="array" ref="L166">STOWA2024_JAARROND_T(A166*60,K166,I166,"L","")</f>
        <v>0.20420891668525135</v>
      </c>
      <c r="M166">
        <f t="shared" si="34"/>
        <v>7.3454187228854479</v>
      </c>
    </row>
    <row r="167" spans="1:13" x14ac:dyDescent="0.3">
      <c r="A167">
        <v>216</v>
      </c>
      <c r="B167">
        <f t="shared" si="42"/>
        <v>1.8656408719998607</v>
      </c>
      <c r="C167">
        <f t="shared" si="39"/>
        <v>1.8656408719998607</v>
      </c>
      <c r="D167" t="s">
        <v>26</v>
      </c>
      <c r="E167" t="s">
        <v>21</v>
      </c>
      <c r="F167">
        <v>1</v>
      </c>
      <c r="G167">
        <f t="shared" si="43"/>
        <v>60</v>
      </c>
      <c r="I167">
        <v>2033</v>
      </c>
      <c r="J167" t="s">
        <v>25</v>
      </c>
      <c r="K167">
        <f t="shared" si="44"/>
        <v>62.5</v>
      </c>
      <c r="L167" cm="1">
        <f t="array" ref="L167">STOWA2024_JAARROND_T(A167*60,K167,I167,"L","")</f>
        <v>0.27373372439862409</v>
      </c>
      <c r="M167">
        <f t="shared" si="34"/>
        <v>5.4797778508855872</v>
      </c>
    </row>
    <row r="168" spans="1:13" x14ac:dyDescent="0.3">
      <c r="A168">
        <v>216</v>
      </c>
      <c r="B168">
        <f t="shared" si="42"/>
        <v>1.3971746177948638</v>
      </c>
      <c r="C168">
        <f t="shared" si="39"/>
        <v>1.3971746177948638</v>
      </c>
      <c r="D168" t="s">
        <v>26</v>
      </c>
      <c r="E168" t="s">
        <v>21</v>
      </c>
      <c r="F168">
        <v>1</v>
      </c>
      <c r="G168">
        <f t="shared" si="43"/>
        <v>65</v>
      </c>
      <c r="I168">
        <v>2033</v>
      </c>
      <c r="J168" t="s">
        <v>25</v>
      </c>
      <c r="K168">
        <f t="shared" si="44"/>
        <v>67.5</v>
      </c>
      <c r="L168" cm="1">
        <f t="array" ref="L168">STOWA2024_JAARROND_T(A168*60,K168,I168,"L","")</f>
        <v>0.36741263217597298</v>
      </c>
      <c r="M168">
        <f t="shared" si="34"/>
        <v>4.0826032330907234</v>
      </c>
    </row>
    <row r="169" spans="1:13" x14ac:dyDescent="0.3">
      <c r="A169">
        <v>216</v>
      </c>
      <c r="B169">
        <f t="shared" si="42"/>
        <v>1.0449690952116959</v>
      </c>
      <c r="C169">
        <f t="shared" si="39"/>
        <v>1.0449690952116959</v>
      </c>
      <c r="D169" t="s">
        <v>26</v>
      </c>
      <c r="E169" t="s">
        <v>21</v>
      </c>
      <c r="F169">
        <v>1</v>
      </c>
      <c r="G169">
        <f t="shared" si="43"/>
        <v>70</v>
      </c>
      <c r="I169">
        <v>2033</v>
      </c>
      <c r="J169" t="s">
        <v>25</v>
      </c>
      <c r="K169">
        <f t="shared" si="44"/>
        <v>72.5</v>
      </c>
      <c r="L169" cm="1">
        <f t="array" ref="L169">STOWA2024_JAARROND_T(A169*60,K169,I169,"L","")</f>
        <v>0.49380535374393297</v>
      </c>
      <c r="M169">
        <f t="shared" si="34"/>
        <v>3.0376341378790275</v>
      </c>
    </row>
    <row r="170" spans="1:13" x14ac:dyDescent="0.3">
      <c r="A170">
        <v>216</v>
      </c>
      <c r="B170">
        <f t="shared" si="42"/>
        <v>0.78048758930339046</v>
      </c>
      <c r="C170">
        <f t="shared" si="39"/>
        <v>0.78048758930339046</v>
      </c>
      <c r="D170" t="s">
        <v>26</v>
      </c>
      <c r="E170" t="s">
        <v>21</v>
      </c>
      <c r="F170">
        <v>1</v>
      </c>
      <c r="G170">
        <f t="shared" si="43"/>
        <v>75</v>
      </c>
      <c r="I170">
        <v>2033</v>
      </c>
      <c r="J170" t="s">
        <v>25</v>
      </c>
      <c r="K170">
        <f t="shared" si="44"/>
        <v>77.5</v>
      </c>
      <c r="L170" cm="1">
        <f t="array" ref="L170">STOWA2024_JAARROND_T(A170*60,K170,I170,"L","")</f>
        <v>0.66455587518079806</v>
      </c>
      <c r="M170">
        <f t="shared" si="34"/>
        <v>2.257146548575637</v>
      </c>
    </row>
    <row r="171" spans="1:13" x14ac:dyDescent="0.3">
      <c r="A171">
        <v>216</v>
      </c>
      <c r="B171">
        <f t="shared" si="42"/>
        <v>0.58220935254376061</v>
      </c>
      <c r="C171">
        <f t="shared" si="39"/>
        <v>0.58220935254376061</v>
      </c>
      <c r="D171" t="s">
        <v>26</v>
      </c>
      <c r="E171" t="s">
        <v>21</v>
      </c>
      <c r="F171">
        <v>1</v>
      </c>
      <c r="G171">
        <f t="shared" si="43"/>
        <v>80</v>
      </c>
      <c r="I171">
        <v>2033</v>
      </c>
      <c r="J171" t="s">
        <v>25</v>
      </c>
      <c r="K171">
        <f t="shared" si="44"/>
        <v>82.5</v>
      </c>
      <c r="L171" cm="1">
        <f t="array" ref="L171">STOWA2024_JAARROND_T(A171*60,K171,I171,"L","")</f>
        <v>0.89555596684680283</v>
      </c>
      <c r="M171">
        <f t="shared" si="34"/>
        <v>1.6749371960318764</v>
      </c>
    </row>
    <row r="172" spans="1:13" x14ac:dyDescent="0.3">
      <c r="A172">
        <v>216</v>
      </c>
      <c r="B172">
        <f t="shared" si="42"/>
        <v>0.43361988671643203</v>
      </c>
      <c r="C172">
        <f t="shared" si="39"/>
        <v>0.43361988671643203</v>
      </c>
      <c r="D172" t="s">
        <v>26</v>
      </c>
      <c r="E172" t="s">
        <v>21</v>
      </c>
      <c r="F172">
        <v>1</v>
      </c>
      <c r="G172">
        <f t="shared" si="43"/>
        <v>85</v>
      </c>
      <c r="I172">
        <v>2033</v>
      </c>
      <c r="J172" t="s">
        <v>25</v>
      </c>
      <c r="K172">
        <f t="shared" si="44"/>
        <v>87.5</v>
      </c>
      <c r="L172" cm="1">
        <f t="array" ref="L172">STOWA2024_JAARROND_T(A172*60,K172,I172,"L","")</f>
        <v>1.2083936868867258</v>
      </c>
      <c r="M172">
        <f t="shared" si="34"/>
        <v>1.2413173093154444</v>
      </c>
    </row>
    <row r="173" spans="1:13" x14ac:dyDescent="0.3">
      <c r="A173">
        <v>216</v>
      </c>
      <c r="B173">
        <f t="shared" si="42"/>
        <v>0.32269091837896913</v>
      </c>
      <c r="C173">
        <f t="shared" si="39"/>
        <v>0.32269091837896913</v>
      </c>
      <c r="D173" t="s">
        <v>26</v>
      </c>
      <c r="E173" t="s">
        <v>21</v>
      </c>
      <c r="F173">
        <v>1</v>
      </c>
      <c r="G173">
        <f t="shared" si="43"/>
        <v>90</v>
      </c>
      <c r="I173">
        <v>2033</v>
      </c>
      <c r="J173" t="s">
        <v>25</v>
      </c>
      <c r="K173">
        <f t="shared" si="44"/>
        <v>92.5</v>
      </c>
      <c r="L173" cm="1">
        <f t="array" ref="L173">STOWA2024_JAARROND_T(A173*60,K173,I173,"L","")</f>
        <v>1.6328727487034802</v>
      </c>
      <c r="M173">
        <f t="shared" si="34"/>
        <v>0.91862639093647525</v>
      </c>
    </row>
    <row r="174" spans="1:13" x14ac:dyDescent="0.3">
      <c r="A174">
        <v>216</v>
      </c>
      <c r="B174">
        <f t="shared" si="42"/>
        <v>0.23974308470038863</v>
      </c>
      <c r="C174">
        <f t="shared" si="39"/>
        <v>0.23974308470038863</v>
      </c>
      <c r="D174" t="s">
        <v>26</v>
      </c>
      <c r="E174" t="s">
        <v>21</v>
      </c>
      <c r="F174">
        <v>1</v>
      </c>
      <c r="G174">
        <f t="shared" si="43"/>
        <v>95</v>
      </c>
      <c r="I174">
        <v>2033</v>
      </c>
      <c r="J174" t="s">
        <v>25</v>
      </c>
      <c r="K174">
        <f t="shared" si="44"/>
        <v>97.5</v>
      </c>
      <c r="L174" cm="1">
        <f t="array" ref="L174">STOWA2024_JAARROND_T(A174*60,K174,I174,"L","")</f>
        <v>2.2095108043183553</v>
      </c>
      <c r="M174">
        <f t="shared" si="34"/>
        <v>0.67888330623608661</v>
      </c>
    </row>
    <row r="175" spans="1:13" x14ac:dyDescent="0.3">
      <c r="A175">
        <v>216</v>
      </c>
      <c r="B175">
        <f t="shared" si="42"/>
        <v>0.17787666280902947</v>
      </c>
      <c r="C175">
        <f t="shared" si="39"/>
        <v>0.17787666280902947</v>
      </c>
      <c r="D175" t="s">
        <v>26</v>
      </c>
      <c r="E175" t="s">
        <v>21</v>
      </c>
      <c r="F175">
        <v>1</v>
      </c>
      <c r="G175">
        <f t="shared" si="43"/>
        <v>100</v>
      </c>
      <c r="I175">
        <v>2033</v>
      </c>
      <c r="J175" t="s">
        <v>25</v>
      </c>
      <c r="K175">
        <f t="shared" si="44"/>
        <v>102.5</v>
      </c>
      <c r="L175" cm="1">
        <f t="array" ref="L175">STOWA2024_JAARROND_T(A175*60,K175,I175,"L","")</f>
        <v>2.9939722749772057</v>
      </c>
      <c r="M175">
        <f t="shared" si="34"/>
        <v>0.50100664342705714</v>
      </c>
    </row>
    <row r="176" spans="1:13" x14ac:dyDescent="0.3">
      <c r="A176">
        <v>216</v>
      </c>
      <c r="B176">
        <f t="shared" si="42"/>
        <v>0.13178836378748804</v>
      </c>
      <c r="C176">
        <f t="shared" si="39"/>
        <v>0.13178836378748804</v>
      </c>
      <c r="D176" t="s">
        <v>26</v>
      </c>
      <c r="E176" t="s">
        <v>21</v>
      </c>
      <c r="F176">
        <v>1</v>
      </c>
      <c r="G176">
        <f t="shared" si="43"/>
        <v>105</v>
      </c>
      <c r="I176">
        <v>2033</v>
      </c>
      <c r="J176" t="s">
        <v>25</v>
      </c>
      <c r="K176">
        <f t="shared" si="44"/>
        <v>107.5</v>
      </c>
      <c r="L176" cm="1">
        <f t="array" ref="L176">STOWA2024_JAARROND_T(A176*60,K176,I176,"L","")</f>
        <v>4.0626374226766346</v>
      </c>
      <c r="M176">
        <f t="shared" si="34"/>
        <v>0.3692182796395691</v>
      </c>
    </row>
    <row r="177" spans="1:13" x14ac:dyDescent="0.3">
      <c r="A177">
        <v>216</v>
      </c>
      <c r="B177">
        <f t="shared" si="42"/>
        <v>9.7510641538224307E-2</v>
      </c>
      <c r="C177">
        <f t="shared" si="39"/>
        <v>9.7510641538224307E-2</v>
      </c>
      <c r="D177" t="s">
        <v>26</v>
      </c>
      <c r="E177" t="s">
        <v>21</v>
      </c>
      <c r="F177">
        <v>1</v>
      </c>
      <c r="G177">
        <f t="shared" si="43"/>
        <v>110</v>
      </c>
      <c r="I177">
        <v>2033</v>
      </c>
      <c r="J177" t="s">
        <v>25</v>
      </c>
      <c r="K177">
        <f t="shared" si="44"/>
        <v>112.5</v>
      </c>
      <c r="L177" cm="1">
        <f t="array" ref="L177">STOWA2024_JAARROND_T(A177*60,K177,I177,"L","")</f>
        <v>5.520639796811718</v>
      </c>
      <c r="M177">
        <f t="shared" si="34"/>
        <v>0.27170763810134479</v>
      </c>
    </row>
    <row r="178" spans="1:13" x14ac:dyDescent="0.3">
      <c r="A178">
        <v>216</v>
      </c>
      <c r="B178">
        <f t="shared" si="42"/>
        <v>7.2043119795165755E-2</v>
      </c>
      <c r="C178">
        <f t="shared" si="39"/>
        <v>7.2043119795165755E-2</v>
      </c>
      <c r="D178" t="s">
        <v>26</v>
      </c>
      <c r="E178" t="s">
        <v>21</v>
      </c>
      <c r="F178">
        <v>1</v>
      </c>
      <c r="G178">
        <f t="shared" si="43"/>
        <v>115</v>
      </c>
      <c r="I178">
        <v>2033</v>
      </c>
      <c r="J178" t="s">
        <v>25</v>
      </c>
      <c r="K178">
        <f t="shared" si="44"/>
        <v>117.5</v>
      </c>
      <c r="L178" cm="1">
        <f t="array" ref="L178">STOWA2024_JAARROND_T(A178*60,K178,I178,"L","")</f>
        <v>7.5126017017194755</v>
      </c>
      <c r="M178">
        <f t="shared" si="34"/>
        <v>0.19966451830617904</v>
      </c>
    </row>
    <row r="179" spans="1:13" x14ac:dyDescent="0.3">
      <c r="A179">
        <v>216</v>
      </c>
      <c r="B179">
        <f t="shared" si="42"/>
        <v>5.315428288403895E-2</v>
      </c>
      <c r="C179">
        <f t="shared" si="39"/>
        <v>5.315428288403895E-2</v>
      </c>
      <c r="D179" t="s">
        <v>26</v>
      </c>
      <c r="E179" t="s">
        <v>21</v>
      </c>
      <c r="F179">
        <v>1</v>
      </c>
      <c r="G179">
        <f t="shared" si="43"/>
        <v>120</v>
      </c>
      <c r="I179">
        <v>2033</v>
      </c>
      <c r="J179" t="s">
        <v>25</v>
      </c>
      <c r="K179">
        <f t="shared" si="44"/>
        <v>122.5</v>
      </c>
      <c r="L179" cm="1">
        <f t="array" ref="L179">STOWA2024_JAARROND_T(A179*60,K179,I179,"L","")</f>
        <v>10.238192544555325</v>
      </c>
      <c r="M179">
        <f t="shared" si="34"/>
        <v>0.14651023542214009</v>
      </c>
    </row>
    <row r="180" spans="1:13" x14ac:dyDescent="0.3">
      <c r="A180">
        <v>216</v>
      </c>
      <c r="B180">
        <f t="shared" si="42"/>
        <v>3.9159876824526346E-2</v>
      </c>
      <c r="C180">
        <f t="shared" si="39"/>
        <v>3.9159876824526346E-2</v>
      </c>
      <c r="D180" t="s">
        <v>26</v>
      </c>
      <c r="E180" t="s">
        <v>21</v>
      </c>
      <c r="F180">
        <v>1</v>
      </c>
      <c r="G180">
        <f t="shared" si="43"/>
        <v>125</v>
      </c>
      <c r="I180">
        <v>2033</v>
      </c>
      <c r="J180" t="s">
        <v>25</v>
      </c>
      <c r="K180">
        <f t="shared" si="44"/>
        <v>127.5</v>
      </c>
      <c r="L180" cm="1">
        <f t="array" ref="L180">STOWA2024_JAARROND_T(A180*60,K180,I180,"L","")</f>
        <v>13.972938885304693</v>
      </c>
      <c r="M180">
        <f t="shared" si="34"/>
        <v>0.10735035859761374</v>
      </c>
    </row>
    <row r="181" spans="1:13" x14ac:dyDescent="0.3">
      <c r="A181">
        <v>216</v>
      </c>
      <c r="B181">
        <f t="shared" si="42"/>
        <v>2.8809002945682324E-2</v>
      </c>
      <c r="C181">
        <f t="shared" si="39"/>
        <v>2.8809002945682324E-2</v>
      </c>
      <c r="D181" t="s">
        <v>26</v>
      </c>
      <c r="E181" t="s">
        <v>21</v>
      </c>
      <c r="F181">
        <v>1</v>
      </c>
      <c r="G181">
        <f t="shared" si="43"/>
        <v>130</v>
      </c>
      <c r="I181">
        <v>2033</v>
      </c>
      <c r="J181" t="s">
        <v>25</v>
      </c>
      <c r="K181">
        <f t="shared" si="44"/>
        <v>132.5</v>
      </c>
      <c r="L181" cm="1">
        <f t="array" ref="L181">STOWA2024_JAARROND_T(A181*60,K181,I181,"L","")</f>
        <v>19.098218862524988</v>
      </c>
      <c r="M181">
        <f t="shared" si="34"/>
        <v>7.8541355651931419E-2</v>
      </c>
    </row>
    <row r="182" spans="1:13" x14ac:dyDescent="0.3">
      <c r="A182">
        <v>216</v>
      </c>
      <c r="B182">
        <f t="shared" si="42"/>
        <v>2.1163588000765302E-2</v>
      </c>
      <c r="C182">
        <f t="shared" si="39"/>
        <v>2.1163588000765302E-2</v>
      </c>
      <c r="D182" t="s">
        <v>26</v>
      </c>
      <c r="E182" t="s">
        <v>21</v>
      </c>
      <c r="F182">
        <v>1</v>
      </c>
      <c r="G182">
        <f t="shared" si="43"/>
        <v>135</v>
      </c>
      <c r="I182">
        <v>2033</v>
      </c>
      <c r="J182" t="s">
        <v>25</v>
      </c>
      <c r="K182">
        <f t="shared" si="44"/>
        <v>137.5</v>
      </c>
      <c r="L182" cm="1">
        <f t="array" ref="L182">STOWA2024_JAARROND_T(A182*60,K182,I182,"L","")</f>
        <v>26.142529788182074</v>
      </c>
      <c r="M182">
        <f t="shared" si="34"/>
        <v>5.7377767651166117E-2</v>
      </c>
    </row>
    <row r="183" spans="1:13" x14ac:dyDescent="0.3">
      <c r="A183">
        <v>216</v>
      </c>
      <c r="B183">
        <f t="shared" si="42"/>
        <v>1.5523583463299274E-2</v>
      </c>
      <c r="C183">
        <f t="shared" si="39"/>
        <v>1.5523583463299274E-2</v>
      </c>
      <c r="D183" t="s">
        <v>26</v>
      </c>
      <c r="E183" t="s">
        <v>21</v>
      </c>
      <c r="F183">
        <v>1</v>
      </c>
      <c r="G183">
        <f t="shared" si="43"/>
        <v>140</v>
      </c>
      <c r="I183">
        <v>2033</v>
      </c>
      <c r="J183" t="s">
        <v>25</v>
      </c>
      <c r="K183">
        <f t="shared" si="44"/>
        <v>142.5</v>
      </c>
      <c r="L183" cm="1">
        <f t="array" ref="L183">STOWA2024_JAARROND_T(A183*60,K183,I183,"L","")</f>
        <v>35.838710731216132</v>
      </c>
      <c r="M183">
        <f t="shared" si="34"/>
        <v>4.1854184187866843E-2</v>
      </c>
    </row>
    <row r="184" spans="1:13" x14ac:dyDescent="0.3">
      <c r="A184">
        <v>216</v>
      </c>
      <c r="B184">
        <f t="shared" si="42"/>
        <v>1.1370163164785028E-2</v>
      </c>
      <c r="C184">
        <f t="shared" si="39"/>
        <v>1.1370163164785028E-2</v>
      </c>
      <c r="D184" t="s">
        <v>26</v>
      </c>
      <c r="E184" t="s">
        <v>21</v>
      </c>
      <c r="F184">
        <v>1</v>
      </c>
      <c r="G184">
        <f t="shared" si="43"/>
        <v>145</v>
      </c>
      <c r="I184">
        <v>2033</v>
      </c>
      <c r="J184" t="s">
        <v>25</v>
      </c>
      <c r="K184">
        <f t="shared" si="44"/>
        <v>147.5</v>
      </c>
      <c r="L184" cm="1">
        <f t="array" ref="L184">STOWA2024_JAARROND_T(A184*60,K184,I184,"L","")</f>
        <v>49.206106991732938</v>
      </c>
      <c r="M184">
        <f t="shared" si="34"/>
        <v>3.0484021023081814E-2</v>
      </c>
    </row>
    <row r="185" spans="1:13" x14ac:dyDescent="0.3">
      <c r="A185">
        <v>216</v>
      </c>
      <c r="B185">
        <f t="shared" si="42"/>
        <v>8.3151925093434831E-3</v>
      </c>
      <c r="C185">
        <f t="shared" si="39"/>
        <v>8.3151925093434831E-3</v>
      </c>
      <c r="D185" t="s">
        <v>26</v>
      </c>
      <c r="E185" t="s">
        <v>21</v>
      </c>
      <c r="F185">
        <v>1</v>
      </c>
      <c r="G185">
        <f t="shared" si="43"/>
        <v>150</v>
      </c>
      <c r="I185">
        <v>2033</v>
      </c>
      <c r="J185" t="s">
        <v>25</v>
      </c>
      <c r="K185">
        <f t="shared" si="44"/>
        <v>152.5</v>
      </c>
      <c r="L185" cm="1">
        <f t="array" ref="L185">STOWA2024_JAARROND_T(A185*60,K185,I185,"L","")</f>
        <v>67.662574008835378</v>
      </c>
      <c r="M185">
        <f t="shared" si="34"/>
        <v>2.2168828513738331E-2</v>
      </c>
    </row>
    <row r="186" spans="1:13" x14ac:dyDescent="0.3">
      <c r="A186">
        <v>216</v>
      </c>
      <c r="B186">
        <f t="shared" si="42"/>
        <v>6.0720598488427716E-3</v>
      </c>
      <c r="C186">
        <f t="shared" si="39"/>
        <v>6.0720598488427716E-3</v>
      </c>
      <c r="D186" t="s">
        <v>26</v>
      </c>
      <c r="E186" t="s">
        <v>21</v>
      </c>
      <c r="F186">
        <v>1</v>
      </c>
      <c r="G186">
        <f t="shared" si="43"/>
        <v>155</v>
      </c>
      <c r="I186">
        <v>2033</v>
      </c>
      <c r="J186" t="s">
        <v>25</v>
      </c>
      <c r="K186">
        <f t="shared" si="44"/>
        <v>157.5</v>
      </c>
      <c r="L186" cm="1">
        <f t="array" ref="L186">STOWA2024_JAARROND_T(A186*60,K186,I186,"L","")</f>
        <v>93.186404751610581</v>
      </c>
      <c r="M186">
        <f t="shared" si="34"/>
        <v>1.609676866489556E-2</v>
      </c>
    </row>
    <row r="187" spans="1:13" x14ac:dyDescent="0.3">
      <c r="A187">
        <v>216</v>
      </c>
      <c r="B187" s="1">
        <f>M186</f>
        <v>1.609676866489556E-2</v>
      </c>
      <c r="C187">
        <f t="shared" si="39"/>
        <v>1.609676866489556E-2</v>
      </c>
      <c r="D187" t="s">
        <v>26</v>
      </c>
      <c r="E187" t="s">
        <v>21</v>
      </c>
      <c r="F187">
        <v>1</v>
      </c>
      <c r="G187">
        <f t="shared" si="43"/>
        <v>160</v>
      </c>
      <c r="I187">
        <v>2033</v>
      </c>
      <c r="J187" t="s">
        <v>25</v>
      </c>
      <c r="K187" s="1">
        <v>999</v>
      </c>
      <c r="L187" cm="1">
        <f t="array" ref="L187">STOWA2024_JAARROND_T(A187*60,K187,I187,"L","")</f>
        <v>2.3540630852342056E+16</v>
      </c>
      <c r="M187">
        <f t="shared" si="34"/>
        <v>6.371961777102354E-17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64DB1-93AB-4A06-A1F6-A5FAB751D072}">
  <sheetPr codeName="Blad4">
    <tabColor theme="7" tint="0.79998168889431442"/>
  </sheetPr>
  <dimension ref="A1:M187"/>
  <sheetViews>
    <sheetView workbookViewId="0">
      <selection activeCell="M23" sqref="M23"/>
    </sheetView>
  </sheetViews>
  <sheetFormatPr defaultRowHeight="14.4" x14ac:dyDescent="0.3"/>
  <cols>
    <col min="3" max="3" width="12" bestFit="1" customWidth="1"/>
    <col min="4" max="4" width="17.33203125" bestFit="1" customWidth="1"/>
    <col min="8" max="8" width="11.33203125" bestFit="1" customWidth="1"/>
    <col min="12" max="12" width="13.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718.62765781932694</v>
      </c>
      <c r="C2">
        <f>B2</f>
        <v>718.62765781932694</v>
      </c>
      <c r="D2" t="s">
        <v>26</v>
      </c>
      <c r="E2" t="s">
        <v>19</v>
      </c>
      <c r="F2">
        <v>1</v>
      </c>
      <c r="G2">
        <v>10</v>
      </c>
      <c r="I2">
        <v>2033</v>
      </c>
      <c r="J2" t="s">
        <v>25</v>
      </c>
      <c r="K2" s="1">
        <v>12.5</v>
      </c>
      <c r="L2" cm="1">
        <f t="array" ref="L2">STOWA2024_NDJF_T(A2*60,K2,I2,J2,"")</f>
        <v>0.2526881346869938</v>
      </c>
      <c r="M2">
        <f>1/L2 * 12/4</f>
        <v>11.872342180673092</v>
      </c>
    </row>
    <row r="3" spans="1:13" x14ac:dyDescent="0.3">
      <c r="A3">
        <v>12</v>
      </c>
      <c r="B3">
        <f t="shared" ref="B3:B7" si="0">M2-M3</f>
        <v>7.4003890751366361</v>
      </c>
      <c r="C3">
        <f t="shared" ref="C3:C32" si="1">B3</f>
        <v>7.4003890751366361</v>
      </c>
      <c r="D3" t="s">
        <v>26</v>
      </c>
      <c r="E3" t="s">
        <v>19</v>
      </c>
      <c r="F3">
        <v>1</v>
      </c>
      <c r="G3">
        <f t="shared" ref="G3:G7" si="2">G2+5</f>
        <v>15</v>
      </c>
      <c r="I3">
        <v>2033</v>
      </c>
      <c r="J3" t="s">
        <v>25</v>
      </c>
      <c r="K3">
        <f t="shared" ref="K3:K7" si="3">AVERAGE(G3:G4)</f>
        <v>17.5</v>
      </c>
      <c r="L3" cm="1">
        <f t="array" ref="L3">STOWA2024_NDJF_T(A3*60,K3,I3,J3,"")</f>
        <v>0.67084782179085922</v>
      </c>
      <c r="M3">
        <f t="shared" ref="M3:M66" si="4">1/L3 * 12/4</f>
        <v>4.4719531055364561</v>
      </c>
    </row>
    <row r="4" spans="1:13" x14ac:dyDescent="0.3">
      <c r="A4">
        <v>12</v>
      </c>
      <c r="B4">
        <f t="shared" si="0"/>
        <v>2.7406613622491669</v>
      </c>
      <c r="C4">
        <f t="shared" si="1"/>
        <v>2.7406613622491669</v>
      </c>
      <c r="D4" t="s">
        <v>26</v>
      </c>
      <c r="E4" t="s">
        <v>19</v>
      </c>
      <c r="F4">
        <v>1</v>
      </c>
      <c r="G4">
        <f t="shared" si="2"/>
        <v>20</v>
      </c>
      <c r="I4">
        <v>2033</v>
      </c>
      <c r="J4" t="s">
        <v>25</v>
      </c>
      <c r="K4">
        <f t="shared" si="3"/>
        <v>22.5</v>
      </c>
      <c r="L4" cm="1">
        <f t="array" ref="L4">STOWA2024_NDJF_T(A4*60,K4,I4,J4,"")</f>
        <v>1.732810204653175</v>
      </c>
      <c r="M4">
        <f t="shared" si="4"/>
        <v>1.7312917432872892</v>
      </c>
    </row>
    <row r="5" spans="1:13" x14ac:dyDescent="0.3">
      <c r="A5">
        <v>12</v>
      </c>
      <c r="B5">
        <f t="shared" si="0"/>
        <v>1.0434281092740481</v>
      </c>
      <c r="C5">
        <f t="shared" si="1"/>
        <v>1.0434281092740481</v>
      </c>
      <c r="D5" t="s">
        <v>26</v>
      </c>
      <c r="E5" t="s">
        <v>19</v>
      </c>
      <c r="F5">
        <v>1</v>
      </c>
      <c r="G5">
        <f t="shared" si="2"/>
        <v>25</v>
      </c>
      <c r="I5">
        <v>2033</v>
      </c>
      <c r="J5" t="s">
        <v>25</v>
      </c>
      <c r="K5">
        <f t="shared" si="3"/>
        <v>27.5</v>
      </c>
      <c r="L5" cm="1">
        <f t="array" ref="L5">STOWA2024_NDJF_T(A5*60,K5,I5,J5,"")</f>
        <v>4.3613295596060704</v>
      </c>
      <c r="M5">
        <f t="shared" si="4"/>
        <v>0.68786363401324113</v>
      </c>
    </row>
    <row r="6" spans="1:13" x14ac:dyDescent="0.3">
      <c r="A6">
        <v>12</v>
      </c>
      <c r="B6">
        <f t="shared" si="0"/>
        <v>0.40778306771627937</v>
      </c>
      <c r="C6">
        <f t="shared" si="1"/>
        <v>0.40778306771627937</v>
      </c>
      <c r="D6" t="s">
        <v>26</v>
      </c>
      <c r="E6" t="s">
        <v>19</v>
      </c>
      <c r="F6">
        <v>1</v>
      </c>
      <c r="G6">
        <f t="shared" si="2"/>
        <v>30</v>
      </c>
      <c r="I6">
        <v>2033</v>
      </c>
      <c r="J6" t="s">
        <v>25</v>
      </c>
      <c r="K6">
        <f t="shared" si="3"/>
        <v>32.5</v>
      </c>
      <c r="L6" cm="1">
        <f t="array" ref="L6">STOWA2024_NDJF_T(A6*60,K6,I6,J6,"")</f>
        <v>10.711203707076134</v>
      </c>
      <c r="M6">
        <f t="shared" si="4"/>
        <v>0.28008056629696176</v>
      </c>
    </row>
    <row r="7" spans="1:13" x14ac:dyDescent="0.3">
      <c r="A7">
        <v>12</v>
      </c>
      <c r="B7">
        <f t="shared" si="0"/>
        <v>0.1633506996324165</v>
      </c>
      <c r="C7">
        <f t="shared" si="1"/>
        <v>0.1633506996324165</v>
      </c>
      <c r="D7" t="s">
        <v>26</v>
      </c>
      <c r="E7" t="s">
        <v>19</v>
      </c>
      <c r="F7">
        <v>1</v>
      </c>
      <c r="G7">
        <f t="shared" si="2"/>
        <v>35</v>
      </c>
      <c r="I7">
        <v>2033</v>
      </c>
      <c r="J7" t="s">
        <v>25</v>
      </c>
      <c r="K7">
        <f t="shared" si="3"/>
        <v>37.5</v>
      </c>
      <c r="L7" cm="1">
        <f t="array" ref="L7">STOWA2024_NDJF_T(A7*60,K7,I7,J7,"")</f>
        <v>25.700363460718318</v>
      </c>
      <c r="M7">
        <f t="shared" si="4"/>
        <v>0.11672986666454527</v>
      </c>
    </row>
    <row r="8" spans="1:13" x14ac:dyDescent="0.3">
      <c r="A8">
        <v>12</v>
      </c>
      <c r="B8">
        <f>M7-M8</f>
        <v>6.6994222983355306E-2</v>
      </c>
      <c r="C8">
        <f t="shared" si="1"/>
        <v>6.6994222983355306E-2</v>
      </c>
      <c r="D8" t="s">
        <v>26</v>
      </c>
      <c r="E8" t="s">
        <v>19</v>
      </c>
      <c r="F8">
        <v>1</v>
      </c>
      <c r="G8">
        <f>G7+5</f>
        <v>40</v>
      </c>
      <c r="I8">
        <v>2033</v>
      </c>
      <c r="J8" t="s">
        <v>25</v>
      </c>
      <c r="K8">
        <f>AVERAGE(G8:G9)</f>
        <v>42.5</v>
      </c>
      <c r="L8" cm="1">
        <f t="array" ref="L8">STOWA2024_NDJF_T(A8*60,K8,I8,J8,"")</f>
        <v>60.318913719711276</v>
      </c>
      <c r="M8">
        <f t="shared" si="4"/>
        <v>4.9735643681189955E-2</v>
      </c>
    </row>
    <row r="9" spans="1:13" x14ac:dyDescent="0.3">
      <c r="A9">
        <v>12</v>
      </c>
      <c r="B9">
        <f t="shared" ref="B9:B31" si="5">M8-M9</f>
        <v>2.8094629191943325E-2</v>
      </c>
      <c r="C9">
        <f t="shared" si="1"/>
        <v>2.8094629191943325E-2</v>
      </c>
      <c r="D9" t="s">
        <v>26</v>
      </c>
      <c r="E9" t="s">
        <v>19</v>
      </c>
      <c r="F9">
        <v>1</v>
      </c>
      <c r="G9">
        <f t="shared" ref="G9:G32" si="6">G8+5</f>
        <v>45</v>
      </c>
      <c r="I9">
        <v>2033</v>
      </c>
      <c r="J9" t="s">
        <v>25</v>
      </c>
      <c r="K9">
        <f t="shared" ref="K9:K31" si="7">AVERAGE(G9:G10)</f>
        <v>47.5</v>
      </c>
      <c r="L9" cm="1">
        <f t="array" ref="L9">STOWA2024_NDJF_T(A9*60,K9,I9,J9,"")</f>
        <v>138.62566385188148</v>
      </c>
      <c r="M9">
        <f t="shared" si="4"/>
        <v>2.1641014489246629E-2</v>
      </c>
    </row>
    <row r="10" spans="1:13" x14ac:dyDescent="0.3">
      <c r="A10">
        <v>12</v>
      </c>
      <c r="B10">
        <f t="shared" si="5"/>
        <v>1.2034350220779238E-2</v>
      </c>
      <c r="C10">
        <f t="shared" si="1"/>
        <v>1.2034350220779238E-2</v>
      </c>
      <c r="D10" t="s">
        <v>26</v>
      </c>
      <c r="E10" t="s">
        <v>19</v>
      </c>
      <c r="F10">
        <v>1</v>
      </c>
      <c r="G10">
        <f t="shared" si="6"/>
        <v>50</v>
      </c>
      <c r="I10">
        <v>2033</v>
      </c>
      <c r="J10" t="s">
        <v>25</v>
      </c>
      <c r="K10">
        <f t="shared" si="7"/>
        <v>52.5</v>
      </c>
      <c r="L10" cm="1">
        <f t="array" ref="L10">STOWA2024_NDJF_T(A10*60,K10,I10,J10,"")</f>
        <v>312.28321466870705</v>
      </c>
      <c r="M10">
        <f t="shared" si="4"/>
        <v>9.6066642684673915E-3</v>
      </c>
    </row>
    <row r="11" spans="1:13" x14ac:dyDescent="0.3">
      <c r="A11">
        <v>12</v>
      </c>
      <c r="B11">
        <f t="shared" si="5"/>
        <v>5.2601793740155289E-3</v>
      </c>
      <c r="C11">
        <f t="shared" si="1"/>
        <v>5.2601793740155289E-3</v>
      </c>
      <c r="D11" t="s">
        <v>26</v>
      </c>
      <c r="E11" t="s">
        <v>19</v>
      </c>
      <c r="F11">
        <v>1</v>
      </c>
      <c r="G11">
        <f t="shared" si="6"/>
        <v>55</v>
      </c>
      <c r="I11">
        <v>2033</v>
      </c>
      <c r="J11" t="s">
        <v>25</v>
      </c>
      <c r="K11">
        <f t="shared" si="7"/>
        <v>57.5</v>
      </c>
      <c r="L11" cm="1">
        <f t="array" ref="L11">STOWA2024_NDJF_T(A11*60,K11,I11,J11,"")</f>
        <v>690.21291292865101</v>
      </c>
      <c r="M11">
        <f t="shared" si="4"/>
        <v>4.3464848944518627E-3</v>
      </c>
    </row>
    <row r="12" spans="1:13" x14ac:dyDescent="0.3">
      <c r="A12">
        <v>12</v>
      </c>
      <c r="B12">
        <f t="shared" si="5"/>
        <v>2.3438200603976755E-3</v>
      </c>
      <c r="C12">
        <f t="shared" si="1"/>
        <v>2.3438200603976755E-3</v>
      </c>
      <c r="D12" t="s">
        <v>26</v>
      </c>
      <c r="E12" t="s">
        <v>19</v>
      </c>
      <c r="F12">
        <v>1</v>
      </c>
      <c r="G12">
        <f t="shared" si="6"/>
        <v>60</v>
      </c>
      <c r="I12">
        <v>2033</v>
      </c>
      <c r="J12" t="s">
        <v>25</v>
      </c>
      <c r="K12">
        <f t="shared" si="7"/>
        <v>62.5</v>
      </c>
      <c r="L12" cm="1">
        <f t="array" ref="L12">STOWA2024_NDJF_T(A12*60,K12,I12,J12,"")</f>
        <v>1498.0040339185518</v>
      </c>
      <c r="M12">
        <f t="shared" si="4"/>
        <v>2.0026648340541872E-3</v>
      </c>
    </row>
    <row r="13" spans="1:13" x14ac:dyDescent="0.3">
      <c r="A13">
        <v>12</v>
      </c>
      <c r="B13">
        <f t="shared" si="5"/>
        <v>1.0637726542601584E-3</v>
      </c>
      <c r="C13">
        <f t="shared" si="1"/>
        <v>1.0637726542601584E-3</v>
      </c>
      <c r="D13" t="s">
        <v>26</v>
      </c>
      <c r="E13" t="s">
        <v>19</v>
      </c>
      <c r="F13">
        <v>1</v>
      </c>
      <c r="G13">
        <f t="shared" si="6"/>
        <v>65</v>
      </c>
      <c r="I13">
        <v>2033</v>
      </c>
      <c r="J13" t="s">
        <v>25</v>
      </c>
      <c r="K13">
        <f t="shared" si="7"/>
        <v>67.5</v>
      </c>
      <c r="L13" cm="1">
        <f t="array" ref="L13">STOWA2024_NDJF_T(A13*60,K13,I13,J13,"")</f>
        <v>3195.2550724814118</v>
      </c>
      <c r="M13">
        <f t="shared" si="4"/>
        <v>9.3889217979402882E-4</v>
      </c>
    </row>
    <row r="14" spans="1:13" x14ac:dyDescent="0.3">
      <c r="A14">
        <v>12</v>
      </c>
      <c r="B14">
        <f t="shared" si="5"/>
        <v>4.9134778045316482E-4</v>
      </c>
      <c r="C14">
        <f t="shared" si="1"/>
        <v>4.9134778045316482E-4</v>
      </c>
      <c r="D14" t="s">
        <v>26</v>
      </c>
      <c r="E14" t="s">
        <v>19</v>
      </c>
      <c r="F14">
        <v>1</v>
      </c>
      <c r="G14">
        <f t="shared" si="6"/>
        <v>70</v>
      </c>
      <c r="I14">
        <v>2033</v>
      </c>
      <c r="J14" t="s">
        <v>25</v>
      </c>
      <c r="K14">
        <f t="shared" si="7"/>
        <v>72.5</v>
      </c>
      <c r="L14" cm="1">
        <f t="array" ref="L14">STOWA2024_NDJF_T(A14*60,K14,I14,J14,"")</f>
        <v>6703.2455426061651</v>
      </c>
      <c r="M14">
        <f t="shared" si="4"/>
        <v>4.4754439934086395E-4</v>
      </c>
    </row>
    <row r="15" spans="1:13" x14ac:dyDescent="0.3">
      <c r="A15">
        <v>12</v>
      </c>
      <c r="B15">
        <f t="shared" si="5"/>
        <v>2.3079402923589508E-4</v>
      </c>
      <c r="C15">
        <f t="shared" si="1"/>
        <v>2.3079402923589508E-4</v>
      </c>
      <c r="D15" t="s">
        <v>26</v>
      </c>
      <c r="E15" t="s">
        <v>19</v>
      </c>
      <c r="F15">
        <v>1</v>
      </c>
      <c r="G15">
        <f t="shared" si="6"/>
        <v>75</v>
      </c>
      <c r="I15">
        <v>2033</v>
      </c>
      <c r="J15" t="s">
        <v>25</v>
      </c>
      <c r="K15">
        <f t="shared" si="7"/>
        <v>77.5</v>
      </c>
      <c r="L15" cm="1">
        <f t="array" ref="L15">STOWA2024_NDJF_T(A15*60,K15,I15,J15,"")</f>
        <v>13840.806816371969</v>
      </c>
      <c r="M15">
        <f t="shared" si="4"/>
        <v>2.1675037010496887E-4</v>
      </c>
    </row>
    <row r="16" spans="1:13" x14ac:dyDescent="0.3">
      <c r="A16">
        <v>12</v>
      </c>
      <c r="B16">
        <f t="shared" si="5"/>
        <v>1.1016640111443941E-4</v>
      </c>
      <c r="C16">
        <f t="shared" si="1"/>
        <v>1.1016640111443941E-4</v>
      </c>
      <c r="D16" t="s">
        <v>26</v>
      </c>
      <c r="E16" t="s">
        <v>19</v>
      </c>
      <c r="F16">
        <v>1</v>
      </c>
      <c r="G16">
        <f t="shared" si="6"/>
        <v>80</v>
      </c>
      <c r="I16">
        <v>2033</v>
      </c>
      <c r="J16" t="s">
        <v>25</v>
      </c>
      <c r="K16">
        <f t="shared" si="7"/>
        <v>82.5</v>
      </c>
      <c r="L16" cm="1">
        <f t="array" ref="L16">STOWA2024_NDJF_T(A16*60,K16,I16,J16,"")</f>
        <v>28146.821969695702</v>
      </c>
      <c r="M16">
        <f t="shared" si="4"/>
        <v>1.0658396899052946E-4</v>
      </c>
    </row>
    <row r="17" spans="1:13" x14ac:dyDescent="0.3">
      <c r="A17">
        <v>12</v>
      </c>
      <c r="B17">
        <f t="shared" si="5"/>
        <v>5.3401292901392694E-5</v>
      </c>
      <c r="C17">
        <f t="shared" si="1"/>
        <v>5.3401292901392694E-5</v>
      </c>
      <c r="D17" t="s">
        <v>26</v>
      </c>
      <c r="E17" t="s">
        <v>19</v>
      </c>
      <c r="F17">
        <v>1</v>
      </c>
      <c r="G17">
        <f t="shared" si="6"/>
        <v>85</v>
      </c>
      <c r="I17">
        <v>2033</v>
      </c>
      <c r="J17" t="s">
        <v>25</v>
      </c>
      <c r="K17">
        <f t="shared" si="7"/>
        <v>87.5</v>
      </c>
      <c r="L17" cm="1">
        <f t="array" ref="L17">STOWA2024_NDJF_T(A17*60,K17,I17,J17,"")</f>
        <v>56409.346437773333</v>
      </c>
      <c r="M17">
        <f t="shared" si="4"/>
        <v>5.3182676089136769E-5</v>
      </c>
    </row>
    <row r="18" spans="1:13" x14ac:dyDescent="0.3">
      <c r="A18">
        <v>12</v>
      </c>
      <c r="B18">
        <f t="shared" si="5"/>
        <v>2.6271436460906726E-5</v>
      </c>
      <c r="C18">
        <f t="shared" si="1"/>
        <v>2.6271436460906726E-5</v>
      </c>
      <c r="D18" t="s">
        <v>26</v>
      </c>
      <c r="E18" t="s">
        <v>19</v>
      </c>
      <c r="F18">
        <v>1</v>
      </c>
      <c r="G18">
        <f t="shared" si="6"/>
        <v>90</v>
      </c>
      <c r="I18">
        <v>2033</v>
      </c>
      <c r="J18" t="s">
        <v>25</v>
      </c>
      <c r="K18">
        <f t="shared" si="7"/>
        <v>92.5</v>
      </c>
      <c r="L18" cm="1">
        <f t="array" ref="L18">STOWA2024_NDJF_T(A18*60,K18,I18,J18,"")</f>
        <v>111477.58488438351</v>
      </c>
      <c r="M18">
        <f t="shared" si="4"/>
        <v>2.6911239628230043E-5</v>
      </c>
    </row>
    <row r="19" spans="1:13" x14ac:dyDescent="0.3">
      <c r="A19">
        <v>12</v>
      </c>
      <c r="B19">
        <f t="shared" si="5"/>
        <v>1.3109369711721244E-5</v>
      </c>
      <c r="C19">
        <f t="shared" si="1"/>
        <v>1.3109369711721244E-5</v>
      </c>
      <c r="D19" t="s">
        <v>26</v>
      </c>
      <c r="E19" t="s">
        <v>19</v>
      </c>
      <c r="F19">
        <v>1</v>
      </c>
      <c r="G19">
        <f t="shared" si="6"/>
        <v>95</v>
      </c>
      <c r="I19">
        <v>2033</v>
      </c>
      <c r="J19" t="s">
        <v>25</v>
      </c>
      <c r="K19">
        <f t="shared" si="7"/>
        <v>97.5</v>
      </c>
      <c r="L19" cm="1">
        <f t="array" ref="L19">STOWA2024_NDJF_T(A19*60,K19,I19,J19,"")</f>
        <v>217361.85155691236</v>
      </c>
      <c r="M19">
        <f t="shared" si="4"/>
        <v>1.38018699165088E-5</v>
      </c>
    </row>
    <row r="20" spans="1:13" x14ac:dyDescent="0.3">
      <c r="A20">
        <v>12</v>
      </c>
      <c r="B20">
        <f t="shared" si="5"/>
        <v>6.6311827970510146E-6</v>
      </c>
      <c r="C20">
        <f t="shared" si="1"/>
        <v>6.6311827970510146E-6</v>
      </c>
      <c r="D20" t="s">
        <v>26</v>
      </c>
      <c r="E20" t="s">
        <v>19</v>
      </c>
      <c r="F20">
        <v>1</v>
      </c>
      <c r="G20">
        <f t="shared" si="6"/>
        <v>100</v>
      </c>
      <c r="I20">
        <v>2033</v>
      </c>
      <c r="J20" t="s">
        <v>25</v>
      </c>
      <c r="K20">
        <f t="shared" si="7"/>
        <v>102.5</v>
      </c>
      <c r="L20" cm="1">
        <f t="array" ref="L20">STOWA2024_NDJF_T(A20*60,K20,I20,J20,"")</f>
        <v>418369.94837767328</v>
      </c>
      <c r="M20">
        <f t="shared" si="4"/>
        <v>7.1706871194577851E-6</v>
      </c>
    </row>
    <row r="21" spans="1:13" x14ac:dyDescent="0.3">
      <c r="A21">
        <v>12</v>
      </c>
      <c r="B21">
        <f t="shared" si="5"/>
        <v>3.3985401484383973E-6</v>
      </c>
      <c r="C21">
        <f t="shared" si="1"/>
        <v>3.3985401484383973E-6</v>
      </c>
      <c r="D21" t="s">
        <v>26</v>
      </c>
      <c r="E21" t="s">
        <v>19</v>
      </c>
      <c r="F21">
        <v>1</v>
      </c>
      <c r="G21">
        <f t="shared" si="6"/>
        <v>105</v>
      </c>
      <c r="I21">
        <v>2033</v>
      </c>
      <c r="J21" t="s">
        <v>25</v>
      </c>
      <c r="K21">
        <f t="shared" si="7"/>
        <v>107.5</v>
      </c>
      <c r="L21" cm="1">
        <f t="array" ref="L21">STOWA2024_NDJF_T(A21*60,K21,I21,J21,"")</f>
        <v>795303.05235940416</v>
      </c>
      <c r="M21">
        <f t="shared" si="4"/>
        <v>3.7721469710193878E-6</v>
      </c>
    </row>
    <row r="22" spans="1:13" x14ac:dyDescent="0.3">
      <c r="A22">
        <v>12</v>
      </c>
      <c r="B22">
        <f t="shared" si="5"/>
        <v>1.7638878543195656E-6</v>
      </c>
      <c r="C22">
        <f t="shared" si="1"/>
        <v>1.7638878543195656E-6</v>
      </c>
      <c r="D22" t="s">
        <v>26</v>
      </c>
      <c r="E22" t="s">
        <v>19</v>
      </c>
      <c r="F22">
        <v>1</v>
      </c>
      <c r="G22">
        <f t="shared" si="6"/>
        <v>110</v>
      </c>
      <c r="I22">
        <v>2033</v>
      </c>
      <c r="J22" t="s">
        <v>25</v>
      </c>
      <c r="K22">
        <f t="shared" si="7"/>
        <v>112.5</v>
      </c>
      <c r="L22" cm="1">
        <f t="array" ref="L22">STOWA2024_NDJF_T(A22*60,K22,I22,J22,"")</f>
        <v>1493831.1371542076</v>
      </c>
      <c r="M22">
        <f t="shared" si="4"/>
        <v>2.0082591166998223E-6</v>
      </c>
    </row>
    <row r="23" spans="1:13" x14ac:dyDescent="0.3">
      <c r="A23">
        <v>12</v>
      </c>
      <c r="B23">
        <f t="shared" si="5"/>
        <v>9.266667892590867E-7</v>
      </c>
      <c r="C23">
        <f t="shared" si="1"/>
        <v>9.266667892590867E-7</v>
      </c>
      <c r="D23" t="s">
        <v>26</v>
      </c>
      <c r="E23" t="s">
        <v>19</v>
      </c>
      <c r="F23">
        <v>1</v>
      </c>
      <c r="G23">
        <f t="shared" si="6"/>
        <v>115</v>
      </c>
      <c r="I23">
        <v>2033</v>
      </c>
      <c r="J23" t="s">
        <v>25</v>
      </c>
      <c r="K23">
        <f t="shared" si="7"/>
        <v>117.5</v>
      </c>
      <c r="L23" cm="1">
        <f t="array" ref="L23">STOWA2024_NDJF_T(A23*60,K23,I23,J23,"")</f>
        <v>2773688.3148002736</v>
      </c>
      <c r="M23">
        <f t="shared" si="4"/>
        <v>1.0815923274407356E-6</v>
      </c>
    </row>
    <row r="24" spans="1:13" x14ac:dyDescent="0.3">
      <c r="A24">
        <v>12</v>
      </c>
      <c r="B24">
        <f t="shared" si="5"/>
        <v>4.9256356659908261E-7</v>
      </c>
      <c r="C24">
        <f t="shared" si="1"/>
        <v>4.9256356659908261E-7</v>
      </c>
      <c r="D24" t="s">
        <v>26</v>
      </c>
      <c r="E24" t="s">
        <v>19</v>
      </c>
      <c r="F24">
        <v>1</v>
      </c>
      <c r="G24">
        <f t="shared" si="6"/>
        <v>120</v>
      </c>
      <c r="I24">
        <v>2033</v>
      </c>
      <c r="J24" t="s">
        <v>25</v>
      </c>
      <c r="K24">
        <f t="shared" si="7"/>
        <v>122.5</v>
      </c>
      <c r="L24" cm="1">
        <f t="array" ref="L24">STOWA2024_NDJF_T(A24*60,K24,I24,J24,"")</f>
        <v>5093129.9105214356</v>
      </c>
      <c r="M24">
        <f t="shared" si="4"/>
        <v>5.8902876084165294E-7</v>
      </c>
    </row>
    <row r="25" spans="1:13" x14ac:dyDescent="0.3">
      <c r="A25">
        <v>12</v>
      </c>
      <c r="B25">
        <f t="shared" si="5"/>
        <v>2.6478279401920477E-7</v>
      </c>
      <c r="C25">
        <f t="shared" si="1"/>
        <v>2.6478279401920477E-7</v>
      </c>
      <c r="D25" t="s">
        <v>26</v>
      </c>
      <c r="E25" t="s">
        <v>19</v>
      </c>
      <c r="F25">
        <v>1</v>
      </c>
      <c r="G25">
        <f t="shared" si="6"/>
        <v>125</v>
      </c>
      <c r="I25">
        <v>2033</v>
      </c>
      <c r="J25" t="s">
        <v>25</v>
      </c>
      <c r="K25">
        <f t="shared" si="7"/>
        <v>127.5</v>
      </c>
      <c r="L25" cm="1">
        <f t="array" ref="L25">STOWA2024_NDJF_T(A25*60,K25,I25,J25,"")</f>
        <v>9252235.3613198567</v>
      </c>
      <c r="M25">
        <f t="shared" si="4"/>
        <v>3.2424596682244817E-7</v>
      </c>
    </row>
    <row r="26" spans="1:13" x14ac:dyDescent="0.3">
      <c r="A26">
        <v>12</v>
      </c>
      <c r="B26">
        <f t="shared" si="5"/>
        <v>1.4389751174723567E-7</v>
      </c>
      <c r="C26">
        <f t="shared" si="1"/>
        <v>1.4389751174723567E-7</v>
      </c>
      <c r="D26" t="s">
        <v>26</v>
      </c>
      <c r="E26" t="s">
        <v>19</v>
      </c>
      <c r="F26">
        <v>1</v>
      </c>
      <c r="G26">
        <f t="shared" si="6"/>
        <v>130</v>
      </c>
      <c r="I26">
        <v>2033</v>
      </c>
      <c r="J26" t="s">
        <v>25</v>
      </c>
      <c r="K26">
        <f t="shared" si="7"/>
        <v>132.5</v>
      </c>
      <c r="L26" cm="1">
        <f t="array" ref="L26">STOWA2024_NDJF_T(A26*60,K26,I26,J26,"")</f>
        <v>16634464.646502683</v>
      </c>
      <c r="M26">
        <f t="shared" si="4"/>
        <v>1.8034845507521251E-7</v>
      </c>
    </row>
    <row r="27" spans="1:13" x14ac:dyDescent="0.3">
      <c r="A27">
        <v>12</v>
      </c>
      <c r="B27">
        <f t="shared" si="5"/>
        <v>7.902883156674434E-8</v>
      </c>
      <c r="C27">
        <f t="shared" si="1"/>
        <v>7.902883156674434E-8</v>
      </c>
      <c r="D27" t="s">
        <v>26</v>
      </c>
      <c r="E27" t="s">
        <v>19</v>
      </c>
      <c r="F27">
        <v>1</v>
      </c>
      <c r="G27">
        <f t="shared" si="6"/>
        <v>135</v>
      </c>
      <c r="I27">
        <v>2033</v>
      </c>
      <c r="J27" t="s">
        <v>25</v>
      </c>
      <c r="K27">
        <f t="shared" si="7"/>
        <v>137.5</v>
      </c>
      <c r="L27" cm="1">
        <f t="array" ref="L27">STOWA2024_NDJF_T(A27*60,K27,I27,J27,"")</f>
        <v>29609269.123954687</v>
      </c>
      <c r="M27">
        <f t="shared" si="4"/>
        <v>1.0131962350846817E-7</v>
      </c>
    </row>
    <row r="28" spans="1:13" x14ac:dyDescent="0.3">
      <c r="A28">
        <v>12</v>
      </c>
      <c r="B28">
        <f t="shared" si="5"/>
        <v>4.3845109770842729E-8</v>
      </c>
      <c r="C28">
        <f t="shared" si="1"/>
        <v>4.3845109770842729E-8</v>
      </c>
      <c r="D28" t="s">
        <v>26</v>
      </c>
      <c r="E28" t="s">
        <v>19</v>
      </c>
      <c r="F28">
        <v>1</v>
      </c>
      <c r="G28">
        <f t="shared" si="6"/>
        <v>140</v>
      </c>
      <c r="I28">
        <v>2033</v>
      </c>
      <c r="J28" t="s">
        <v>25</v>
      </c>
      <c r="K28">
        <f t="shared" si="7"/>
        <v>142.5</v>
      </c>
      <c r="L28" cm="1">
        <f t="array" ref="L28">STOWA2024_NDJF_T(A28*60,K28,I28,J28,"")</f>
        <v>52197048.829245917</v>
      </c>
      <c r="M28">
        <f t="shared" si="4"/>
        <v>5.7474513737625437E-8</v>
      </c>
    </row>
    <row r="29" spans="1:13" x14ac:dyDescent="0.3">
      <c r="A29">
        <v>12</v>
      </c>
      <c r="B29">
        <f t="shared" si="5"/>
        <v>2.4565184383204125E-8</v>
      </c>
      <c r="C29">
        <f t="shared" si="1"/>
        <v>2.4565184383204125E-8</v>
      </c>
      <c r="D29" t="s">
        <v>26</v>
      </c>
      <c r="E29" t="s">
        <v>19</v>
      </c>
      <c r="F29">
        <v>1</v>
      </c>
      <c r="G29">
        <f t="shared" si="6"/>
        <v>145</v>
      </c>
      <c r="I29">
        <v>2033</v>
      </c>
      <c r="J29" t="s">
        <v>25</v>
      </c>
      <c r="K29">
        <f t="shared" si="7"/>
        <v>147.5</v>
      </c>
      <c r="L29" cm="1">
        <f t="array" ref="L29">STOWA2024_NDJF_T(A29*60,K29,I29,J29,"")</f>
        <v>91159560.490920648</v>
      </c>
      <c r="M29">
        <f t="shared" si="4"/>
        <v>3.2909329354421312E-8</v>
      </c>
    </row>
    <row r="30" spans="1:13" x14ac:dyDescent="0.3">
      <c r="A30">
        <v>12</v>
      </c>
      <c r="B30">
        <f t="shared" si="5"/>
        <v>1.3894361081544928E-8</v>
      </c>
      <c r="C30">
        <f t="shared" si="1"/>
        <v>1.3894361081544928E-8</v>
      </c>
      <c r="D30" t="s">
        <v>26</v>
      </c>
      <c r="E30" t="s">
        <v>19</v>
      </c>
      <c r="F30">
        <v>1</v>
      </c>
      <c r="G30">
        <f t="shared" si="6"/>
        <v>150</v>
      </c>
      <c r="I30">
        <v>2033</v>
      </c>
      <c r="J30" t="s">
        <v>25</v>
      </c>
      <c r="K30">
        <f t="shared" si="7"/>
        <v>152.5</v>
      </c>
      <c r="L30" cm="1">
        <f t="array" ref="L30">STOWA2024_NDJF_T(A30*60,K30,I30,J30,"")</f>
        <v>157770444.68064168</v>
      </c>
      <c r="M30">
        <f t="shared" si="4"/>
        <v>1.9014968272876384E-8</v>
      </c>
    </row>
    <row r="31" spans="1:13" x14ac:dyDescent="0.3">
      <c r="A31">
        <v>12</v>
      </c>
      <c r="B31">
        <f t="shared" si="5"/>
        <v>7.9315440619587426E-9</v>
      </c>
      <c r="C31">
        <f t="shared" si="1"/>
        <v>7.9315440619587426E-9</v>
      </c>
      <c r="D31" t="s">
        <v>26</v>
      </c>
      <c r="E31" t="s">
        <v>19</v>
      </c>
      <c r="F31">
        <v>1</v>
      </c>
      <c r="G31">
        <f t="shared" si="6"/>
        <v>155</v>
      </c>
      <c r="I31">
        <v>2033</v>
      </c>
      <c r="J31" t="s">
        <v>25</v>
      </c>
      <c r="K31">
        <f t="shared" si="7"/>
        <v>157.5</v>
      </c>
      <c r="L31" cm="1">
        <f t="array" ref="L31">STOWA2024_NDJF_T(A31*60,K31,I31,J31,"")</f>
        <v>270674472.33905143</v>
      </c>
      <c r="M31">
        <f t="shared" si="4"/>
        <v>1.1083424210917641E-8</v>
      </c>
    </row>
    <row r="32" spans="1:13" x14ac:dyDescent="0.3">
      <c r="A32">
        <v>12</v>
      </c>
      <c r="B32" s="1">
        <f>M31</f>
        <v>1.1083424210917641E-8</v>
      </c>
      <c r="C32">
        <f t="shared" si="1"/>
        <v>1.1083424210917641E-8</v>
      </c>
      <c r="D32" t="s">
        <v>26</v>
      </c>
      <c r="E32" t="s">
        <v>19</v>
      </c>
      <c r="F32">
        <v>1</v>
      </c>
      <c r="G32">
        <f t="shared" si="6"/>
        <v>160</v>
      </c>
      <c r="I32">
        <v>2033</v>
      </c>
      <c r="J32" t="s">
        <v>25</v>
      </c>
      <c r="K32" s="1">
        <v>333</v>
      </c>
      <c r="L32" cm="1">
        <f t="array" ref="L32">STOWA2024_NDJF_T(A32*60,K32,I32,J32,"")</f>
        <v>855222483481360.88</v>
      </c>
      <c r="M32">
        <f t="shared" si="4"/>
        <v>3.5078591336699619E-15</v>
      </c>
    </row>
    <row r="33" spans="1:13" x14ac:dyDescent="0.3">
      <c r="A33">
        <v>24</v>
      </c>
      <c r="B33" s="1">
        <f>365.25*24/A33 - M33</f>
        <v>331.49029794832506</v>
      </c>
      <c r="C33">
        <f>B33</f>
        <v>331.49029794832506</v>
      </c>
      <c r="D33" t="s">
        <v>26</v>
      </c>
      <c r="E33" t="s">
        <v>19</v>
      </c>
      <c r="F33">
        <v>1</v>
      </c>
      <c r="G33">
        <v>10</v>
      </c>
      <c r="I33">
        <v>2033</v>
      </c>
      <c r="J33" t="s">
        <v>25</v>
      </c>
      <c r="K33" s="1">
        <v>12.5</v>
      </c>
      <c r="L33" cm="1">
        <f t="array" ref="L33">STOWA2024_NDJF_T(A33*60,K33,I33,J33,"")</f>
        <v>8.8863343503683523E-2</v>
      </c>
      <c r="M33">
        <f t="shared" si="4"/>
        <v>33.759702051674942</v>
      </c>
    </row>
    <row r="34" spans="1:13" x14ac:dyDescent="0.3">
      <c r="A34">
        <v>24</v>
      </c>
      <c r="B34">
        <f t="shared" ref="B34:B38" si="8">M33-M34</f>
        <v>20.667120391088005</v>
      </c>
      <c r="C34">
        <f t="shared" ref="C34:C63" si="9">B34</f>
        <v>20.667120391088005</v>
      </c>
      <c r="D34" t="s">
        <v>26</v>
      </c>
      <c r="E34" t="s">
        <v>19</v>
      </c>
      <c r="F34">
        <v>1</v>
      </c>
      <c r="G34">
        <f t="shared" ref="G34:G38" si="10">G33+5</f>
        <v>15</v>
      </c>
      <c r="I34">
        <v>2033</v>
      </c>
      <c r="J34" t="s">
        <v>25</v>
      </c>
      <c r="K34">
        <f t="shared" ref="K34:K38" si="11">AVERAGE(G34:G35)</f>
        <v>17.5</v>
      </c>
      <c r="L34" cm="1">
        <f t="array" ref="L34">STOWA2024_NDJF_T(A34*60,K34,I34,J34,"")</f>
        <v>0.2291373907585397</v>
      </c>
      <c r="M34">
        <f t="shared" si="4"/>
        <v>13.092581660586937</v>
      </c>
    </row>
    <row r="35" spans="1:13" x14ac:dyDescent="0.3">
      <c r="A35">
        <v>24</v>
      </c>
      <c r="B35">
        <f t="shared" si="8"/>
        <v>7.6940109324840495</v>
      </c>
      <c r="C35">
        <f t="shared" si="9"/>
        <v>7.6940109324840495</v>
      </c>
      <c r="D35" t="s">
        <v>26</v>
      </c>
      <c r="E35" t="s">
        <v>19</v>
      </c>
      <c r="F35">
        <v>1</v>
      </c>
      <c r="G35">
        <f t="shared" si="10"/>
        <v>20</v>
      </c>
      <c r="I35">
        <v>2033</v>
      </c>
      <c r="J35" t="s">
        <v>25</v>
      </c>
      <c r="K35">
        <f t="shared" si="11"/>
        <v>22.5</v>
      </c>
      <c r="L35" cm="1">
        <f t="array" ref="L35">STOWA2024_NDJF_T(A35*60,K35,I35,J35,"")</f>
        <v>0.55570263891943683</v>
      </c>
      <c r="M35">
        <f t="shared" si="4"/>
        <v>5.3985707281028876</v>
      </c>
    </row>
    <row r="36" spans="1:13" x14ac:dyDescent="0.3">
      <c r="A36">
        <v>24</v>
      </c>
      <c r="B36">
        <f t="shared" si="8"/>
        <v>3.0490298862474594</v>
      </c>
      <c r="C36">
        <f t="shared" si="9"/>
        <v>3.0490298862474594</v>
      </c>
      <c r="D36" t="s">
        <v>26</v>
      </c>
      <c r="E36" t="s">
        <v>19</v>
      </c>
      <c r="F36">
        <v>1</v>
      </c>
      <c r="G36">
        <f t="shared" si="10"/>
        <v>25</v>
      </c>
      <c r="I36">
        <v>2033</v>
      </c>
      <c r="J36" t="s">
        <v>25</v>
      </c>
      <c r="K36">
        <f t="shared" si="11"/>
        <v>27.5</v>
      </c>
      <c r="L36" cm="1">
        <f t="array" ref="L36">STOWA2024_NDJF_T(A36*60,K36,I36,J36,"")</f>
        <v>1.2768452229291343</v>
      </c>
      <c r="M36">
        <f t="shared" si="4"/>
        <v>2.3495408418554282</v>
      </c>
    </row>
    <row r="37" spans="1:13" x14ac:dyDescent="0.3">
      <c r="A37">
        <v>24</v>
      </c>
      <c r="B37">
        <f t="shared" si="8"/>
        <v>1.2772422546646718</v>
      </c>
      <c r="C37">
        <f t="shared" si="9"/>
        <v>1.2772422546646718</v>
      </c>
      <c r="D37" t="s">
        <v>26</v>
      </c>
      <c r="E37" t="s">
        <v>19</v>
      </c>
      <c r="F37">
        <v>1</v>
      </c>
      <c r="G37">
        <f t="shared" si="10"/>
        <v>30</v>
      </c>
      <c r="I37">
        <v>2033</v>
      </c>
      <c r="J37" t="s">
        <v>25</v>
      </c>
      <c r="K37">
        <f t="shared" si="11"/>
        <v>32.5</v>
      </c>
      <c r="L37" cm="1">
        <f t="array" ref="L37">STOWA2024_NDJF_T(A37*60,K37,I37,J37,"")</f>
        <v>2.797728203540303</v>
      </c>
      <c r="M37">
        <f t="shared" si="4"/>
        <v>1.0722985871907564</v>
      </c>
    </row>
    <row r="38" spans="1:13" x14ac:dyDescent="0.3">
      <c r="A38">
        <v>24</v>
      </c>
      <c r="B38">
        <f t="shared" si="8"/>
        <v>0.5616758457564478</v>
      </c>
      <c r="C38">
        <f t="shared" si="9"/>
        <v>0.5616758457564478</v>
      </c>
      <c r="D38" t="s">
        <v>26</v>
      </c>
      <c r="E38" t="s">
        <v>19</v>
      </c>
      <c r="F38">
        <v>1</v>
      </c>
      <c r="G38">
        <f t="shared" si="10"/>
        <v>35</v>
      </c>
      <c r="I38">
        <v>2033</v>
      </c>
      <c r="J38" t="s">
        <v>25</v>
      </c>
      <c r="K38">
        <f t="shared" si="11"/>
        <v>37.5</v>
      </c>
      <c r="L38" cm="1">
        <f t="array" ref="L38">STOWA2024_NDJF_T(A38*60,K38,I38,J38,"")</f>
        <v>5.8751789855132186</v>
      </c>
      <c r="M38">
        <f t="shared" si="4"/>
        <v>0.51062274143430864</v>
      </c>
    </row>
    <row r="39" spans="1:13" x14ac:dyDescent="0.3">
      <c r="A39">
        <v>24</v>
      </c>
      <c r="B39">
        <f>M38-M39</f>
        <v>0.25801720159689273</v>
      </c>
      <c r="C39">
        <f t="shared" si="9"/>
        <v>0.25801720159689273</v>
      </c>
      <c r="D39" t="s">
        <v>26</v>
      </c>
      <c r="E39" t="s">
        <v>19</v>
      </c>
      <c r="F39">
        <v>1</v>
      </c>
      <c r="G39">
        <f>G38+5</f>
        <v>40</v>
      </c>
      <c r="I39">
        <v>2033</v>
      </c>
      <c r="J39" t="s">
        <v>25</v>
      </c>
      <c r="K39">
        <f>AVERAGE(G39:G40)</f>
        <v>42.5</v>
      </c>
      <c r="L39" cm="1">
        <f t="array" ref="L39">STOWA2024_NDJF_T(A39*60,K39,I39,J39,"")</f>
        <v>11.876224099957922</v>
      </c>
      <c r="M39">
        <f t="shared" si="4"/>
        <v>0.2526055398374159</v>
      </c>
    </row>
    <row r="40" spans="1:13" x14ac:dyDescent="0.3">
      <c r="A40">
        <v>24</v>
      </c>
      <c r="B40">
        <f t="shared" ref="B40:B62" si="12">M39-M40</f>
        <v>0.12326718165776235</v>
      </c>
      <c r="C40">
        <f t="shared" si="9"/>
        <v>0.12326718165776235</v>
      </c>
      <c r="D40" t="s">
        <v>26</v>
      </c>
      <c r="E40" t="s">
        <v>19</v>
      </c>
      <c r="F40">
        <v>1</v>
      </c>
      <c r="G40">
        <f t="shared" ref="G40:G63" si="13">G39+5</f>
        <v>45</v>
      </c>
      <c r="I40">
        <v>2033</v>
      </c>
      <c r="J40" t="s">
        <v>25</v>
      </c>
      <c r="K40">
        <f t="shared" ref="K40:K62" si="14">AVERAGE(G40:G41)</f>
        <v>47.5</v>
      </c>
      <c r="L40" cm="1">
        <f t="array" ref="L40">STOWA2024_NDJF_T(A40*60,K40,I40,J40,"")</f>
        <v>23.19497511970069</v>
      </c>
      <c r="M40">
        <f t="shared" si="4"/>
        <v>0.12933835817965356</v>
      </c>
    </row>
    <row r="41" spans="1:13" x14ac:dyDescent="0.3">
      <c r="A41">
        <v>24</v>
      </c>
      <c r="B41">
        <f t="shared" si="12"/>
        <v>6.1016186169669612E-2</v>
      </c>
      <c r="C41">
        <f t="shared" si="9"/>
        <v>6.1016186169669612E-2</v>
      </c>
      <c r="D41" t="s">
        <v>26</v>
      </c>
      <c r="E41" t="s">
        <v>19</v>
      </c>
      <c r="F41">
        <v>1</v>
      </c>
      <c r="G41">
        <f t="shared" si="13"/>
        <v>50</v>
      </c>
      <c r="I41">
        <v>2033</v>
      </c>
      <c r="J41" t="s">
        <v>25</v>
      </c>
      <c r="K41">
        <f t="shared" si="14"/>
        <v>52.5</v>
      </c>
      <c r="L41" cm="1">
        <f t="array" ref="L41">STOWA2024_NDJF_T(A41*60,K41,I41,J41,"")</f>
        <v>43.909611063910688</v>
      </c>
      <c r="M41">
        <f t="shared" si="4"/>
        <v>6.8322172009983945E-2</v>
      </c>
    </row>
    <row r="42" spans="1:13" x14ac:dyDescent="0.3">
      <c r="A42">
        <v>24</v>
      </c>
      <c r="B42">
        <f t="shared" si="12"/>
        <v>3.119193876889164E-2</v>
      </c>
      <c r="C42">
        <f t="shared" si="9"/>
        <v>3.119193876889164E-2</v>
      </c>
      <c r="D42" t="s">
        <v>26</v>
      </c>
      <c r="E42" t="s">
        <v>19</v>
      </c>
      <c r="F42">
        <v>1</v>
      </c>
      <c r="G42">
        <f t="shared" si="13"/>
        <v>55</v>
      </c>
      <c r="I42">
        <v>2033</v>
      </c>
      <c r="J42" t="s">
        <v>25</v>
      </c>
      <c r="K42">
        <f t="shared" si="14"/>
        <v>57.5</v>
      </c>
      <c r="L42" cm="1">
        <f t="array" ref="L42">STOWA2024_NDJF_T(A42*60,K42,I42,J42,"")</f>
        <v>80.796691486437467</v>
      </c>
      <c r="M42">
        <f t="shared" si="4"/>
        <v>3.7130233241092304E-2</v>
      </c>
    </row>
    <row r="43" spans="1:13" x14ac:dyDescent="0.3">
      <c r="A43">
        <v>24</v>
      </c>
      <c r="B43">
        <f t="shared" si="12"/>
        <v>1.6419953493234458E-2</v>
      </c>
      <c r="C43">
        <f t="shared" si="9"/>
        <v>1.6419953493234458E-2</v>
      </c>
      <c r="D43" t="s">
        <v>26</v>
      </c>
      <c r="E43" t="s">
        <v>19</v>
      </c>
      <c r="F43">
        <v>1</v>
      </c>
      <c r="G43">
        <f t="shared" si="13"/>
        <v>60</v>
      </c>
      <c r="I43">
        <v>2033</v>
      </c>
      <c r="J43" t="s">
        <v>25</v>
      </c>
      <c r="K43">
        <f t="shared" si="14"/>
        <v>62.5</v>
      </c>
      <c r="L43" cm="1">
        <f t="array" ref="L43">STOWA2024_NDJF_T(A43*60,K43,I43,J43,"")</f>
        <v>144.85560004617045</v>
      </c>
      <c r="M43">
        <f t="shared" si="4"/>
        <v>2.0710279747857847E-2</v>
      </c>
    </row>
    <row r="44" spans="1:13" x14ac:dyDescent="0.3">
      <c r="A44">
        <v>24</v>
      </c>
      <c r="B44">
        <f t="shared" si="12"/>
        <v>8.879646719300114E-3</v>
      </c>
      <c r="C44">
        <f t="shared" si="9"/>
        <v>8.879646719300114E-3</v>
      </c>
      <c r="D44" t="s">
        <v>26</v>
      </c>
      <c r="E44" t="s">
        <v>19</v>
      </c>
      <c r="F44">
        <v>1</v>
      </c>
      <c r="G44">
        <f t="shared" si="13"/>
        <v>65</v>
      </c>
      <c r="I44">
        <v>2033</v>
      </c>
      <c r="J44" t="s">
        <v>25</v>
      </c>
      <c r="K44">
        <f t="shared" si="14"/>
        <v>67.5</v>
      </c>
      <c r="L44" cm="1">
        <f t="array" ref="L44">STOWA2024_NDJF_T(A44*60,K44,I44,J44,"")</f>
        <v>253.57899216029767</v>
      </c>
      <c r="M44">
        <f t="shared" si="4"/>
        <v>1.1830633028557733E-2</v>
      </c>
    </row>
    <row r="45" spans="1:13" x14ac:dyDescent="0.3">
      <c r="A45">
        <v>24</v>
      </c>
      <c r="B45">
        <f t="shared" si="12"/>
        <v>4.9221258064055459E-3</v>
      </c>
      <c r="C45">
        <f t="shared" si="9"/>
        <v>4.9221258064055459E-3</v>
      </c>
      <c r="D45" t="s">
        <v>26</v>
      </c>
      <c r="E45" t="s">
        <v>19</v>
      </c>
      <c r="F45">
        <v>1</v>
      </c>
      <c r="G45">
        <f t="shared" si="13"/>
        <v>70</v>
      </c>
      <c r="I45">
        <v>2033</v>
      </c>
      <c r="J45" t="s">
        <v>25</v>
      </c>
      <c r="K45">
        <f t="shared" si="14"/>
        <v>72.5</v>
      </c>
      <c r="L45" cm="1">
        <f t="array" ref="L45">STOWA2024_NDJF_T(A45*60,K45,I45,J45,"")</f>
        <v>434.24721195636516</v>
      </c>
      <c r="M45">
        <f t="shared" si="4"/>
        <v>6.9085072221521868E-3</v>
      </c>
    </row>
    <row r="46" spans="1:13" x14ac:dyDescent="0.3">
      <c r="A46">
        <v>24</v>
      </c>
      <c r="B46">
        <f t="shared" si="12"/>
        <v>2.7914381214473481E-3</v>
      </c>
      <c r="C46">
        <f t="shared" si="9"/>
        <v>2.7914381214473481E-3</v>
      </c>
      <c r="D46" t="s">
        <v>26</v>
      </c>
      <c r="E46" t="s">
        <v>19</v>
      </c>
      <c r="F46">
        <v>1</v>
      </c>
      <c r="G46">
        <f t="shared" si="13"/>
        <v>75</v>
      </c>
      <c r="I46">
        <v>2033</v>
      </c>
      <c r="J46" t="s">
        <v>25</v>
      </c>
      <c r="K46">
        <f t="shared" si="14"/>
        <v>77.5</v>
      </c>
      <c r="L46" cm="1">
        <f t="array" ref="L46">STOWA2024_NDJF_T(A46*60,K46,I46,J46,"")</f>
        <v>728.67370612905245</v>
      </c>
      <c r="M46">
        <f t="shared" si="4"/>
        <v>4.1170691007048387E-3</v>
      </c>
    </row>
    <row r="47" spans="1:13" x14ac:dyDescent="0.3">
      <c r="A47">
        <v>24</v>
      </c>
      <c r="B47">
        <f t="shared" si="12"/>
        <v>1.6168565778930436E-3</v>
      </c>
      <c r="C47">
        <f t="shared" si="9"/>
        <v>1.6168565778930436E-3</v>
      </c>
      <c r="D47" t="s">
        <v>26</v>
      </c>
      <c r="E47" t="s">
        <v>19</v>
      </c>
      <c r="F47">
        <v>1</v>
      </c>
      <c r="G47">
        <f t="shared" si="13"/>
        <v>80</v>
      </c>
      <c r="I47">
        <v>2033</v>
      </c>
      <c r="J47" t="s">
        <v>25</v>
      </c>
      <c r="K47">
        <f t="shared" si="14"/>
        <v>82.5</v>
      </c>
      <c r="L47" cm="1">
        <f t="array" ref="L47">STOWA2024_NDJF_T(A47*60,K47,I47,J47,"")</f>
        <v>1199.8979977214628</v>
      </c>
      <c r="M47">
        <f t="shared" si="4"/>
        <v>2.5002125228117951E-3</v>
      </c>
    </row>
    <row r="48" spans="1:13" x14ac:dyDescent="0.3">
      <c r="A48">
        <v>24</v>
      </c>
      <c r="B48">
        <f t="shared" si="12"/>
        <v>9.5504538163197804E-4</v>
      </c>
      <c r="C48">
        <f t="shared" si="9"/>
        <v>9.5504538163197804E-4</v>
      </c>
      <c r="D48" t="s">
        <v>26</v>
      </c>
      <c r="E48" t="s">
        <v>19</v>
      </c>
      <c r="F48">
        <v>1</v>
      </c>
      <c r="G48">
        <f t="shared" si="13"/>
        <v>85</v>
      </c>
      <c r="I48">
        <v>2033</v>
      </c>
      <c r="J48" t="s">
        <v>25</v>
      </c>
      <c r="K48">
        <f t="shared" si="14"/>
        <v>87.5</v>
      </c>
      <c r="L48" cm="1">
        <f t="array" ref="L48">STOWA2024_NDJF_T(A48*60,K48,I48,J48,"")</f>
        <v>1941.5375334148907</v>
      </c>
      <c r="M48">
        <f t="shared" si="4"/>
        <v>1.545167141179817E-3</v>
      </c>
    </row>
    <row r="49" spans="1:13" x14ac:dyDescent="0.3">
      <c r="A49">
        <v>24</v>
      </c>
      <c r="B49">
        <f t="shared" si="12"/>
        <v>5.7450678693319267E-4</v>
      </c>
      <c r="C49">
        <f t="shared" si="9"/>
        <v>5.7450678693319267E-4</v>
      </c>
      <c r="D49" t="s">
        <v>26</v>
      </c>
      <c r="E49" t="s">
        <v>19</v>
      </c>
      <c r="F49">
        <v>1</v>
      </c>
      <c r="G49">
        <f t="shared" si="13"/>
        <v>90</v>
      </c>
      <c r="I49">
        <v>2033</v>
      </c>
      <c r="J49" t="s">
        <v>25</v>
      </c>
      <c r="K49">
        <f t="shared" si="14"/>
        <v>92.5</v>
      </c>
      <c r="L49" cm="1">
        <f t="array" ref="L49">STOWA2024_NDJF_T(A49*60,K49,I49,J49,"")</f>
        <v>3090.6794399040255</v>
      </c>
      <c r="M49">
        <f t="shared" si="4"/>
        <v>9.7066035424662436E-4</v>
      </c>
    </row>
    <row r="50" spans="1:13" x14ac:dyDescent="0.3">
      <c r="A50">
        <v>24</v>
      </c>
      <c r="B50">
        <f t="shared" si="12"/>
        <v>3.5151827833996543E-4</v>
      </c>
      <c r="C50">
        <f t="shared" si="9"/>
        <v>3.5151827833996543E-4</v>
      </c>
      <c r="D50" t="s">
        <v>26</v>
      </c>
      <c r="E50" t="s">
        <v>19</v>
      </c>
      <c r="F50">
        <v>1</v>
      </c>
      <c r="G50">
        <f t="shared" si="13"/>
        <v>95</v>
      </c>
      <c r="I50">
        <v>2033</v>
      </c>
      <c r="J50" t="s">
        <v>25</v>
      </c>
      <c r="K50">
        <f t="shared" si="14"/>
        <v>97.5</v>
      </c>
      <c r="L50" cm="1">
        <f t="array" ref="L50">STOWA2024_NDJF_T(A50*60,K50,I50,J50,"")</f>
        <v>4845.4145126655485</v>
      </c>
      <c r="M50">
        <f t="shared" si="4"/>
        <v>6.1914207590665893E-4</v>
      </c>
    </row>
    <row r="51" spans="1:13" x14ac:dyDescent="0.3">
      <c r="A51">
        <v>24</v>
      </c>
      <c r="B51">
        <f t="shared" si="12"/>
        <v>2.1853748069763956E-4</v>
      </c>
      <c r="C51">
        <f t="shared" si="9"/>
        <v>2.1853748069763956E-4</v>
      </c>
      <c r="D51" t="s">
        <v>26</v>
      </c>
      <c r="E51" t="s">
        <v>19</v>
      </c>
      <c r="F51">
        <v>1</v>
      </c>
      <c r="G51">
        <f t="shared" si="13"/>
        <v>100</v>
      </c>
      <c r="I51">
        <v>2033</v>
      </c>
      <c r="J51" t="s">
        <v>25</v>
      </c>
      <c r="K51">
        <f t="shared" si="14"/>
        <v>102.5</v>
      </c>
      <c r="L51" cm="1">
        <f t="array" ref="L51">STOWA2024_NDJF_T(A51*60,K51,I51,J51,"")</f>
        <v>7488.6809484417436</v>
      </c>
      <c r="M51">
        <f t="shared" si="4"/>
        <v>4.0060459520901938E-4</v>
      </c>
    </row>
    <row r="52" spans="1:13" x14ac:dyDescent="0.3">
      <c r="A52">
        <v>24</v>
      </c>
      <c r="B52">
        <f t="shared" si="12"/>
        <v>1.3789928542830499E-4</v>
      </c>
      <c r="C52">
        <f t="shared" si="9"/>
        <v>1.3789928542830499E-4</v>
      </c>
      <c r="D52" t="s">
        <v>26</v>
      </c>
      <c r="E52" t="s">
        <v>19</v>
      </c>
      <c r="F52">
        <v>1</v>
      </c>
      <c r="G52">
        <f t="shared" si="13"/>
        <v>105</v>
      </c>
      <c r="I52">
        <v>2033</v>
      </c>
      <c r="J52" t="s">
        <v>25</v>
      </c>
      <c r="K52">
        <f t="shared" si="14"/>
        <v>107.5</v>
      </c>
      <c r="L52" cm="1">
        <f t="array" ref="L52">STOWA2024_NDJF_T(A52*60,K52,I52,J52,"")</f>
        <v>11419.639757202329</v>
      </c>
      <c r="M52">
        <f t="shared" si="4"/>
        <v>2.6270530978071439E-4</v>
      </c>
    </row>
    <row r="53" spans="1:13" x14ac:dyDescent="0.3">
      <c r="A53">
        <v>24</v>
      </c>
      <c r="B53">
        <f t="shared" si="12"/>
        <v>8.8244657916060679E-5</v>
      </c>
      <c r="C53">
        <f t="shared" si="9"/>
        <v>8.8244657916060679E-5</v>
      </c>
      <c r="D53" t="s">
        <v>26</v>
      </c>
      <c r="E53" t="s">
        <v>19</v>
      </c>
      <c r="F53">
        <v>1</v>
      </c>
      <c r="G53">
        <f t="shared" si="13"/>
        <v>110</v>
      </c>
      <c r="I53">
        <v>2033</v>
      </c>
      <c r="J53" t="s">
        <v>25</v>
      </c>
      <c r="K53">
        <f t="shared" si="14"/>
        <v>112.5</v>
      </c>
      <c r="L53" cm="1">
        <f t="array" ref="L53">STOWA2024_NDJF_T(A53*60,K53,I53,J53,"")</f>
        <v>17195.854583458709</v>
      </c>
      <c r="M53">
        <f t="shared" si="4"/>
        <v>1.7446065186465371E-4</v>
      </c>
    </row>
    <row r="54" spans="1:13" x14ac:dyDescent="0.3">
      <c r="A54">
        <v>24</v>
      </c>
      <c r="B54">
        <f t="shared" si="12"/>
        <v>5.7219229715766857E-5</v>
      </c>
      <c r="C54">
        <f t="shared" si="9"/>
        <v>5.7219229715766857E-5</v>
      </c>
      <c r="D54" t="s">
        <v>26</v>
      </c>
      <c r="E54" t="s">
        <v>19</v>
      </c>
      <c r="F54">
        <v>1</v>
      </c>
      <c r="G54">
        <f t="shared" si="13"/>
        <v>115</v>
      </c>
      <c r="I54">
        <v>2033</v>
      </c>
      <c r="J54" t="s">
        <v>25</v>
      </c>
      <c r="K54">
        <f t="shared" si="14"/>
        <v>117.5</v>
      </c>
      <c r="L54" cm="1">
        <f t="array" ref="L54">STOWA2024_NDJF_T(A54*60,K54,I54,J54,"")</f>
        <v>25588.225944498095</v>
      </c>
      <c r="M54">
        <f t="shared" si="4"/>
        <v>1.1724142214888685E-4</v>
      </c>
    </row>
    <row r="55" spans="1:13" x14ac:dyDescent="0.3">
      <c r="A55">
        <v>24</v>
      </c>
      <c r="B55">
        <f t="shared" si="12"/>
        <v>3.7564078549807292E-5</v>
      </c>
      <c r="C55">
        <f t="shared" si="9"/>
        <v>3.7564078549807292E-5</v>
      </c>
      <c r="D55" t="s">
        <v>26</v>
      </c>
      <c r="E55" t="s">
        <v>19</v>
      </c>
      <c r="F55">
        <v>1</v>
      </c>
      <c r="G55">
        <f t="shared" si="13"/>
        <v>120</v>
      </c>
      <c r="I55">
        <v>2033</v>
      </c>
      <c r="J55" t="s">
        <v>25</v>
      </c>
      <c r="K55">
        <f t="shared" si="14"/>
        <v>122.5</v>
      </c>
      <c r="L55" cm="1">
        <f t="array" ref="L55">STOWA2024_NDJF_T(A55*60,K55,I55,J55,"")</f>
        <v>37651.857661010887</v>
      </c>
      <c r="M55">
        <f t="shared" si="4"/>
        <v>7.9677343599079557E-5</v>
      </c>
    </row>
    <row r="56" spans="1:13" x14ac:dyDescent="0.3">
      <c r="A56">
        <v>24</v>
      </c>
      <c r="B56">
        <f t="shared" si="12"/>
        <v>2.4951965514005646E-5</v>
      </c>
      <c r="C56">
        <f t="shared" si="9"/>
        <v>2.4951965514005646E-5</v>
      </c>
      <c r="D56" t="s">
        <v>26</v>
      </c>
      <c r="E56" t="s">
        <v>19</v>
      </c>
      <c r="F56">
        <v>1</v>
      </c>
      <c r="G56">
        <f t="shared" si="13"/>
        <v>125</v>
      </c>
      <c r="I56">
        <v>2033</v>
      </c>
      <c r="J56" t="s">
        <v>25</v>
      </c>
      <c r="K56">
        <f t="shared" si="14"/>
        <v>127.5</v>
      </c>
      <c r="L56" cm="1">
        <f t="array" ref="L56">STOWA2024_NDJF_T(A56*60,K56,I56,J56,"")</f>
        <v>54819.173571287502</v>
      </c>
      <c r="M56">
        <f t="shared" si="4"/>
        <v>5.4725378085073912E-5</v>
      </c>
    </row>
    <row r="57" spans="1:13" x14ac:dyDescent="0.3">
      <c r="A57">
        <v>24</v>
      </c>
      <c r="B57">
        <f t="shared" si="12"/>
        <v>1.6758935085367181E-5</v>
      </c>
      <c r="C57">
        <f t="shared" si="9"/>
        <v>1.6758935085367181E-5</v>
      </c>
      <c r="D57" t="s">
        <v>26</v>
      </c>
      <c r="E57" t="s">
        <v>19</v>
      </c>
      <c r="F57">
        <v>1</v>
      </c>
      <c r="G57">
        <f t="shared" si="13"/>
        <v>130</v>
      </c>
      <c r="I57">
        <v>2033</v>
      </c>
      <c r="J57" t="s">
        <v>25</v>
      </c>
      <c r="K57">
        <f t="shared" si="14"/>
        <v>132.5</v>
      </c>
      <c r="L57" cm="1">
        <f t="array" ref="L57">STOWA2024_NDJF_T(A57*60,K57,I57,J57,"")</f>
        <v>79017.146800483082</v>
      </c>
      <c r="M57">
        <f t="shared" si="4"/>
        <v>3.7966442999706731E-5</v>
      </c>
    </row>
    <row r="58" spans="1:13" x14ac:dyDescent="0.3">
      <c r="A58">
        <v>24</v>
      </c>
      <c r="B58">
        <f t="shared" si="12"/>
        <v>1.1375333184734819E-5</v>
      </c>
      <c r="C58">
        <f t="shared" si="9"/>
        <v>1.1375333184734819E-5</v>
      </c>
      <c r="D58" t="s">
        <v>26</v>
      </c>
      <c r="E58" t="s">
        <v>19</v>
      </c>
      <c r="F58">
        <v>1</v>
      </c>
      <c r="G58">
        <f t="shared" si="13"/>
        <v>135</v>
      </c>
      <c r="I58">
        <v>2033</v>
      </c>
      <c r="J58" t="s">
        <v>25</v>
      </c>
      <c r="K58">
        <f t="shared" si="14"/>
        <v>137.5</v>
      </c>
      <c r="L58" cm="1">
        <f t="array" ref="L58">STOWA2024_NDJF_T(A58*60,K58,I58,J58,"")</f>
        <v>112819.66119033039</v>
      </c>
      <c r="M58">
        <f t="shared" si="4"/>
        <v>2.6591109814971911E-5</v>
      </c>
    </row>
    <row r="59" spans="1:13" x14ac:dyDescent="0.3">
      <c r="A59">
        <v>24</v>
      </c>
      <c r="B59">
        <f t="shared" si="12"/>
        <v>7.798287691603039E-6</v>
      </c>
      <c r="C59">
        <f t="shared" si="9"/>
        <v>7.798287691603039E-6</v>
      </c>
      <c r="D59" t="s">
        <v>26</v>
      </c>
      <c r="E59" t="s">
        <v>19</v>
      </c>
      <c r="F59">
        <v>1</v>
      </c>
      <c r="G59">
        <f t="shared" si="13"/>
        <v>140</v>
      </c>
      <c r="I59">
        <v>2033</v>
      </c>
      <c r="J59" t="s">
        <v>25</v>
      </c>
      <c r="K59">
        <f t="shared" si="14"/>
        <v>142.5</v>
      </c>
      <c r="L59" cm="1">
        <f t="array" ref="L59">STOWA2024_NDJF_T(A59*60,K59,I59,J59,"")</f>
        <v>159635.41719843665</v>
      </c>
      <c r="M59">
        <f t="shared" si="4"/>
        <v>1.8792822123368872E-5</v>
      </c>
    </row>
    <row r="60" spans="1:13" x14ac:dyDescent="0.3">
      <c r="A60">
        <v>24</v>
      </c>
      <c r="B60">
        <f t="shared" si="12"/>
        <v>5.3968188004801298E-6</v>
      </c>
      <c r="C60">
        <f t="shared" si="9"/>
        <v>5.3968188004801298E-6</v>
      </c>
      <c r="D60" t="s">
        <v>26</v>
      </c>
      <c r="E60" t="s">
        <v>19</v>
      </c>
      <c r="F60">
        <v>1</v>
      </c>
      <c r="G60">
        <f t="shared" si="13"/>
        <v>145</v>
      </c>
      <c r="I60">
        <v>2033</v>
      </c>
      <c r="J60" t="s">
        <v>25</v>
      </c>
      <c r="K60">
        <f t="shared" si="14"/>
        <v>147.5</v>
      </c>
      <c r="L60" cm="1">
        <f t="array" ref="L60">STOWA2024_NDJF_T(A60*60,K60,I60,J60,"")</f>
        <v>223947.39144877082</v>
      </c>
      <c r="M60">
        <f t="shared" si="4"/>
        <v>1.3396003322888743E-5</v>
      </c>
    </row>
    <row r="61" spans="1:13" x14ac:dyDescent="0.3">
      <c r="A61">
        <v>24</v>
      </c>
      <c r="B61">
        <f t="shared" si="12"/>
        <v>3.7687688402356664E-6</v>
      </c>
      <c r="C61">
        <f t="shared" si="9"/>
        <v>3.7687688402356664E-6</v>
      </c>
      <c r="D61" t="s">
        <v>26</v>
      </c>
      <c r="E61" t="s">
        <v>19</v>
      </c>
      <c r="F61">
        <v>1</v>
      </c>
      <c r="G61">
        <f t="shared" si="13"/>
        <v>150</v>
      </c>
      <c r="I61">
        <v>2033</v>
      </c>
      <c r="J61" t="s">
        <v>25</v>
      </c>
      <c r="K61">
        <f t="shared" si="14"/>
        <v>152.5</v>
      </c>
      <c r="L61" cm="1">
        <f t="array" ref="L61">STOWA2024_NDJF_T(A61*60,K61,I61,J61,"")</f>
        <v>311615.96878164529</v>
      </c>
      <c r="M61">
        <f t="shared" si="4"/>
        <v>9.6272344826530762E-6</v>
      </c>
    </row>
    <row r="62" spans="1:13" x14ac:dyDescent="0.3">
      <c r="A62">
        <v>24</v>
      </c>
      <c r="B62">
        <f t="shared" si="12"/>
        <v>2.6544456197114941E-6</v>
      </c>
      <c r="C62">
        <f t="shared" si="9"/>
        <v>2.6544456197114941E-6</v>
      </c>
      <c r="D62" t="s">
        <v>26</v>
      </c>
      <c r="E62" t="s">
        <v>19</v>
      </c>
      <c r="F62">
        <v>1</v>
      </c>
      <c r="G62">
        <f t="shared" si="13"/>
        <v>155</v>
      </c>
      <c r="I62">
        <v>2033</v>
      </c>
      <c r="J62" t="s">
        <v>25</v>
      </c>
      <c r="K62">
        <f t="shared" si="14"/>
        <v>157.5</v>
      </c>
      <c r="L62" cm="1">
        <f t="array" ref="L62">STOWA2024_NDJF_T(A62*60,K62,I62,J62,"")</f>
        <v>430243.91803173028</v>
      </c>
      <c r="M62">
        <f t="shared" si="4"/>
        <v>6.9727888629415822E-6</v>
      </c>
    </row>
    <row r="63" spans="1:13" x14ac:dyDescent="0.3">
      <c r="A63">
        <v>24</v>
      </c>
      <c r="B63" s="1">
        <f>M62</f>
        <v>6.9727888629415822E-6</v>
      </c>
      <c r="C63">
        <f t="shared" si="9"/>
        <v>6.9727888629415822E-6</v>
      </c>
      <c r="D63" t="s">
        <v>26</v>
      </c>
      <c r="E63" t="s">
        <v>19</v>
      </c>
      <c r="F63">
        <v>1</v>
      </c>
      <c r="G63">
        <f t="shared" si="13"/>
        <v>160</v>
      </c>
      <c r="I63">
        <v>2033</v>
      </c>
      <c r="J63" t="s">
        <v>25</v>
      </c>
      <c r="K63" s="1">
        <v>999</v>
      </c>
      <c r="L63" cm="1">
        <f t="array" ref="L63">STOWA2024_NDJF_T(A63*60,K63,I63,J63,"")</f>
        <v>1204495618273972.5</v>
      </c>
      <c r="M63">
        <f t="shared" si="4"/>
        <v>2.4906690854541781E-15</v>
      </c>
    </row>
    <row r="64" spans="1:13" x14ac:dyDescent="0.3">
      <c r="A64">
        <v>48</v>
      </c>
      <c r="B64" s="1">
        <f>365.25*24/A64 - M64</f>
        <v>123.84012634508061</v>
      </c>
      <c r="C64">
        <f>B64</f>
        <v>123.84012634508061</v>
      </c>
      <c r="D64" t="s">
        <v>26</v>
      </c>
      <c r="E64" t="s">
        <v>19</v>
      </c>
      <c r="F64">
        <v>1</v>
      </c>
      <c r="G64">
        <v>10</v>
      </c>
      <c r="I64">
        <v>2033</v>
      </c>
      <c r="J64" t="s">
        <v>25</v>
      </c>
      <c r="K64" s="1">
        <v>12.5</v>
      </c>
      <c r="L64" cm="1">
        <f t="array" ref="L64">STOWA2024_NDJF_T(A64*60,K64,I64,J64,"")</f>
        <v>5.1033536579676672E-2</v>
      </c>
      <c r="M64">
        <f t="shared" si="4"/>
        <v>58.784873654919394</v>
      </c>
    </row>
    <row r="65" spans="1:13" x14ac:dyDescent="0.3">
      <c r="A65">
        <v>48</v>
      </c>
      <c r="B65">
        <f t="shared" ref="B65:B69" si="15">M64-M65</f>
        <v>29.884021103363793</v>
      </c>
      <c r="C65">
        <f t="shared" ref="C65:C94" si="16">B65</f>
        <v>29.884021103363793</v>
      </c>
      <c r="D65" t="s">
        <v>26</v>
      </c>
      <c r="E65" t="s">
        <v>19</v>
      </c>
      <c r="F65">
        <v>1</v>
      </c>
      <c r="G65">
        <f t="shared" ref="G65:G69" si="17">G64+5</f>
        <v>15</v>
      </c>
      <c r="I65">
        <v>2033</v>
      </c>
      <c r="J65" t="s">
        <v>25</v>
      </c>
      <c r="K65">
        <f t="shared" ref="K65:K69" si="18">AVERAGE(G65:G66)</f>
        <v>17.5</v>
      </c>
      <c r="L65" cm="1">
        <f t="array" ref="L65">STOWA2024_NDJF_T(A65*60,K65,I65,J65,"")</f>
        <v>0.10380316617471284</v>
      </c>
      <c r="M65">
        <f t="shared" si="4"/>
        <v>28.900852551555602</v>
      </c>
    </row>
    <row r="66" spans="1:13" x14ac:dyDescent="0.3">
      <c r="A66">
        <v>48</v>
      </c>
      <c r="B66">
        <f t="shared" si="15"/>
        <v>14.301211571418884</v>
      </c>
      <c r="C66">
        <f t="shared" si="16"/>
        <v>14.301211571418884</v>
      </c>
      <c r="D66" t="s">
        <v>26</v>
      </c>
      <c r="E66" t="s">
        <v>19</v>
      </c>
      <c r="F66">
        <v>1</v>
      </c>
      <c r="G66">
        <f t="shared" si="17"/>
        <v>20</v>
      </c>
      <c r="I66">
        <v>2033</v>
      </c>
      <c r="J66" t="s">
        <v>25</v>
      </c>
      <c r="K66">
        <f t="shared" si="18"/>
        <v>22.5</v>
      </c>
      <c r="L66" cm="1">
        <f t="array" ref="L66">STOWA2024_NDJF_T(A66*60,K66,I66,J66,"")</f>
        <v>0.205484505001294</v>
      </c>
      <c r="M66">
        <f t="shared" si="4"/>
        <v>14.599640980136718</v>
      </c>
    </row>
    <row r="67" spans="1:13" x14ac:dyDescent="0.3">
      <c r="A67">
        <v>48</v>
      </c>
      <c r="B67">
        <f t="shared" si="15"/>
        <v>7.0363422222145022</v>
      </c>
      <c r="C67">
        <f t="shared" si="16"/>
        <v>7.0363422222145022</v>
      </c>
      <c r="D67" t="s">
        <v>26</v>
      </c>
      <c r="E67" t="s">
        <v>19</v>
      </c>
      <c r="F67">
        <v>1</v>
      </c>
      <c r="G67">
        <f t="shared" si="17"/>
        <v>25</v>
      </c>
      <c r="I67">
        <v>2033</v>
      </c>
      <c r="J67" t="s">
        <v>25</v>
      </c>
      <c r="K67">
        <f t="shared" si="18"/>
        <v>27.5</v>
      </c>
      <c r="L67" cm="1">
        <f t="array" ref="L67">STOWA2024_NDJF_T(A67*60,K67,I67,J67,"")</f>
        <v>0.39665232010802626</v>
      </c>
      <c r="M67">
        <f t="shared" ref="M67:M130" si="19">1/L67 * 12/4</f>
        <v>7.5632987579222153</v>
      </c>
    </row>
    <row r="68" spans="1:13" x14ac:dyDescent="0.3">
      <c r="A68">
        <v>48</v>
      </c>
      <c r="B68">
        <f t="shared" si="15"/>
        <v>3.5525941205718476</v>
      </c>
      <c r="C68">
        <f t="shared" si="16"/>
        <v>3.5525941205718476</v>
      </c>
      <c r="D68" t="s">
        <v>26</v>
      </c>
      <c r="E68" t="s">
        <v>19</v>
      </c>
      <c r="F68">
        <v>1</v>
      </c>
      <c r="G68">
        <f t="shared" si="17"/>
        <v>30</v>
      </c>
      <c r="I68">
        <v>2033</v>
      </c>
      <c r="J68" t="s">
        <v>25</v>
      </c>
      <c r="K68">
        <f t="shared" si="18"/>
        <v>32.5</v>
      </c>
      <c r="L68" cm="1">
        <f t="array" ref="L68">STOWA2024_NDJF_T(A68*60,K68,I68,J68,"")</f>
        <v>0.74799823753212613</v>
      </c>
      <c r="M68">
        <f t="shared" si="19"/>
        <v>4.0107046373503676</v>
      </c>
    </row>
    <row r="69" spans="1:13" x14ac:dyDescent="0.3">
      <c r="A69">
        <v>48</v>
      </c>
      <c r="B69">
        <f t="shared" si="15"/>
        <v>1.8368083691884727</v>
      </c>
      <c r="C69">
        <f t="shared" si="16"/>
        <v>1.8368083691884727</v>
      </c>
      <c r="D69" t="s">
        <v>26</v>
      </c>
      <c r="E69" t="s">
        <v>19</v>
      </c>
      <c r="F69">
        <v>1</v>
      </c>
      <c r="G69">
        <f t="shared" si="17"/>
        <v>35</v>
      </c>
      <c r="I69">
        <v>2033</v>
      </c>
      <c r="J69" t="s">
        <v>25</v>
      </c>
      <c r="K69">
        <f t="shared" si="18"/>
        <v>37.5</v>
      </c>
      <c r="L69" cm="1">
        <f t="array" ref="L69">STOWA2024_NDJF_T(A69*60,K69,I69,J69,"")</f>
        <v>1.3800106490530042</v>
      </c>
      <c r="M69">
        <f t="shared" si="19"/>
        <v>2.173896268161895</v>
      </c>
    </row>
    <row r="70" spans="1:13" x14ac:dyDescent="0.3">
      <c r="A70">
        <v>48</v>
      </c>
      <c r="B70">
        <f>M69-M70</f>
        <v>0.97155386816386491</v>
      </c>
      <c r="C70">
        <f t="shared" si="16"/>
        <v>0.97155386816386491</v>
      </c>
      <c r="D70" t="s">
        <v>26</v>
      </c>
      <c r="E70" t="s">
        <v>19</v>
      </c>
      <c r="F70">
        <v>1</v>
      </c>
      <c r="G70">
        <f>G69+5</f>
        <v>40</v>
      </c>
      <c r="I70">
        <v>2033</v>
      </c>
      <c r="J70" t="s">
        <v>25</v>
      </c>
      <c r="K70">
        <f>AVERAGE(G70:G71)</f>
        <v>42.5</v>
      </c>
      <c r="L70" cm="1">
        <f t="array" ref="L70">STOWA2024_NDJF_T(A70*60,K70,I70,J70,"")</f>
        <v>2.49512950720603</v>
      </c>
      <c r="M70">
        <f t="shared" si="19"/>
        <v>1.2023423999980301</v>
      </c>
    </row>
    <row r="71" spans="1:13" x14ac:dyDescent="0.3">
      <c r="A71">
        <v>48</v>
      </c>
      <c r="B71">
        <f t="shared" ref="B71:B93" si="20">M70-M71</f>
        <v>0.52458447770281624</v>
      </c>
      <c r="C71">
        <f t="shared" si="16"/>
        <v>0.52458447770281624</v>
      </c>
      <c r="D71" t="s">
        <v>26</v>
      </c>
      <c r="E71" t="s">
        <v>19</v>
      </c>
      <c r="F71">
        <v>1</v>
      </c>
      <c r="G71">
        <f t="shared" ref="G71:G94" si="21">G70+5</f>
        <v>45</v>
      </c>
      <c r="I71">
        <v>2033</v>
      </c>
      <c r="J71" t="s">
        <v>25</v>
      </c>
      <c r="K71">
        <f t="shared" ref="K71:K93" si="22">AVERAGE(G71:G72)</f>
        <v>47.5</v>
      </c>
      <c r="L71" cm="1">
        <f t="array" ref="L71">STOWA2024_NDJF_T(A71*60,K71,I71,J71,"")</f>
        <v>4.4263591782749794</v>
      </c>
      <c r="M71">
        <f t="shared" si="19"/>
        <v>0.67775792229521381</v>
      </c>
    </row>
    <row r="72" spans="1:13" x14ac:dyDescent="0.3">
      <c r="A72">
        <v>48</v>
      </c>
      <c r="B72">
        <f t="shared" si="20"/>
        <v>0.2888325431135218</v>
      </c>
      <c r="C72">
        <f t="shared" si="16"/>
        <v>0.2888325431135218</v>
      </c>
      <c r="D72" t="s">
        <v>26</v>
      </c>
      <c r="E72" t="s">
        <v>19</v>
      </c>
      <c r="F72">
        <v>1</v>
      </c>
      <c r="G72">
        <f t="shared" si="21"/>
        <v>50</v>
      </c>
      <c r="I72">
        <v>2033</v>
      </c>
      <c r="J72" t="s">
        <v>25</v>
      </c>
      <c r="K72">
        <f t="shared" si="22"/>
        <v>52.5</v>
      </c>
      <c r="L72" cm="1">
        <f t="array" ref="L72">STOWA2024_NDJF_T(A72*60,K72,I72,J72,"")</f>
        <v>7.7135619339423647</v>
      </c>
      <c r="M72">
        <f t="shared" si="19"/>
        <v>0.38892537918169201</v>
      </c>
    </row>
    <row r="73" spans="1:13" x14ac:dyDescent="0.3">
      <c r="A73">
        <v>48</v>
      </c>
      <c r="B73">
        <f t="shared" si="20"/>
        <v>0.16197446626518336</v>
      </c>
      <c r="C73">
        <f t="shared" si="16"/>
        <v>0.16197446626518336</v>
      </c>
      <c r="D73" t="s">
        <v>26</v>
      </c>
      <c r="E73" t="s">
        <v>19</v>
      </c>
      <c r="F73">
        <v>1</v>
      </c>
      <c r="G73">
        <f t="shared" si="21"/>
        <v>55</v>
      </c>
      <c r="I73">
        <v>2033</v>
      </c>
      <c r="J73" t="s">
        <v>25</v>
      </c>
      <c r="K73">
        <f t="shared" si="22"/>
        <v>57.5</v>
      </c>
      <c r="L73" cm="1">
        <f t="array" ref="L73">STOWA2024_NDJF_T(A73*60,K73,I73,J73,"")</f>
        <v>13.218717481447841</v>
      </c>
      <c r="M73">
        <f t="shared" si="19"/>
        <v>0.22695091291650865</v>
      </c>
    </row>
    <row r="74" spans="1:13" x14ac:dyDescent="0.3">
      <c r="A74">
        <v>48</v>
      </c>
      <c r="B74">
        <f t="shared" si="20"/>
        <v>9.241091385095962E-2</v>
      </c>
      <c r="C74">
        <f t="shared" si="16"/>
        <v>9.241091385095962E-2</v>
      </c>
      <c r="D74" t="s">
        <v>26</v>
      </c>
      <c r="E74" t="s">
        <v>19</v>
      </c>
      <c r="F74">
        <v>1</v>
      </c>
      <c r="G74">
        <f t="shared" si="21"/>
        <v>60</v>
      </c>
      <c r="I74">
        <v>2033</v>
      </c>
      <c r="J74" t="s">
        <v>25</v>
      </c>
      <c r="K74">
        <f t="shared" si="22"/>
        <v>62.5</v>
      </c>
      <c r="L74" cm="1">
        <f t="array" ref="L74">STOWA2024_NDJF_T(A74*60,K74,I74,J74,"")</f>
        <v>22.298201433302925</v>
      </c>
      <c r="M74">
        <f t="shared" si="19"/>
        <v>0.13453999906554903</v>
      </c>
    </row>
    <row r="75" spans="1:13" x14ac:dyDescent="0.3">
      <c r="A75">
        <v>48</v>
      </c>
      <c r="B75">
        <f t="shared" si="20"/>
        <v>5.358847210779219E-2</v>
      </c>
      <c r="C75">
        <f t="shared" si="16"/>
        <v>5.358847210779219E-2</v>
      </c>
      <c r="D75" t="s">
        <v>26</v>
      </c>
      <c r="E75" t="s">
        <v>19</v>
      </c>
      <c r="F75">
        <v>1</v>
      </c>
      <c r="G75">
        <f t="shared" si="21"/>
        <v>65</v>
      </c>
      <c r="I75">
        <v>2033</v>
      </c>
      <c r="J75" t="s">
        <v>25</v>
      </c>
      <c r="K75">
        <f t="shared" si="22"/>
        <v>67.5</v>
      </c>
      <c r="L75" cm="1">
        <f t="array" ref="L75">STOWA2024_NDJF_T(A75*60,K75,I75,J75,"")</f>
        <v>37.059214479863961</v>
      </c>
      <c r="M75">
        <f t="shared" si="19"/>
        <v>8.0951526957756842E-2</v>
      </c>
    </row>
    <row r="76" spans="1:13" x14ac:dyDescent="0.3">
      <c r="A76">
        <v>48</v>
      </c>
      <c r="B76">
        <f t="shared" si="20"/>
        <v>3.1553958963164867E-2</v>
      </c>
      <c r="C76">
        <f t="shared" si="16"/>
        <v>3.1553958963164867E-2</v>
      </c>
      <c r="D76" t="s">
        <v>26</v>
      </c>
      <c r="E76" t="s">
        <v>19</v>
      </c>
      <c r="F76">
        <v>1</v>
      </c>
      <c r="G76">
        <f t="shared" si="21"/>
        <v>70</v>
      </c>
      <c r="I76">
        <v>2033</v>
      </c>
      <c r="J76" t="s">
        <v>25</v>
      </c>
      <c r="K76">
        <f t="shared" si="22"/>
        <v>72.5</v>
      </c>
      <c r="L76" cm="1">
        <f t="array" ref="L76">STOWA2024_NDJF_T(A76*60,K76,I76,J76,"")</f>
        <v>60.731734815941522</v>
      </c>
      <c r="M76">
        <f t="shared" si="19"/>
        <v>4.9397567994591975E-2</v>
      </c>
    </row>
    <row r="77" spans="1:13" x14ac:dyDescent="0.3">
      <c r="A77">
        <v>48</v>
      </c>
      <c r="B77">
        <f t="shared" si="20"/>
        <v>1.8851189918587932E-2</v>
      </c>
      <c r="C77">
        <f t="shared" si="16"/>
        <v>1.8851189918587932E-2</v>
      </c>
      <c r="D77" t="s">
        <v>26</v>
      </c>
      <c r="E77" t="s">
        <v>19</v>
      </c>
      <c r="F77">
        <v>1</v>
      </c>
      <c r="G77">
        <f t="shared" si="21"/>
        <v>75</v>
      </c>
      <c r="I77">
        <v>2033</v>
      </c>
      <c r="J77" t="s">
        <v>25</v>
      </c>
      <c r="K77">
        <f t="shared" si="22"/>
        <v>77.5</v>
      </c>
      <c r="L77" cm="1">
        <f t="array" ref="L77">STOWA2024_NDJF_T(A77*60,K77,I77,J77,"")</f>
        <v>98.211316331368096</v>
      </c>
      <c r="M77">
        <f t="shared" si="19"/>
        <v>3.0546378076004042E-2</v>
      </c>
    </row>
    <row r="78" spans="1:13" x14ac:dyDescent="0.3">
      <c r="A78">
        <v>48</v>
      </c>
      <c r="B78">
        <f t="shared" si="20"/>
        <v>1.1417526837403137E-2</v>
      </c>
      <c r="C78">
        <f t="shared" si="16"/>
        <v>1.1417526837403137E-2</v>
      </c>
      <c r="D78" t="s">
        <v>26</v>
      </c>
      <c r="E78" t="s">
        <v>19</v>
      </c>
      <c r="F78">
        <v>1</v>
      </c>
      <c r="G78">
        <f t="shared" si="21"/>
        <v>80</v>
      </c>
      <c r="I78">
        <v>2033</v>
      </c>
      <c r="J78" t="s">
        <v>25</v>
      </c>
      <c r="K78">
        <f t="shared" si="22"/>
        <v>82.5</v>
      </c>
      <c r="L78" cm="1">
        <f t="array" ref="L78">STOWA2024_NDJF_T(A78*60,K78,I78,J78,"")</f>
        <v>156.83116370031544</v>
      </c>
      <c r="M78">
        <f t="shared" si="19"/>
        <v>1.9128851238600905E-2</v>
      </c>
    </row>
    <row r="79" spans="1:13" x14ac:dyDescent="0.3">
      <c r="A79">
        <v>48</v>
      </c>
      <c r="B79">
        <f t="shared" si="20"/>
        <v>7.0059782796118124E-3</v>
      </c>
      <c r="C79">
        <f t="shared" si="16"/>
        <v>7.0059782796118124E-3</v>
      </c>
      <c r="D79" t="s">
        <v>26</v>
      </c>
      <c r="E79" t="s">
        <v>19</v>
      </c>
      <c r="F79">
        <v>1</v>
      </c>
      <c r="G79">
        <f t="shared" si="21"/>
        <v>85</v>
      </c>
      <c r="I79">
        <v>2033</v>
      </c>
      <c r="J79" t="s">
        <v>25</v>
      </c>
      <c r="K79">
        <f t="shared" si="22"/>
        <v>87.5</v>
      </c>
      <c r="L79" cm="1">
        <f t="array" ref="L79">STOWA2024_NDJF_T(A79*60,K79,I79,J79,"")</f>
        <v>247.46609241462889</v>
      </c>
      <c r="M79">
        <f t="shared" si="19"/>
        <v>1.2122872958989093E-2</v>
      </c>
    </row>
    <row r="80" spans="1:13" x14ac:dyDescent="0.3">
      <c r="A80">
        <v>48</v>
      </c>
      <c r="B80">
        <f t="shared" si="20"/>
        <v>4.3521928861745048E-3</v>
      </c>
      <c r="C80">
        <f t="shared" si="16"/>
        <v>4.3521928861745048E-3</v>
      </c>
      <c r="D80" t="s">
        <v>26</v>
      </c>
      <c r="E80" t="s">
        <v>19</v>
      </c>
      <c r="F80">
        <v>1</v>
      </c>
      <c r="G80">
        <f t="shared" si="21"/>
        <v>90</v>
      </c>
      <c r="I80">
        <v>2033</v>
      </c>
      <c r="J80" t="s">
        <v>25</v>
      </c>
      <c r="K80">
        <f t="shared" si="22"/>
        <v>92.5</v>
      </c>
      <c r="L80" cm="1">
        <f t="array" ref="L80">STOWA2024_NDJF_T(A80*60,K80,I80,J80,"")</f>
        <v>386.06659544450673</v>
      </c>
      <c r="M80">
        <f t="shared" si="19"/>
        <v>7.770680072814588E-3</v>
      </c>
    </row>
    <row r="81" spans="1:13" x14ac:dyDescent="0.3">
      <c r="A81">
        <v>48</v>
      </c>
      <c r="B81">
        <f t="shared" si="20"/>
        <v>2.735608167111634E-3</v>
      </c>
      <c r="C81">
        <f t="shared" si="16"/>
        <v>2.735608167111634E-3</v>
      </c>
      <c r="D81" t="s">
        <v>26</v>
      </c>
      <c r="E81" t="s">
        <v>19</v>
      </c>
      <c r="F81">
        <v>1</v>
      </c>
      <c r="G81">
        <f t="shared" si="21"/>
        <v>95</v>
      </c>
      <c r="I81">
        <v>2033</v>
      </c>
      <c r="J81" t="s">
        <v>25</v>
      </c>
      <c r="K81">
        <f t="shared" si="22"/>
        <v>97.5</v>
      </c>
      <c r="L81" cm="1">
        <f t="array" ref="L81">STOWA2024_NDJF_T(A81*60,K81,I81,J81,"")</f>
        <v>595.82068661265032</v>
      </c>
      <c r="M81">
        <f t="shared" si="19"/>
        <v>5.0350719057029539E-3</v>
      </c>
    </row>
    <row r="82" spans="1:13" x14ac:dyDescent="0.3">
      <c r="A82">
        <v>48</v>
      </c>
      <c r="B82">
        <f t="shared" si="20"/>
        <v>1.7388268947550831E-3</v>
      </c>
      <c r="C82">
        <f t="shared" si="16"/>
        <v>1.7388268947550831E-3</v>
      </c>
      <c r="D82" t="s">
        <v>26</v>
      </c>
      <c r="E82" t="s">
        <v>19</v>
      </c>
      <c r="F82">
        <v>1</v>
      </c>
      <c r="G82">
        <f t="shared" si="21"/>
        <v>100</v>
      </c>
      <c r="I82">
        <v>2033</v>
      </c>
      <c r="J82" t="s">
        <v>25</v>
      </c>
      <c r="K82">
        <f t="shared" si="22"/>
        <v>102.5</v>
      </c>
      <c r="L82" cm="1">
        <f t="array" ref="L82">STOWA2024_NDJF_T(A82*60,K82,I82,J82,"")</f>
        <v>910.12651973262086</v>
      </c>
      <c r="M82">
        <f t="shared" si="19"/>
        <v>3.2962450109478708E-3</v>
      </c>
    </row>
    <row r="83" spans="1:13" x14ac:dyDescent="0.3">
      <c r="A83">
        <v>48</v>
      </c>
      <c r="B83">
        <f t="shared" si="20"/>
        <v>1.1170297634119455E-3</v>
      </c>
      <c r="C83">
        <f t="shared" si="16"/>
        <v>1.1170297634119455E-3</v>
      </c>
      <c r="D83" t="s">
        <v>26</v>
      </c>
      <c r="E83" t="s">
        <v>19</v>
      </c>
      <c r="F83">
        <v>1</v>
      </c>
      <c r="G83">
        <f t="shared" si="21"/>
        <v>105</v>
      </c>
      <c r="I83">
        <v>2033</v>
      </c>
      <c r="J83" t="s">
        <v>25</v>
      </c>
      <c r="K83">
        <f t="shared" si="22"/>
        <v>107.5</v>
      </c>
      <c r="L83" cm="1">
        <f t="array" ref="L83">STOWA2024_NDJF_T(A83*60,K83,I83,J83,"")</f>
        <v>1376.6423502185705</v>
      </c>
      <c r="M83">
        <f t="shared" si="19"/>
        <v>2.1792152475359253E-3</v>
      </c>
    </row>
    <row r="84" spans="1:13" x14ac:dyDescent="0.3">
      <c r="A84">
        <v>48</v>
      </c>
      <c r="B84">
        <f t="shared" si="20"/>
        <v>7.2491487058946066E-4</v>
      </c>
      <c r="C84">
        <f t="shared" si="16"/>
        <v>7.2491487058946066E-4</v>
      </c>
      <c r="D84" t="s">
        <v>26</v>
      </c>
      <c r="E84" t="s">
        <v>19</v>
      </c>
      <c r="F84">
        <v>1</v>
      </c>
      <c r="G84">
        <f t="shared" si="21"/>
        <v>110</v>
      </c>
      <c r="I84">
        <v>2033</v>
      </c>
      <c r="J84" t="s">
        <v>25</v>
      </c>
      <c r="K84">
        <f t="shared" si="22"/>
        <v>112.5</v>
      </c>
      <c r="L84" cm="1">
        <f t="array" ref="L84">STOWA2024_NDJF_T(A84*60,K84,I84,J84,"")</f>
        <v>2062.8475709392155</v>
      </c>
      <c r="M84">
        <f t="shared" si="19"/>
        <v>1.4543003769464647E-3</v>
      </c>
    </row>
    <row r="85" spans="1:13" x14ac:dyDescent="0.3">
      <c r="A85">
        <v>48</v>
      </c>
      <c r="B85">
        <f t="shared" si="20"/>
        <v>4.7504736545210991E-4</v>
      </c>
      <c r="C85">
        <f t="shared" si="16"/>
        <v>4.7504736545210991E-4</v>
      </c>
      <c r="D85" t="s">
        <v>26</v>
      </c>
      <c r="E85" t="s">
        <v>19</v>
      </c>
      <c r="F85">
        <v>1</v>
      </c>
      <c r="G85">
        <f t="shared" si="21"/>
        <v>115</v>
      </c>
      <c r="I85">
        <v>2033</v>
      </c>
      <c r="J85" t="s">
        <v>25</v>
      </c>
      <c r="K85">
        <f t="shared" si="22"/>
        <v>117.5</v>
      </c>
      <c r="L85" cm="1">
        <f t="array" ref="L85">STOWA2024_NDJF_T(A85*60,K85,I85,J85,"")</f>
        <v>3063.5596365661977</v>
      </c>
      <c r="M85">
        <f t="shared" si="19"/>
        <v>9.7925301149435475E-4</v>
      </c>
    </row>
    <row r="86" spans="1:13" x14ac:dyDescent="0.3">
      <c r="A86">
        <v>48</v>
      </c>
      <c r="B86">
        <f t="shared" si="20"/>
        <v>3.1419854877994013E-4</v>
      </c>
      <c r="C86">
        <f t="shared" si="16"/>
        <v>3.1419854877994013E-4</v>
      </c>
      <c r="D86" t="s">
        <v>26</v>
      </c>
      <c r="E86" t="s">
        <v>19</v>
      </c>
      <c r="F86">
        <v>1</v>
      </c>
      <c r="G86">
        <f t="shared" si="21"/>
        <v>120</v>
      </c>
      <c r="I86">
        <v>2033</v>
      </c>
      <c r="J86" t="s">
        <v>25</v>
      </c>
      <c r="K86">
        <f t="shared" si="22"/>
        <v>122.5</v>
      </c>
      <c r="L86" cm="1">
        <f t="array" ref="L86">STOWA2024_NDJF_T(A86*60,K86,I86,J86,"")</f>
        <v>4510.9087573903698</v>
      </c>
      <c r="M86">
        <f t="shared" si="19"/>
        <v>6.6505446271441463E-4</v>
      </c>
    </row>
    <row r="87" spans="1:13" x14ac:dyDescent="0.3">
      <c r="A87">
        <v>48</v>
      </c>
      <c r="B87">
        <f t="shared" si="20"/>
        <v>2.0966189125054514E-4</v>
      </c>
      <c r="C87">
        <f t="shared" si="16"/>
        <v>2.0966189125054514E-4</v>
      </c>
      <c r="D87" t="s">
        <v>26</v>
      </c>
      <c r="E87" t="s">
        <v>19</v>
      </c>
      <c r="F87">
        <v>1</v>
      </c>
      <c r="G87">
        <f t="shared" si="21"/>
        <v>125</v>
      </c>
      <c r="I87">
        <v>2033</v>
      </c>
      <c r="J87" t="s">
        <v>25</v>
      </c>
      <c r="K87">
        <f t="shared" si="22"/>
        <v>127.5</v>
      </c>
      <c r="L87" cm="1">
        <f t="array" ref="L87">STOWA2024_NDJF_T(A87*60,K87,I87,J87,"")</f>
        <v>6587.7227429433769</v>
      </c>
      <c r="M87">
        <f t="shared" si="19"/>
        <v>4.5539257146386949E-4</v>
      </c>
    </row>
    <row r="88" spans="1:13" x14ac:dyDescent="0.3">
      <c r="A88">
        <v>48</v>
      </c>
      <c r="B88">
        <f t="shared" si="20"/>
        <v>1.4110485499805919E-4</v>
      </c>
      <c r="C88">
        <f t="shared" si="16"/>
        <v>1.4110485499805919E-4</v>
      </c>
      <c r="D88" t="s">
        <v>26</v>
      </c>
      <c r="E88" t="s">
        <v>19</v>
      </c>
      <c r="F88">
        <v>1</v>
      </c>
      <c r="G88">
        <f t="shared" si="21"/>
        <v>130</v>
      </c>
      <c r="I88">
        <v>2033</v>
      </c>
      <c r="J88" t="s">
        <v>25</v>
      </c>
      <c r="K88">
        <f t="shared" si="22"/>
        <v>132.5</v>
      </c>
      <c r="L88" cm="1">
        <f t="array" ref="L88">STOWA2024_NDJF_T(A88*60,K88,I88,J88,"")</f>
        <v>9545.3937358266248</v>
      </c>
      <c r="M88">
        <f t="shared" si="19"/>
        <v>3.142877164658103E-4</v>
      </c>
    </row>
    <row r="89" spans="1:13" x14ac:dyDescent="0.3">
      <c r="A89">
        <v>48</v>
      </c>
      <c r="B89">
        <f t="shared" si="20"/>
        <v>9.5739039569993399E-5</v>
      </c>
      <c r="C89">
        <f t="shared" si="16"/>
        <v>9.5739039569993399E-5</v>
      </c>
      <c r="D89" t="s">
        <v>26</v>
      </c>
      <c r="E89" t="s">
        <v>19</v>
      </c>
      <c r="F89">
        <v>1</v>
      </c>
      <c r="G89">
        <f t="shared" si="21"/>
        <v>135</v>
      </c>
      <c r="I89">
        <v>2033</v>
      </c>
      <c r="J89" t="s">
        <v>25</v>
      </c>
      <c r="K89">
        <f t="shared" si="22"/>
        <v>137.5</v>
      </c>
      <c r="L89" cm="1">
        <f t="array" ref="L89">STOWA2024_NDJF_T(A89*60,K89,I89,J89,"")</f>
        <v>13726.919067234221</v>
      </c>
      <c r="M89">
        <f t="shared" si="19"/>
        <v>2.185486768958169E-4</v>
      </c>
    </row>
    <row r="90" spans="1:13" x14ac:dyDescent="0.3">
      <c r="A90">
        <v>48</v>
      </c>
      <c r="B90">
        <f t="shared" si="20"/>
        <v>6.5470848329229761E-5</v>
      </c>
      <c r="C90">
        <f t="shared" si="16"/>
        <v>6.5470848329229761E-5</v>
      </c>
      <c r="D90" t="s">
        <v>26</v>
      </c>
      <c r="E90" t="s">
        <v>19</v>
      </c>
      <c r="F90">
        <v>1</v>
      </c>
      <c r="G90">
        <f t="shared" si="21"/>
        <v>140</v>
      </c>
      <c r="I90">
        <v>2033</v>
      </c>
      <c r="J90" t="s">
        <v>25</v>
      </c>
      <c r="K90">
        <f t="shared" si="22"/>
        <v>142.5</v>
      </c>
      <c r="L90" cm="1">
        <f t="array" ref="L90">STOWA2024_NDJF_T(A90*60,K90,I90,J90,"")</f>
        <v>19597.874023245851</v>
      </c>
      <c r="M90">
        <f t="shared" si="19"/>
        <v>1.5307782856658714E-4</v>
      </c>
    </row>
    <row r="91" spans="1:13" x14ac:dyDescent="0.3">
      <c r="A91">
        <v>48</v>
      </c>
      <c r="B91">
        <f t="shared" si="20"/>
        <v>4.510813970437356E-5</v>
      </c>
      <c r="C91">
        <f t="shared" si="16"/>
        <v>4.510813970437356E-5</v>
      </c>
      <c r="D91" t="s">
        <v>26</v>
      </c>
      <c r="E91" t="s">
        <v>19</v>
      </c>
      <c r="F91">
        <v>1</v>
      </c>
      <c r="G91">
        <f t="shared" si="21"/>
        <v>145</v>
      </c>
      <c r="I91">
        <v>2033</v>
      </c>
      <c r="J91" t="s">
        <v>25</v>
      </c>
      <c r="K91">
        <f t="shared" si="22"/>
        <v>147.5</v>
      </c>
      <c r="L91" cm="1">
        <f t="array" ref="L91">STOWA2024_NDJF_T(A91*60,K91,I91,J91,"")</f>
        <v>27785.576040961598</v>
      </c>
      <c r="M91">
        <f t="shared" si="19"/>
        <v>1.0796968886221358E-4</v>
      </c>
    </row>
    <row r="92" spans="1:13" x14ac:dyDescent="0.3">
      <c r="A92">
        <v>48</v>
      </c>
      <c r="B92">
        <f t="shared" si="20"/>
        <v>3.1304469649206607E-5</v>
      </c>
      <c r="C92">
        <f t="shared" si="16"/>
        <v>3.1304469649206607E-5</v>
      </c>
      <c r="D92" t="s">
        <v>26</v>
      </c>
      <c r="E92" t="s">
        <v>19</v>
      </c>
      <c r="F92">
        <v>1</v>
      </c>
      <c r="G92">
        <f t="shared" si="21"/>
        <v>150</v>
      </c>
      <c r="I92">
        <v>2033</v>
      </c>
      <c r="J92" t="s">
        <v>25</v>
      </c>
      <c r="K92">
        <f t="shared" si="22"/>
        <v>152.5</v>
      </c>
      <c r="L92" cm="1">
        <f t="array" ref="L92">STOWA2024_NDJF_T(A92*60,K92,I92,J92,"")</f>
        <v>39131.173572526903</v>
      </c>
      <c r="M92">
        <f t="shared" si="19"/>
        <v>7.6665219213006971E-5</v>
      </c>
    </row>
    <row r="93" spans="1:13" x14ac:dyDescent="0.3">
      <c r="A93">
        <v>48</v>
      </c>
      <c r="B93">
        <f t="shared" si="20"/>
        <v>2.187632844293613E-5</v>
      </c>
      <c r="C93">
        <f t="shared" si="16"/>
        <v>2.187632844293613E-5</v>
      </c>
      <c r="D93" t="s">
        <v>26</v>
      </c>
      <c r="E93" t="s">
        <v>19</v>
      </c>
      <c r="F93">
        <v>1</v>
      </c>
      <c r="G93">
        <f t="shared" si="21"/>
        <v>155</v>
      </c>
      <c r="I93">
        <v>2033</v>
      </c>
      <c r="J93" t="s">
        <v>25</v>
      </c>
      <c r="K93">
        <f t="shared" si="22"/>
        <v>157.5</v>
      </c>
      <c r="L93" cm="1">
        <f t="array" ref="L93">STOWA2024_NDJF_T(A93*60,K93,I93,J93,"")</f>
        <v>54755.625781692041</v>
      </c>
      <c r="M93">
        <f t="shared" si="19"/>
        <v>5.4788890770070842E-5</v>
      </c>
    </row>
    <row r="94" spans="1:13" x14ac:dyDescent="0.3">
      <c r="A94">
        <v>48</v>
      </c>
      <c r="B94" s="1">
        <f>M93</f>
        <v>5.4788890770070842E-5</v>
      </c>
      <c r="C94">
        <f t="shared" si="16"/>
        <v>5.4788890770070842E-5</v>
      </c>
      <c r="D94" t="s">
        <v>26</v>
      </c>
      <c r="E94" t="s">
        <v>19</v>
      </c>
      <c r="F94">
        <v>1</v>
      </c>
      <c r="G94">
        <f t="shared" si="21"/>
        <v>160</v>
      </c>
      <c r="I94">
        <v>2033</v>
      </c>
      <c r="J94" t="s">
        <v>25</v>
      </c>
      <c r="K94" s="1">
        <v>999</v>
      </c>
      <c r="L94" cm="1">
        <f t="array" ref="L94">STOWA2024_NDJF_T(A94*60,K94,I94,J94,"")</f>
        <v>5914011763653819</v>
      </c>
      <c r="M94">
        <f t="shared" si="19"/>
        <v>5.0726987363084441E-16</v>
      </c>
    </row>
    <row r="95" spans="1:13" x14ac:dyDescent="0.3">
      <c r="A95">
        <v>96</v>
      </c>
      <c r="B95" s="1">
        <f>365.25*24/A95 - M95</f>
        <v>12.841881697104512</v>
      </c>
      <c r="C95">
        <f>B95</f>
        <v>12.841881697104512</v>
      </c>
      <c r="D95" t="s">
        <v>26</v>
      </c>
      <c r="E95" t="s">
        <v>19</v>
      </c>
      <c r="F95">
        <v>1</v>
      </c>
      <c r="G95">
        <v>10</v>
      </c>
      <c r="I95">
        <v>2033</v>
      </c>
      <c r="J95" t="s">
        <v>25</v>
      </c>
      <c r="K95" s="1">
        <v>12.5</v>
      </c>
      <c r="L95" cm="1">
        <f t="array" ref="L95">STOWA2024_NDJF_T(A95*60,K95,I95,J95,"")</f>
        <v>3.8230869908786012E-2</v>
      </c>
      <c r="M95">
        <f t="shared" si="19"/>
        <v>78.470618302895488</v>
      </c>
    </row>
    <row r="96" spans="1:13" x14ac:dyDescent="0.3">
      <c r="A96">
        <v>96</v>
      </c>
      <c r="B96">
        <f t="shared" ref="B96:B100" si="23">M95-M96</f>
        <v>29.937024503991147</v>
      </c>
      <c r="C96">
        <f t="shared" ref="C96:C125" si="24">B96</f>
        <v>29.937024503991147</v>
      </c>
      <c r="D96" t="s">
        <v>26</v>
      </c>
      <c r="E96" t="s">
        <v>19</v>
      </c>
      <c r="F96">
        <v>1</v>
      </c>
      <c r="G96">
        <f t="shared" ref="G96:G100" si="25">G95+5</f>
        <v>15</v>
      </c>
      <c r="I96">
        <v>2033</v>
      </c>
      <c r="J96" t="s">
        <v>25</v>
      </c>
      <c r="K96">
        <f t="shared" ref="K96:K100" si="26">AVERAGE(G96:G97)</f>
        <v>17.5</v>
      </c>
      <c r="L96" cm="1">
        <f t="array" ref="L96">STOWA2024_NDJF_T(A96*60,K96,I96,J96,"")</f>
        <v>6.1812855079932817E-2</v>
      </c>
      <c r="M96">
        <f t="shared" si="19"/>
        <v>48.533593798904342</v>
      </c>
    </row>
    <row r="97" spans="1:13" x14ac:dyDescent="0.3">
      <c r="A97">
        <v>96</v>
      </c>
      <c r="B97">
        <f t="shared" si="23"/>
        <v>18.36427647709554</v>
      </c>
      <c r="C97">
        <f t="shared" si="24"/>
        <v>18.36427647709554</v>
      </c>
      <c r="D97" t="s">
        <v>26</v>
      </c>
      <c r="E97" t="s">
        <v>19</v>
      </c>
      <c r="F97">
        <v>1</v>
      </c>
      <c r="G97">
        <f t="shared" si="25"/>
        <v>20</v>
      </c>
      <c r="I97">
        <v>2033</v>
      </c>
      <c r="J97" t="s">
        <v>25</v>
      </c>
      <c r="K97">
        <f t="shared" si="26"/>
        <v>22.5</v>
      </c>
      <c r="L97" cm="1">
        <f t="array" ref="L97">STOWA2024_NDJF_T(A97*60,K97,I97,J97,"")</f>
        <v>9.9438776423070058E-2</v>
      </c>
      <c r="M97">
        <f t="shared" si="19"/>
        <v>30.169317321808801</v>
      </c>
    </row>
    <row r="98" spans="1:13" x14ac:dyDescent="0.3">
      <c r="A98">
        <v>96</v>
      </c>
      <c r="B98">
        <f t="shared" si="23"/>
        <v>11.323117112426267</v>
      </c>
      <c r="C98">
        <f t="shared" si="24"/>
        <v>11.323117112426267</v>
      </c>
      <c r="D98" t="s">
        <v>26</v>
      </c>
      <c r="E98" t="s">
        <v>19</v>
      </c>
      <c r="F98">
        <v>1</v>
      </c>
      <c r="G98">
        <f t="shared" si="25"/>
        <v>25</v>
      </c>
      <c r="I98">
        <v>2033</v>
      </c>
      <c r="J98" t="s">
        <v>25</v>
      </c>
      <c r="K98">
        <f t="shared" si="26"/>
        <v>27.5</v>
      </c>
      <c r="L98" cm="1">
        <f t="array" ref="L98">STOWA2024_NDJF_T(A98*60,K98,I98,J98,"")</f>
        <v>0.15918328186423794</v>
      </c>
      <c r="M98">
        <f t="shared" si="19"/>
        <v>18.846200209382534</v>
      </c>
    </row>
    <row r="99" spans="1:13" x14ac:dyDescent="0.3">
      <c r="A99">
        <v>96</v>
      </c>
      <c r="B99">
        <f t="shared" si="23"/>
        <v>7.0165108099539424</v>
      </c>
      <c r="C99">
        <f t="shared" si="24"/>
        <v>7.0165108099539424</v>
      </c>
      <c r="D99" t="s">
        <v>26</v>
      </c>
      <c r="E99" t="s">
        <v>19</v>
      </c>
      <c r="F99">
        <v>1</v>
      </c>
      <c r="G99">
        <f t="shared" si="25"/>
        <v>30</v>
      </c>
      <c r="I99">
        <v>2033</v>
      </c>
      <c r="J99" t="s">
        <v>25</v>
      </c>
      <c r="K99">
        <f t="shared" si="26"/>
        <v>32.5</v>
      </c>
      <c r="L99" cm="1">
        <f t="array" ref="L99">STOWA2024_NDJF_T(A99*60,K99,I99,J99,"")</f>
        <v>0.25359921961644311</v>
      </c>
      <c r="M99">
        <f t="shared" si="19"/>
        <v>11.829689399428592</v>
      </c>
    </row>
    <row r="100" spans="1:13" x14ac:dyDescent="0.3">
      <c r="A100">
        <v>96</v>
      </c>
      <c r="B100">
        <f t="shared" si="23"/>
        <v>4.3690126030830019</v>
      </c>
      <c r="C100">
        <f t="shared" si="24"/>
        <v>4.3690126030830019</v>
      </c>
      <c r="D100" t="s">
        <v>26</v>
      </c>
      <c r="E100" t="s">
        <v>19</v>
      </c>
      <c r="F100">
        <v>1</v>
      </c>
      <c r="G100">
        <f t="shared" si="25"/>
        <v>35</v>
      </c>
      <c r="I100">
        <v>2033</v>
      </c>
      <c r="J100" t="s">
        <v>25</v>
      </c>
      <c r="K100">
        <f t="shared" si="26"/>
        <v>37.5</v>
      </c>
      <c r="L100" cm="1">
        <f t="array" ref="L100">STOWA2024_NDJF_T(A100*60,K100,I100,J100,"")</f>
        <v>0.4021082914983623</v>
      </c>
      <c r="M100">
        <f t="shared" si="19"/>
        <v>7.4606767963455898</v>
      </c>
    </row>
    <row r="101" spans="1:13" x14ac:dyDescent="0.3">
      <c r="A101">
        <v>96</v>
      </c>
      <c r="B101">
        <f>M100-M101</f>
        <v>2.7336300891397372</v>
      </c>
      <c r="C101">
        <f t="shared" si="24"/>
        <v>2.7336300891397372</v>
      </c>
      <c r="D101" t="s">
        <v>26</v>
      </c>
      <c r="E101" t="s">
        <v>19</v>
      </c>
      <c r="F101">
        <v>1</v>
      </c>
      <c r="G101">
        <f>G100+5</f>
        <v>40</v>
      </c>
      <c r="I101">
        <v>2033</v>
      </c>
      <c r="J101" t="s">
        <v>25</v>
      </c>
      <c r="K101">
        <f>AVERAGE(G101:G102)</f>
        <v>42.5</v>
      </c>
      <c r="L101" cm="1">
        <f t="array" ref="L101">STOWA2024_NDJF_T(A101*60,K101,I101,J101,"")</f>
        <v>0.63464572825710319</v>
      </c>
      <c r="M101">
        <f t="shared" si="19"/>
        <v>4.7270467072058526</v>
      </c>
    </row>
    <row r="102" spans="1:13" x14ac:dyDescent="0.3">
      <c r="A102">
        <v>96</v>
      </c>
      <c r="B102">
        <f t="shared" ref="B102:B124" si="27">M101-M102</f>
        <v>1.7183605189771773</v>
      </c>
      <c r="C102">
        <f t="shared" si="24"/>
        <v>1.7183605189771773</v>
      </c>
      <c r="D102" t="s">
        <v>26</v>
      </c>
      <c r="E102" t="s">
        <v>19</v>
      </c>
      <c r="F102">
        <v>1</v>
      </c>
      <c r="G102">
        <f t="shared" ref="G102:G125" si="28">G101+5</f>
        <v>45</v>
      </c>
      <c r="I102">
        <v>2033</v>
      </c>
      <c r="J102" t="s">
        <v>25</v>
      </c>
      <c r="K102">
        <f t="shared" ref="K102:K124" si="29">AVERAGE(G102:G103)</f>
        <v>47.5</v>
      </c>
      <c r="L102" cm="1">
        <f t="array" ref="L102">STOWA2024_NDJF_T(A102*60,K102,I102,J102,"")</f>
        <v>0.997112963039263</v>
      </c>
      <c r="M102">
        <f t="shared" si="19"/>
        <v>3.0086861882286753</v>
      </c>
    </row>
    <row r="103" spans="1:13" x14ac:dyDescent="0.3">
      <c r="A103">
        <v>96</v>
      </c>
      <c r="B103">
        <f t="shared" si="27"/>
        <v>1.0850156423346942</v>
      </c>
      <c r="C103">
        <f t="shared" si="24"/>
        <v>1.0850156423346942</v>
      </c>
      <c r="D103" t="s">
        <v>26</v>
      </c>
      <c r="E103" t="s">
        <v>19</v>
      </c>
      <c r="F103">
        <v>1</v>
      </c>
      <c r="G103">
        <f t="shared" si="28"/>
        <v>50</v>
      </c>
      <c r="I103">
        <v>2033</v>
      </c>
      <c r="J103" t="s">
        <v>25</v>
      </c>
      <c r="K103">
        <f t="shared" si="29"/>
        <v>52.5</v>
      </c>
      <c r="L103" cm="1">
        <f t="array" ref="L103">STOWA2024_NDJF_T(A103*60,K103,I103,J103,"")</f>
        <v>1.5595186017706686</v>
      </c>
      <c r="M103">
        <f t="shared" si="19"/>
        <v>1.9236705458939811</v>
      </c>
    </row>
    <row r="104" spans="1:13" x14ac:dyDescent="0.3">
      <c r="A104">
        <v>96</v>
      </c>
      <c r="B104">
        <f t="shared" si="27"/>
        <v>0.68845337258437067</v>
      </c>
      <c r="C104">
        <f t="shared" si="24"/>
        <v>0.68845337258437067</v>
      </c>
      <c r="D104" t="s">
        <v>26</v>
      </c>
      <c r="E104" t="s">
        <v>19</v>
      </c>
      <c r="F104">
        <v>1</v>
      </c>
      <c r="G104">
        <f t="shared" si="28"/>
        <v>55</v>
      </c>
      <c r="I104">
        <v>2033</v>
      </c>
      <c r="J104" t="s">
        <v>25</v>
      </c>
      <c r="K104">
        <f t="shared" si="29"/>
        <v>57.5</v>
      </c>
      <c r="L104" cm="1">
        <f t="array" ref="L104">STOWA2024_NDJF_T(A104*60,K104,I104,J104,"")</f>
        <v>2.4287227095150192</v>
      </c>
      <c r="M104">
        <f t="shared" si="19"/>
        <v>1.2352171733096105</v>
      </c>
    </row>
    <row r="105" spans="1:13" x14ac:dyDescent="0.3">
      <c r="A105">
        <v>96</v>
      </c>
      <c r="B105">
        <f t="shared" si="27"/>
        <v>0.43866737450947801</v>
      </c>
      <c r="C105">
        <f t="shared" si="24"/>
        <v>0.43866737450947801</v>
      </c>
      <c r="D105" t="s">
        <v>26</v>
      </c>
      <c r="E105" t="s">
        <v>19</v>
      </c>
      <c r="F105">
        <v>1</v>
      </c>
      <c r="G105">
        <f t="shared" si="28"/>
        <v>60</v>
      </c>
      <c r="I105">
        <v>2033</v>
      </c>
      <c r="J105" t="s">
        <v>25</v>
      </c>
      <c r="K105">
        <f t="shared" si="29"/>
        <v>62.5</v>
      </c>
      <c r="L105" cm="1">
        <f t="array" ref="L105">STOWA2024_NDJF_T(A105*60,K105,I105,J105,"")</f>
        <v>3.7662428695845418</v>
      </c>
      <c r="M105">
        <f t="shared" si="19"/>
        <v>0.79654979880013244</v>
      </c>
    </row>
    <row r="106" spans="1:13" x14ac:dyDescent="0.3">
      <c r="A106">
        <v>96</v>
      </c>
      <c r="B106">
        <f t="shared" si="27"/>
        <v>0.28072537842989331</v>
      </c>
      <c r="C106">
        <f t="shared" si="24"/>
        <v>0.28072537842989331</v>
      </c>
      <c r="D106" t="s">
        <v>26</v>
      </c>
      <c r="E106" t="s">
        <v>19</v>
      </c>
      <c r="F106">
        <v>1</v>
      </c>
      <c r="G106">
        <f t="shared" si="28"/>
        <v>65</v>
      </c>
      <c r="I106">
        <v>2033</v>
      </c>
      <c r="J106" t="s">
        <v>25</v>
      </c>
      <c r="K106">
        <f t="shared" si="29"/>
        <v>67.5</v>
      </c>
      <c r="L106" cm="1">
        <f t="array" ref="L106">STOWA2024_NDJF_T(A106*60,K106,I106,J106,"")</f>
        <v>5.8159324792081657</v>
      </c>
      <c r="M106">
        <f t="shared" si="19"/>
        <v>0.51582442037023912</v>
      </c>
    </row>
    <row r="107" spans="1:13" x14ac:dyDescent="0.3">
      <c r="A107">
        <v>96</v>
      </c>
      <c r="B107">
        <f t="shared" si="27"/>
        <v>0.18041387155154076</v>
      </c>
      <c r="C107">
        <f t="shared" si="24"/>
        <v>0.18041387155154076</v>
      </c>
      <c r="D107" t="s">
        <v>26</v>
      </c>
      <c r="E107" t="s">
        <v>19</v>
      </c>
      <c r="F107">
        <v>1</v>
      </c>
      <c r="G107">
        <f t="shared" si="28"/>
        <v>70</v>
      </c>
      <c r="I107">
        <v>2033</v>
      </c>
      <c r="J107" t="s">
        <v>25</v>
      </c>
      <c r="K107">
        <f t="shared" si="29"/>
        <v>72.5</v>
      </c>
      <c r="L107" cm="1">
        <f t="array" ref="L107">STOWA2024_NDJF_T(A107*60,K107,I107,J107,"")</f>
        <v>8.9442625181762239</v>
      </c>
      <c r="M107">
        <f t="shared" si="19"/>
        <v>0.33541054881869836</v>
      </c>
    </row>
    <row r="108" spans="1:13" x14ac:dyDescent="0.3">
      <c r="A108">
        <v>96</v>
      </c>
      <c r="B108">
        <f t="shared" si="27"/>
        <v>0.11643058617335689</v>
      </c>
      <c r="C108">
        <f t="shared" si="24"/>
        <v>0.11643058617335689</v>
      </c>
      <c r="D108" t="s">
        <v>26</v>
      </c>
      <c r="E108" t="s">
        <v>19</v>
      </c>
      <c r="F108">
        <v>1</v>
      </c>
      <c r="G108">
        <f t="shared" si="28"/>
        <v>75</v>
      </c>
      <c r="I108">
        <v>2033</v>
      </c>
      <c r="J108" t="s">
        <v>25</v>
      </c>
      <c r="K108">
        <f t="shared" si="29"/>
        <v>77.5</v>
      </c>
      <c r="L108" cm="1">
        <f t="array" ref="L108">STOWA2024_NDJF_T(A108*60,K108,I108,J108,"")</f>
        <v>13.699883604687523</v>
      </c>
      <c r="M108">
        <f t="shared" si="19"/>
        <v>0.21897996264534147</v>
      </c>
    </row>
    <row r="109" spans="1:13" x14ac:dyDescent="0.3">
      <c r="A109">
        <v>96</v>
      </c>
      <c r="B109">
        <f t="shared" si="27"/>
        <v>7.5445432915217603E-2</v>
      </c>
      <c r="C109">
        <f t="shared" si="24"/>
        <v>7.5445432915217603E-2</v>
      </c>
      <c r="D109" t="s">
        <v>26</v>
      </c>
      <c r="E109" t="s">
        <v>19</v>
      </c>
      <c r="F109">
        <v>1</v>
      </c>
      <c r="G109">
        <f t="shared" si="28"/>
        <v>80</v>
      </c>
      <c r="I109">
        <v>2033</v>
      </c>
      <c r="J109" t="s">
        <v>25</v>
      </c>
      <c r="K109">
        <f t="shared" si="29"/>
        <v>82.5</v>
      </c>
      <c r="L109" cm="1">
        <f t="array" ref="L109">STOWA2024_NDJF_T(A109*60,K109,I109,J109,"")</f>
        <v>20.900894061106079</v>
      </c>
      <c r="M109">
        <f t="shared" si="19"/>
        <v>0.14353452973012387</v>
      </c>
    </row>
    <row r="110" spans="1:13" x14ac:dyDescent="0.3">
      <c r="A110">
        <v>96</v>
      </c>
      <c r="B110">
        <f t="shared" si="27"/>
        <v>4.9086447752749146E-2</v>
      </c>
      <c r="C110">
        <f t="shared" si="24"/>
        <v>4.9086447752749146E-2</v>
      </c>
      <c r="D110" t="s">
        <v>26</v>
      </c>
      <c r="E110" t="s">
        <v>19</v>
      </c>
      <c r="F110">
        <v>1</v>
      </c>
      <c r="G110">
        <f t="shared" si="28"/>
        <v>85</v>
      </c>
      <c r="I110">
        <v>2033</v>
      </c>
      <c r="J110" t="s">
        <v>25</v>
      </c>
      <c r="K110">
        <f t="shared" si="29"/>
        <v>87.5</v>
      </c>
      <c r="L110" cm="1">
        <f t="array" ref="L110">STOWA2024_NDJF_T(A110*60,K110,I110,J110,"")</f>
        <v>31.763482510091183</v>
      </c>
      <c r="M110">
        <f t="shared" si="19"/>
        <v>9.4448081977374726E-2</v>
      </c>
    </row>
    <row r="111" spans="1:13" x14ac:dyDescent="0.3">
      <c r="A111">
        <v>96</v>
      </c>
      <c r="B111">
        <f t="shared" si="27"/>
        <v>3.2061435010577469E-2</v>
      </c>
      <c r="C111">
        <f t="shared" si="24"/>
        <v>3.2061435010577469E-2</v>
      </c>
      <c r="D111" t="s">
        <v>26</v>
      </c>
      <c r="E111" t="s">
        <v>19</v>
      </c>
      <c r="F111">
        <v>1</v>
      </c>
      <c r="G111">
        <f t="shared" si="28"/>
        <v>90</v>
      </c>
      <c r="I111">
        <v>2033</v>
      </c>
      <c r="J111" t="s">
        <v>25</v>
      </c>
      <c r="K111">
        <f t="shared" si="29"/>
        <v>92.5</v>
      </c>
      <c r="L111" cm="1">
        <f t="array" ref="L111">STOWA2024_NDJF_T(A111*60,K111,I111,J111,"")</f>
        <v>48.087213303780011</v>
      </c>
      <c r="M111">
        <f t="shared" si="19"/>
        <v>6.2386646966797257E-2</v>
      </c>
    </row>
    <row r="112" spans="1:13" x14ac:dyDescent="0.3">
      <c r="A112">
        <v>96</v>
      </c>
      <c r="B112">
        <f t="shared" si="27"/>
        <v>2.102339591193534E-2</v>
      </c>
      <c r="C112">
        <f t="shared" si="24"/>
        <v>2.102339591193534E-2</v>
      </c>
      <c r="D112" t="s">
        <v>26</v>
      </c>
      <c r="E112" t="s">
        <v>19</v>
      </c>
      <c r="F112">
        <v>1</v>
      </c>
      <c r="G112">
        <f t="shared" si="28"/>
        <v>95</v>
      </c>
      <c r="I112">
        <v>2033</v>
      </c>
      <c r="J112" t="s">
        <v>25</v>
      </c>
      <c r="K112">
        <f t="shared" si="29"/>
        <v>97.5</v>
      </c>
      <c r="L112" cm="1">
        <f t="array" ref="L112">STOWA2024_NDJF_T(A112*60,K112,I112,J112,"")</f>
        <v>72.528148138572732</v>
      </c>
      <c r="M112">
        <f t="shared" si="19"/>
        <v>4.1363251054861917E-2</v>
      </c>
    </row>
    <row r="113" spans="1:13" x14ac:dyDescent="0.3">
      <c r="A113">
        <v>96</v>
      </c>
      <c r="B113">
        <f t="shared" si="27"/>
        <v>1.3837449552645386E-2</v>
      </c>
      <c r="C113">
        <f t="shared" si="24"/>
        <v>1.3837449552645386E-2</v>
      </c>
      <c r="D113" t="s">
        <v>26</v>
      </c>
      <c r="E113" t="s">
        <v>19</v>
      </c>
      <c r="F113">
        <v>1</v>
      </c>
      <c r="G113">
        <f t="shared" si="28"/>
        <v>100</v>
      </c>
      <c r="I113">
        <v>2033</v>
      </c>
      <c r="J113" t="s">
        <v>25</v>
      </c>
      <c r="K113">
        <f t="shared" si="29"/>
        <v>102.5</v>
      </c>
      <c r="L113" cm="1">
        <f t="array" ref="L113">STOWA2024_NDJF_T(A113*60,K113,I113,J113,"")</f>
        <v>108.98865196562662</v>
      </c>
      <c r="M113">
        <f t="shared" si="19"/>
        <v>2.7525801502216531E-2</v>
      </c>
    </row>
    <row r="114" spans="1:13" x14ac:dyDescent="0.3">
      <c r="A114">
        <v>96</v>
      </c>
      <c r="B114">
        <f t="shared" si="27"/>
        <v>9.1419818398337481E-3</v>
      </c>
      <c r="C114">
        <f t="shared" si="24"/>
        <v>9.1419818398337481E-3</v>
      </c>
      <c r="D114" t="s">
        <v>26</v>
      </c>
      <c r="E114" t="s">
        <v>19</v>
      </c>
      <c r="F114">
        <v>1</v>
      </c>
      <c r="G114">
        <f t="shared" si="28"/>
        <v>105</v>
      </c>
      <c r="I114">
        <v>2033</v>
      </c>
      <c r="J114" t="s">
        <v>25</v>
      </c>
      <c r="K114">
        <f t="shared" si="29"/>
        <v>107.5</v>
      </c>
      <c r="L114" cm="1">
        <f t="array" ref="L114">STOWA2024_NDJF_T(A114*60,K114,I114,J114,"")</f>
        <v>163.18697937070391</v>
      </c>
      <c r="M114">
        <f t="shared" si="19"/>
        <v>1.8383819662382783E-2</v>
      </c>
    </row>
    <row r="115" spans="1:13" x14ac:dyDescent="0.3">
      <c r="A115">
        <v>96</v>
      </c>
      <c r="B115">
        <f t="shared" si="27"/>
        <v>6.0620135634143583E-3</v>
      </c>
      <c r="C115">
        <f t="shared" si="24"/>
        <v>6.0620135634143583E-3</v>
      </c>
      <c r="D115" t="s">
        <v>26</v>
      </c>
      <c r="E115" t="s">
        <v>19</v>
      </c>
      <c r="F115">
        <v>1</v>
      </c>
      <c r="G115">
        <f t="shared" si="28"/>
        <v>110</v>
      </c>
      <c r="I115">
        <v>2033</v>
      </c>
      <c r="J115" t="s">
        <v>25</v>
      </c>
      <c r="K115">
        <f t="shared" si="29"/>
        <v>112.5</v>
      </c>
      <c r="L115" cm="1">
        <f t="array" ref="L115">STOWA2024_NDJF_T(A115*60,K115,I115,J115,"")</f>
        <v>243.47080094460813</v>
      </c>
      <c r="M115">
        <f t="shared" si="19"/>
        <v>1.2321806098968425E-2</v>
      </c>
    </row>
    <row r="116" spans="1:13" x14ac:dyDescent="0.3">
      <c r="A116">
        <v>96</v>
      </c>
      <c r="B116">
        <f t="shared" si="27"/>
        <v>4.0342033106072275E-3</v>
      </c>
      <c r="C116">
        <f t="shared" si="24"/>
        <v>4.0342033106072275E-3</v>
      </c>
      <c r="D116" t="s">
        <v>26</v>
      </c>
      <c r="E116" t="s">
        <v>19</v>
      </c>
      <c r="F116">
        <v>1</v>
      </c>
      <c r="G116">
        <f t="shared" si="28"/>
        <v>115</v>
      </c>
      <c r="I116">
        <v>2033</v>
      </c>
      <c r="J116" t="s">
        <v>25</v>
      </c>
      <c r="K116">
        <f t="shared" si="29"/>
        <v>117.5</v>
      </c>
      <c r="L116" cm="1">
        <f t="array" ref="L116">STOWA2024_NDJF_T(A116*60,K116,I116,J116,"")</f>
        <v>361.98646057374862</v>
      </c>
      <c r="M116">
        <f t="shared" si="19"/>
        <v>8.2876027883611973E-3</v>
      </c>
    </row>
    <row r="117" spans="1:13" x14ac:dyDescent="0.3">
      <c r="A117">
        <v>96</v>
      </c>
      <c r="B117">
        <f t="shared" si="27"/>
        <v>2.6942370333784098E-3</v>
      </c>
      <c r="C117">
        <f t="shared" si="24"/>
        <v>2.6942370333784098E-3</v>
      </c>
      <c r="D117" t="s">
        <v>26</v>
      </c>
      <c r="E117" t="s">
        <v>19</v>
      </c>
      <c r="F117">
        <v>1</v>
      </c>
      <c r="G117">
        <f t="shared" si="28"/>
        <v>120</v>
      </c>
      <c r="I117">
        <v>2033</v>
      </c>
      <c r="J117" t="s">
        <v>25</v>
      </c>
      <c r="K117">
        <f t="shared" si="29"/>
        <v>122.5</v>
      </c>
      <c r="L117" cm="1">
        <f t="array" ref="L117">STOWA2024_NDJF_T(A117*60,K117,I117,J117,"")</f>
        <v>536.34969201280705</v>
      </c>
      <c r="M117">
        <f t="shared" si="19"/>
        <v>5.5933657549827875E-3</v>
      </c>
    </row>
    <row r="118" spans="1:13" x14ac:dyDescent="0.3">
      <c r="A118">
        <v>96</v>
      </c>
      <c r="B118">
        <f t="shared" si="27"/>
        <v>1.8056122091692087E-3</v>
      </c>
      <c r="C118">
        <f t="shared" si="24"/>
        <v>1.8056122091692087E-3</v>
      </c>
      <c r="D118" t="s">
        <v>26</v>
      </c>
      <c r="E118" t="s">
        <v>19</v>
      </c>
      <c r="F118">
        <v>1</v>
      </c>
      <c r="G118">
        <f t="shared" si="28"/>
        <v>125</v>
      </c>
      <c r="I118">
        <v>2033</v>
      </c>
      <c r="J118" t="s">
        <v>25</v>
      </c>
      <c r="K118">
        <f t="shared" si="29"/>
        <v>127.5</v>
      </c>
      <c r="L118" cm="1">
        <f t="array" ref="L118">STOWA2024_NDJF_T(A118*60,K118,I118,J118,"")</f>
        <v>792.0261874787908</v>
      </c>
      <c r="M118">
        <f t="shared" si="19"/>
        <v>3.7877535458135788E-3</v>
      </c>
    </row>
    <row r="119" spans="1:13" x14ac:dyDescent="0.3">
      <c r="A119">
        <v>96</v>
      </c>
      <c r="B119">
        <f t="shared" si="27"/>
        <v>1.2142217957606385E-3</v>
      </c>
      <c r="C119">
        <f t="shared" si="24"/>
        <v>1.2142217957606385E-3</v>
      </c>
      <c r="D119" t="s">
        <v>26</v>
      </c>
      <c r="E119" t="s">
        <v>19</v>
      </c>
      <c r="F119">
        <v>1</v>
      </c>
      <c r="G119">
        <f t="shared" si="28"/>
        <v>130</v>
      </c>
      <c r="I119">
        <v>2033</v>
      </c>
      <c r="J119" t="s">
        <v>25</v>
      </c>
      <c r="K119">
        <f t="shared" si="29"/>
        <v>132.5</v>
      </c>
      <c r="L119" cm="1">
        <f t="array" ref="L119">STOWA2024_NDJF_T(A119*60,K119,I119,J119,"")</f>
        <v>1165.7132265565742</v>
      </c>
      <c r="M119">
        <f t="shared" si="19"/>
        <v>2.5735317500529403E-3</v>
      </c>
    </row>
    <row r="120" spans="1:13" x14ac:dyDescent="0.3">
      <c r="A120">
        <v>96</v>
      </c>
      <c r="B120">
        <f t="shared" si="27"/>
        <v>8.1927797865200078E-4</v>
      </c>
      <c r="C120">
        <f t="shared" si="24"/>
        <v>8.1927797865200078E-4</v>
      </c>
      <c r="D120" t="s">
        <v>26</v>
      </c>
      <c r="E120" t="s">
        <v>19</v>
      </c>
      <c r="F120">
        <v>1</v>
      </c>
      <c r="G120">
        <f t="shared" si="28"/>
        <v>135</v>
      </c>
      <c r="I120">
        <v>2033</v>
      </c>
      <c r="J120" t="s">
        <v>25</v>
      </c>
      <c r="K120">
        <f t="shared" si="29"/>
        <v>137.5</v>
      </c>
      <c r="L120" cm="1">
        <f t="array" ref="L120">STOWA2024_NDJF_T(A120*60,K120,I120,J120,"")</f>
        <v>1710.1288587250478</v>
      </c>
      <c r="M120">
        <f t="shared" si="19"/>
        <v>1.7542537714009395E-3</v>
      </c>
    </row>
    <row r="121" spans="1:13" x14ac:dyDescent="0.3">
      <c r="A121">
        <v>96</v>
      </c>
      <c r="B121">
        <f t="shared" si="27"/>
        <v>5.546253850912447E-4</v>
      </c>
      <c r="C121">
        <f t="shared" si="24"/>
        <v>5.546253850912447E-4</v>
      </c>
      <c r="D121" t="s">
        <v>26</v>
      </c>
      <c r="E121" t="s">
        <v>19</v>
      </c>
      <c r="F121">
        <v>1</v>
      </c>
      <c r="G121">
        <f t="shared" si="28"/>
        <v>140</v>
      </c>
      <c r="I121">
        <v>2033</v>
      </c>
      <c r="J121" t="s">
        <v>25</v>
      </c>
      <c r="K121">
        <f t="shared" si="29"/>
        <v>142.5</v>
      </c>
      <c r="L121" cm="1">
        <f t="array" ref="L121">STOWA2024_NDJF_T(A121*60,K121,I121,J121,"")</f>
        <v>2500.77443501368</v>
      </c>
      <c r="M121">
        <f t="shared" si="19"/>
        <v>1.1996283863096948E-3</v>
      </c>
    </row>
    <row r="122" spans="1:13" x14ac:dyDescent="0.3">
      <c r="A122">
        <v>96</v>
      </c>
      <c r="B122">
        <f t="shared" si="27"/>
        <v>3.7668144950927206E-4</v>
      </c>
      <c r="C122">
        <f t="shared" si="24"/>
        <v>3.7668144950927206E-4</v>
      </c>
      <c r="D122" t="s">
        <v>26</v>
      </c>
      <c r="E122" t="s">
        <v>19</v>
      </c>
      <c r="F122">
        <v>1</v>
      </c>
      <c r="G122">
        <f t="shared" si="28"/>
        <v>145</v>
      </c>
      <c r="I122">
        <v>2033</v>
      </c>
      <c r="J122" t="s">
        <v>25</v>
      </c>
      <c r="K122">
        <f t="shared" si="29"/>
        <v>147.5</v>
      </c>
      <c r="L122" cm="1">
        <f t="array" ref="L122">STOWA2024_NDJF_T(A122*60,K122,I122,J122,"")</f>
        <v>3645.4355266985408</v>
      </c>
      <c r="M122">
        <f t="shared" si="19"/>
        <v>8.2294693680042279E-4</v>
      </c>
    </row>
    <row r="123" spans="1:13" x14ac:dyDescent="0.3">
      <c r="A123">
        <v>96</v>
      </c>
      <c r="B123">
        <f t="shared" si="27"/>
        <v>2.5665514788560735E-4</v>
      </c>
      <c r="C123">
        <f t="shared" si="24"/>
        <v>2.5665514788560735E-4</v>
      </c>
      <c r="D123" t="s">
        <v>26</v>
      </c>
      <c r="E123" t="s">
        <v>19</v>
      </c>
      <c r="F123">
        <v>1</v>
      </c>
      <c r="G123">
        <f t="shared" si="28"/>
        <v>150</v>
      </c>
      <c r="I123">
        <v>2033</v>
      </c>
      <c r="J123" t="s">
        <v>25</v>
      </c>
      <c r="K123">
        <f t="shared" si="29"/>
        <v>152.5</v>
      </c>
      <c r="L123" cm="1">
        <f t="array" ref="L123">STOWA2024_NDJF_T(A123*60,K123,I123,J123,"")</f>
        <v>5297.6222836444404</v>
      </c>
      <c r="M123">
        <f t="shared" si="19"/>
        <v>5.6629178891481544E-4</v>
      </c>
    </row>
    <row r="124" spans="1:13" x14ac:dyDescent="0.3">
      <c r="A124">
        <v>96</v>
      </c>
      <c r="B124">
        <f t="shared" si="27"/>
        <v>1.7542152111643932E-4</v>
      </c>
      <c r="C124">
        <f t="shared" si="24"/>
        <v>1.7542152111643932E-4</v>
      </c>
      <c r="D124" t="s">
        <v>26</v>
      </c>
      <c r="E124" t="s">
        <v>19</v>
      </c>
      <c r="F124">
        <v>1</v>
      </c>
      <c r="G124">
        <f t="shared" si="28"/>
        <v>155</v>
      </c>
      <c r="I124">
        <v>2033</v>
      </c>
      <c r="J124" t="s">
        <v>25</v>
      </c>
      <c r="K124">
        <f t="shared" si="29"/>
        <v>157.5</v>
      </c>
      <c r="L124" cm="1">
        <f t="array" ref="L124">STOWA2024_NDJF_T(A124*60,K124,I124,J124,"")</f>
        <v>7675.18086473515</v>
      </c>
      <c r="M124">
        <f t="shared" si="19"/>
        <v>3.9087026779837612E-4</v>
      </c>
    </row>
    <row r="125" spans="1:13" x14ac:dyDescent="0.3">
      <c r="A125">
        <v>96</v>
      </c>
      <c r="B125" s="1">
        <f>M124</f>
        <v>3.9087026779837612E-4</v>
      </c>
      <c r="C125">
        <f t="shared" si="24"/>
        <v>3.9087026779837612E-4</v>
      </c>
      <c r="D125" t="s">
        <v>26</v>
      </c>
      <c r="E125" t="s">
        <v>19</v>
      </c>
      <c r="F125">
        <v>1</v>
      </c>
      <c r="G125">
        <f t="shared" si="28"/>
        <v>160</v>
      </c>
      <c r="I125">
        <v>2033</v>
      </c>
      <c r="J125" t="s">
        <v>25</v>
      </c>
      <c r="K125" s="1">
        <v>666</v>
      </c>
      <c r="L125" cm="1">
        <f t="array" ref="L125">STOWA2024_NDJF_T(A125*60,K125,I125,J125,"")</f>
        <v>6037655374955935</v>
      </c>
      <c r="M125">
        <f t="shared" si="19"/>
        <v>4.9688162269809826E-16</v>
      </c>
    </row>
    <row r="126" spans="1:13" x14ac:dyDescent="0.3">
      <c r="A126">
        <v>192</v>
      </c>
      <c r="B126" s="1">
        <f>365.25*24/A126 - M126</f>
        <v>-29.191146676530494</v>
      </c>
      <c r="C126">
        <f>B126</f>
        <v>-29.191146676530494</v>
      </c>
      <c r="D126" t="s">
        <v>26</v>
      </c>
      <c r="E126" t="s">
        <v>19</v>
      </c>
      <c r="F126">
        <v>1</v>
      </c>
      <c r="G126">
        <v>10</v>
      </c>
      <c r="I126">
        <v>2033</v>
      </c>
      <c r="J126" t="s">
        <v>25</v>
      </c>
      <c r="K126" s="1">
        <v>12.5</v>
      </c>
      <c r="L126" cm="1">
        <f t="array" ref="L126">STOWA2024_NDJF_T(A126*60,K126,I126,J126,"")</f>
        <v>4.0081554378773657E-2</v>
      </c>
      <c r="M126">
        <f t="shared" si="19"/>
        <v>74.847396676530494</v>
      </c>
    </row>
    <row r="127" spans="1:13" x14ac:dyDescent="0.3">
      <c r="A127">
        <v>192</v>
      </c>
      <c r="B127">
        <f t="shared" ref="B127:B131" si="30">M126-M127</f>
        <v>18.2792269262874</v>
      </c>
      <c r="C127">
        <f t="shared" ref="C127:C156" si="31">B127</f>
        <v>18.2792269262874</v>
      </c>
      <c r="D127" t="s">
        <v>26</v>
      </c>
      <c r="E127" t="s">
        <v>19</v>
      </c>
      <c r="F127">
        <v>1</v>
      </c>
      <c r="G127">
        <f t="shared" ref="G127:G131" si="32">G126+5</f>
        <v>15</v>
      </c>
      <c r="I127">
        <v>2033</v>
      </c>
      <c r="J127" t="s">
        <v>25</v>
      </c>
      <c r="K127">
        <f t="shared" ref="K127:K131" si="33">AVERAGE(G127:G128)</f>
        <v>17.5</v>
      </c>
      <c r="L127" cm="1">
        <f t="array" ref="L127">STOWA2024_NDJF_T(A127*60,K127,I127,J127,"")</f>
        <v>5.3033358039431842E-2</v>
      </c>
      <c r="M127">
        <f t="shared" si="19"/>
        <v>56.568169750243094</v>
      </c>
    </row>
    <row r="128" spans="1:13" x14ac:dyDescent="0.3">
      <c r="A128">
        <v>192</v>
      </c>
      <c r="B128">
        <f t="shared" si="30"/>
        <v>13.971294956081366</v>
      </c>
      <c r="C128">
        <f t="shared" si="31"/>
        <v>13.971294956081366</v>
      </c>
      <c r="D128" t="s">
        <v>26</v>
      </c>
      <c r="E128" t="s">
        <v>19</v>
      </c>
      <c r="F128">
        <v>1</v>
      </c>
      <c r="G128">
        <f t="shared" si="32"/>
        <v>20</v>
      </c>
      <c r="I128">
        <v>2033</v>
      </c>
      <c r="J128" t="s">
        <v>25</v>
      </c>
      <c r="K128">
        <f t="shared" si="33"/>
        <v>22.5</v>
      </c>
      <c r="L128" cm="1">
        <f t="array" ref="L128">STOWA2024_NDJF_T(A128*60,K128,I128,J128,"")</f>
        <v>7.0427701902938109E-2</v>
      </c>
      <c r="M128">
        <f t="shared" si="19"/>
        <v>42.596874794161728</v>
      </c>
    </row>
    <row r="129" spans="1:13" x14ac:dyDescent="0.3">
      <c r="A129">
        <v>192</v>
      </c>
      <c r="B129">
        <f t="shared" si="30"/>
        <v>10.6408063607823</v>
      </c>
      <c r="C129">
        <f t="shared" si="31"/>
        <v>10.6408063607823</v>
      </c>
      <c r="D129" t="s">
        <v>26</v>
      </c>
      <c r="E129" t="s">
        <v>19</v>
      </c>
      <c r="F129">
        <v>1</v>
      </c>
      <c r="G129">
        <f t="shared" si="32"/>
        <v>25</v>
      </c>
      <c r="I129">
        <v>2033</v>
      </c>
      <c r="J129" t="s">
        <v>25</v>
      </c>
      <c r="K129">
        <f t="shared" si="33"/>
        <v>27.5</v>
      </c>
      <c r="L129" cm="1">
        <f t="array" ref="L129">STOWA2024_NDJF_T(A129*60,K129,I129,J129,"")</f>
        <v>9.3878882699674551E-2</v>
      </c>
      <c r="M129">
        <f t="shared" si="19"/>
        <v>31.956068433379428</v>
      </c>
    </row>
    <row r="130" spans="1:13" x14ac:dyDescent="0.3">
      <c r="A130">
        <v>192</v>
      </c>
      <c r="B130">
        <f t="shared" si="30"/>
        <v>8.0748784230954982</v>
      </c>
      <c r="C130">
        <f t="shared" si="31"/>
        <v>8.0748784230954982</v>
      </c>
      <c r="D130" t="s">
        <v>26</v>
      </c>
      <c r="E130" t="s">
        <v>19</v>
      </c>
      <c r="F130">
        <v>1</v>
      </c>
      <c r="G130">
        <f t="shared" si="32"/>
        <v>30</v>
      </c>
      <c r="I130">
        <v>2033</v>
      </c>
      <c r="J130" t="s">
        <v>25</v>
      </c>
      <c r="K130">
        <f t="shared" si="33"/>
        <v>32.5</v>
      </c>
      <c r="L130" cm="1">
        <f t="array" ref="L130">STOWA2024_NDJF_T(A130*60,K130,I130,J130,"")</f>
        <v>0.12562188059757964</v>
      </c>
      <c r="M130">
        <f t="shared" si="19"/>
        <v>23.88119001028393</v>
      </c>
    </row>
    <row r="131" spans="1:13" x14ac:dyDescent="0.3">
      <c r="A131">
        <v>192</v>
      </c>
      <c r="B131">
        <f t="shared" si="30"/>
        <v>6.1049107587098916</v>
      </c>
      <c r="C131">
        <f t="shared" si="31"/>
        <v>6.1049107587098916</v>
      </c>
      <c r="D131" t="s">
        <v>26</v>
      </c>
      <c r="E131" t="s">
        <v>19</v>
      </c>
      <c r="F131">
        <v>1</v>
      </c>
      <c r="G131">
        <f t="shared" si="32"/>
        <v>35</v>
      </c>
      <c r="I131">
        <v>2033</v>
      </c>
      <c r="J131" t="s">
        <v>25</v>
      </c>
      <c r="K131">
        <f t="shared" si="33"/>
        <v>37.5</v>
      </c>
      <c r="L131" cm="1">
        <f t="array" ref="L131">STOWA2024_NDJF_T(A131*60,K131,I131,J131,"")</f>
        <v>0.16876422549079603</v>
      </c>
      <c r="M131">
        <f t="shared" ref="M131:M187" si="34">1/L131 * 12/4</f>
        <v>17.776279251574039</v>
      </c>
    </row>
    <row r="132" spans="1:13" x14ac:dyDescent="0.3">
      <c r="A132">
        <v>192</v>
      </c>
      <c r="B132">
        <f>M131-M132</f>
        <v>4.5979272283615593</v>
      </c>
      <c r="C132">
        <f t="shared" si="31"/>
        <v>4.5979272283615593</v>
      </c>
      <c r="D132" t="s">
        <v>26</v>
      </c>
      <c r="E132" t="s">
        <v>19</v>
      </c>
      <c r="F132">
        <v>1</v>
      </c>
      <c r="G132">
        <f>G131+5</f>
        <v>40</v>
      </c>
      <c r="I132">
        <v>2033</v>
      </c>
      <c r="J132" t="s">
        <v>25</v>
      </c>
      <c r="K132">
        <f>AVERAGE(G132:G133)</f>
        <v>42.5</v>
      </c>
      <c r="L132" cm="1">
        <f t="array" ref="L132">STOWA2024_NDJF_T(A132*60,K132,I132,J132,"")</f>
        <v>0.22764606642133783</v>
      </c>
      <c r="M132">
        <f t="shared" si="34"/>
        <v>13.178352023212479</v>
      </c>
    </row>
    <row r="133" spans="1:13" x14ac:dyDescent="0.3">
      <c r="A133">
        <v>192</v>
      </c>
      <c r="B133">
        <f t="shared" ref="B133:B155" si="35">M132-M133</f>
        <v>3.4493646852531299</v>
      </c>
      <c r="C133">
        <f t="shared" si="31"/>
        <v>3.4493646852531299</v>
      </c>
      <c r="D133" t="s">
        <v>26</v>
      </c>
      <c r="E133" t="s">
        <v>19</v>
      </c>
      <c r="F133">
        <v>1</v>
      </c>
      <c r="G133">
        <f t="shared" ref="G133:G156" si="36">G132+5</f>
        <v>45</v>
      </c>
      <c r="I133">
        <v>2033</v>
      </c>
      <c r="J133" t="s">
        <v>25</v>
      </c>
      <c r="K133">
        <f t="shared" ref="K133:K155" si="37">AVERAGE(G133:G134)</f>
        <v>47.5</v>
      </c>
      <c r="L133" cm="1">
        <f t="array" ref="L133">STOWA2024_NDJF_T(A133*60,K133,I133,J133,"")</f>
        <v>0.30835686138627955</v>
      </c>
      <c r="M133">
        <f t="shared" si="34"/>
        <v>9.7289873379593494</v>
      </c>
    </row>
    <row r="134" spans="1:13" x14ac:dyDescent="0.3">
      <c r="A134">
        <v>192</v>
      </c>
      <c r="B134">
        <f t="shared" si="35"/>
        <v>2.5773433131354953</v>
      </c>
      <c r="C134">
        <f t="shared" si="31"/>
        <v>2.5773433131354953</v>
      </c>
      <c r="D134" t="s">
        <v>26</v>
      </c>
      <c r="E134" t="s">
        <v>19</v>
      </c>
      <c r="F134">
        <v>1</v>
      </c>
      <c r="G134">
        <f t="shared" si="36"/>
        <v>50</v>
      </c>
      <c r="I134">
        <v>2033</v>
      </c>
      <c r="J134" t="s">
        <v>25</v>
      </c>
      <c r="K134">
        <f t="shared" si="37"/>
        <v>52.5</v>
      </c>
      <c r="L134" cm="1">
        <f t="array" ref="L134">STOWA2024_NDJF_T(A134*60,K134,I134,J134,"")</f>
        <v>0.41948396614635614</v>
      </c>
      <c r="M134">
        <f t="shared" si="34"/>
        <v>7.1516440248238542</v>
      </c>
    </row>
    <row r="135" spans="1:13" x14ac:dyDescent="0.3">
      <c r="A135">
        <v>192</v>
      </c>
      <c r="B135">
        <f t="shared" si="35"/>
        <v>1.9177244063460277</v>
      </c>
      <c r="C135">
        <f t="shared" si="31"/>
        <v>1.9177244063460277</v>
      </c>
      <c r="D135" t="s">
        <v>26</v>
      </c>
      <c r="E135" t="s">
        <v>19</v>
      </c>
      <c r="F135">
        <v>1</v>
      </c>
      <c r="G135">
        <f t="shared" si="36"/>
        <v>55</v>
      </c>
      <c r="I135">
        <v>2033</v>
      </c>
      <c r="J135" t="s">
        <v>25</v>
      </c>
      <c r="K135">
        <f t="shared" si="37"/>
        <v>57.5</v>
      </c>
      <c r="L135" cm="1">
        <f t="array" ref="L135">STOWA2024_NDJF_T(A135*60,K135,I135,J135,"")</f>
        <v>0.57318419438632606</v>
      </c>
      <c r="M135">
        <f t="shared" si="34"/>
        <v>5.2339196184778265</v>
      </c>
    </row>
    <row r="136" spans="1:13" x14ac:dyDescent="0.3">
      <c r="A136">
        <v>192</v>
      </c>
      <c r="B136">
        <f t="shared" si="35"/>
        <v>1.4208784049405851</v>
      </c>
      <c r="C136">
        <f t="shared" si="31"/>
        <v>1.4208784049405851</v>
      </c>
      <c r="D136" t="s">
        <v>26</v>
      </c>
      <c r="E136" t="s">
        <v>19</v>
      </c>
      <c r="F136">
        <v>1</v>
      </c>
      <c r="G136">
        <f t="shared" si="36"/>
        <v>60</v>
      </c>
      <c r="I136">
        <v>2033</v>
      </c>
      <c r="J136" t="s">
        <v>25</v>
      </c>
      <c r="K136">
        <f t="shared" si="37"/>
        <v>62.5</v>
      </c>
      <c r="L136" cm="1">
        <f t="array" ref="L136">STOWA2024_NDJF_T(A136*60,K136,I136,J136,"")</f>
        <v>0.78677355737705024</v>
      </c>
      <c r="M136">
        <f t="shared" si="34"/>
        <v>3.8130412135372413</v>
      </c>
    </row>
    <row r="137" spans="1:13" x14ac:dyDescent="0.3">
      <c r="A137">
        <v>192</v>
      </c>
      <c r="B137">
        <f t="shared" si="35"/>
        <v>1.0479274415494091</v>
      </c>
      <c r="C137">
        <f t="shared" si="31"/>
        <v>1.0479274415494091</v>
      </c>
      <c r="D137" t="s">
        <v>26</v>
      </c>
      <c r="E137" t="s">
        <v>19</v>
      </c>
      <c r="F137">
        <v>1</v>
      </c>
      <c r="G137">
        <f t="shared" si="36"/>
        <v>65</v>
      </c>
      <c r="I137">
        <v>2033</v>
      </c>
      <c r="J137" t="s">
        <v>25</v>
      </c>
      <c r="K137">
        <f t="shared" si="37"/>
        <v>67.5</v>
      </c>
      <c r="L137" cm="1">
        <f t="array" ref="L137">STOWA2024_NDJF_T(A137*60,K137,I137,J137,"")</f>
        <v>1.0849463159135433</v>
      </c>
      <c r="M137">
        <f t="shared" si="34"/>
        <v>2.7651137719878323</v>
      </c>
    </row>
    <row r="138" spans="1:13" x14ac:dyDescent="0.3">
      <c r="A138">
        <v>192</v>
      </c>
      <c r="B138">
        <f t="shared" si="35"/>
        <v>0.76969646705495021</v>
      </c>
      <c r="C138">
        <f t="shared" si="31"/>
        <v>0.76969646705495021</v>
      </c>
      <c r="D138" t="s">
        <v>26</v>
      </c>
      <c r="E138" t="s">
        <v>19</v>
      </c>
      <c r="F138">
        <v>1</v>
      </c>
      <c r="G138">
        <f t="shared" si="36"/>
        <v>70</v>
      </c>
      <c r="I138">
        <v>2033</v>
      </c>
      <c r="J138" t="s">
        <v>25</v>
      </c>
      <c r="K138">
        <f t="shared" si="37"/>
        <v>72.5</v>
      </c>
      <c r="L138" cm="1">
        <f t="array" ref="L138">STOWA2024_NDJF_T(A138*60,K138,I138,J138,"")</f>
        <v>1.5034449147973628</v>
      </c>
      <c r="M138">
        <f t="shared" si="34"/>
        <v>1.9954173049328821</v>
      </c>
    </row>
    <row r="139" spans="1:13" x14ac:dyDescent="0.3">
      <c r="A139">
        <v>192</v>
      </c>
      <c r="B139">
        <f t="shared" si="35"/>
        <v>0.5625881346589654</v>
      </c>
      <c r="C139">
        <f t="shared" si="31"/>
        <v>0.5625881346589654</v>
      </c>
      <c r="D139" t="s">
        <v>26</v>
      </c>
      <c r="E139" t="s">
        <v>19</v>
      </c>
      <c r="F139">
        <v>1</v>
      </c>
      <c r="G139">
        <f t="shared" si="36"/>
        <v>75</v>
      </c>
      <c r="I139">
        <v>2033</v>
      </c>
      <c r="J139" t="s">
        <v>25</v>
      </c>
      <c r="K139">
        <f t="shared" si="37"/>
        <v>77.5</v>
      </c>
      <c r="L139" cm="1">
        <f t="array" ref="L139">STOWA2024_NDJF_T(A139*60,K139,I139,J139,"")</f>
        <v>2.0937597183525267</v>
      </c>
      <c r="M139">
        <f t="shared" si="34"/>
        <v>1.4328291702739167</v>
      </c>
    </row>
    <row r="140" spans="1:13" x14ac:dyDescent="0.3">
      <c r="A140">
        <v>192</v>
      </c>
      <c r="B140">
        <f t="shared" si="35"/>
        <v>0.40923521775362048</v>
      </c>
      <c r="C140">
        <f t="shared" si="31"/>
        <v>0.40923521775362048</v>
      </c>
      <c r="D140" t="s">
        <v>26</v>
      </c>
      <c r="E140" t="s">
        <v>19</v>
      </c>
      <c r="F140">
        <v>1</v>
      </c>
      <c r="G140">
        <f t="shared" si="36"/>
        <v>80</v>
      </c>
      <c r="I140">
        <v>2033</v>
      </c>
      <c r="J140" t="s">
        <v>25</v>
      </c>
      <c r="K140">
        <f t="shared" si="37"/>
        <v>82.5</v>
      </c>
      <c r="L140" cm="1">
        <f t="array" ref="L140">STOWA2024_NDJF_T(A140*60,K140,I140,J140,"")</f>
        <v>2.9308496719948285</v>
      </c>
      <c r="M140">
        <f t="shared" si="34"/>
        <v>1.0235939525202962</v>
      </c>
    </row>
    <row r="141" spans="1:13" x14ac:dyDescent="0.3">
      <c r="A141">
        <v>192</v>
      </c>
      <c r="B141">
        <f t="shared" si="35"/>
        <v>0.29620155504661905</v>
      </c>
      <c r="C141">
        <f t="shared" si="31"/>
        <v>0.29620155504661905</v>
      </c>
      <c r="D141" t="s">
        <v>26</v>
      </c>
      <c r="E141" t="s">
        <v>19</v>
      </c>
      <c r="F141">
        <v>1</v>
      </c>
      <c r="G141">
        <f t="shared" si="36"/>
        <v>85</v>
      </c>
      <c r="I141">
        <v>2033</v>
      </c>
      <c r="J141" t="s">
        <v>25</v>
      </c>
      <c r="K141">
        <f t="shared" si="37"/>
        <v>87.5</v>
      </c>
      <c r="L141" cm="1">
        <f t="array" ref="L141">STOWA2024_NDJF_T(A141*60,K141,I141,J141,"")</f>
        <v>4.124321357247295</v>
      </c>
      <c r="M141">
        <f t="shared" si="34"/>
        <v>0.72739239747367712</v>
      </c>
    </row>
    <row r="142" spans="1:13" x14ac:dyDescent="0.3">
      <c r="A142">
        <v>192</v>
      </c>
      <c r="B142">
        <f t="shared" si="35"/>
        <v>0.21330404360387156</v>
      </c>
      <c r="C142">
        <f t="shared" si="31"/>
        <v>0.21330404360387156</v>
      </c>
      <c r="D142" t="s">
        <v>26</v>
      </c>
      <c r="E142" t="s">
        <v>19</v>
      </c>
      <c r="F142">
        <v>1</v>
      </c>
      <c r="G142">
        <f t="shared" si="36"/>
        <v>90</v>
      </c>
      <c r="I142">
        <v>2033</v>
      </c>
      <c r="J142" t="s">
        <v>25</v>
      </c>
      <c r="K142">
        <f t="shared" si="37"/>
        <v>92.5</v>
      </c>
      <c r="L142" cm="1">
        <f t="array" ref="L142">STOWA2024_NDJF_T(A142*60,K142,I142,J142,"")</f>
        <v>5.835572771523549</v>
      </c>
      <c r="M142">
        <f t="shared" si="34"/>
        <v>0.51408835386980556</v>
      </c>
    </row>
    <row r="143" spans="1:13" x14ac:dyDescent="0.3">
      <c r="A143">
        <v>192</v>
      </c>
      <c r="B143">
        <f t="shared" si="35"/>
        <v>0.15279098881765252</v>
      </c>
      <c r="C143">
        <f t="shared" si="31"/>
        <v>0.15279098881765252</v>
      </c>
      <c r="D143" t="s">
        <v>26</v>
      </c>
      <c r="E143" t="s">
        <v>19</v>
      </c>
      <c r="F143">
        <v>1</v>
      </c>
      <c r="G143">
        <f t="shared" si="36"/>
        <v>95</v>
      </c>
      <c r="I143">
        <v>2033</v>
      </c>
      <c r="J143" t="s">
        <v>25</v>
      </c>
      <c r="K143">
        <f t="shared" si="37"/>
        <v>97.5</v>
      </c>
      <c r="L143" cm="1">
        <f t="array" ref="L143">STOWA2024_NDJF_T(A143*60,K143,I143,J143,"")</f>
        <v>8.3034095739030693</v>
      </c>
      <c r="M143">
        <f t="shared" si="34"/>
        <v>0.36129736505215304</v>
      </c>
    </row>
    <row r="144" spans="1:13" x14ac:dyDescent="0.3">
      <c r="A144">
        <v>192</v>
      </c>
      <c r="B144">
        <f t="shared" si="35"/>
        <v>0.10885467027831591</v>
      </c>
      <c r="C144">
        <f t="shared" si="31"/>
        <v>0.10885467027831591</v>
      </c>
      <c r="D144" t="s">
        <v>26</v>
      </c>
      <c r="E144" t="s">
        <v>19</v>
      </c>
      <c r="F144">
        <v>1</v>
      </c>
      <c r="G144">
        <f t="shared" si="36"/>
        <v>100</v>
      </c>
      <c r="I144">
        <v>2033</v>
      </c>
      <c r="J144" t="s">
        <v>25</v>
      </c>
      <c r="K144">
        <f t="shared" si="37"/>
        <v>102.5</v>
      </c>
      <c r="L144" cm="1">
        <f t="array" ref="L144">STOWA2024_NDJF_T(A144*60,K144,I144,J144,"")</f>
        <v>11.883885183081624</v>
      </c>
      <c r="M144">
        <f t="shared" si="34"/>
        <v>0.25244269477383713</v>
      </c>
    </row>
    <row r="145" spans="1:13" x14ac:dyDescent="0.3">
      <c r="A145">
        <v>192</v>
      </c>
      <c r="B145">
        <f t="shared" si="35"/>
        <v>7.7113801982473362E-2</v>
      </c>
      <c r="C145">
        <f t="shared" si="31"/>
        <v>7.7113801982473362E-2</v>
      </c>
      <c r="D145" t="s">
        <v>26</v>
      </c>
      <c r="E145" t="s">
        <v>19</v>
      </c>
      <c r="F145">
        <v>1</v>
      </c>
      <c r="G145">
        <f t="shared" si="36"/>
        <v>105</v>
      </c>
      <c r="I145">
        <v>2033</v>
      </c>
      <c r="J145" t="s">
        <v>25</v>
      </c>
      <c r="K145">
        <f t="shared" si="37"/>
        <v>107.5</v>
      </c>
      <c r="L145" cm="1">
        <f t="array" ref="L145">STOWA2024_NDJF_T(A145*60,K145,I145,J145,"")</f>
        <v>17.11069951014812</v>
      </c>
      <c r="M145">
        <f t="shared" si="34"/>
        <v>0.17532889279136377</v>
      </c>
    </row>
    <row r="146" spans="1:13" x14ac:dyDescent="0.3">
      <c r="A146">
        <v>192</v>
      </c>
      <c r="B146">
        <f t="shared" si="35"/>
        <v>5.4313241659542238E-2</v>
      </c>
      <c r="C146">
        <f t="shared" si="31"/>
        <v>5.4313241659542238E-2</v>
      </c>
      <c r="D146" t="s">
        <v>26</v>
      </c>
      <c r="E146" t="s">
        <v>19</v>
      </c>
      <c r="F146">
        <v>1</v>
      </c>
      <c r="G146">
        <f t="shared" si="36"/>
        <v>110</v>
      </c>
      <c r="I146">
        <v>2033</v>
      </c>
      <c r="J146" t="s">
        <v>25</v>
      </c>
      <c r="K146">
        <f t="shared" si="37"/>
        <v>112.5</v>
      </c>
      <c r="L146" cm="1">
        <f t="array" ref="L146">STOWA2024_NDJF_T(A146*60,K146,I146,J146,"")</f>
        <v>24.790181864427769</v>
      </c>
      <c r="M146">
        <f t="shared" si="34"/>
        <v>0.12101565113182153</v>
      </c>
    </row>
    <row r="147" spans="1:13" x14ac:dyDescent="0.3">
      <c r="A147">
        <v>192</v>
      </c>
      <c r="B147">
        <f t="shared" si="35"/>
        <v>3.8023599150792217E-2</v>
      </c>
      <c r="C147">
        <f t="shared" si="31"/>
        <v>3.8023599150792217E-2</v>
      </c>
      <c r="D147" t="s">
        <v>26</v>
      </c>
      <c r="E147" t="s">
        <v>19</v>
      </c>
      <c r="F147">
        <v>1</v>
      </c>
      <c r="G147">
        <f t="shared" si="36"/>
        <v>115</v>
      </c>
      <c r="I147">
        <v>2033</v>
      </c>
      <c r="J147" t="s">
        <v>25</v>
      </c>
      <c r="K147">
        <f t="shared" si="37"/>
        <v>117.5</v>
      </c>
      <c r="L147" cm="1">
        <f t="array" ref="L147">STOWA2024_NDJF_T(A147*60,K147,I147,J147,"")</f>
        <v>36.148039822967064</v>
      </c>
      <c r="M147">
        <f t="shared" si="34"/>
        <v>8.2992051981029311E-2</v>
      </c>
    </row>
    <row r="148" spans="1:13" x14ac:dyDescent="0.3">
      <c r="A148">
        <v>192</v>
      </c>
      <c r="B148">
        <f t="shared" si="35"/>
        <v>2.6454522992878662E-2</v>
      </c>
      <c r="C148">
        <f t="shared" si="31"/>
        <v>2.6454522992878662E-2</v>
      </c>
      <c r="D148" t="s">
        <v>26</v>
      </c>
      <c r="E148" t="s">
        <v>19</v>
      </c>
      <c r="F148">
        <v>1</v>
      </c>
      <c r="G148">
        <f t="shared" si="36"/>
        <v>120</v>
      </c>
      <c r="I148">
        <v>2033</v>
      </c>
      <c r="J148" t="s">
        <v>25</v>
      </c>
      <c r="K148">
        <f t="shared" si="37"/>
        <v>122.5</v>
      </c>
      <c r="L148" cm="1">
        <f t="array" ref="L148">STOWA2024_NDJF_T(A148*60,K148,I148,J148,"")</f>
        <v>53.062099700691753</v>
      </c>
      <c r="M148">
        <f t="shared" si="34"/>
        <v>5.6537528988150648E-2</v>
      </c>
    </row>
    <row r="149" spans="1:13" x14ac:dyDescent="0.3">
      <c r="A149">
        <v>192</v>
      </c>
      <c r="B149">
        <f t="shared" si="35"/>
        <v>1.8286394595946782E-2</v>
      </c>
      <c r="C149">
        <f t="shared" si="31"/>
        <v>1.8286394595946782E-2</v>
      </c>
      <c r="D149" t="s">
        <v>26</v>
      </c>
      <c r="E149" t="s">
        <v>19</v>
      </c>
      <c r="F149">
        <v>1</v>
      </c>
      <c r="G149">
        <f t="shared" si="36"/>
        <v>125</v>
      </c>
      <c r="I149">
        <v>2033</v>
      </c>
      <c r="J149" t="s">
        <v>25</v>
      </c>
      <c r="K149">
        <f t="shared" si="37"/>
        <v>127.5</v>
      </c>
      <c r="L149" cm="1">
        <f t="array" ref="L149">STOWA2024_NDJF_T(A149*60,K149,I149,J149,"")</f>
        <v>78.429046554275345</v>
      </c>
      <c r="M149">
        <f t="shared" si="34"/>
        <v>3.8251134392203866E-2</v>
      </c>
    </row>
    <row r="150" spans="1:13" x14ac:dyDescent="0.3">
      <c r="A150">
        <v>192</v>
      </c>
      <c r="B150">
        <f t="shared" si="35"/>
        <v>1.2556426896855377E-2</v>
      </c>
      <c r="C150">
        <f t="shared" si="31"/>
        <v>1.2556426896855377E-2</v>
      </c>
      <c r="D150" t="s">
        <v>26</v>
      </c>
      <c r="E150" t="s">
        <v>19</v>
      </c>
      <c r="F150">
        <v>1</v>
      </c>
      <c r="G150">
        <f t="shared" si="36"/>
        <v>130</v>
      </c>
      <c r="I150">
        <v>2033</v>
      </c>
      <c r="J150" t="s">
        <v>25</v>
      </c>
      <c r="K150">
        <f t="shared" si="37"/>
        <v>132.5</v>
      </c>
      <c r="L150" cm="1">
        <f t="array" ref="L150">STOWA2024_NDJF_T(A150*60,K150,I150,J150,"")</f>
        <v>116.7555614533884</v>
      </c>
      <c r="M150">
        <f t="shared" si="34"/>
        <v>2.5694707495348489E-2</v>
      </c>
    </row>
    <row r="151" spans="1:13" x14ac:dyDescent="0.3">
      <c r="A151">
        <v>192</v>
      </c>
      <c r="B151">
        <f t="shared" si="35"/>
        <v>8.5621612165606847E-3</v>
      </c>
      <c r="C151">
        <f t="shared" si="31"/>
        <v>8.5621612165606847E-3</v>
      </c>
      <c r="D151" t="s">
        <v>26</v>
      </c>
      <c r="E151" t="s">
        <v>19</v>
      </c>
      <c r="F151">
        <v>1</v>
      </c>
      <c r="G151">
        <f t="shared" si="36"/>
        <v>135</v>
      </c>
      <c r="I151">
        <v>2033</v>
      </c>
      <c r="J151" t="s">
        <v>25</v>
      </c>
      <c r="K151">
        <f t="shared" si="37"/>
        <v>137.5</v>
      </c>
      <c r="L151" cm="1">
        <f t="array" ref="L151">STOWA2024_NDJF_T(A151*60,K151,I151,J151,"")</f>
        <v>175.1053200839369</v>
      </c>
      <c r="M151">
        <f t="shared" si="34"/>
        <v>1.7132546278787804E-2</v>
      </c>
    </row>
    <row r="152" spans="1:13" x14ac:dyDescent="0.3">
      <c r="A152">
        <v>192</v>
      </c>
      <c r="B152">
        <f t="shared" si="35"/>
        <v>5.7966311018741046E-3</v>
      </c>
      <c r="C152">
        <f t="shared" si="31"/>
        <v>5.7966311018741046E-3</v>
      </c>
      <c r="D152" t="s">
        <v>26</v>
      </c>
      <c r="E152" t="s">
        <v>19</v>
      </c>
      <c r="F152">
        <v>1</v>
      </c>
      <c r="G152">
        <f t="shared" si="36"/>
        <v>140</v>
      </c>
      <c r="I152">
        <v>2033</v>
      </c>
      <c r="J152" t="s">
        <v>25</v>
      </c>
      <c r="K152">
        <f t="shared" si="37"/>
        <v>142.5</v>
      </c>
      <c r="L152" cm="1">
        <f t="array" ref="L152">STOWA2024_NDJF_T(A152*60,K152,I152,J152,"")</f>
        <v>264.64559351235158</v>
      </c>
      <c r="M152">
        <f t="shared" si="34"/>
        <v>1.1335915176913699E-2</v>
      </c>
    </row>
    <row r="153" spans="1:13" x14ac:dyDescent="0.3">
      <c r="A153">
        <v>192</v>
      </c>
      <c r="B153">
        <f t="shared" si="35"/>
        <v>3.8951832386670427E-3</v>
      </c>
      <c r="C153">
        <f t="shared" si="31"/>
        <v>3.8951832386670427E-3</v>
      </c>
      <c r="D153" t="s">
        <v>26</v>
      </c>
      <c r="E153" t="s">
        <v>19</v>
      </c>
      <c r="F153">
        <v>1</v>
      </c>
      <c r="G153">
        <f t="shared" si="36"/>
        <v>145</v>
      </c>
      <c r="I153">
        <v>2033</v>
      </c>
      <c r="J153" t="s">
        <v>25</v>
      </c>
      <c r="K153">
        <f t="shared" si="37"/>
        <v>147.5</v>
      </c>
      <c r="L153" cm="1">
        <f t="array" ref="L153">STOWA2024_NDJF_T(A153*60,K153,I153,J153,"")</f>
        <v>403.18614148421045</v>
      </c>
      <c r="M153">
        <f t="shared" si="34"/>
        <v>7.4407319382466565E-3</v>
      </c>
    </row>
    <row r="154" spans="1:13" x14ac:dyDescent="0.3">
      <c r="A154">
        <v>192</v>
      </c>
      <c r="B154">
        <f t="shared" si="35"/>
        <v>2.5971464895577362E-3</v>
      </c>
      <c r="C154">
        <f t="shared" si="31"/>
        <v>2.5971464895577362E-3</v>
      </c>
      <c r="D154" t="s">
        <v>26</v>
      </c>
      <c r="E154" t="s">
        <v>19</v>
      </c>
      <c r="F154">
        <v>1</v>
      </c>
      <c r="G154">
        <f t="shared" si="36"/>
        <v>150</v>
      </c>
      <c r="I154">
        <v>2033</v>
      </c>
      <c r="J154" t="s">
        <v>25</v>
      </c>
      <c r="K154">
        <f t="shared" si="37"/>
        <v>152.5</v>
      </c>
      <c r="L154" cm="1">
        <f t="array" ref="L154">STOWA2024_NDJF_T(A154*60,K154,I154,J154,"")</f>
        <v>619.37588007496618</v>
      </c>
      <c r="M154">
        <f t="shared" si="34"/>
        <v>4.8435854486889203E-3</v>
      </c>
    </row>
    <row r="155" spans="1:13" x14ac:dyDescent="0.3">
      <c r="A155">
        <v>192</v>
      </c>
      <c r="B155">
        <f t="shared" si="35"/>
        <v>1.717793631503233E-3</v>
      </c>
      <c r="C155">
        <f t="shared" si="31"/>
        <v>1.717793631503233E-3</v>
      </c>
      <c r="D155" t="s">
        <v>26</v>
      </c>
      <c r="E155" t="s">
        <v>19</v>
      </c>
      <c r="F155">
        <v>1</v>
      </c>
      <c r="G155">
        <f t="shared" si="36"/>
        <v>155</v>
      </c>
      <c r="I155">
        <v>2033</v>
      </c>
      <c r="J155" t="s">
        <v>25</v>
      </c>
      <c r="K155">
        <f t="shared" si="37"/>
        <v>157.5</v>
      </c>
      <c r="L155" cm="1">
        <f t="array" ref="L155">STOWA2024_NDJF_T(A155*60,K155,I155,J155,"")</f>
        <v>959.75681537904063</v>
      </c>
      <c r="M155">
        <f t="shared" si="34"/>
        <v>3.1257918171856873E-3</v>
      </c>
    </row>
    <row r="156" spans="1:13" x14ac:dyDescent="0.3">
      <c r="A156">
        <v>192</v>
      </c>
      <c r="B156" s="1">
        <f>M155</f>
        <v>3.1257918171856873E-3</v>
      </c>
      <c r="C156">
        <f t="shared" si="31"/>
        <v>3.1257918171856873E-3</v>
      </c>
      <c r="D156" t="s">
        <v>26</v>
      </c>
      <c r="E156" t="s">
        <v>19</v>
      </c>
      <c r="F156">
        <v>1</v>
      </c>
      <c r="G156">
        <f t="shared" si="36"/>
        <v>160</v>
      </c>
      <c r="I156">
        <v>2033</v>
      </c>
      <c r="J156" t="s">
        <v>25</v>
      </c>
      <c r="K156" s="1">
        <v>555</v>
      </c>
      <c r="L156" cm="1">
        <f t="array" ref="L156">STOWA2024_NDJF_T(A156*60,K156,I156,J156,"")</f>
        <v>1.5229258611430692E+287</v>
      </c>
      <c r="M156">
        <f t="shared" si="34"/>
        <v>1.9698923477130245E-287</v>
      </c>
    </row>
    <row r="157" spans="1:13" x14ac:dyDescent="0.3">
      <c r="A157">
        <v>216</v>
      </c>
      <c r="B157" s="1">
        <f>365.25*24/A157 - M157</f>
        <v>-31.088633937708643</v>
      </c>
      <c r="C157">
        <f>B157</f>
        <v>-31.088633937708643</v>
      </c>
      <c r="D157" t="s">
        <v>26</v>
      </c>
      <c r="E157" t="s">
        <v>19</v>
      </c>
      <c r="F157">
        <v>1</v>
      </c>
      <c r="G157">
        <v>10</v>
      </c>
      <c r="I157">
        <v>2033</v>
      </c>
      <c r="J157" t="s">
        <v>25</v>
      </c>
      <c r="K157" s="1">
        <v>12.5</v>
      </c>
      <c r="L157" cm="1">
        <f t="array" ref="L157">STOWA2024_NDJF_T(A157*60,K157,I157,J157,"")</f>
        <v>4.1857369264818638E-2</v>
      </c>
      <c r="M157">
        <f t="shared" si="34"/>
        <v>71.671967271041979</v>
      </c>
    </row>
    <row r="158" spans="1:13" x14ac:dyDescent="0.3">
      <c r="A158">
        <v>216</v>
      </c>
      <c r="B158">
        <f t="shared" ref="B158:B162" si="38">M157-M158</f>
        <v>15.914018449037414</v>
      </c>
      <c r="C158">
        <f t="shared" ref="C158:C187" si="39">B158</f>
        <v>15.914018449037414</v>
      </c>
      <c r="D158" t="s">
        <v>26</v>
      </c>
      <c r="E158" t="s">
        <v>19</v>
      </c>
      <c r="F158">
        <v>1</v>
      </c>
      <c r="G158">
        <f t="shared" ref="G158:G162" si="40">G157+5</f>
        <v>15</v>
      </c>
      <c r="I158">
        <v>2033</v>
      </c>
      <c r="J158" t="s">
        <v>25</v>
      </c>
      <c r="K158">
        <f t="shared" ref="K158:K162" si="41">AVERAGE(G158:G159)</f>
        <v>17.5</v>
      </c>
      <c r="L158" cm="1">
        <f t="array" ref="L158">STOWA2024_NDJF_T(A158*60,K158,I158,J158,"")</f>
        <v>5.380398783278173E-2</v>
      </c>
      <c r="M158">
        <f t="shared" si="34"/>
        <v>55.757948822004565</v>
      </c>
    </row>
    <row r="159" spans="1:13" x14ac:dyDescent="0.3">
      <c r="A159">
        <v>216</v>
      </c>
      <c r="B159">
        <f t="shared" si="38"/>
        <v>12.554646232264247</v>
      </c>
      <c r="C159">
        <f t="shared" si="39"/>
        <v>12.554646232264247</v>
      </c>
      <c r="D159" t="s">
        <v>26</v>
      </c>
      <c r="E159" t="s">
        <v>19</v>
      </c>
      <c r="F159">
        <v>1</v>
      </c>
      <c r="G159">
        <f t="shared" si="40"/>
        <v>20</v>
      </c>
      <c r="I159">
        <v>2033</v>
      </c>
      <c r="J159" t="s">
        <v>25</v>
      </c>
      <c r="K159">
        <f t="shared" si="41"/>
        <v>22.5</v>
      </c>
      <c r="L159" cm="1">
        <f t="array" ref="L159">STOWA2024_NDJF_T(A159*60,K159,I159,J159,"")</f>
        <v>6.9439135903291413E-2</v>
      </c>
      <c r="M159">
        <f t="shared" si="34"/>
        <v>43.203302589740318</v>
      </c>
    </row>
    <row r="160" spans="1:13" x14ac:dyDescent="0.3">
      <c r="A160">
        <v>216</v>
      </c>
      <c r="B160">
        <f t="shared" si="38"/>
        <v>9.867103889431462</v>
      </c>
      <c r="C160">
        <f t="shared" si="39"/>
        <v>9.867103889431462</v>
      </c>
      <c r="D160" t="s">
        <v>26</v>
      </c>
      <c r="E160" t="s">
        <v>19</v>
      </c>
      <c r="F160">
        <v>1</v>
      </c>
      <c r="G160">
        <f t="shared" si="40"/>
        <v>25</v>
      </c>
      <c r="I160">
        <v>2033</v>
      </c>
      <c r="J160" t="s">
        <v>25</v>
      </c>
      <c r="K160">
        <f t="shared" si="41"/>
        <v>27.5</v>
      </c>
      <c r="L160" cm="1">
        <f t="array" ref="L160">STOWA2024_NDJF_T(A160*60,K160,I160,J160,"")</f>
        <v>8.9992264174145492E-2</v>
      </c>
      <c r="M160">
        <f t="shared" si="34"/>
        <v>33.336198700308856</v>
      </c>
    </row>
    <row r="161" spans="1:13" x14ac:dyDescent="0.3">
      <c r="A161">
        <v>216</v>
      </c>
      <c r="B161">
        <f t="shared" si="38"/>
        <v>7.7241035617649985</v>
      </c>
      <c r="C161">
        <f t="shared" si="39"/>
        <v>7.7241035617649985</v>
      </c>
      <c r="D161" t="s">
        <v>26</v>
      </c>
      <c r="E161" t="s">
        <v>19</v>
      </c>
      <c r="F161">
        <v>1</v>
      </c>
      <c r="G161">
        <f t="shared" si="40"/>
        <v>30</v>
      </c>
      <c r="I161">
        <v>2033</v>
      </c>
      <c r="J161" t="s">
        <v>25</v>
      </c>
      <c r="K161">
        <f t="shared" si="41"/>
        <v>32.5</v>
      </c>
      <c r="L161" cm="1">
        <f t="array" ref="L161">STOWA2024_NDJF_T(A161*60,K161,I161,J161,"")</f>
        <v>0.11713215899644519</v>
      </c>
      <c r="M161">
        <f t="shared" si="34"/>
        <v>25.612095138543857</v>
      </c>
    </row>
    <row r="162" spans="1:13" x14ac:dyDescent="0.3">
      <c r="A162">
        <v>216</v>
      </c>
      <c r="B162">
        <f t="shared" si="38"/>
        <v>6.0217790758134981</v>
      </c>
      <c r="C162">
        <f t="shared" si="39"/>
        <v>6.0217790758134981</v>
      </c>
      <c r="D162" t="s">
        <v>26</v>
      </c>
      <c r="E162" t="s">
        <v>19</v>
      </c>
      <c r="F162">
        <v>1</v>
      </c>
      <c r="G162">
        <f t="shared" si="40"/>
        <v>35</v>
      </c>
      <c r="I162">
        <v>2033</v>
      </c>
      <c r="J162" t="s">
        <v>25</v>
      </c>
      <c r="K162">
        <f t="shared" si="41"/>
        <v>37.5</v>
      </c>
      <c r="L162" cm="1">
        <f t="array" ref="L162">STOWA2024_NDJF_T(A162*60,K162,I162,J162,"")</f>
        <v>0.15313688612239171</v>
      </c>
      <c r="M162">
        <f t="shared" si="34"/>
        <v>19.590316062730359</v>
      </c>
    </row>
    <row r="163" spans="1:13" x14ac:dyDescent="0.3">
      <c r="A163">
        <v>216</v>
      </c>
      <c r="B163">
        <f>M162-M163</f>
        <v>4.6747819986025405</v>
      </c>
      <c r="C163">
        <f t="shared" si="39"/>
        <v>4.6747819986025405</v>
      </c>
      <c r="D163" t="s">
        <v>26</v>
      </c>
      <c r="E163" t="s">
        <v>19</v>
      </c>
      <c r="F163">
        <v>1</v>
      </c>
      <c r="G163">
        <f>G162+5</f>
        <v>40</v>
      </c>
      <c r="I163">
        <v>2033</v>
      </c>
      <c r="J163" t="s">
        <v>25</v>
      </c>
      <c r="K163">
        <f>AVERAGE(G163:G164)</f>
        <v>42.5</v>
      </c>
      <c r="L163" cm="1">
        <f t="array" ref="L163">STOWA2024_NDJF_T(A163*60,K163,I163,J163,"")</f>
        <v>0.2011325901641742</v>
      </c>
      <c r="M163">
        <f t="shared" si="34"/>
        <v>14.915534064127819</v>
      </c>
    </row>
    <row r="164" spans="1:13" x14ac:dyDescent="0.3">
      <c r="A164">
        <v>216</v>
      </c>
      <c r="B164">
        <f t="shared" ref="B164:B186" si="42">M163-M164</f>
        <v>3.6132194428700757</v>
      </c>
      <c r="C164">
        <f t="shared" si="39"/>
        <v>3.6132194428700757</v>
      </c>
      <c r="D164" t="s">
        <v>26</v>
      </c>
      <c r="E164" t="s">
        <v>19</v>
      </c>
      <c r="F164">
        <v>1</v>
      </c>
      <c r="G164">
        <f t="shared" ref="G164:G187" si="43">G163+5</f>
        <v>45</v>
      </c>
      <c r="I164">
        <v>2033</v>
      </c>
      <c r="J164" t="s">
        <v>25</v>
      </c>
      <c r="K164">
        <f t="shared" ref="K164:K186" si="44">AVERAGE(G164:G165)</f>
        <v>47.5</v>
      </c>
      <c r="L164" cm="1">
        <f t="array" ref="L164">STOWA2024_NDJF_T(A164*60,K164,I164,J164,"")</f>
        <v>0.26543235616158722</v>
      </c>
      <c r="M164">
        <f t="shared" si="34"/>
        <v>11.302314621257743</v>
      </c>
    </row>
    <row r="165" spans="1:13" x14ac:dyDescent="0.3">
      <c r="A165">
        <v>216</v>
      </c>
      <c r="B165">
        <f t="shared" si="42"/>
        <v>2.7801436605439758</v>
      </c>
      <c r="C165">
        <f t="shared" si="39"/>
        <v>2.7801436605439758</v>
      </c>
      <c r="D165" t="s">
        <v>26</v>
      </c>
      <c r="E165" t="s">
        <v>19</v>
      </c>
      <c r="F165">
        <v>1</v>
      </c>
      <c r="G165">
        <f t="shared" si="43"/>
        <v>50</v>
      </c>
      <c r="I165">
        <v>2033</v>
      </c>
      <c r="J165" t="s">
        <v>25</v>
      </c>
      <c r="K165">
        <f t="shared" si="44"/>
        <v>52.5</v>
      </c>
      <c r="L165" cm="1">
        <f t="array" ref="L165">STOWA2024_NDJF_T(A165*60,K165,I165,J165,"")</f>
        <v>0.35202297792776704</v>
      </c>
      <c r="M165">
        <f t="shared" si="34"/>
        <v>8.5221709607137672</v>
      </c>
    </row>
    <row r="166" spans="1:13" x14ac:dyDescent="0.3">
      <c r="A166">
        <v>216</v>
      </c>
      <c r="B166">
        <f t="shared" si="42"/>
        <v>2.1289820623413931</v>
      </c>
      <c r="C166">
        <f t="shared" si="39"/>
        <v>2.1289820623413931</v>
      </c>
      <c r="D166" t="s">
        <v>26</v>
      </c>
      <c r="E166" t="s">
        <v>19</v>
      </c>
      <c r="F166">
        <v>1</v>
      </c>
      <c r="G166">
        <f t="shared" si="43"/>
        <v>55</v>
      </c>
      <c r="I166">
        <v>2033</v>
      </c>
      <c r="J166" t="s">
        <v>25</v>
      </c>
      <c r="K166">
        <f t="shared" si="44"/>
        <v>57.5</v>
      </c>
      <c r="L166" cm="1">
        <f t="array" ref="L166">STOWA2024_NDJF_T(A166*60,K166,I166,J166,"")</f>
        <v>0.4692493914521691</v>
      </c>
      <c r="M166">
        <f t="shared" si="34"/>
        <v>6.3931888983723741</v>
      </c>
    </row>
    <row r="167" spans="1:13" x14ac:dyDescent="0.3">
      <c r="A167">
        <v>216</v>
      </c>
      <c r="B167">
        <f t="shared" si="42"/>
        <v>1.6225372165841874</v>
      </c>
      <c r="C167">
        <f t="shared" si="39"/>
        <v>1.6225372165841874</v>
      </c>
      <c r="D167" t="s">
        <v>26</v>
      </c>
      <c r="E167" t="s">
        <v>19</v>
      </c>
      <c r="F167">
        <v>1</v>
      </c>
      <c r="G167">
        <f t="shared" si="43"/>
        <v>60</v>
      </c>
      <c r="I167">
        <v>2033</v>
      </c>
      <c r="J167" t="s">
        <v>25</v>
      </c>
      <c r="K167">
        <f t="shared" si="44"/>
        <v>62.5</v>
      </c>
      <c r="L167" cm="1">
        <f t="array" ref="L167">STOWA2024_NDJF_T(A167*60,K167,I167,J167,"")</f>
        <v>0.62884490424073636</v>
      </c>
      <c r="M167">
        <f t="shared" si="34"/>
        <v>4.7706516817881868</v>
      </c>
    </row>
    <row r="168" spans="1:13" x14ac:dyDescent="0.3">
      <c r="A168">
        <v>216</v>
      </c>
      <c r="B168">
        <f t="shared" si="42"/>
        <v>1.2302435766292152</v>
      </c>
      <c r="C168">
        <f t="shared" si="39"/>
        <v>1.2302435766292152</v>
      </c>
      <c r="D168" t="s">
        <v>26</v>
      </c>
      <c r="E168" t="s">
        <v>19</v>
      </c>
      <c r="F168">
        <v>1</v>
      </c>
      <c r="G168">
        <f t="shared" si="43"/>
        <v>65</v>
      </c>
      <c r="I168">
        <v>2033</v>
      </c>
      <c r="J168" t="s">
        <v>25</v>
      </c>
      <c r="K168">
        <f t="shared" si="44"/>
        <v>67.5</v>
      </c>
      <c r="L168" cm="1">
        <f t="array" ref="L168">STOWA2024_NDJF_T(A168*60,K168,I168,J168,"")</f>
        <v>0.84735994012342652</v>
      </c>
      <c r="M168">
        <f t="shared" si="34"/>
        <v>3.5404081051589715</v>
      </c>
    </row>
    <row r="169" spans="1:13" x14ac:dyDescent="0.3">
      <c r="A169">
        <v>216</v>
      </c>
      <c r="B169">
        <f t="shared" si="42"/>
        <v>0.92780966020564515</v>
      </c>
      <c r="C169">
        <f t="shared" si="39"/>
        <v>0.92780966020564515</v>
      </c>
      <c r="D169" t="s">
        <v>26</v>
      </c>
      <c r="E169" t="s">
        <v>19</v>
      </c>
      <c r="F169">
        <v>1</v>
      </c>
      <c r="G169">
        <f t="shared" si="43"/>
        <v>70</v>
      </c>
      <c r="I169">
        <v>2033</v>
      </c>
      <c r="J169" t="s">
        <v>25</v>
      </c>
      <c r="K169">
        <f t="shared" si="44"/>
        <v>72.5</v>
      </c>
      <c r="L169" cm="1">
        <f t="array" ref="L169">STOWA2024_NDJF_T(A169*60,K169,I169,J169,"")</f>
        <v>1.1482820889658742</v>
      </c>
      <c r="M169">
        <f t="shared" si="34"/>
        <v>2.6125984449533264</v>
      </c>
    </row>
    <row r="170" spans="1:13" x14ac:dyDescent="0.3">
      <c r="A170">
        <v>216</v>
      </c>
      <c r="B170">
        <f t="shared" si="42"/>
        <v>0.69617851585333268</v>
      </c>
      <c r="C170">
        <f t="shared" si="39"/>
        <v>0.69617851585333268</v>
      </c>
      <c r="D170" t="s">
        <v>26</v>
      </c>
      <c r="E170" t="s">
        <v>19</v>
      </c>
      <c r="F170">
        <v>1</v>
      </c>
      <c r="G170">
        <f t="shared" si="43"/>
        <v>75</v>
      </c>
      <c r="I170">
        <v>2033</v>
      </c>
      <c r="J170" t="s">
        <v>25</v>
      </c>
      <c r="K170">
        <f t="shared" si="44"/>
        <v>77.5</v>
      </c>
      <c r="L170" cm="1">
        <f t="array" ref="L170">STOWA2024_NDJF_T(A170*60,K170,I170,J170,"")</f>
        <v>1.5654189118190223</v>
      </c>
      <c r="M170">
        <f t="shared" si="34"/>
        <v>1.9164199290999937</v>
      </c>
    </row>
    <row r="171" spans="1:13" x14ac:dyDescent="0.3">
      <c r="A171">
        <v>216</v>
      </c>
      <c r="B171">
        <f t="shared" si="42"/>
        <v>0.51930422249140351</v>
      </c>
      <c r="C171">
        <f t="shared" si="39"/>
        <v>0.51930422249140351</v>
      </c>
      <c r="D171" t="s">
        <v>26</v>
      </c>
      <c r="E171" t="s">
        <v>19</v>
      </c>
      <c r="F171">
        <v>1</v>
      </c>
      <c r="G171">
        <f t="shared" si="43"/>
        <v>80</v>
      </c>
      <c r="I171">
        <v>2033</v>
      </c>
      <c r="J171" t="s">
        <v>25</v>
      </c>
      <c r="K171">
        <f t="shared" si="44"/>
        <v>82.5</v>
      </c>
      <c r="L171" cm="1">
        <f t="array" ref="L171">STOWA2024_NDJF_T(A171*60,K171,I171,J171,"")</f>
        <v>2.1472809916956055</v>
      </c>
      <c r="M171">
        <f t="shared" si="34"/>
        <v>1.3971157066085902</v>
      </c>
    </row>
    <row r="172" spans="1:13" x14ac:dyDescent="0.3">
      <c r="A172">
        <v>216</v>
      </c>
      <c r="B172">
        <f t="shared" si="42"/>
        <v>0.38511592870674138</v>
      </c>
      <c r="C172">
        <f t="shared" si="39"/>
        <v>0.38511592870674138</v>
      </c>
      <c r="D172" t="s">
        <v>26</v>
      </c>
      <c r="E172" t="s">
        <v>19</v>
      </c>
      <c r="F172">
        <v>1</v>
      </c>
      <c r="G172">
        <f t="shared" si="43"/>
        <v>85</v>
      </c>
      <c r="I172">
        <v>2033</v>
      </c>
      <c r="J172" t="s">
        <v>25</v>
      </c>
      <c r="K172">
        <f t="shared" si="44"/>
        <v>87.5</v>
      </c>
      <c r="L172" cm="1">
        <f t="array" ref="L172">STOWA2024_NDJF_T(A172*60,K172,I172,J172,"")</f>
        <v>2.964427528057187</v>
      </c>
      <c r="M172">
        <f t="shared" si="34"/>
        <v>1.0119997779018488</v>
      </c>
    </row>
    <row r="173" spans="1:13" x14ac:dyDescent="0.3">
      <c r="A173">
        <v>216</v>
      </c>
      <c r="B173">
        <f t="shared" si="42"/>
        <v>0.28384433618676697</v>
      </c>
      <c r="C173">
        <f t="shared" si="39"/>
        <v>0.28384433618676697</v>
      </c>
      <c r="D173" t="s">
        <v>26</v>
      </c>
      <c r="E173" t="s">
        <v>19</v>
      </c>
      <c r="F173">
        <v>1</v>
      </c>
      <c r="G173">
        <f t="shared" si="43"/>
        <v>90</v>
      </c>
      <c r="I173">
        <v>2033</v>
      </c>
      <c r="J173" t="s">
        <v>25</v>
      </c>
      <c r="K173">
        <f t="shared" si="44"/>
        <v>92.5</v>
      </c>
      <c r="L173" cm="1">
        <f t="array" ref="L173">STOWA2024_NDJF_T(A173*60,K173,I173,J173,"")</f>
        <v>4.119999423383919</v>
      </c>
      <c r="M173">
        <f t="shared" si="34"/>
        <v>0.72815544171508184</v>
      </c>
    </row>
    <row r="174" spans="1:13" x14ac:dyDescent="0.3">
      <c r="A174">
        <v>216</v>
      </c>
      <c r="B174">
        <f t="shared" si="42"/>
        <v>0.20786746616954654</v>
      </c>
      <c r="C174">
        <f t="shared" si="39"/>
        <v>0.20786746616954654</v>
      </c>
      <c r="D174" t="s">
        <v>26</v>
      </c>
      <c r="E174" t="s">
        <v>19</v>
      </c>
      <c r="F174">
        <v>1</v>
      </c>
      <c r="G174">
        <f t="shared" si="43"/>
        <v>95</v>
      </c>
      <c r="I174">
        <v>2033</v>
      </c>
      <c r="J174" t="s">
        <v>25</v>
      </c>
      <c r="K174">
        <f t="shared" si="44"/>
        <v>97.5</v>
      </c>
      <c r="L174" cm="1">
        <f t="array" ref="L174">STOWA2024_NDJF_T(A174*60,K174,I174,J174,"")</f>
        <v>5.7660375426789807</v>
      </c>
      <c r="M174">
        <f t="shared" si="34"/>
        <v>0.5202879755455353</v>
      </c>
    </row>
    <row r="175" spans="1:13" x14ac:dyDescent="0.3">
      <c r="A175">
        <v>216</v>
      </c>
      <c r="B175">
        <f t="shared" si="42"/>
        <v>0.15122346296323574</v>
      </c>
      <c r="C175">
        <f t="shared" si="39"/>
        <v>0.15122346296323574</v>
      </c>
      <c r="D175" t="s">
        <v>26</v>
      </c>
      <c r="E175" t="s">
        <v>19</v>
      </c>
      <c r="F175">
        <v>1</v>
      </c>
      <c r="G175">
        <f t="shared" si="43"/>
        <v>100</v>
      </c>
      <c r="I175">
        <v>2033</v>
      </c>
      <c r="J175" t="s">
        <v>25</v>
      </c>
      <c r="K175">
        <f t="shared" si="44"/>
        <v>102.5</v>
      </c>
      <c r="L175" cm="1">
        <f t="array" ref="L175">STOWA2024_NDJF_T(A175*60,K175,I175,J175,"")</f>
        <v>8.1286601602775743</v>
      </c>
      <c r="M175">
        <f t="shared" si="34"/>
        <v>0.36906451258229955</v>
      </c>
    </row>
    <row r="176" spans="1:13" x14ac:dyDescent="0.3">
      <c r="A176">
        <v>216</v>
      </c>
      <c r="B176">
        <f t="shared" si="42"/>
        <v>0.10925008589439844</v>
      </c>
      <c r="C176">
        <f t="shared" si="39"/>
        <v>0.10925008589439844</v>
      </c>
      <c r="D176" t="s">
        <v>26</v>
      </c>
      <c r="E176" t="s">
        <v>19</v>
      </c>
      <c r="F176">
        <v>1</v>
      </c>
      <c r="G176">
        <f t="shared" si="43"/>
        <v>105</v>
      </c>
      <c r="I176">
        <v>2033</v>
      </c>
      <c r="J176" t="s">
        <v>25</v>
      </c>
      <c r="K176">
        <f t="shared" si="44"/>
        <v>107.5</v>
      </c>
      <c r="L176" cm="1">
        <f t="array" ref="L176">STOWA2024_NDJF_T(A176*60,K176,I176,J176,"")</f>
        <v>11.546702922712269</v>
      </c>
      <c r="M176">
        <f t="shared" si="34"/>
        <v>0.25981442668790111</v>
      </c>
    </row>
    <row r="177" spans="1:13" x14ac:dyDescent="0.3">
      <c r="A177">
        <v>216</v>
      </c>
      <c r="B177">
        <f t="shared" si="42"/>
        <v>7.8355818763083285E-2</v>
      </c>
      <c r="C177">
        <f t="shared" si="39"/>
        <v>7.8355818763083285E-2</v>
      </c>
      <c r="D177" t="s">
        <v>26</v>
      </c>
      <c r="E177" t="s">
        <v>19</v>
      </c>
      <c r="F177">
        <v>1</v>
      </c>
      <c r="G177">
        <f t="shared" si="43"/>
        <v>110</v>
      </c>
      <c r="I177">
        <v>2033</v>
      </c>
      <c r="J177" t="s">
        <v>25</v>
      </c>
      <c r="K177">
        <f t="shared" si="44"/>
        <v>112.5</v>
      </c>
      <c r="L177" cm="1">
        <f t="array" ref="L177">STOWA2024_NDJF_T(A177*60,K177,I177,J177,"")</f>
        <v>16.532695992261573</v>
      </c>
      <c r="M177">
        <f t="shared" si="34"/>
        <v>0.18145860792481783</v>
      </c>
    </row>
    <row r="178" spans="1:13" x14ac:dyDescent="0.3">
      <c r="A178">
        <v>216</v>
      </c>
      <c r="B178">
        <f t="shared" si="42"/>
        <v>5.5772936148071384E-2</v>
      </c>
      <c r="C178">
        <f t="shared" si="39"/>
        <v>5.5772936148071384E-2</v>
      </c>
      <c r="D178" t="s">
        <v>26</v>
      </c>
      <c r="E178" t="s">
        <v>19</v>
      </c>
      <c r="F178">
        <v>1</v>
      </c>
      <c r="G178">
        <f t="shared" si="43"/>
        <v>115</v>
      </c>
      <c r="I178">
        <v>2033</v>
      </c>
      <c r="J178" t="s">
        <v>25</v>
      </c>
      <c r="K178">
        <f t="shared" si="44"/>
        <v>117.5</v>
      </c>
      <c r="L178" cm="1">
        <f t="array" ref="L178">STOWA2024_NDJF_T(A178*60,K178,I178,J178,"")</f>
        <v>23.86906922317171</v>
      </c>
      <c r="M178">
        <f t="shared" si="34"/>
        <v>0.12568567177674644</v>
      </c>
    </row>
    <row r="179" spans="1:13" x14ac:dyDescent="0.3">
      <c r="A179">
        <v>216</v>
      </c>
      <c r="B179">
        <f t="shared" si="42"/>
        <v>3.9385020439341292E-2</v>
      </c>
      <c r="C179">
        <f t="shared" si="39"/>
        <v>3.9385020439341292E-2</v>
      </c>
      <c r="D179" t="s">
        <v>26</v>
      </c>
      <c r="E179" t="s">
        <v>19</v>
      </c>
      <c r="F179">
        <v>1</v>
      </c>
      <c r="G179">
        <f t="shared" si="43"/>
        <v>120</v>
      </c>
      <c r="I179">
        <v>2033</v>
      </c>
      <c r="J179" t="s">
        <v>25</v>
      </c>
      <c r="K179">
        <f t="shared" si="44"/>
        <v>122.5</v>
      </c>
      <c r="L179" cm="1">
        <f t="array" ref="L179">STOWA2024_NDJF_T(A179*60,K179,I179,J179,"")</f>
        <v>34.762194184039892</v>
      </c>
      <c r="M179">
        <f t="shared" si="34"/>
        <v>8.6300651337405151E-2</v>
      </c>
    </row>
    <row r="180" spans="1:13" x14ac:dyDescent="0.3">
      <c r="A180">
        <v>216</v>
      </c>
      <c r="B180">
        <f t="shared" si="42"/>
        <v>2.7581163484009553E-2</v>
      </c>
      <c r="C180">
        <f t="shared" si="39"/>
        <v>2.7581163484009553E-2</v>
      </c>
      <c r="D180" t="s">
        <v>26</v>
      </c>
      <c r="E180" t="s">
        <v>19</v>
      </c>
      <c r="F180">
        <v>1</v>
      </c>
      <c r="G180">
        <f t="shared" si="43"/>
        <v>125</v>
      </c>
      <c r="I180">
        <v>2033</v>
      </c>
      <c r="J180" t="s">
        <v>25</v>
      </c>
      <c r="K180">
        <f t="shared" si="44"/>
        <v>127.5</v>
      </c>
      <c r="L180" cm="1">
        <f t="array" ref="L180">STOWA2024_NDJF_T(A180*60,K180,I180,J180,"")</f>
        <v>51.090363858248764</v>
      </c>
      <c r="M180">
        <f t="shared" si="34"/>
        <v>5.8719487853395598E-2</v>
      </c>
    </row>
    <row r="181" spans="1:13" x14ac:dyDescent="0.3">
      <c r="A181">
        <v>216</v>
      </c>
      <c r="B181">
        <f t="shared" si="42"/>
        <v>1.9147000312855877E-2</v>
      </c>
      <c r="C181">
        <f t="shared" si="39"/>
        <v>1.9147000312855877E-2</v>
      </c>
      <c r="D181" t="s">
        <v>26</v>
      </c>
      <c r="E181" t="s">
        <v>19</v>
      </c>
      <c r="F181">
        <v>1</v>
      </c>
      <c r="G181">
        <f t="shared" si="43"/>
        <v>130</v>
      </c>
      <c r="I181">
        <v>2033</v>
      </c>
      <c r="J181" t="s">
        <v>25</v>
      </c>
      <c r="K181">
        <f t="shared" si="44"/>
        <v>132.5</v>
      </c>
      <c r="L181" cm="1">
        <f t="array" ref="L181">STOWA2024_NDJF_T(A181*60,K181,I181,J181,"")</f>
        <v>75.810245613866797</v>
      </c>
      <c r="M181">
        <f t="shared" si="34"/>
        <v>3.9572487540539721E-2</v>
      </c>
    </row>
    <row r="182" spans="1:13" x14ac:dyDescent="0.3">
      <c r="A182">
        <v>216</v>
      </c>
      <c r="B182">
        <f t="shared" si="42"/>
        <v>1.3170743800268267E-2</v>
      </c>
      <c r="C182">
        <f t="shared" si="39"/>
        <v>1.3170743800268267E-2</v>
      </c>
      <c r="D182" t="s">
        <v>26</v>
      </c>
      <c r="E182" t="s">
        <v>19</v>
      </c>
      <c r="F182">
        <v>1</v>
      </c>
      <c r="G182">
        <f t="shared" si="43"/>
        <v>135</v>
      </c>
      <c r="I182">
        <v>2033</v>
      </c>
      <c r="J182" t="s">
        <v>25</v>
      </c>
      <c r="K182">
        <f t="shared" si="44"/>
        <v>137.5</v>
      </c>
      <c r="L182" cm="1">
        <f t="array" ref="L182">STOWA2024_NDJF_T(A182*60,K182,I182,J182,"")</f>
        <v>113.62885836301791</v>
      </c>
      <c r="M182">
        <f t="shared" si="34"/>
        <v>2.6401743740271454E-2</v>
      </c>
    </row>
    <row r="183" spans="1:13" x14ac:dyDescent="0.3">
      <c r="A183">
        <v>216</v>
      </c>
      <c r="B183">
        <f t="shared" si="42"/>
        <v>8.9726749129661332E-3</v>
      </c>
      <c r="C183">
        <f t="shared" si="39"/>
        <v>8.9726749129661332E-3</v>
      </c>
      <c r="D183" t="s">
        <v>26</v>
      </c>
      <c r="E183" t="s">
        <v>19</v>
      </c>
      <c r="F183">
        <v>1</v>
      </c>
      <c r="G183">
        <f t="shared" si="43"/>
        <v>140</v>
      </c>
      <c r="I183">
        <v>2033</v>
      </c>
      <c r="J183" t="s">
        <v>25</v>
      </c>
      <c r="K183">
        <f t="shared" si="44"/>
        <v>142.5</v>
      </c>
      <c r="L183" cm="1">
        <f t="array" ref="L183">STOWA2024_NDJF_T(A183*60,K183,I183,J183,"")</f>
        <v>172.12623518360533</v>
      </c>
      <c r="M183">
        <f t="shared" si="34"/>
        <v>1.742906882730532E-2</v>
      </c>
    </row>
    <row r="184" spans="1:13" x14ac:dyDescent="0.3">
      <c r="A184">
        <v>216</v>
      </c>
      <c r="B184">
        <f t="shared" si="42"/>
        <v>6.0510034554274658E-3</v>
      </c>
      <c r="C184">
        <f t="shared" si="39"/>
        <v>6.0510034554274658E-3</v>
      </c>
      <c r="D184" t="s">
        <v>26</v>
      </c>
      <c r="E184" t="s">
        <v>19</v>
      </c>
      <c r="F184">
        <v>1</v>
      </c>
      <c r="G184">
        <f t="shared" si="43"/>
        <v>145</v>
      </c>
      <c r="I184">
        <v>2033</v>
      </c>
      <c r="J184" t="s">
        <v>25</v>
      </c>
      <c r="K184">
        <f t="shared" si="44"/>
        <v>147.5</v>
      </c>
      <c r="L184" cm="1">
        <f t="array" ref="L184">STOWA2024_NDJF_T(A184*60,K184,I184,J184,"")</f>
        <v>263.66521038056533</v>
      </c>
      <c r="M184">
        <f t="shared" si="34"/>
        <v>1.1378065371877855E-2</v>
      </c>
    </row>
    <row r="185" spans="1:13" x14ac:dyDescent="0.3">
      <c r="A185">
        <v>216</v>
      </c>
      <c r="B185">
        <f t="shared" si="42"/>
        <v>4.0371476844502062E-3</v>
      </c>
      <c r="C185">
        <f t="shared" si="39"/>
        <v>4.0371476844502062E-3</v>
      </c>
      <c r="D185" t="s">
        <v>26</v>
      </c>
      <c r="E185" t="s">
        <v>19</v>
      </c>
      <c r="F185">
        <v>1</v>
      </c>
      <c r="G185">
        <f t="shared" si="43"/>
        <v>150</v>
      </c>
      <c r="I185">
        <v>2033</v>
      </c>
      <c r="J185" t="s">
        <v>25</v>
      </c>
      <c r="K185">
        <f t="shared" si="44"/>
        <v>152.5</v>
      </c>
      <c r="L185" cm="1">
        <f t="array" ref="L185">STOWA2024_NDJF_T(A185*60,K185,I185,J185,"")</f>
        <v>408.66825208215062</v>
      </c>
      <c r="M185">
        <f t="shared" si="34"/>
        <v>7.3409176874276484E-3</v>
      </c>
    </row>
    <row r="186" spans="1:13" x14ac:dyDescent="0.3">
      <c r="A186">
        <v>216</v>
      </c>
      <c r="B186">
        <f t="shared" si="42"/>
        <v>2.6632477286995335E-3</v>
      </c>
      <c r="C186">
        <f t="shared" si="39"/>
        <v>2.6632477286995335E-3</v>
      </c>
      <c r="D186" t="s">
        <v>26</v>
      </c>
      <c r="E186" t="s">
        <v>19</v>
      </c>
      <c r="F186">
        <v>1</v>
      </c>
      <c r="G186">
        <f t="shared" si="43"/>
        <v>155</v>
      </c>
      <c r="I186">
        <v>2033</v>
      </c>
      <c r="J186" t="s">
        <v>25</v>
      </c>
      <c r="K186">
        <f t="shared" si="44"/>
        <v>157.5</v>
      </c>
      <c r="L186" cm="1">
        <f t="array" ref="L186">STOWA2024_NDJF_T(A186*60,K186,I186,J186,"")</f>
        <v>641.34494876071108</v>
      </c>
      <c r="M186">
        <f t="shared" si="34"/>
        <v>4.6776699587281149E-3</v>
      </c>
    </row>
    <row r="187" spans="1:13" x14ac:dyDescent="0.3">
      <c r="A187">
        <v>216</v>
      </c>
      <c r="B187" s="1">
        <f>M186</f>
        <v>4.6776699587281149E-3</v>
      </c>
      <c r="C187">
        <f t="shared" si="39"/>
        <v>4.6776699587281149E-3</v>
      </c>
      <c r="D187" t="s">
        <v>26</v>
      </c>
      <c r="E187" t="s">
        <v>19</v>
      </c>
      <c r="F187">
        <v>1</v>
      </c>
      <c r="G187">
        <f t="shared" si="43"/>
        <v>160</v>
      </c>
      <c r="I187">
        <v>2033</v>
      </c>
      <c r="J187" t="s">
        <v>25</v>
      </c>
      <c r="K187" s="1">
        <v>444</v>
      </c>
      <c r="L187" cm="1">
        <f t="array" ref="L187">STOWA2024_NDJF_T(A187*60,K187,I187,J187,"")</f>
        <v>1.127560820986641E+263</v>
      </c>
      <c r="M187">
        <f t="shared" si="34"/>
        <v>2.6606103583618071E-263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4FE2-3F0F-4695-AC67-EE117CC29EB4}">
  <sheetPr codeName="Blad9">
    <tabColor theme="5" tint="0.59999389629810485"/>
  </sheetPr>
  <dimension ref="A1:M187"/>
  <sheetViews>
    <sheetView workbookViewId="0">
      <selection activeCell="M25" sqref="M25"/>
    </sheetView>
  </sheetViews>
  <sheetFormatPr defaultRowHeight="14.4" x14ac:dyDescent="0.3"/>
  <cols>
    <col min="2" max="3" width="12" bestFit="1" customWidth="1"/>
    <col min="4" max="4" width="17.33203125" bestFit="1" customWidth="1"/>
    <col min="5" max="5" width="8" bestFit="1" customWidth="1"/>
    <col min="6" max="6" width="4.33203125"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715.91925140450701</v>
      </c>
      <c r="C2">
        <f>B2</f>
        <v>715.91925140450701</v>
      </c>
      <c r="D2" t="s">
        <v>27</v>
      </c>
      <c r="E2" t="s">
        <v>21</v>
      </c>
      <c r="F2">
        <v>1</v>
      </c>
      <c r="G2">
        <v>10</v>
      </c>
      <c r="I2">
        <v>2050</v>
      </c>
      <c r="J2" t="s">
        <v>25</v>
      </c>
      <c r="K2" s="1">
        <v>12.5</v>
      </c>
      <c r="L2" cm="1">
        <f t="array" ref="L2">STOWA2024_JAARROND_T(A2*60,K2,I2,J2,"")</f>
        <v>0.10287537640307824</v>
      </c>
      <c r="M2">
        <f>1/L2 * 12/8</f>
        <v>14.580748595493032</v>
      </c>
    </row>
    <row r="3" spans="1:13" x14ac:dyDescent="0.3">
      <c r="A3">
        <v>12</v>
      </c>
      <c r="B3">
        <f t="shared" ref="B3:B7" si="0">M2-M3</f>
        <v>7.536461609117973</v>
      </c>
      <c r="C3">
        <f t="shared" ref="C3:C32" si="1">B3</f>
        <v>7.536461609117973</v>
      </c>
      <c r="D3" t="s">
        <v>27</v>
      </c>
      <c r="E3" t="s">
        <v>21</v>
      </c>
      <c r="F3">
        <v>1</v>
      </c>
      <c r="G3">
        <f t="shared" ref="G3:G7" si="2">G2+5</f>
        <v>15</v>
      </c>
      <c r="I3">
        <v>2050</v>
      </c>
      <c r="J3" t="s">
        <v>25</v>
      </c>
      <c r="K3">
        <f t="shared" ref="K3:K7" si="3">AVERAGE(G3:G4)</f>
        <v>17.5</v>
      </c>
      <c r="L3" cm="1">
        <f t="array" ref="L3">STOWA2024_JAARROND_T(A3*60,K3,I3,J3,"")</f>
        <v>0.21293851356443519</v>
      </c>
      <c r="M3">
        <f t="shared" ref="M3:M66" si="4">1/L3 * 12/8</f>
        <v>7.0442869863750595</v>
      </c>
    </row>
    <row r="4" spans="1:13" x14ac:dyDescent="0.3">
      <c r="A4">
        <v>12</v>
      </c>
      <c r="B4">
        <f t="shared" si="0"/>
        <v>3.0053054431612178</v>
      </c>
      <c r="C4">
        <f t="shared" si="1"/>
        <v>3.0053054431612178</v>
      </c>
      <c r="D4" t="s">
        <v>27</v>
      </c>
      <c r="E4" t="s">
        <v>21</v>
      </c>
      <c r="F4">
        <v>1</v>
      </c>
      <c r="G4">
        <f t="shared" si="2"/>
        <v>20</v>
      </c>
      <c r="I4">
        <v>2050</v>
      </c>
      <c r="J4" t="s">
        <v>25</v>
      </c>
      <c r="K4">
        <f t="shared" si="3"/>
        <v>22.5</v>
      </c>
      <c r="L4" cm="1">
        <f t="array" ref="L4">STOWA2024_JAARROND_T(A4*60,K4,I4,J4,"")</f>
        <v>0.37138075129861597</v>
      </c>
      <c r="M4">
        <f t="shared" si="4"/>
        <v>4.0389815432138416</v>
      </c>
    </row>
    <row r="5" spans="1:13" x14ac:dyDescent="0.3">
      <c r="A5">
        <v>12</v>
      </c>
      <c r="B5">
        <f t="shared" si="0"/>
        <v>1.7246725873110895</v>
      </c>
      <c r="C5">
        <f t="shared" si="1"/>
        <v>1.7246725873110895</v>
      </c>
      <c r="D5" t="s">
        <v>27</v>
      </c>
      <c r="E5" t="s">
        <v>21</v>
      </c>
      <c r="F5">
        <v>1</v>
      </c>
      <c r="G5">
        <f t="shared" si="2"/>
        <v>25</v>
      </c>
      <c r="I5">
        <v>2050</v>
      </c>
      <c r="J5" t="s">
        <v>25</v>
      </c>
      <c r="K5">
        <f t="shared" si="3"/>
        <v>27.5</v>
      </c>
      <c r="L5" cm="1">
        <f t="array" ref="L5">STOWA2024_JAARROND_T(A5*60,K5,I5,J5,"")</f>
        <v>0.64814163907294253</v>
      </c>
      <c r="M5">
        <f t="shared" si="4"/>
        <v>2.3143089559027521</v>
      </c>
    </row>
    <row r="6" spans="1:13" x14ac:dyDescent="0.3">
      <c r="A6">
        <v>12</v>
      </c>
      <c r="B6">
        <f t="shared" si="0"/>
        <v>1.0066987411046706</v>
      </c>
      <c r="C6">
        <f t="shared" si="1"/>
        <v>1.0066987411046706</v>
      </c>
      <c r="D6" t="s">
        <v>27</v>
      </c>
      <c r="E6" t="s">
        <v>21</v>
      </c>
      <c r="F6">
        <v>1</v>
      </c>
      <c r="G6">
        <f t="shared" si="2"/>
        <v>30</v>
      </c>
      <c r="I6">
        <v>2050</v>
      </c>
      <c r="J6" t="s">
        <v>25</v>
      </c>
      <c r="K6">
        <f t="shared" si="3"/>
        <v>32.5</v>
      </c>
      <c r="L6" cm="1">
        <f t="array" ref="L6">STOWA2024_JAARROND_T(A6*60,K6,I6,J6,"")</f>
        <v>1.1471308368691713</v>
      </c>
      <c r="M6">
        <f t="shared" si="4"/>
        <v>1.3076102147980815</v>
      </c>
    </row>
    <row r="7" spans="1:13" x14ac:dyDescent="0.3">
      <c r="A7">
        <v>12</v>
      </c>
      <c r="B7">
        <f t="shared" si="0"/>
        <v>0.56204772686898641</v>
      </c>
      <c r="C7">
        <f t="shared" si="1"/>
        <v>0.56204772686898641</v>
      </c>
      <c r="D7" t="s">
        <v>27</v>
      </c>
      <c r="E7" t="s">
        <v>21</v>
      </c>
      <c r="F7">
        <v>1</v>
      </c>
      <c r="G7">
        <f t="shared" si="2"/>
        <v>35</v>
      </c>
      <c r="I7">
        <v>2050</v>
      </c>
      <c r="J7" t="s">
        <v>25</v>
      </c>
      <c r="K7">
        <f t="shared" si="3"/>
        <v>37.5</v>
      </c>
      <c r="L7" cm="1">
        <f t="array" ref="L7">STOWA2024_JAARROND_T(A7*60,K7,I7,J7,"")</f>
        <v>2.0119037965100168</v>
      </c>
      <c r="M7">
        <f t="shared" si="4"/>
        <v>0.74556248792909507</v>
      </c>
    </row>
    <row r="8" spans="1:13" x14ac:dyDescent="0.3">
      <c r="A8">
        <v>12</v>
      </c>
      <c r="B8">
        <f>M7-M8</f>
        <v>0.30632864968167117</v>
      </c>
      <c r="C8">
        <f t="shared" si="1"/>
        <v>0.30632864968167117</v>
      </c>
      <c r="D8" t="s">
        <v>27</v>
      </c>
      <c r="E8" t="s">
        <v>21</v>
      </c>
      <c r="F8">
        <v>1</v>
      </c>
      <c r="G8">
        <f>G7+5</f>
        <v>40</v>
      </c>
      <c r="I8">
        <v>2050</v>
      </c>
      <c r="J8" t="s">
        <v>25</v>
      </c>
      <c r="K8">
        <f>AVERAGE(G8:G9)</f>
        <v>42.5</v>
      </c>
      <c r="L8" cm="1">
        <f t="array" ref="L8">STOWA2024_JAARROND_T(A8*60,K8,I8,J8,"")</f>
        <v>3.4150374342402965</v>
      </c>
      <c r="M8">
        <f t="shared" si="4"/>
        <v>0.4392338382474239</v>
      </c>
    </row>
    <row r="9" spans="1:13" x14ac:dyDescent="0.3">
      <c r="A9">
        <v>12</v>
      </c>
      <c r="B9">
        <f t="shared" ref="B9:B31" si="5">M8-M9</f>
        <v>0.16902789123761719</v>
      </c>
      <c r="C9">
        <f t="shared" si="1"/>
        <v>0.16902789123761719</v>
      </c>
      <c r="D9" t="s">
        <v>27</v>
      </c>
      <c r="E9" t="s">
        <v>21</v>
      </c>
      <c r="F9">
        <v>1</v>
      </c>
      <c r="G9">
        <f t="shared" ref="G9:G32" si="6">G8+5</f>
        <v>45</v>
      </c>
      <c r="I9">
        <v>2050</v>
      </c>
      <c r="J9" t="s">
        <v>25</v>
      </c>
      <c r="K9">
        <f t="shared" ref="K9:K31" si="7">AVERAGE(G9:G10)</f>
        <v>47.5</v>
      </c>
      <c r="L9" cm="1">
        <f t="array" ref="L9">STOWA2024_JAARROND_T(A9*60,K9,I9,J9,"")</f>
        <v>5.5513211925922548</v>
      </c>
      <c r="M9">
        <f t="shared" si="4"/>
        <v>0.27020594700980671</v>
      </c>
    </row>
    <row r="10" spans="1:13" x14ac:dyDescent="0.3">
      <c r="A10">
        <v>12</v>
      </c>
      <c r="B10">
        <f t="shared" si="5"/>
        <v>9.6513077247343704E-2</v>
      </c>
      <c r="C10">
        <f t="shared" si="1"/>
        <v>9.6513077247343704E-2</v>
      </c>
      <c r="D10" t="s">
        <v>27</v>
      </c>
      <c r="E10" t="s">
        <v>21</v>
      </c>
      <c r="F10">
        <v>1</v>
      </c>
      <c r="G10">
        <f t="shared" si="6"/>
        <v>50</v>
      </c>
      <c r="I10">
        <v>2050</v>
      </c>
      <c r="J10" t="s">
        <v>25</v>
      </c>
      <c r="K10">
        <f t="shared" si="7"/>
        <v>52.5</v>
      </c>
      <c r="L10" cm="1">
        <f t="array" ref="L10">STOWA2024_JAARROND_T(A10*60,K10,I10,J10,"")</f>
        <v>8.6359330814866127</v>
      </c>
      <c r="M10">
        <f t="shared" si="4"/>
        <v>0.17369286976246301</v>
      </c>
    </row>
    <row r="11" spans="1:13" x14ac:dyDescent="0.3">
      <c r="A11">
        <v>12</v>
      </c>
      <c r="B11">
        <f t="shared" si="5"/>
        <v>5.7450042201311557E-2</v>
      </c>
      <c r="C11">
        <f t="shared" si="1"/>
        <v>5.7450042201311557E-2</v>
      </c>
      <c r="D11" t="s">
        <v>27</v>
      </c>
      <c r="E11" t="s">
        <v>21</v>
      </c>
      <c r="F11">
        <v>1</v>
      </c>
      <c r="G11">
        <f t="shared" si="6"/>
        <v>55</v>
      </c>
      <c r="I11">
        <v>2050</v>
      </c>
      <c r="J11" t="s">
        <v>25</v>
      </c>
      <c r="K11">
        <f t="shared" si="7"/>
        <v>57.5</v>
      </c>
      <c r="L11" cm="1">
        <f t="array" ref="L11">STOWA2024_JAARROND_T(A11*60,K11,I11,J11,"")</f>
        <v>12.904021963943542</v>
      </c>
      <c r="M11">
        <f t="shared" si="4"/>
        <v>0.11624282756115145</v>
      </c>
    </row>
    <row r="12" spans="1:13" x14ac:dyDescent="0.3">
      <c r="A12">
        <v>12</v>
      </c>
      <c r="B12">
        <f t="shared" si="5"/>
        <v>3.5645292173991899E-2</v>
      </c>
      <c r="C12">
        <f t="shared" si="1"/>
        <v>3.5645292173991899E-2</v>
      </c>
      <c r="D12" t="s">
        <v>27</v>
      </c>
      <c r="E12" t="s">
        <v>21</v>
      </c>
      <c r="F12">
        <v>1</v>
      </c>
      <c r="G12">
        <f t="shared" si="6"/>
        <v>60</v>
      </c>
      <c r="I12">
        <v>2050</v>
      </c>
      <c r="J12" t="s">
        <v>25</v>
      </c>
      <c r="K12">
        <f t="shared" si="7"/>
        <v>62.5</v>
      </c>
      <c r="L12" cm="1">
        <f t="array" ref="L12">STOWA2024_JAARROND_T(A12*60,K12,I12,J12,"")</f>
        <v>18.610990929121805</v>
      </c>
      <c r="M12">
        <f t="shared" si="4"/>
        <v>8.0597535387159552E-2</v>
      </c>
    </row>
    <row r="13" spans="1:13" x14ac:dyDescent="0.3">
      <c r="A13">
        <v>12</v>
      </c>
      <c r="B13">
        <f t="shared" si="5"/>
        <v>2.2977986361728958E-2</v>
      </c>
      <c r="C13">
        <f t="shared" si="1"/>
        <v>2.2977986361728958E-2</v>
      </c>
      <c r="D13" t="s">
        <v>27</v>
      </c>
      <c r="E13" t="s">
        <v>21</v>
      </c>
      <c r="F13">
        <v>1</v>
      </c>
      <c r="G13">
        <f t="shared" si="6"/>
        <v>65</v>
      </c>
      <c r="I13">
        <v>2050</v>
      </c>
      <c r="J13" t="s">
        <v>25</v>
      </c>
      <c r="K13">
        <f t="shared" si="7"/>
        <v>67.5</v>
      </c>
      <c r="L13" cm="1">
        <f t="array" ref="L13">STOWA2024_JAARROND_T(A13*60,K13,I13,J13,"")</f>
        <v>26.032831311088007</v>
      </c>
      <c r="M13">
        <f t="shared" si="4"/>
        <v>5.7619549025430594E-2</v>
      </c>
    </row>
    <row r="14" spans="1:13" x14ac:dyDescent="0.3">
      <c r="A14">
        <v>12</v>
      </c>
      <c r="B14">
        <f t="shared" si="5"/>
        <v>1.532339039104149E-2</v>
      </c>
      <c r="C14">
        <f t="shared" si="1"/>
        <v>1.532339039104149E-2</v>
      </c>
      <c r="D14" t="s">
        <v>27</v>
      </c>
      <c r="E14" t="s">
        <v>21</v>
      </c>
      <c r="F14">
        <v>1</v>
      </c>
      <c r="G14">
        <f t="shared" si="6"/>
        <v>70</v>
      </c>
      <c r="I14">
        <v>2050</v>
      </c>
      <c r="J14" t="s">
        <v>25</v>
      </c>
      <c r="K14">
        <f t="shared" si="7"/>
        <v>72.5</v>
      </c>
      <c r="L14" cm="1">
        <f t="array" ref="L14">STOWA2024_JAARROND_T(A14*60,K14,I14,J14,"")</f>
        <v>35.464213499057983</v>
      </c>
      <c r="M14">
        <f t="shared" si="4"/>
        <v>4.2296158634389104E-2</v>
      </c>
    </row>
    <row r="15" spans="1:13" x14ac:dyDescent="0.3">
      <c r="A15">
        <v>12</v>
      </c>
      <c r="B15">
        <f t="shared" si="5"/>
        <v>1.0529862202092781E-2</v>
      </c>
      <c r="C15">
        <f t="shared" si="1"/>
        <v>1.0529862202092781E-2</v>
      </c>
      <c r="D15" t="s">
        <v>27</v>
      </c>
      <c r="E15" t="s">
        <v>21</v>
      </c>
      <c r="F15">
        <v>1</v>
      </c>
      <c r="G15">
        <f t="shared" si="6"/>
        <v>75</v>
      </c>
      <c r="I15">
        <v>2050</v>
      </c>
      <c r="J15" t="s">
        <v>25</v>
      </c>
      <c r="K15">
        <f t="shared" si="7"/>
        <v>77.5</v>
      </c>
      <c r="L15" cm="1">
        <f t="array" ref="L15">STOWA2024_JAARROND_T(A15*60,K15,I15,J15,"")</f>
        <v>47.21985778848844</v>
      </c>
      <c r="M15">
        <f t="shared" si="4"/>
        <v>3.1766296432296323E-2</v>
      </c>
    </row>
    <row r="16" spans="1:13" x14ac:dyDescent="0.3">
      <c r="A16">
        <v>12</v>
      </c>
      <c r="B16">
        <f t="shared" si="5"/>
        <v>7.4289751059170087E-3</v>
      </c>
      <c r="C16">
        <f t="shared" si="1"/>
        <v>7.4289751059170087E-3</v>
      </c>
      <c r="D16" t="s">
        <v>27</v>
      </c>
      <c r="E16" t="s">
        <v>21</v>
      </c>
      <c r="F16">
        <v>1</v>
      </c>
      <c r="G16">
        <f t="shared" si="6"/>
        <v>80</v>
      </c>
      <c r="I16">
        <v>2050</v>
      </c>
      <c r="J16" t="s">
        <v>25</v>
      </c>
      <c r="K16">
        <f t="shared" si="7"/>
        <v>82.5</v>
      </c>
      <c r="L16" cm="1">
        <f t="array" ref="L16">STOWA2024_JAARROND_T(A16*60,K16,I16,J16,"")</f>
        <v>61.633734455983216</v>
      </c>
      <c r="M16">
        <f t="shared" si="4"/>
        <v>2.4337321326379315E-2</v>
      </c>
    </row>
    <row r="17" spans="1:13" x14ac:dyDescent="0.3">
      <c r="A17">
        <v>12</v>
      </c>
      <c r="B17">
        <f t="shared" si="5"/>
        <v>5.3635862238856045E-3</v>
      </c>
      <c r="C17">
        <f t="shared" si="1"/>
        <v>5.3635862238856045E-3</v>
      </c>
      <c r="D17" t="s">
        <v>27</v>
      </c>
      <c r="E17" t="s">
        <v>21</v>
      </c>
      <c r="F17">
        <v>1</v>
      </c>
      <c r="G17">
        <f t="shared" si="6"/>
        <v>85</v>
      </c>
      <c r="I17">
        <v>2050</v>
      </c>
      <c r="J17" t="s">
        <v>25</v>
      </c>
      <c r="K17">
        <f t="shared" si="7"/>
        <v>87.5</v>
      </c>
      <c r="L17" cm="1">
        <f t="array" ref="L17">STOWA2024_JAARROND_T(A17*60,K17,I17,J17,"")</f>
        <v>79.056653415744989</v>
      </c>
      <c r="M17">
        <f t="shared" si="4"/>
        <v>1.897373510249371E-2</v>
      </c>
    </row>
    <row r="18" spans="1:13" x14ac:dyDescent="0.3">
      <c r="A18">
        <v>12</v>
      </c>
      <c r="B18">
        <f t="shared" si="5"/>
        <v>3.9525692670757413E-3</v>
      </c>
      <c r="C18">
        <f t="shared" si="1"/>
        <v>3.9525692670757413E-3</v>
      </c>
      <c r="D18" t="s">
        <v>27</v>
      </c>
      <c r="E18" t="s">
        <v>21</v>
      </c>
      <c r="F18">
        <v>1</v>
      </c>
      <c r="G18">
        <f t="shared" si="6"/>
        <v>90</v>
      </c>
      <c r="I18">
        <v>2050</v>
      </c>
      <c r="J18" t="s">
        <v>25</v>
      </c>
      <c r="K18">
        <f t="shared" si="7"/>
        <v>92.5</v>
      </c>
      <c r="L18" cm="1">
        <f t="array" ref="L18">STOWA2024_JAARROND_T(A18*60,K18,I18,J18,"")</f>
        <v>99.859093257807842</v>
      </c>
      <c r="M18">
        <f t="shared" si="4"/>
        <v>1.5021165835417969E-2</v>
      </c>
    </row>
    <row r="19" spans="1:13" x14ac:dyDescent="0.3">
      <c r="A19">
        <v>12</v>
      </c>
      <c r="B19">
        <f t="shared" si="5"/>
        <v>6.3248956923542578E-3</v>
      </c>
      <c r="C19">
        <f t="shared" si="1"/>
        <v>6.3248956923542578E-3</v>
      </c>
      <c r="D19" t="s">
        <v>27</v>
      </c>
      <c r="E19" t="s">
        <v>21</v>
      </c>
      <c r="F19">
        <v>1</v>
      </c>
      <c r="G19">
        <f t="shared" si="6"/>
        <v>95</v>
      </c>
      <c r="I19">
        <v>2050</v>
      </c>
      <c r="J19" t="s">
        <v>25</v>
      </c>
      <c r="K19">
        <f t="shared" si="7"/>
        <v>97.5</v>
      </c>
      <c r="L19" cm="1">
        <f t="array" ref="L19">STOWA2024_JAARROND_T(A19*60,K19,I19,J19,"")</f>
        <v>172.48774190811272</v>
      </c>
      <c r="M19">
        <f t="shared" si="4"/>
        <v>8.6962701430637109E-3</v>
      </c>
    </row>
    <row r="20" spans="1:13" x14ac:dyDescent="0.3">
      <c r="A20">
        <v>12</v>
      </c>
      <c r="B20">
        <f t="shared" si="5"/>
        <v>1.8033079881637831E-3</v>
      </c>
      <c r="C20">
        <f t="shared" si="1"/>
        <v>1.8033079881637831E-3</v>
      </c>
      <c r="D20" t="s">
        <v>27</v>
      </c>
      <c r="E20" t="s">
        <v>21</v>
      </c>
      <c r="F20">
        <v>1</v>
      </c>
      <c r="G20">
        <f t="shared" si="6"/>
        <v>100</v>
      </c>
      <c r="I20">
        <v>2050</v>
      </c>
      <c r="J20" t="s">
        <v>25</v>
      </c>
      <c r="K20">
        <f t="shared" si="7"/>
        <v>102.5</v>
      </c>
      <c r="L20" cm="1">
        <f t="array" ref="L20">STOWA2024_JAARROND_T(A20*60,K20,I20,J20,"")</f>
        <v>217.61326499286099</v>
      </c>
      <c r="M20">
        <f t="shared" si="4"/>
        <v>6.8929621548999278E-3</v>
      </c>
    </row>
    <row r="21" spans="1:13" x14ac:dyDescent="0.3">
      <c r="A21">
        <v>12</v>
      </c>
      <c r="B21">
        <f t="shared" si="5"/>
        <v>1.3649270990046926E-3</v>
      </c>
      <c r="C21">
        <f t="shared" si="1"/>
        <v>1.3649270990046926E-3</v>
      </c>
      <c r="D21" t="s">
        <v>27</v>
      </c>
      <c r="E21" t="s">
        <v>21</v>
      </c>
      <c r="F21">
        <v>1</v>
      </c>
      <c r="G21">
        <f t="shared" si="6"/>
        <v>105</v>
      </c>
      <c r="I21">
        <v>2050</v>
      </c>
      <c r="J21" t="s">
        <v>25</v>
      </c>
      <c r="K21">
        <f t="shared" si="7"/>
        <v>107.5</v>
      </c>
      <c r="L21" cm="1">
        <f t="array" ref="L21">STOWA2024_JAARROND_T(A21*60,K21,I21,J21,"")</f>
        <v>271.34415480964839</v>
      </c>
      <c r="M21">
        <f t="shared" si="4"/>
        <v>5.5280350558952352E-3</v>
      </c>
    </row>
    <row r="22" spans="1:13" x14ac:dyDescent="0.3">
      <c r="A22">
        <v>12</v>
      </c>
      <c r="B22">
        <f t="shared" si="5"/>
        <v>1.0473775286123288E-3</v>
      </c>
      <c r="C22">
        <f t="shared" si="1"/>
        <v>1.0473775286123288E-3</v>
      </c>
      <c r="D22" t="s">
        <v>27</v>
      </c>
      <c r="E22" t="s">
        <v>21</v>
      </c>
      <c r="F22">
        <v>1</v>
      </c>
      <c r="G22">
        <f t="shared" si="6"/>
        <v>110</v>
      </c>
      <c r="I22">
        <v>2050</v>
      </c>
      <c r="J22" t="s">
        <v>25</v>
      </c>
      <c r="K22">
        <f t="shared" si="7"/>
        <v>112.5</v>
      </c>
      <c r="L22" cm="1">
        <f t="array" ref="L22">STOWA2024_JAARROND_T(A22*60,K22,I22,J22,"")</f>
        <v>334.77229421495372</v>
      </c>
      <c r="M22">
        <f t="shared" si="4"/>
        <v>4.4806575272829064E-3</v>
      </c>
    </row>
    <row r="23" spans="1:13" x14ac:dyDescent="0.3">
      <c r="A23">
        <v>12</v>
      </c>
      <c r="B23">
        <f t="shared" si="5"/>
        <v>8.137043568046975E-4</v>
      </c>
      <c r="C23">
        <f t="shared" si="1"/>
        <v>8.137043568046975E-4</v>
      </c>
      <c r="D23" t="s">
        <v>27</v>
      </c>
      <c r="E23" t="s">
        <v>21</v>
      </c>
      <c r="F23">
        <v>1</v>
      </c>
      <c r="G23">
        <f t="shared" si="6"/>
        <v>115</v>
      </c>
      <c r="I23">
        <v>2050</v>
      </c>
      <c r="J23" t="s">
        <v>25</v>
      </c>
      <c r="K23">
        <f t="shared" si="7"/>
        <v>117.5</v>
      </c>
      <c r="L23" cm="1">
        <f t="array" ref="L23">STOWA2024_JAARROND_T(A23*60,K23,I23,J23,"")</f>
        <v>409.05894628711178</v>
      </c>
      <c r="M23">
        <f t="shared" si="4"/>
        <v>3.6669531704782089E-3</v>
      </c>
    </row>
    <row r="24" spans="1:13" x14ac:dyDescent="0.3">
      <c r="A24">
        <v>12</v>
      </c>
      <c r="B24">
        <f t="shared" si="5"/>
        <v>6.3938697097607562E-4</v>
      </c>
      <c r="C24">
        <f t="shared" si="1"/>
        <v>6.3938697097607562E-4</v>
      </c>
      <c r="D24" t="s">
        <v>27</v>
      </c>
      <c r="E24" t="s">
        <v>21</v>
      </c>
      <c r="F24">
        <v>1</v>
      </c>
      <c r="G24">
        <f t="shared" si="6"/>
        <v>120</v>
      </c>
      <c r="I24">
        <v>2050</v>
      </c>
      <c r="J24" t="s">
        <v>25</v>
      </c>
      <c r="K24">
        <f t="shared" si="7"/>
        <v>122.5</v>
      </c>
      <c r="L24" cm="1">
        <f t="array" ref="L24">STOWA2024_JAARROND_T(A24*60,K24,I24,J24,"")</f>
        <v>495.44746544160347</v>
      </c>
      <c r="M24">
        <f t="shared" si="4"/>
        <v>3.0275661995021333E-3</v>
      </c>
    </row>
    <row r="25" spans="1:13" x14ac:dyDescent="0.3">
      <c r="A25">
        <v>12</v>
      </c>
      <c r="B25">
        <f t="shared" si="5"/>
        <v>5.0763618823086417E-4</v>
      </c>
      <c r="C25">
        <f t="shared" si="1"/>
        <v>5.0763618823086417E-4</v>
      </c>
      <c r="D25" t="s">
        <v>27</v>
      </c>
      <c r="E25" t="s">
        <v>21</v>
      </c>
      <c r="F25">
        <v>1</v>
      </c>
      <c r="G25">
        <f t="shared" si="6"/>
        <v>125</v>
      </c>
      <c r="I25">
        <v>2050</v>
      </c>
      <c r="J25" t="s">
        <v>25</v>
      </c>
      <c r="K25">
        <f t="shared" si="7"/>
        <v>127.5</v>
      </c>
      <c r="L25" cm="1">
        <f t="array" ref="L25">STOWA2024_JAARROND_T(A25*60,K25,I25,J25,"")</f>
        <v>595.25462742644629</v>
      </c>
      <c r="M25">
        <f t="shared" si="4"/>
        <v>2.5199300112712692E-3</v>
      </c>
    </row>
    <row r="26" spans="1:13" x14ac:dyDescent="0.3">
      <c r="A26">
        <v>12</v>
      </c>
      <c r="B26">
        <f t="shared" si="5"/>
        <v>4.0689492523292596E-4</v>
      </c>
      <c r="C26">
        <f t="shared" si="1"/>
        <v>4.0689492523292596E-4</v>
      </c>
      <c r="D26" t="s">
        <v>27</v>
      </c>
      <c r="E26" t="s">
        <v>21</v>
      </c>
      <c r="F26">
        <v>1</v>
      </c>
      <c r="G26">
        <f t="shared" si="6"/>
        <v>130</v>
      </c>
      <c r="I26">
        <v>2050</v>
      </c>
      <c r="J26" t="s">
        <v>25</v>
      </c>
      <c r="K26">
        <f t="shared" si="7"/>
        <v>132.5</v>
      </c>
      <c r="L26" cm="1">
        <f t="array" ref="L26">STOWA2024_JAARROND_T(A26*60,K26,I26,J26,"")</f>
        <v>709.87936258659022</v>
      </c>
      <c r="M26">
        <f t="shared" si="4"/>
        <v>2.1130350860383432E-3</v>
      </c>
    </row>
    <row r="27" spans="1:13" x14ac:dyDescent="0.3">
      <c r="A27">
        <v>12</v>
      </c>
      <c r="B27">
        <f t="shared" si="5"/>
        <v>3.2901331254995636E-4</v>
      </c>
      <c r="C27">
        <f t="shared" si="1"/>
        <v>3.2901331254995636E-4</v>
      </c>
      <c r="D27" t="s">
        <v>27</v>
      </c>
      <c r="E27" t="s">
        <v>21</v>
      </c>
      <c r="F27">
        <v>1</v>
      </c>
      <c r="G27">
        <f t="shared" si="6"/>
        <v>135</v>
      </c>
      <c r="I27">
        <v>2050</v>
      </c>
      <c r="J27" t="s">
        <v>25</v>
      </c>
      <c r="K27">
        <f t="shared" si="7"/>
        <v>137.5</v>
      </c>
      <c r="L27" cm="1">
        <f t="array" ref="L27">STOWA2024_JAARROND_T(A27*60,K27,I27,J27,"")</f>
        <v>840.79691307072733</v>
      </c>
      <c r="M27">
        <f t="shared" si="4"/>
        <v>1.7840217734883868E-3</v>
      </c>
    </row>
    <row r="28" spans="1:13" x14ac:dyDescent="0.3">
      <c r="A28">
        <v>12</v>
      </c>
      <c r="B28">
        <f t="shared" si="5"/>
        <v>2.6820595543799335E-4</v>
      </c>
      <c r="C28">
        <f t="shared" si="1"/>
        <v>2.6820595543799335E-4</v>
      </c>
      <c r="D28" t="s">
        <v>27</v>
      </c>
      <c r="E28" t="s">
        <v>21</v>
      </c>
      <c r="F28">
        <v>1</v>
      </c>
      <c r="G28">
        <f t="shared" si="6"/>
        <v>140</v>
      </c>
      <c r="I28">
        <v>2050</v>
      </c>
      <c r="J28" t="s">
        <v>25</v>
      </c>
      <c r="K28">
        <f t="shared" si="7"/>
        <v>142.5</v>
      </c>
      <c r="L28" cm="1">
        <f t="array" ref="L28">STOWA2024_JAARROND_T(A28*60,K28,I28,J28,"")</f>
        <v>989.56613470973321</v>
      </c>
      <c r="M28">
        <f t="shared" si="4"/>
        <v>1.5158158180503935E-3</v>
      </c>
    </row>
    <row r="29" spans="1:13" x14ac:dyDescent="0.3">
      <c r="A29">
        <v>12</v>
      </c>
      <c r="B29">
        <f t="shared" si="5"/>
        <v>2.2028696691792624E-4</v>
      </c>
      <c r="C29">
        <f t="shared" si="1"/>
        <v>2.2028696691792624E-4</v>
      </c>
      <c r="D29" t="s">
        <v>27</v>
      </c>
      <c r="E29" t="s">
        <v>21</v>
      </c>
      <c r="F29">
        <v>1</v>
      </c>
      <c r="G29">
        <f t="shared" si="6"/>
        <v>145</v>
      </c>
      <c r="I29">
        <v>2050</v>
      </c>
      <c r="J29" t="s">
        <v>25</v>
      </c>
      <c r="K29">
        <f t="shared" si="7"/>
        <v>147.5</v>
      </c>
      <c r="L29" cm="1">
        <f t="array" ref="L29">STOWA2024_JAARROND_T(A29*60,K29,I29,J29,"")</f>
        <v>1157.8283252347467</v>
      </c>
      <c r="M29">
        <f t="shared" si="4"/>
        <v>1.2955288511324672E-3</v>
      </c>
    </row>
    <row r="30" spans="1:13" x14ac:dyDescent="0.3">
      <c r="A30">
        <v>12</v>
      </c>
      <c r="B30">
        <f t="shared" si="5"/>
        <v>1.8220088015656979E-4</v>
      </c>
      <c r="C30">
        <f t="shared" si="1"/>
        <v>1.8220088015656979E-4</v>
      </c>
      <c r="D30" t="s">
        <v>27</v>
      </c>
      <c r="E30" t="s">
        <v>21</v>
      </c>
      <c r="F30">
        <v>1</v>
      </c>
      <c r="G30">
        <f t="shared" si="6"/>
        <v>150</v>
      </c>
      <c r="I30">
        <v>2050</v>
      </c>
      <c r="J30" t="s">
        <v>25</v>
      </c>
      <c r="K30">
        <f t="shared" si="7"/>
        <v>152.5</v>
      </c>
      <c r="L30" cm="1">
        <f t="array" ref="L30">STOWA2024_JAARROND_T(A30*60,K30,I30,J30,"")</f>
        <v>1347.3118785340152</v>
      </c>
      <c r="M30">
        <f t="shared" si="4"/>
        <v>1.1133279709758975E-3</v>
      </c>
    </row>
    <row r="31" spans="1:13" x14ac:dyDescent="0.3">
      <c r="A31">
        <v>12</v>
      </c>
      <c r="B31">
        <f t="shared" si="5"/>
        <v>1.516734895385377E-4</v>
      </c>
      <c r="C31">
        <f t="shared" si="1"/>
        <v>1.516734895385377E-4</v>
      </c>
      <c r="D31" t="s">
        <v>27</v>
      </c>
      <c r="E31" t="s">
        <v>21</v>
      </c>
      <c r="F31">
        <v>1</v>
      </c>
      <c r="G31">
        <f t="shared" si="6"/>
        <v>155</v>
      </c>
      <c r="I31">
        <v>2050</v>
      </c>
      <c r="J31" t="s">
        <v>25</v>
      </c>
      <c r="K31">
        <f t="shared" si="7"/>
        <v>157.5</v>
      </c>
      <c r="L31" cm="1">
        <f t="array" ref="L31">STOWA2024_JAARROND_T(A31*60,K31,I31,J31,"")</f>
        <v>1559.8117920253326</v>
      </c>
      <c r="M31">
        <f t="shared" si="4"/>
        <v>9.6165448143735975E-4</v>
      </c>
    </row>
    <row r="32" spans="1:13" x14ac:dyDescent="0.3">
      <c r="A32">
        <v>12</v>
      </c>
      <c r="B32" s="1">
        <f>M31</f>
        <v>9.6165448143735975E-4</v>
      </c>
      <c r="C32">
        <f t="shared" si="1"/>
        <v>9.6165448143735975E-4</v>
      </c>
      <c r="D32" t="s">
        <v>27</v>
      </c>
      <c r="E32" t="s">
        <v>21</v>
      </c>
      <c r="F32">
        <v>1</v>
      </c>
      <c r="G32">
        <f t="shared" si="6"/>
        <v>160</v>
      </c>
      <c r="I32">
        <v>2050</v>
      </c>
      <c r="J32" t="s">
        <v>25</v>
      </c>
      <c r="K32" s="1">
        <v>999</v>
      </c>
      <c r="L32" cm="1">
        <f t="array" ref="L32">STOWA2024_JAARROND_T(A32*60,K32,I32,J32,"")</f>
        <v>5582431.6916949013</v>
      </c>
      <c r="M32">
        <f t="shared" si="4"/>
        <v>2.6870010827567866E-7</v>
      </c>
    </row>
    <row r="33" spans="1:13" x14ac:dyDescent="0.3">
      <c r="A33">
        <v>24</v>
      </c>
      <c r="B33" s="1">
        <f>365.25*24/A33 - M33</f>
        <v>330.94755228566117</v>
      </c>
      <c r="C33">
        <f>B33</f>
        <v>330.94755228566117</v>
      </c>
      <c r="D33" t="s">
        <v>27</v>
      </c>
      <c r="E33" t="s">
        <v>21</v>
      </c>
      <c r="F33">
        <v>1</v>
      </c>
      <c r="G33">
        <v>10</v>
      </c>
      <c r="I33">
        <v>2050</v>
      </c>
      <c r="J33" t="s">
        <v>25</v>
      </c>
      <c r="K33" s="1">
        <v>12.5</v>
      </c>
      <c r="L33" cm="1">
        <f t="array" ref="L33">STOWA2024_JAARROND_T(A33*60,K33,I33,J33,"")</f>
        <v>4.372865786405624E-2</v>
      </c>
      <c r="M33">
        <f t="shared" si="4"/>
        <v>34.302447714338818</v>
      </c>
    </row>
    <row r="34" spans="1:13" x14ac:dyDescent="0.3">
      <c r="A34">
        <v>24</v>
      </c>
      <c r="B34">
        <f t="shared" ref="B34:B38" si="8">M33-M34</f>
        <v>17.883943054928046</v>
      </c>
      <c r="C34">
        <f t="shared" ref="C34:C63" si="9">B34</f>
        <v>17.883943054928046</v>
      </c>
      <c r="D34" t="s">
        <v>27</v>
      </c>
      <c r="E34" t="s">
        <v>21</v>
      </c>
      <c r="F34">
        <v>1</v>
      </c>
      <c r="G34">
        <f t="shared" ref="G34:G38" si="10">G33+5</f>
        <v>15</v>
      </c>
      <c r="I34">
        <v>2050</v>
      </c>
      <c r="J34" t="s">
        <v>25</v>
      </c>
      <c r="K34">
        <f t="shared" ref="K34:K38" si="11">AVERAGE(G34:G35)</f>
        <v>17.5</v>
      </c>
      <c r="L34" cm="1">
        <f t="array" ref="L34">STOWA2024_JAARROND_T(A34*60,K34,I34,J34,"")</f>
        <v>9.136032976914428E-2</v>
      </c>
      <c r="M34">
        <f t="shared" si="4"/>
        <v>16.418504659410772</v>
      </c>
    </row>
    <row r="35" spans="1:13" x14ac:dyDescent="0.3">
      <c r="A35">
        <v>24</v>
      </c>
      <c r="B35">
        <f t="shared" si="8"/>
        <v>8.0083459637779963</v>
      </c>
      <c r="C35">
        <f t="shared" si="9"/>
        <v>8.0083459637779963</v>
      </c>
      <c r="D35" t="s">
        <v>27</v>
      </c>
      <c r="E35" t="s">
        <v>21</v>
      </c>
      <c r="F35">
        <v>1</v>
      </c>
      <c r="G35">
        <f t="shared" si="10"/>
        <v>20</v>
      </c>
      <c r="I35">
        <v>2050</v>
      </c>
      <c r="J35" t="s">
        <v>25</v>
      </c>
      <c r="K35">
        <f t="shared" si="11"/>
        <v>22.5</v>
      </c>
      <c r="L35" cm="1">
        <f t="array" ref="L35">STOWA2024_JAARROND_T(A35*60,K35,I35,J35,"")</f>
        <v>0.17835573076390573</v>
      </c>
      <c r="M35">
        <f t="shared" si="4"/>
        <v>8.4101586956327754</v>
      </c>
    </row>
    <row r="36" spans="1:13" x14ac:dyDescent="0.3">
      <c r="A36">
        <v>24</v>
      </c>
      <c r="B36">
        <f t="shared" si="8"/>
        <v>3.8520119209900585</v>
      </c>
      <c r="C36">
        <f t="shared" si="9"/>
        <v>3.8520119209900585</v>
      </c>
      <c r="D36" t="s">
        <v>27</v>
      </c>
      <c r="E36" t="s">
        <v>21</v>
      </c>
      <c r="F36">
        <v>1</v>
      </c>
      <c r="G36">
        <f t="shared" si="10"/>
        <v>25</v>
      </c>
      <c r="I36">
        <v>2050</v>
      </c>
      <c r="J36" t="s">
        <v>25</v>
      </c>
      <c r="K36">
        <f t="shared" si="11"/>
        <v>27.5</v>
      </c>
      <c r="L36" cm="1">
        <f t="array" ref="L36">STOWA2024_JAARROND_T(A36*60,K36,I36,J36,"")</f>
        <v>0.32908110996877127</v>
      </c>
      <c r="M36">
        <f t="shared" si="4"/>
        <v>4.5581467746427169</v>
      </c>
    </row>
    <row r="37" spans="1:13" x14ac:dyDescent="0.3">
      <c r="A37">
        <v>24</v>
      </c>
      <c r="B37">
        <f t="shared" si="8"/>
        <v>1.9672912181538109</v>
      </c>
      <c r="C37">
        <f t="shared" si="9"/>
        <v>1.9672912181538109</v>
      </c>
      <c r="D37" t="s">
        <v>27</v>
      </c>
      <c r="E37" t="s">
        <v>21</v>
      </c>
      <c r="F37">
        <v>1</v>
      </c>
      <c r="G37">
        <f t="shared" si="10"/>
        <v>30</v>
      </c>
      <c r="I37">
        <v>2050</v>
      </c>
      <c r="J37" t="s">
        <v>25</v>
      </c>
      <c r="K37">
        <f t="shared" si="11"/>
        <v>32.5</v>
      </c>
      <c r="L37" cm="1">
        <f t="array" ref="L37">STOWA2024_JAARROND_T(A37*60,K37,I37,J37,"")</f>
        <v>0.57895933111484632</v>
      </c>
      <c r="M37">
        <f t="shared" si="4"/>
        <v>2.590855556488906</v>
      </c>
    </row>
    <row r="38" spans="1:13" x14ac:dyDescent="0.3">
      <c r="A38">
        <v>24</v>
      </c>
      <c r="B38">
        <f t="shared" si="8"/>
        <v>1.0569216982292158</v>
      </c>
      <c r="C38">
        <f t="shared" si="9"/>
        <v>1.0569216982292158</v>
      </c>
      <c r="D38" t="s">
        <v>27</v>
      </c>
      <c r="E38" t="s">
        <v>21</v>
      </c>
      <c r="F38">
        <v>1</v>
      </c>
      <c r="G38">
        <f t="shared" si="10"/>
        <v>35</v>
      </c>
      <c r="I38">
        <v>2050</v>
      </c>
      <c r="J38" t="s">
        <v>25</v>
      </c>
      <c r="K38">
        <f t="shared" si="11"/>
        <v>37.5</v>
      </c>
      <c r="L38" cm="1">
        <f t="array" ref="L38">STOWA2024_JAARROND_T(A38*60,K38,I38,J38,"")</f>
        <v>0.97787788692650046</v>
      </c>
      <c r="M38">
        <f t="shared" si="4"/>
        <v>1.5339338582596902</v>
      </c>
    </row>
    <row r="39" spans="1:13" x14ac:dyDescent="0.3">
      <c r="A39">
        <v>24</v>
      </c>
      <c r="B39">
        <f>M38-M39</f>
        <v>0.59303860891217297</v>
      </c>
      <c r="C39">
        <f t="shared" si="9"/>
        <v>0.59303860891217297</v>
      </c>
      <c r="D39" t="s">
        <v>27</v>
      </c>
      <c r="E39" t="s">
        <v>21</v>
      </c>
      <c r="F39">
        <v>1</v>
      </c>
      <c r="G39">
        <f>G38+5</f>
        <v>40</v>
      </c>
      <c r="I39">
        <v>2050</v>
      </c>
      <c r="J39" t="s">
        <v>25</v>
      </c>
      <c r="K39">
        <f>AVERAGE(G39:G40)</f>
        <v>42.5</v>
      </c>
      <c r="L39" cm="1">
        <f t="array" ref="L39">STOWA2024_JAARROND_T(A39*60,K39,I39,J39,"")</f>
        <v>1.5942263509569268</v>
      </c>
      <c r="M39">
        <f t="shared" si="4"/>
        <v>0.94089524934751723</v>
      </c>
    </row>
    <row r="40" spans="1:13" x14ac:dyDescent="0.3">
      <c r="A40">
        <v>24</v>
      </c>
      <c r="B40">
        <f t="shared" ref="B40:B62" si="12">M39-M40</f>
        <v>0.34577352801485717</v>
      </c>
      <c r="C40">
        <f t="shared" si="9"/>
        <v>0.34577352801485717</v>
      </c>
      <c r="D40" t="s">
        <v>27</v>
      </c>
      <c r="E40" t="s">
        <v>21</v>
      </c>
      <c r="F40">
        <v>1</v>
      </c>
      <c r="G40">
        <f t="shared" ref="G40:G63" si="13">G39+5</f>
        <v>45</v>
      </c>
      <c r="I40">
        <v>2050</v>
      </c>
      <c r="J40" t="s">
        <v>25</v>
      </c>
      <c r="K40">
        <f t="shared" ref="K40:K62" si="14">AVERAGE(G40:G41)</f>
        <v>47.5</v>
      </c>
      <c r="L40" cm="1">
        <f t="array" ref="L40">STOWA2024_JAARROND_T(A40*60,K40,I40,J40,"")</f>
        <v>2.5204927769079575</v>
      </c>
      <c r="M40">
        <f t="shared" si="4"/>
        <v>0.59512172133266006</v>
      </c>
    </row>
    <row r="41" spans="1:13" x14ac:dyDescent="0.3">
      <c r="A41">
        <v>24</v>
      </c>
      <c r="B41">
        <f t="shared" si="12"/>
        <v>0.20834562017589892</v>
      </c>
      <c r="C41">
        <f t="shared" si="9"/>
        <v>0.20834562017589892</v>
      </c>
      <c r="D41" t="s">
        <v>27</v>
      </c>
      <c r="E41" t="s">
        <v>21</v>
      </c>
      <c r="F41">
        <v>1</v>
      </c>
      <c r="G41">
        <f t="shared" si="13"/>
        <v>50</v>
      </c>
      <c r="I41">
        <v>2050</v>
      </c>
      <c r="J41" t="s">
        <v>25</v>
      </c>
      <c r="K41">
        <f t="shared" si="14"/>
        <v>52.5</v>
      </c>
      <c r="L41" cm="1">
        <f t="array" ref="L41">STOWA2024_JAARROND_T(A41*60,K41,I41,J41,"")</f>
        <v>3.8782127321564963</v>
      </c>
      <c r="M41">
        <f t="shared" si="4"/>
        <v>0.38677610115676114</v>
      </c>
    </row>
    <row r="42" spans="1:13" x14ac:dyDescent="0.3">
      <c r="A42">
        <v>24</v>
      </c>
      <c r="B42">
        <f t="shared" si="12"/>
        <v>0.12926319820987936</v>
      </c>
      <c r="C42">
        <f t="shared" si="9"/>
        <v>0.12926319820987936</v>
      </c>
      <c r="D42" t="s">
        <v>27</v>
      </c>
      <c r="E42" t="s">
        <v>21</v>
      </c>
      <c r="F42">
        <v>1</v>
      </c>
      <c r="G42">
        <f t="shared" si="13"/>
        <v>55</v>
      </c>
      <c r="I42">
        <v>2050</v>
      </c>
      <c r="J42" t="s">
        <v>25</v>
      </c>
      <c r="K42">
        <f t="shared" si="14"/>
        <v>57.5</v>
      </c>
      <c r="L42" cm="1">
        <f t="array" ref="L42">STOWA2024_JAARROND_T(A42*60,K42,I42,J42,"")</f>
        <v>5.8249508387135496</v>
      </c>
      <c r="M42">
        <f t="shared" si="4"/>
        <v>0.25751290294688178</v>
      </c>
    </row>
    <row r="43" spans="1:13" x14ac:dyDescent="0.3">
      <c r="A43">
        <v>24</v>
      </c>
      <c r="B43">
        <f t="shared" si="12"/>
        <v>8.2328602983463284E-2</v>
      </c>
      <c r="C43">
        <f t="shared" si="9"/>
        <v>8.2328602983463284E-2</v>
      </c>
      <c r="D43" t="s">
        <v>27</v>
      </c>
      <c r="E43" t="s">
        <v>21</v>
      </c>
      <c r="F43">
        <v>1</v>
      </c>
      <c r="G43">
        <f t="shared" si="13"/>
        <v>60</v>
      </c>
      <c r="I43">
        <v>2050</v>
      </c>
      <c r="J43" t="s">
        <v>25</v>
      </c>
      <c r="K43">
        <f t="shared" si="14"/>
        <v>62.5</v>
      </c>
      <c r="L43" cm="1">
        <f t="array" ref="L43">STOWA2024_JAARROND_T(A43*60,K43,I43,J43,"")</f>
        <v>8.5624111310957982</v>
      </c>
      <c r="M43">
        <f t="shared" si="4"/>
        <v>0.1751842999634185</v>
      </c>
    </row>
    <row r="44" spans="1:13" x14ac:dyDescent="0.3">
      <c r="A44">
        <v>24</v>
      </c>
      <c r="B44">
        <f t="shared" si="12"/>
        <v>5.3672728926934504E-2</v>
      </c>
      <c r="C44">
        <f t="shared" si="9"/>
        <v>5.3672728926934504E-2</v>
      </c>
      <c r="D44" t="s">
        <v>27</v>
      </c>
      <c r="E44" t="s">
        <v>21</v>
      </c>
      <c r="F44">
        <v>1</v>
      </c>
      <c r="G44">
        <f t="shared" si="13"/>
        <v>65</v>
      </c>
      <c r="I44">
        <v>2050</v>
      </c>
      <c r="J44" t="s">
        <v>25</v>
      </c>
      <c r="K44">
        <f t="shared" si="14"/>
        <v>67.5</v>
      </c>
      <c r="L44" cm="1">
        <f t="array" ref="L44">STOWA2024_JAARROND_T(A44*60,K44,I44,J44,"")</f>
        <v>12.344503385193029</v>
      </c>
      <c r="M44">
        <f t="shared" si="4"/>
        <v>0.121511571036484</v>
      </c>
    </row>
    <row r="45" spans="1:13" x14ac:dyDescent="0.3">
      <c r="A45">
        <v>24</v>
      </c>
      <c r="B45">
        <f t="shared" si="12"/>
        <v>3.5737993123686723E-2</v>
      </c>
      <c r="C45">
        <f t="shared" si="9"/>
        <v>3.5737993123686723E-2</v>
      </c>
      <c r="D45" t="s">
        <v>27</v>
      </c>
      <c r="E45" t="s">
        <v>21</v>
      </c>
      <c r="F45">
        <v>1</v>
      </c>
      <c r="G45">
        <f t="shared" si="13"/>
        <v>70</v>
      </c>
      <c r="I45">
        <v>2050</v>
      </c>
      <c r="J45" t="s">
        <v>25</v>
      </c>
      <c r="K45">
        <f t="shared" si="14"/>
        <v>72.5</v>
      </c>
      <c r="L45" cm="1">
        <f t="array" ref="L45">STOWA2024_JAARROND_T(A45*60,K45,I45,J45,"")</f>
        <v>17.48790287756205</v>
      </c>
      <c r="M45">
        <f t="shared" si="4"/>
        <v>8.5773577912797272E-2</v>
      </c>
    </row>
    <row r="46" spans="1:13" x14ac:dyDescent="0.3">
      <c r="A46">
        <v>24</v>
      </c>
      <c r="B46">
        <f t="shared" si="12"/>
        <v>2.4254954465204245E-2</v>
      </c>
      <c r="C46">
        <f t="shared" si="9"/>
        <v>2.4254954465204245E-2</v>
      </c>
      <c r="D46" t="s">
        <v>27</v>
      </c>
      <c r="E46" t="s">
        <v>21</v>
      </c>
      <c r="F46">
        <v>1</v>
      </c>
      <c r="G46">
        <f t="shared" si="13"/>
        <v>75</v>
      </c>
      <c r="I46">
        <v>2050</v>
      </c>
      <c r="J46" t="s">
        <v>25</v>
      </c>
      <c r="K46">
        <f t="shared" si="14"/>
        <v>77.5</v>
      </c>
      <c r="L46" cm="1">
        <f t="array" ref="L46">STOWA2024_JAARROND_T(A46*60,K46,I46,J46,"")</f>
        <v>24.382860277714631</v>
      </c>
      <c r="M46">
        <f t="shared" si="4"/>
        <v>6.1518623447593027E-2</v>
      </c>
    </row>
    <row r="47" spans="1:13" x14ac:dyDescent="0.3">
      <c r="A47">
        <v>24</v>
      </c>
      <c r="B47">
        <f t="shared" si="12"/>
        <v>1.6749759690126861E-2</v>
      </c>
      <c r="C47">
        <f t="shared" si="9"/>
        <v>1.6749759690126861E-2</v>
      </c>
      <c r="D47" t="s">
        <v>27</v>
      </c>
      <c r="E47" t="s">
        <v>21</v>
      </c>
      <c r="F47">
        <v>1</v>
      </c>
      <c r="G47">
        <f t="shared" si="13"/>
        <v>80</v>
      </c>
      <c r="I47">
        <v>2050</v>
      </c>
      <c r="J47" t="s">
        <v>25</v>
      </c>
      <c r="K47">
        <f t="shared" si="14"/>
        <v>82.5</v>
      </c>
      <c r="L47" cm="1">
        <f t="array" ref="L47">STOWA2024_JAARROND_T(A47*60,K47,I47,J47,"")</f>
        <v>33.505429311903029</v>
      </c>
      <c r="M47">
        <f t="shared" si="4"/>
        <v>4.4768863757466165E-2</v>
      </c>
    </row>
    <row r="48" spans="1:13" x14ac:dyDescent="0.3">
      <c r="A48">
        <v>24</v>
      </c>
      <c r="B48">
        <f t="shared" si="12"/>
        <v>1.1752874516126333E-2</v>
      </c>
      <c r="C48">
        <f t="shared" si="9"/>
        <v>1.1752874516126333E-2</v>
      </c>
      <c r="D48" t="s">
        <v>27</v>
      </c>
      <c r="E48" t="s">
        <v>21</v>
      </c>
      <c r="F48">
        <v>1</v>
      </c>
      <c r="G48">
        <f t="shared" si="13"/>
        <v>85</v>
      </c>
      <c r="I48">
        <v>2050</v>
      </c>
      <c r="J48" t="s">
        <v>25</v>
      </c>
      <c r="K48">
        <f t="shared" si="14"/>
        <v>87.5</v>
      </c>
      <c r="L48" cm="1">
        <f t="array" ref="L48">STOWA2024_JAARROND_T(A48*60,K48,I48,J48,"")</f>
        <v>45.4325323719765</v>
      </c>
      <c r="M48">
        <f t="shared" si="4"/>
        <v>3.3015989241339833E-2</v>
      </c>
    </row>
    <row r="49" spans="1:13" x14ac:dyDescent="0.3">
      <c r="A49">
        <v>24</v>
      </c>
      <c r="B49">
        <f t="shared" si="12"/>
        <v>8.3672579787323134E-3</v>
      </c>
      <c r="C49">
        <f t="shared" si="9"/>
        <v>8.3672579787323134E-3</v>
      </c>
      <c r="D49" t="s">
        <v>27</v>
      </c>
      <c r="E49" t="s">
        <v>21</v>
      </c>
      <c r="F49">
        <v>1</v>
      </c>
      <c r="G49">
        <f t="shared" si="13"/>
        <v>90</v>
      </c>
      <c r="I49">
        <v>2050</v>
      </c>
      <c r="J49" t="s">
        <v>25</v>
      </c>
      <c r="K49">
        <f t="shared" si="14"/>
        <v>92.5</v>
      </c>
      <c r="L49" cm="1">
        <f t="array" ref="L49">STOWA2024_JAARROND_T(A49*60,K49,I49,J49,"")</f>
        <v>60.855059192256341</v>
      </c>
      <c r="M49">
        <f t="shared" si="4"/>
        <v>2.4648731262607519E-2</v>
      </c>
    </row>
    <row r="50" spans="1:13" x14ac:dyDescent="0.3">
      <c r="A50">
        <v>24</v>
      </c>
      <c r="B50">
        <f t="shared" si="12"/>
        <v>6.0376537507858645E-3</v>
      </c>
      <c r="C50">
        <f t="shared" si="9"/>
        <v>6.0376537507858645E-3</v>
      </c>
      <c r="D50" t="s">
        <v>27</v>
      </c>
      <c r="E50" t="s">
        <v>21</v>
      </c>
      <c r="F50">
        <v>1</v>
      </c>
      <c r="G50">
        <f t="shared" si="13"/>
        <v>95</v>
      </c>
      <c r="I50">
        <v>2050</v>
      </c>
      <c r="J50" t="s">
        <v>25</v>
      </c>
      <c r="K50">
        <f t="shared" si="14"/>
        <v>97.5</v>
      </c>
      <c r="L50" cm="1">
        <f t="array" ref="L50">STOWA2024_JAARROND_T(A50*60,K50,I50,J50,"")</f>
        <v>80.597160430244202</v>
      </c>
      <c r="M50">
        <f t="shared" si="4"/>
        <v>1.8611077511821655E-2</v>
      </c>
    </row>
    <row r="51" spans="1:13" x14ac:dyDescent="0.3">
      <c r="A51">
        <v>24</v>
      </c>
      <c r="B51">
        <f t="shared" si="12"/>
        <v>4.4111483686147777E-3</v>
      </c>
      <c r="C51">
        <f t="shared" si="9"/>
        <v>4.4111483686147777E-3</v>
      </c>
      <c r="D51" t="s">
        <v>27</v>
      </c>
      <c r="E51" t="s">
        <v>21</v>
      </c>
      <c r="F51">
        <v>1</v>
      </c>
      <c r="G51">
        <f t="shared" si="13"/>
        <v>100</v>
      </c>
      <c r="I51">
        <v>2050</v>
      </c>
      <c r="J51" t="s">
        <v>25</v>
      </c>
      <c r="K51">
        <f t="shared" si="14"/>
        <v>102.5</v>
      </c>
      <c r="L51" cm="1">
        <f t="array" ref="L51">STOWA2024_JAARROND_T(A51*60,K51,I51,J51,"")</f>
        <v>105.63432992322973</v>
      </c>
      <c r="M51">
        <f t="shared" si="4"/>
        <v>1.4199929143206877E-2</v>
      </c>
    </row>
    <row r="52" spans="1:13" x14ac:dyDescent="0.3">
      <c r="A52">
        <v>24</v>
      </c>
      <c r="B52">
        <f t="shared" si="12"/>
        <v>3.2598615383442175E-3</v>
      </c>
      <c r="C52">
        <f t="shared" si="9"/>
        <v>3.2598615383442175E-3</v>
      </c>
      <c r="D52" t="s">
        <v>27</v>
      </c>
      <c r="E52" t="s">
        <v>21</v>
      </c>
      <c r="F52">
        <v>1</v>
      </c>
      <c r="G52">
        <f t="shared" si="13"/>
        <v>105</v>
      </c>
      <c r="I52">
        <v>2050</v>
      </c>
      <c r="J52" t="s">
        <v>25</v>
      </c>
      <c r="K52">
        <f t="shared" si="14"/>
        <v>107.5</v>
      </c>
      <c r="L52" cm="1">
        <f t="array" ref="L52">STOWA2024_JAARROND_T(A52*60,K52,I52,J52,"")</f>
        <v>137.11067007787753</v>
      </c>
      <c r="M52">
        <f t="shared" si="4"/>
        <v>1.0940067604862659E-2</v>
      </c>
    </row>
    <row r="53" spans="1:13" x14ac:dyDescent="0.3">
      <c r="A53">
        <v>24</v>
      </c>
      <c r="B53">
        <f t="shared" si="12"/>
        <v>2.4350100985252501E-3</v>
      </c>
      <c r="C53">
        <f t="shared" si="9"/>
        <v>2.4350100985252501E-3</v>
      </c>
      <c r="D53" t="s">
        <v>27</v>
      </c>
      <c r="E53" t="s">
        <v>21</v>
      </c>
      <c r="F53">
        <v>1</v>
      </c>
      <c r="G53">
        <f t="shared" si="13"/>
        <v>110</v>
      </c>
      <c r="I53">
        <v>2050</v>
      </c>
      <c r="J53" t="s">
        <v>25</v>
      </c>
      <c r="K53">
        <f t="shared" si="14"/>
        <v>112.5</v>
      </c>
      <c r="L53" cm="1">
        <f t="array" ref="L53">STOWA2024_JAARROND_T(A53*60,K53,I53,J53,"")</f>
        <v>176.36565054172749</v>
      </c>
      <c r="M53">
        <f t="shared" si="4"/>
        <v>8.5050575063374094E-3</v>
      </c>
    </row>
    <row r="54" spans="1:13" x14ac:dyDescent="0.3">
      <c r="A54">
        <v>24</v>
      </c>
      <c r="B54">
        <f t="shared" si="12"/>
        <v>1.8370635280698811E-3</v>
      </c>
      <c r="C54">
        <f t="shared" si="9"/>
        <v>1.8370635280698811E-3</v>
      </c>
      <c r="D54" t="s">
        <v>27</v>
      </c>
      <c r="E54" t="s">
        <v>21</v>
      </c>
      <c r="F54">
        <v>1</v>
      </c>
      <c r="G54">
        <f t="shared" si="13"/>
        <v>115</v>
      </c>
      <c r="I54">
        <v>2050</v>
      </c>
      <c r="J54" t="s">
        <v>25</v>
      </c>
      <c r="K54">
        <f t="shared" si="14"/>
        <v>117.5</v>
      </c>
      <c r="L54" cm="1">
        <f t="array" ref="L54">STOWA2024_JAARROND_T(A54*60,K54,I54,J54,"")</f>
        <v>224.95521215058574</v>
      </c>
      <c r="M54">
        <f t="shared" si="4"/>
        <v>6.6679939782675283E-3</v>
      </c>
    </row>
    <row r="55" spans="1:13" x14ac:dyDescent="0.3">
      <c r="A55">
        <v>24</v>
      </c>
      <c r="B55">
        <f t="shared" si="12"/>
        <v>1.3988913649752958E-3</v>
      </c>
      <c r="C55">
        <f t="shared" si="9"/>
        <v>1.3988913649752958E-3</v>
      </c>
      <c r="D55" t="s">
        <v>27</v>
      </c>
      <c r="E55" t="s">
        <v>21</v>
      </c>
      <c r="F55">
        <v>1</v>
      </c>
      <c r="G55">
        <f t="shared" si="13"/>
        <v>120</v>
      </c>
      <c r="I55">
        <v>2050</v>
      </c>
      <c r="J55" t="s">
        <v>25</v>
      </c>
      <c r="K55">
        <f t="shared" si="14"/>
        <v>122.5</v>
      </c>
      <c r="L55" cm="1">
        <f t="array" ref="L55">STOWA2024_JAARROND_T(A55*60,K55,I55,J55,"")</f>
        <v>284.67845667229705</v>
      </c>
      <c r="M55">
        <f t="shared" si="4"/>
        <v>5.2691026132922324E-3</v>
      </c>
    </row>
    <row r="56" spans="1:13" x14ac:dyDescent="0.3">
      <c r="A56">
        <v>24</v>
      </c>
      <c r="B56">
        <f t="shared" si="12"/>
        <v>1.0745390832686257E-3</v>
      </c>
      <c r="C56">
        <f t="shared" si="9"/>
        <v>1.0745390832686257E-3</v>
      </c>
      <c r="D56" t="s">
        <v>27</v>
      </c>
      <c r="E56" t="s">
        <v>21</v>
      </c>
      <c r="F56">
        <v>1</v>
      </c>
      <c r="G56">
        <f t="shared" si="13"/>
        <v>125</v>
      </c>
      <c r="I56">
        <v>2050</v>
      </c>
      <c r="J56" t="s">
        <v>25</v>
      </c>
      <c r="K56">
        <f t="shared" si="14"/>
        <v>127.5</v>
      </c>
      <c r="L56" cm="1">
        <f t="array" ref="L56">STOWA2024_JAARROND_T(A56*60,K56,I56,J56,"")</f>
        <v>357.60574116076344</v>
      </c>
      <c r="M56">
        <f t="shared" si="4"/>
        <v>4.1945635300236067E-3</v>
      </c>
    </row>
    <row r="57" spans="1:13" x14ac:dyDescent="0.3">
      <c r="A57">
        <v>24</v>
      </c>
      <c r="B57">
        <f t="shared" si="12"/>
        <v>8.321562073877538E-4</v>
      </c>
      <c r="C57">
        <f t="shared" si="9"/>
        <v>8.321562073877538E-4</v>
      </c>
      <c r="D57" t="s">
        <v>27</v>
      </c>
      <c r="E57" t="s">
        <v>21</v>
      </c>
      <c r="F57">
        <v>1</v>
      </c>
      <c r="G57">
        <f t="shared" si="13"/>
        <v>130</v>
      </c>
      <c r="I57">
        <v>2050</v>
      </c>
      <c r="J57" t="s">
        <v>25</v>
      </c>
      <c r="K57">
        <f t="shared" si="14"/>
        <v>132.5</v>
      </c>
      <c r="L57" cm="1">
        <f t="array" ref="L57">STOWA2024_JAARROND_T(A57*60,K57,I57,J57,"")</f>
        <v>446.10894994843227</v>
      </c>
      <c r="M57">
        <f t="shared" si="4"/>
        <v>3.3624073226358529E-3</v>
      </c>
    </row>
    <row r="58" spans="1:13" x14ac:dyDescent="0.3">
      <c r="A58">
        <v>24</v>
      </c>
      <c r="B58">
        <f t="shared" si="12"/>
        <v>6.4941006948569455E-4</v>
      </c>
      <c r="C58">
        <f t="shared" si="9"/>
        <v>6.4941006948569455E-4</v>
      </c>
      <c r="D58" t="s">
        <v>27</v>
      </c>
      <c r="E58" t="s">
        <v>21</v>
      </c>
      <c r="F58">
        <v>1</v>
      </c>
      <c r="G58">
        <f t="shared" si="13"/>
        <v>135</v>
      </c>
      <c r="I58">
        <v>2050</v>
      </c>
      <c r="J58" t="s">
        <v>25</v>
      </c>
      <c r="K58">
        <f t="shared" si="14"/>
        <v>137.5</v>
      </c>
      <c r="L58" cm="1">
        <f t="array" ref="L58">STOWA2024_JAARROND_T(A58*60,K58,I58,J58,"")</f>
        <v>552.89403564942654</v>
      </c>
      <c r="M58">
        <f t="shared" si="4"/>
        <v>2.7129972531501584E-3</v>
      </c>
    </row>
    <row r="59" spans="1:13" x14ac:dyDescent="0.3">
      <c r="A59">
        <v>24</v>
      </c>
      <c r="B59">
        <f t="shared" si="12"/>
        <v>5.1045725349617216E-4</v>
      </c>
      <c r="C59">
        <f t="shared" si="9"/>
        <v>5.1045725349617216E-4</v>
      </c>
      <c r="D59" t="s">
        <v>27</v>
      </c>
      <c r="E59" t="s">
        <v>21</v>
      </c>
      <c r="F59">
        <v>1</v>
      </c>
      <c r="G59">
        <f t="shared" si="13"/>
        <v>140</v>
      </c>
      <c r="I59">
        <v>2050</v>
      </c>
      <c r="J59" t="s">
        <v>25</v>
      </c>
      <c r="K59">
        <f t="shared" si="14"/>
        <v>142.5</v>
      </c>
      <c r="L59" cm="1">
        <f t="array" ref="L59">STOWA2024_JAARROND_T(A59*60,K59,I59,J59,"")</f>
        <v>681.03189964116268</v>
      </c>
      <c r="M59">
        <f t="shared" si="4"/>
        <v>2.2025399996539862E-3</v>
      </c>
    </row>
    <row r="60" spans="1:13" x14ac:dyDescent="0.3">
      <c r="A60">
        <v>24</v>
      </c>
      <c r="B60">
        <f t="shared" si="12"/>
        <v>4.0400319427061652E-4</v>
      </c>
      <c r="C60">
        <f t="shared" si="9"/>
        <v>4.0400319427061652E-4</v>
      </c>
      <c r="D60" t="s">
        <v>27</v>
      </c>
      <c r="E60" t="s">
        <v>21</v>
      </c>
      <c r="F60">
        <v>1</v>
      </c>
      <c r="G60">
        <f t="shared" si="13"/>
        <v>145</v>
      </c>
      <c r="I60">
        <v>2050</v>
      </c>
      <c r="J60" t="s">
        <v>25</v>
      </c>
      <c r="K60">
        <f t="shared" si="14"/>
        <v>147.5</v>
      </c>
      <c r="L60" cm="1">
        <f t="array" ref="L60">STOWA2024_JAARROND_T(A60*60,K60,I60,J60,"")</f>
        <v>834.01128934932501</v>
      </c>
      <c r="M60">
        <f t="shared" si="4"/>
        <v>1.7985368053833697E-3</v>
      </c>
    </row>
    <row r="61" spans="1:13" x14ac:dyDescent="0.3">
      <c r="A61">
        <v>24</v>
      </c>
      <c r="B61">
        <f t="shared" si="12"/>
        <v>3.2180447592771149E-4</v>
      </c>
      <c r="C61">
        <f t="shared" si="9"/>
        <v>3.2180447592771149E-4</v>
      </c>
      <c r="D61" t="s">
        <v>27</v>
      </c>
      <c r="E61" t="s">
        <v>21</v>
      </c>
      <c r="F61">
        <v>1</v>
      </c>
      <c r="G61">
        <f t="shared" si="13"/>
        <v>150</v>
      </c>
      <c r="I61">
        <v>2050</v>
      </c>
      <c r="J61" t="s">
        <v>25</v>
      </c>
      <c r="K61">
        <f t="shared" si="14"/>
        <v>152.5</v>
      </c>
      <c r="L61" cm="1">
        <f t="array" ref="L61">STOWA2024_JAARROND_T(A61*60,K61,I61,J61,"")</f>
        <v>1015.7561868730255</v>
      </c>
      <c r="M61">
        <f t="shared" si="4"/>
        <v>1.4767323294556582E-3</v>
      </c>
    </row>
    <row r="62" spans="1:13" x14ac:dyDescent="0.3">
      <c r="A62">
        <v>24</v>
      </c>
      <c r="B62">
        <f t="shared" si="12"/>
        <v>2.5789679124023574E-4</v>
      </c>
      <c r="C62">
        <f t="shared" si="9"/>
        <v>2.5789679124023574E-4</v>
      </c>
      <c r="D62" t="s">
        <v>27</v>
      </c>
      <c r="E62" t="s">
        <v>21</v>
      </c>
      <c r="F62">
        <v>1</v>
      </c>
      <c r="G62">
        <f t="shared" si="13"/>
        <v>155</v>
      </c>
      <c r="I62">
        <v>2050</v>
      </c>
      <c r="J62" t="s">
        <v>25</v>
      </c>
      <c r="K62">
        <f t="shared" si="14"/>
        <v>157.5</v>
      </c>
      <c r="L62" cm="1">
        <f t="array" ref="L62">STOWA2024_JAARROND_T(A62*60,K62,I62,J62,"")</f>
        <v>1230.6828550439618</v>
      </c>
      <c r="M62">
        <f t="shared" si="4"/>
        <v>1.2188355382154225E-3</v>
      </c>
    </row>
    <row r="63" spans="1:13" x14ac:dyDescent="0.3">
      <c r="A63">
        <v>24</v>
      </c>
      <c r="B63" s="1">
        <f>M62</f>
        <v>1.2188355382154225E-3</v>
      </c>
      <c r="C63">
        <f t="shared" si="9"/>
        <v>1.2188355382154225E-3</v>
      </c>
      <c r="D63" t="s">
        <v>27</v>
      </c>
      <c r="E63" t="s">
        <v>21</v>
      </c>
      <c r="F63">
        <v>1</v>
      </c>
      <c r="G63">
        <f t="shared" si="13"/>
        <v>160</v>
      </c>
      <c r="I63">
        <v>2050</v>
      </c>
      <c r="J63" t="s">
        <v>25</v>
      </c>
      <c r="K63" s="1">
        <v>999</v>
      </c>
      <c r="L63" cm="1">
        <f t="array" ref="L63">STOWA2024_JAARROND_T(A63*60,K63,I63,J63,"")</f>
        <v>254375783.20049188</v>
      </c>
      <c r="M63">
        <f t="shared" si="4"/>
        <v>5.896787741063158E-9</v>
      </c>
    </row>
    <row r="64" spans="1:13" x14ac:dyDescent="0.3">
      <c r="A64">
        <v>48</v>
      </c>
      <c r="B64" s="1">
        <f>365.25*24/A64 - M64</f>
        <v>127.13846374488345</v>
      </c>
      <c r="C64">
        <f>B64</f>
        <v>127.13846374488345</v>
      </c>
      <c r="D64" t="s">
        <v>27</v>
      </c>
      <c r="E64" t="s">
        <v>21</v>
      </c>
      <c r="F64">
        <v>1</v>
      </c>
      <c r="G64">
        <v>10</v>
      </c>
      <c r="I64">
        <v>2050</v>
      </c>
      <c r="J64" t="s">
        <v>25</v>
      </c>
      <c r="K64" s="1">
        <v>12.5</v>
      </c>
      <c r="L64" cm="1">
        <f t="array" ref="L64">STOWA2024_JAARROND_T(A64*60,K64,I64,J64,"")</f>
        <v>2.7033585104380725E-2</v>
      </c>
      <c r="M64">
        <f t="shared" si="4"/>
        <v>55.486536255116548</v>
      </c>
    </row>
    <row r="65" spans="1:13" x14ac:dyDescent="0.3">
      <c r="A65">
        <v>48</v>
      </c>
      <c r="B65">
        <f t="shared" ref="B65:B69" si="15">M64-M65</f>
        <v>25.445037635806848</v>
      </c>
      <c r="C65">
        <f t="shared" ref="C65:C94" si="16">B65</f>
        <v>25.445037635806848</v>
      </c>
      <c r="D65" t="s">
        <v>27</v>
      </c>
      <c r="E65" t="s">
        <v>21</v>
      </c>
      <c r="F65">
        <v>1</v>
      </c>
      <c r="G65">
        <f t="shared" ref="G65:G69" si="17">G64+5</f>
        <v>15</v>
      </c>
      <c r="I65">
        <v>2050</v>
      </c>
      <c r="J65" t="s">
        <v>25</v>
      </c>
      <c r="K65">
        <f t="shared" ref="K65:K69" si="18">AVERAGE(G65:G66)</f>
        <v>17.5</v>
      </c>
      <c r="L65" cm="1">
        <f t="array" ref="L65">STOWA2024_JAARROND_T(A65*60,K65,I65,J65,"")</f>
        <v>4.9930931176510908E-2</v>
      </c>
      <c r="M65">
        <f t="shared" si="4"/>
        <v>30.041498619309699</v>
      </c>
    </row>
    <row r="66" spans="1:13" x14ac:dyDescent="0.3">
      <c r="A66">
        <v>48</v>
      </c>
      <c r="B66">
        <f t="shared" si="15"/>
        <v>13.183436632749501</v>
      </c>
      <c r="C66">
        <f t="shared" si="16"/>
        <v>13.183436632749501</v>
      </c>
      <c r="D66" t="s">
        <v>27</v>
      </c>
      <c r="E66" t="s">
        <v>21</v>
      </c>
      <c r="F66">
        <v>1</v>
      </c>
      <c r="G66">
        <f t="shared" si="17"/>
        <v>20</v>
      </c>
      <c r="I66">
        <v>2050</v>
      </c>
      <c r="J66" t="s">
        <v>25</v>
      </c>
      <c r="K66">
        <f t="shared" si="18"/>
        <v>22.5</v>
      </c>
      <c r="L66" cm="1">
        <f t="array" ref="L66">STOWA2024_JAARROND_T(A66*60,K66,I66,J66,"")</f>
        <v>8.8978199344375966E-2</v>
      </c>
      <c r="M66">
        <f t="shared" si="4"/>
        <v>16.858061986560198</v>
      </c>
    </row>
    <row r="67" spans="1:13" x14ac:dyDescent="0.3">
      <c r="A67">
        <v>48</v>
      </c>
      <c r="B67">
        <f t="shared" si="15"/>
        <v>7.0918023125900618</v>
      </c>
      <c r="C67">
        <f t="shared" si="16"/>
        <v>7.0918023125900618</v>
      </c>
      <c r="D67" t="s">
        <v>27</v>
      </c>
      <c r="E67" t="s">
        <v>21</v>
      </c>
      <c r="F67">
        <v>1</v>
      </c>
      <c r="G67">
        <f t="shared" si="17"/>
        <v>25</v>
      </c>
      <c r="I67">
        <v>2050</v>
      </c>
      <c r="J67" t="s">
        <v>25</v>
      </c>
      <c r="K67">
        <f t="shared" si="18"/>
        <v>27.5</v>
      </c>
      <c r="L67" cm="1">
        <f t="array" ref="L67">STOWA2024_JAARROND_T(A67*60,K67,I67,J67,"")</f>
        <v>0.15359001809033682</v>
      </c>
      <c r="M67">
        <f t="shared" ref="M67:M130" si="19">1/L67 * 12/8</f>
        <v>9.7662596739701364</v>
      </c>
    </row>
    <row r="68" spans="1:13" x14ac:dyDescent="0.3">
      <c r="A68">
        <v>48</v>
      </c>
      <c r="B68">
        <f t="shared" si="15"/>
        <v>3.9449840844324742</v>
      </c>
      <c r="C68">
        <f t="shared" si="16"/>
        <v>3.9449840844324742</v>
      </c>
      <c r="D68" t="s">
        <v>27</v>
      </c>
      <c r="E68" t="s">
        <v>21</v>
      </c>
      <c r="F68">
        <v>1</v>
      </c>
      <c r="G68">
        <f t="shared" si="17"/>
        <v>30</v>
      </c>
      <c r="I68">
        <v>2050</v>
      </c>
      <c r="J68" t="s">
        <v>25</v>
      </c>
      <c r="K68">
        <f t="shared" si="18"/>
        <v>32.5</v>
      </c>
      <c r="L68" cm="1">
        <f t="array" ref="L68">STOWA2024_JAARROND_T(A68*60,K68,I68,J68,"")</f>
        <v>0.25767548313567012</v>
      </c>
      <c r="M68">
        <f t="shared" si="19"/>
        <v>5.8212755895376622</v>
      </c>
    </row>
    <row r="69" spans="1:13" x14ac:dyDescent="0.3">
      <c r="A69">
        <v>48</v>
      </c>
      <c r="B69">
        <f t="shared" si="15"/>
        <v>2.2611217045783265</v>
      </c>
      <c r="C69">
        <f t="shared" si="16"/>
        <v>2.2611217045783265</v>
      </c>
      <c r="D69" t="s">
        <v>27</v>
      </c>
      <c r="E69" t="s">
        <v>21</v>
      </c>
      <c r="F69">
        <v>1</v>
      </c>
      <c r="G69">
        <f t="shared" si="17"/>
        <v>35</v>
      </c>
      <c r="I69">
        <v>2050</v>
      </c>
      <c r="J69" t="s">
        <v>25</v>
      </c>
      <c r="K69">
        <f t="shared" si="18"/>
        <v>37.5</v>
      </c>
      <c r="L69" cm="1">
        <f t="array" ref="L69">STOWA2024_JAARROND_T(A69*60,K69,I69,J69,"")</f>
        <v>0.42133010214448446</v>
      </c>
      <c r="M69">
        <f t="shared" si="19"/>
        <v>3.5601538849593357</v>
      </c>
    </row>
    <row r="70" spans="1:13" x14ac:dyDescent="0.3">
      <c r="A70">
        <v>48</v>
      </c>
      <c r="B70">
        <f>M69-M70</f>
        <v>1.3316490274829018</v>
      </c>
      <c r="C70">
        <f t="shared" si="16"/>
        <v>1.3316490274829018</v>
      </c>
      <c r="D70" t="s">
        <v>27</v>
      </c>
      <c r="E70" t="s">
        <v>21</v>
      </c>
      <c r="F70">
        <v>1</v>
      </c>
      <c r="G70">
        <f>G69+5</f>
        <v>40</v>
      </c>
      <c r="I70">
        <v>2050</v>
      </c>
      <c r="J70" t="s">
        <v>25</v>
      </c>
      <c r="K70">
        <f>AVERAGE(G70:G71)</f>
        <v>42.5</v>
      </c>
      <c r="L70" cm="1">
        <f t="array" ref="L70">STOWA2024_JAARROND_T(A70*60,K70,I70,J70,"")</f>
        <v>0.67309702959256945</v>
      </c>
      <c r="M70">
        <f t="shared" si="19"/>
        <v>2.2285048574764339</v>
      </c>
    </row>
    <row r="71" spans="1:13" x14ac:dyDescent="0.3">
      <c r="A71">
        <v>48</v>
      </c>
      <c r="B71">
        <f t="shared" ref="B71:B93" si="20">M70-M71</f>
        <v>0.80358372127923339</v>
      </c>
      <c r="C71">
        <f t="shared" si="16"/>
        <v>0.80358372127923339</v>
      </c>
      <c r="D71" t="s">
        <v>27</v>
      </c>
      <c r="E71" t="s">
        <v>21</v>
      </c>
      <c r="F71">
        <v>1</v>
      </c>
      <c r="G71">
        <f t="shared" ref="G71:G94" si="21">G70+5</f>
        <v>45</v>
      </c>
      <c r="I71">
        <v>2050</v>
      </c>
      <c r="J71" t="s">
        <v>25</v>
      </c>
      <c r="K71">
        <f t="shared" ref="K71:K93" si="22">AVERAGE(G71:G72)</f>
        <v>47.5</v>
      </c>
      <c r="L71" cm="1">
        <f t="array" ref="L71">STOWA2024_JAARROND_T(A71*60,K71,I71,J71,"")</f>
        <v>1.0526898379816081</v>
      </c>
      <c r="M71">
        <f t="shared" si="19"/>
        <v>1.4249211361972005</v>
      </c>
    </row>
    <row r="72" spans="1:13" x14ac:dyDescent="0.3">
      <c r="A72">
        <v>48</v>
      </c>
      <c r="B72">
        <f t="shared" si="20"/>
        <v>0.49613833451197165</v>
      </c>
      <c r="C72">
        <f t="shared" si="16"/>
        <v>0.49613833451197165</v>
      </c>
      <c r="D72" t="s">
        <v>27</v>
      </c>
      <c r="E72" t="s">
        <v>21</v>
      </c>
      <c r="F72">
        <v>1</v>
      </c>
      <c r="G72">
        <f t="shared" si="21"/>
        <v>50</v>
      </c>
      <c r="I72">
        <v>2050</v>
      </c>
      <c r="J72" t="s">
        <v>25</v>
      </c>
      <c r="K72">
        <f t="shared" si="22"/>
        <v>52.5</v>
      </c>
      <c r="L72" cm="1">
        <f t="array" ref="L72">STOWA2024_JAARROND_T(A72*60,K72,I72,J72,"")</f>
        <v>1.6150169848949905</v>
      </c>
      <c r="M72">
        <f t="shared" si="19"/>
        <v>0.92878280168522886</v>
      </c>
    </row>
    <row r="73" spans="1:13" x14ac:dyDescent="0.3">
      <c r="A73">
        <v>48</v>
      </c>
      <c r="B73">
        <f t="shared" si="20"/>
        <v>0.31256296024195374</v>
      </c>
      <c r="C73">
        <f t="shared" si="16"/>
        <v>0.31256296024195374</v>
      </c>
      <c r="D73" t="s">
        <v>27</v>
      </c>
      <c r="E73" t="s">
        <v>21</v>
      </c>
      <c r="F73">
        <v>1</v>
      </c>
      <c r="G73">
        <f t="shared" si="21"/>
        <v>55</v>
      </c>
      <c r="I73">
        <v>2050</v>
      </c>
      <c r="J73" t="s">
        <v>25</v>
      </c>
      <c r="K73">
        <f t="shared" si="22"/>
        <v>57.5</v>
      </c>
      <c r="L73" cm="1">
        <f t="array" ref="L73">STOWA2024_JAARROND_T(A73*60,K73,I73,J73,"")</f>
        <v>2.4341962058326216</v>
      </c>
      <c r="M73">
        <f t="shared" si="19"/>
        <v>0.61621984144327513</v>
      </c>
    </row>
    <row r="74" spans="1:13" x14ac:dyDescent="0.3">
      <c r="A74">
        <v>48</v>
      </c>
      <c r="B74">
        <f t="shared" si="20"/>
        <v>0.20065796387817736</v>
      </c>
      <c r="C74">
        <f t="shared" si="16"/>
        <v>0.20065796387817736</v>
      </c>
      <c r="D74" t="s">
        <v>27</v>
      </c>
      <c r="E74" t="s">
        <v>21</v>
      </c>
      <c r="F74">
        <v>1</v>
      </c>
      <c r="G74">
        <f t="shared" si="21"/>
        <v>60</v>
      </c>
      <c r="I74">
        <v>2050</v>
      </c>
      <c r="J74" t="s">
        <v>25</v>
      </c>
      <c r="K74">
        <f t="shared" si="22"/>
        <v>62.5</v>
      </c>
      <c r="L74" cm="1">
        <f t="array" ref="L74">STOWA2024_JAARROND_T(A74*60,K74,I74,J74,"")</f>
        <v>3.6095707546345492</v>
      </c>
      <c r="M74">
        <f t="shared" si="19"/>
        <v>0.41556187756509777</v>
      </c>
    </row>
    <row r="75" spans="1:13" x14ac:dyDescent="0.3">
      <c r="A75">
        <v>48</v>
      </c>
      <c r="B75">
        <f t="shared" si="20"/>
        <v>0.1310623852847469</v>
      </c>
      <c r="C75">
        <f t="shared" si="16"/>
        <v>0.1310623852847469</v>
      </c>
      <c r="D75" t="s">
        <v>27</v>
      </c>
      <c r="E75" t="s">
        <v>21</v>
      </c>
      <c r="F75">
        <v>1</v>
      </c>
      <c r="G75">
        <f t="shared" si="21"/>
        <v>65</v>
      </c>
      <c r="I75">
        <v>2050</v>
      </c>
      <c r="J75" t="s">
        <v>25</v>
      </c>
      <c r="K75">
        <f t="shared" si="22"/>
        <v>67.5</v>
      </c>
      <c r="L75" cm="1">
        <f t="array" ref="L75">STOWA2024_JAARROND_T(A75*60,K75,I75,J75,"")</f>
        <v>5.2724171420378951</v>
      </c>
      <c r="M75">
        <f t="shared" si="19"/>
        <v>0.28449949228035087</v>
      </c>
    </row>
    <row r="76" spans="1:13" x14ac:dyDescent="0.3">
      <c r="A76">
        <v>48</v>
      </c>
      <c r="B76">
        <f t="shared" si="20"/>
        <v>8.6990735064689906E-2</v>
      </c>
      <c r="C76">
        <f t="shared" si="16"/>
        <v>8.6990735064689906E-2</v>
      </c>
      <c r="D76" t="s">
        <v>27</v>
      </c>
      <c r="E76" t="s">
        <v>21</v>
      </c>
      <c r="F76">
        <v>1</v>
      </c>
      <c r="G76">
        <f t="shared" si="21"/>
        <v>70</v>
      </c>
      <c r="I76">
        <v>2050</v>
      </c>
      <c r="J76" t="s">
        <v>25</v>
      </c>
      <c r="K76">
        <f t="shared" si="22"/>
        <v>72.5</v>
      </c>
      <c r="L76" cm="1">
        <f t="array" ref="L76">STOWA2024_JAARROND_T(A76*60,K76,I76,J76,"")</f>
        <v>7.5945999617735493</v>
      </c>
      <c r="M76">
        <f t="shared" si="19"/>
        <v>0.19750875721566097</v>
      </c>
    </row>
    <row r="77" spans="1:13" x14ac:dyDescent="0.3">
      <c r="A77">
        <v>48</v>
      </c>
      <c r="B77">
        <f t="shared" si="20"/>
        <v>5.8601505312468244E-2</v>
      </c>
      <c r="C77">
        <f t="shared" si="16"/>
        <v>5.8601505312468244E-2</v>
      </c>
      <c r="D77" t="s">
        <v>27</v>
      </c>
      <c r="E77" t="s">
        <v>21</v>
      </c>
      <c r="F77">
        <v>1</v>
      </c>
      <c r="G77">
        <f t="shared" si="21"/>
        <v>75</v>
      </c>
      <c r="I77">
        <v>2050</v>
      </c>
      <c r="J77" t="s">
        <v>25</v>
      </c>
      <c r="K77">
        <f t="shared" si="22"/>
        <v>77.5</v>
      </c>
      <c r="L77" cm="1">
        <f t="array" ref="L77">STOWA2024_JAARROND_T(A77*60,K77,I77,J77,"")</f>
        <v>10.798572280771779</v>
      </c>
      <c r="M77">
        <f t="shared" si="19"/>
        <v>0.13890725190319272</v>
      </c>
    </row>
    <row r="78" spans="1:13" x14ac:dyDescent="0.3">
      <c r="A78">
        <v>48</v>
      </c>
      <c r="B78">
        <f t="shared" si="20"/>
        <v>4.0028799706090135E-2</v>
      </c>
      <c r="C78">
        <f t="shared" si="16"/>
        <v>4.0028799706090135E-2</v>
      </c>
      <c r="D78" t="s">
        <v>27</v>
      </c>
      <c r="E78" t="s">
        <v>21</v>
      </c>
      <c r="F78">
        <v>1</v>
      </c>
      <c r="G78">
        <f t="shared" si="21"/>
        <v>80</v>
      </c>
      <c r="I78">
        <v>2050</v>
      </c>
      <c r="J78" t="s">
        <v>25</v>
      </c>
      <c r="K78">
        <f t="shared" si="22"/>
        <v>82.5</v>
      </c>
      <c r="L78" cm="1">
        <f t="array" ref="L78">STOWA2024_JAARROND_T(A78*60,K78,I78,J78,"")</f>
        <v>15.170140376084428</v>
      </c>
      <c r="M78">
        <f t="shared" si="19"/>
        <v>9.887845219710259E-2</v>
      </c>
    </row>
    <row r="79" spans="1:13" x14ac:dyDescent="0.3">
      <c r="A79">
        <v>48</v>
      </c>
      <c r="B79">
        <f t="shared" si="20"/>
        <v>2.7695162119702105E-2</v>
      </c>
      <c r="C79">
        <f t="shared" si="16"/>
        <v>2.7695162119702105E-2</v>
      </c>
      <c r="D79" t="s">
        <v>27</v>
      </c>
      <c r="E79" t="s">
        <v>21</v>
      </c>
      <c r="F79">
        <v>1</v>
      </c>
      <c r="G79">
        <f t="shared" si="21"/>
        <v>85</v>
      </c>
      <c r="I79">
        <v>2050</v>
      </c>
      <c r="J79" t="s">
        <v>25</v>
      </c>
      <c r="K79">
        <f t="shared" si="22"/>
        <v>87.5</v>
      </c>
      <c r="L79" cm="1">
        <f t="array" ref="L79">STOWA2024_JAARROND_T(A79*60,K79,I79,J79,"")</f>
        <v>21.072361201189057</v>
      </c>
      <c r="M79">
        <f t="shared" si="19"/>
        <v>7.1183290077400485E-2</v>
      </c>
    </row>
    <row r="80" spans="1:13" x14ac:dyDescent="0.3">
      <c r="A80">
        <v>48</v>
      </c>
      <c r="B80">
        <f t="shared" si="20"/>
        <v>1.9394545801587532E-2</v>
      </c>
      <c r="C80">
        <f t="shared" si="16"/>
        <v>1.9394545801587532E-2</v>
      </c>
      <c r="D80" t="s">
        <v>27</v>
      </c>
      <c r="E80" t="s">
        <v>21</v>
      </c>
      <c r="F80">
        <v>1</v>
      </c>
      <c r="G80">
        <f t="shared" si="21"/>
        <v>90</v>
      </c>
      <c r="I80">
        <v>2050</v>
      </c>
      <c r="J80" t="s">
        <v>25</v>
      </c>
      <c r="K80">
        <f t="shared" si="22"/>
        <v>92.5</v>
      </c>
      <c r="L80" cm="1">
        <f t="array" ref="L80">STOWA2024_JAARROND_T(A80*60,K80,I80,J80,"")</f>
        <v>28.963822563671414</v>
      </c>
      <c r="M80">
        <f t="shared" si="19"/>
        <v>5.1788744275812953E-2</v>
      </c>
    </row>
    <row r="81" spans="1:13" x14ac:dyDescent="0.3">
      <c r="A81">
        <v>48</v>
      </c>
      <c r="B81">
        <f t="shared" si="20"/>
        <v>1.3735758417240743E-2</v>
      </c>
      <c r="C81">
        <f t="shared" si="16"/>
        <v>1.3735758417240743E-2</v>
      </c>
      <c r="D81" t="s">
        <v>27</v>
      </c>
      <c r="E81" t="s">
        <v>21</v>
      </c>
      <c r="F81">
        <v>1</v>
      </c>
      <c r="G81">
        <f t="shared" si="21"/>
        <v>95</v>
      </c>
      <c r="I81">
        <v>2050</v>
      </c>
      <c r="J81" t="s">
        <v>25</v>
      </c>
      <c r="K81">
        <f t="shared" si="22"/>
        <v>97.5</v>
      </c>
      <c r="L81" cm="1">
        <f t="array" ref="L81">STOWA2024_JAARROND_T(A81*60,K81,I81,J81,"")</f>
        <v>39.418720138674601</v>
      </c>
      <c r="M81">
        <f t="shared" si="19"/>
        <v>3.8052985858572211E-2</v>
      </c>
    </row>
    <row r="82" spans="1:13" x14ac:dyDescent="0.3">
      <c r="A82">
        <v>48</v>
      </c>
      <c r="B82">
        <f t="shared" si="20"/>
        <v>9.8315546181179034E-3</v>
      </c>
      <c r="C82">
        <f t="shared" si="16"/>
        <v>9.8315546181179034E-3</v>
      </c>
      <c r="D82" t="s">
        <v>27</v>
      </c>
      <c r="E82" t="s">
        <v>21</v>
      </c>
      <c r="F82">
        <v>1</v>
      </c>
      <c r="G82">
        <f t="shared" si="21"/>
        <v>100</v>
      </c>
      <c r="I82">
        <v>2050</v>
      </c>
      <c r="J82" t="s">
        <v>25</v>
      </c>
      <c r="K82">
        <f t="shared" si="22"/>
        <v>102.5</v>
      </c>
      <c r="L82" cm="1">
        <f t="array" ref="L82">STOWA2024_JAARROND_T(A82*60,K82,I82,J82,"")</f>
        <v>53.151095960356869</v>
      </c>
      <c r="M82">
        <f t="shared" si="19"/>
        <v>2.8221431240454307E-2</v>
      </c>
    </row>
    <row r="83" spans="1:13" x14ac:dyDescent="0.3">
      <c r="A83">
        <v>48</v>
      </c>
      <c r="B83">
        <f t="shared" si="20"/>
        <v>7.107459791678733E-3</v>
      </c>
      <c r="C83">
        <f t="shared" si="16"/>
        <v>7.107459791678733E-3</v>
      </c>
      <c r="D83" t="s">
        <v>27</v>
      </c>
      <c r="E83" t="s">
        <v>21</v>
      </c>
      <c r="F83">
        <v>1</v>
      </c>
      <c r="G83">
        <f t="shared" si="21"/>
        <v>105</v>
      </c>
      <c r="I83">
        <v>2050</v>
      </c>
      <c r="J83" t="s">
        <v>25</v>
      </c>
      <c r="K83">
        <f t="shared" si="22"/>
        <v>107.5</v>
      </c>
      <c r="L83" cm="1">
        <f t="array" ref="L83">STOWA2024_JAARROND_T(A83*60,K83,I83,J83,"")</f>
        <v>71.043005984882441</v>
      </c>
      <c r="M83">
        <f t="shared" si="19"/>
        <v>2.1113971448775574E-2</v>
      </c>
    </row>
    <row r="84" spans="1:13" x14ac:dyDescent="0.3">
      <c r="A84">
        <v>48</v>
      </c>
      <c r="B84">
        <f t="shared" si="20"/>
        <v>5.1864418164321545E-3</v>
      </c>
      <c r="C84">
        <f t="shared" si="16"/>
        <v>5.1864418164321545E-3</v>
      </c>
      <c r="D84" t="s">
        <v>27</v>
      </c>
      <c r="E84" t="s">
        <v>21</v>
      </c>
      <c r="F84">
        <v>1</v>
      </c>
      <c r="G84">
        <f t="shared" si="21"/>
        <v>110</v>
      </c>
      <c r="I84">
        <v>2050</v>
      </c>
      <c r="J84" t="s">
        <v>25</v>
      </c>
      <c r="K84">
        <f t="shared" si="22"/>
        <v>112.5</v>
      </c>
      <c r="L84" cm="1">
        <f t="array" ref="L84">STOWA2024_JAARROND_T(A84*60,K84,I84,J84,"")</f>
        <v>94.17656313468774</v>
      </c>
      <c r="M84">
        <f t="shared" si="19"/>
        <v>1.592752963234342E-2</v>
      </c>
    </row>
    <row r="85" spans="1:13" x14ac:dyDescent="0.3">
      <c r="A85">
        <v>48</v>
      </c>
      <c r="B85">
        <f t="shared" si="20"/>
        <v>3.818492632008735E-3</v>
      </c>
      <c r="C85">
        <f t="shared" si="16"/>
        <v>3.818492632008735E-3</v>
      </c>
      <c r="D85" t="s">
        <v>27</v>
      </c>
      <c r="E85" t="s">
        <v>21</v>
      </c>
      <c r="F85">
        <v>1</v>
      </c>
      <c r="G85">
        <f t="shared" si="21"/>
        <v>115</v>
      </c>
      <c r="I85">
        <v>2050</v>
      </c>
      <c r="J85" t="s">
        <v>25</v>
      </c>
      <c r="K85">
        <f t="shared" si="22"/>
        <v>117.5</v>
      </c>
      <c r="L85" cm="1">
        <f t="array" ref="L85">STOWA2024_JAARROND_T(A85*60,K85,I85,J85,"")</f>
        <v>123.87442535343983</v>
      </c>
      <c r="M85">
        <f t="shared" si="19"/>
        <v>1.2109037000334685E-2</v>
      </c>
    </row>
    <row r="86" spans="1:13" x14ac:dyDescent="0.3">
      <c r="A86">
        <v>48</v>
      </c>
      <c r="B86">
        <f t="shared" si="20"/>
        <v>2.8348096131824586E-3</v>
      </c>
      <c r="C86">
        <f t="shared" si="16"/>
        <v>2.8348096131824586E-3</v>
      </c>
      <c r="D86" t="s">
        <v>27</v>
      </c>
      <c r="E86" t="s">
        <v>21</v>
      </c>
      <c r="F86">
        <v>1</v>
      </c>
      <c r="G86">
        <f t="shared" si="21"/>
        <v>120</v>
      </c>
      <c r="I86">
        <v>2050</v>
      </c>
      <c r="J86" t="s">
        <v>25</v>
      </c>
      <c r="K86">
        <f t="shared" si="22"/>
        <v>122.5</v>
      </c>
      <c r="L86" cm="1">
        <f t="array" ref="L86">STOWA2024_JAARROND_T(A86*60,K86,I86,J86,"")</f>
        <v>161.73854029910677</v>
      </c>
      <c r="M86">
        <f t="shared" si="19"/>
        <v>9.2742273871522264E-3</v>
      </c>
    </row>
    <row r="87" spans="1:13" x14ac:dyDescent="0.3">
      <c r="A87">
        <v>48</v>
      </c>
      <c r="B87">
        <f t="shared" si="20"/>
        <v>2.1213863174149583E-3</v>
      </c>
      <c r="C87">
        <f t="shared" si="16"/>
        <v>2.1213863174149583E-3</v>
      </c>
      <c r="D87" t="s">
        <v>27</v>
      </c>
      <c r="E87" t="s">
        <v>21</v>
      </c>
      <c r="F87">
        <v>1</v>
      </c>
      <c r="G87">
        <f t="shared" si="21"/>
        <v>125</v>
      </c>
      <c r="I87">
        <v>2050</v>
      </c>
      <c r="J87" t="s">
        <v>25</v>
      </c>
      <c r="K87">
        <f t="shared" si="22"/>
        <v>127.5</v>
      </c>
      <c r="L87" cm="1">
        <f t="array" ref="L87">STOWA2024_JAARROND_T(A87*60,K87,I87,J87,"")</f>
        <v>209.70688225498301</v>
      </c>
      <c r="M87">
        <f t="shared" si="19"/>
        <v>7.1528410697372681E-3</v>
      </c>
    </row>
    <row r="88" spans="1:13" x14ac:dyDescent="0.3">
      <c r="A88">
        <v>48</v>
      </c>
      <c r="B88">
        <f t="shared" si="20"/>
        <v>1.5993875655717464E-3</v>
      </c>
      <c r="C88">
        <f t="shared" si="16"/>
        <v>1.5993875655717464E-3</v>
      </c>
      <c r="D88" t="s">
        <v>27</v>
      </c>
      <c r="E88" t="s">
        <v>21</v>
      </c>
      <c r="F88">
        <v>1</v>
      </c>
      <c r="G88">
        <f t="shared" si="21"/>
        <v>130</v>
      </c>
      <c r="I88">
        <v>2050</v>
      </c>
      <c r="J88" t="s">
        <v>25</v>
      </c>
      <c r="K88">
        <f t="shared" si="22"/>
        <v>132.5</v>
      </c>
      <c r="L88" cm="1">
        <f t="array" ref="L88">STOWA2024_JAARROND_T(A88*60,K88,I88,J88,"")</f>
        <v>270.10219836627488</v>
      </c>
      <c r="M88">
        <f t="shared" si="19"/>
        <v>5.5534535041655217E-3</v>
      </c>
    </row>
    <row r="89" spans="1:13" x14ac:dyDescent="0.3">
      <c r="A89">
        <v>48</v>
      </c>
      <c r="B89">
        <f t="shared" si="20"/>
        <v>1.214528129662361E-3</v>
      </c>
      <c r="C89">
        <f t="shared" si="16"/>
        <v>1.214528129662361E-3</v>
      </c>
      <c r="D89" t="s">
        <v>27</v>
      </c>
      <c r="E89" t="s">
        <v>21</v>
      </c>
      <c r="F89">
        <v>1</v>
      </c>
      <c r="G89">
        <f t="shared" si="21"/>
        <v>135</v>
      </c>
      <c r="I89">
        <v>2050</v>
      </c>
      <c r="J89" t="s">
        <v>25</v>
      </c>
      <c r="K89">
        <f t="shared" si="22"/>
        <v>137.5</v>
      </c>
      <c r="L89" cm="1">
        <f t="array" ref="L89">STOWA2024_JAARROND_T(A89*60,K89,I89,J89,"")</f>
        <v>345.70772035270625</v>
      </c>
      <c r="M89">
        <f t="shared" si="19"/>
        <v>4.3389253745031607E-3</v>
      </c>
    </row>
    <row r="90" spans="1:13" x14ac:dyDescent="0.3">
      <c r="A90">
        <v>48</v>
      </c>
      <c r="B90">
        <f t="shared" si="20"/>
        <v>9.2850310925631733E-4</v>
      </c>
      <c r="C90">
        <f t="shared" si="16"/>
        <v>9.2850310925631733E-4</v>
      </c>
      <c r="D90" t="s">
        <v>27</v>
      </c>
      <c r="E90" t="s">
        <v>21</v>
      </c>
      <c r="F90">
        <v>1</v>
      </c>
      <c r="G90">
        <f t="shared" si="21"/>
        <v>140</v>
      </c>
      <c r="I90">
        <v>2050</v>
      </c>
      <c r="J90" t="s">
        <v>25</v>
      </c>
      <c r="K90">
        <f t="shared" si="22"/>
        <v>142.5</v>
      </c>
      <c r="L90" cm="1">
        <f t="array" ref="L90">STOWA2024_JAARROND_T(A90*60,K90,I90,J90,"")</f>
        <v>439.82823337902158</v>
      </c>
      <c r="M90">
        <f t="shared" si="19"/>
        <v>3.4104222652468433E-3</v>
      </c>
    </row>
    <row r="91" spans="1:13" x14ac:dyDescent="0.3">
      <c r="A91">
        <v>48</v>
      </c>
      <c r="B91">
        <f t="shared" si="20"/>
        <v>7.1445391906907289E-4</v>
      </c>
      <c r="C91">
        <f t="shared" si="16"/>
        <v>7.1445391906907289E-4</v>
      </c>
      <c r="D91" t="s">
        <v>27</v>
      </c>
      <c r="E91" t="s">
        <v>21</v>
      </c>
      <c r="F91">
        <v>1</v>
      </c>
      <c r="G91">
        <f t="shared" si="21"/>
        <v>145</v>
      </c>
      <c r="I91">
        <v>2050</v>
      </c>
      <c r="J91" t="s">
        <v>25</v>
      </c>
      <c r="K91">
        <f t="shared" si="22"/>
        <v>147.5</v>
      </c>
      <c r="L91" cm="1">
        <f t="array" ref="L91">STOWA2024_JAARROND_T(A91*60,K91,I91,J91,"")</f>
        <v>556.38635450844083</v>
      </c>
      <c r="M91">
        <f t="shared" si="19"/>
        <v>2.6959683461777705E-3</v>
      </c>
    </row>
    <row r="92" spans="1:13" x14ac:dyDescent="0.3">
      <c r="A92">
        <v>48</v>
      </c>
      <c r="B92">
        <f t="shared" si="20"/>
        <v>5.5314134602990964E-4</v>
      </c>
      <c r="C92">
        <f t="shared" si="16"/>
        <v>5.5314134602990964E-4</v>
      </c>
      <c r="D92" t="s">
        <v>27</v>
      </c>
      <c r="E92" t="s">
        <v>21</v>
      </c>
      <c r="F92">
        <v>1</v>
      </c>
      <c r="G92">
        <f t="shared" si="21"/>
        <v>150</v>
      </c>
      <c r="I92">
        <v>2050</v>
      </c>
      <c r="J92" t="s">
        <v>25</v>
      </c>
      <c r="K92">
        <f t="shared" si="22"/>
        <v>152.5</v>
      </c>
      <c r="L92" cm="1">
        <f t="array" ref="L92">STOWA2024_JAARROND_T(A92*60,K92,I92,J92,"")</f>
        <v>700.00984675687585</v>
      </c>
      <c r="M92">
        <f t="shared" si="19"/>
        <v>2.1428270001478608E-3</v>
      </c>
    </row>
    <row r="93" spans="1:13" x14ac:dyDescent="0.3">
      <c r="A93">
        <v>48</v>
      </c>
      <c r="B93">
        <f t="shared" si="20"/>
        <v>4.3077102016489616E-4</v>
      </c>
      <c r="C93">
        <f t="shared" si="16"/>
        <v>4.3077102016489616E-4</v>
      </c>
      <c r="D93" t="s">
        <v>27</v>
      </c>
      <c r="E93" t="s">
        <v>21</v>
      </c>
      <c r="F93">
        <v>1</v>
      </c>
      <c r="G93">
        <f t="shared" si="21"/>
        <v>155</v>
      </c>
      <c r="I93">
        <v>2050</v>
      </c>
      <c r="J93" t="s">
        <v>25</v>
      </c>
      <c r="K93">
        <f t="shared" si="22"/>
        <v>157.5</v>
      </c>
      <c r="L93" cm="1">
        <f t="array" ref="L93">STOWA2024_JAARROND_T(A93*60,K93,I93,J93,"")</f>
        <v>876.13957577188887</v>
      </c>
      <c r="M93">
        <f t="shared" si="19"/>
        <v>1.7120559799829647E-3</v>
      </c>
    </row>
    <row r="94" spans="1:13" x14ac:dyDescent="0.3">
      <c r="A94">
        <v>48</v>
      </c>
      <c r="B94" s="1">
        <f>M93</f>
        <v>1.7120559799829647E-3</v>
      </c>
      <c r="C94">
        <f t="shared" si="16"/>
        <v>1.7120559799829647E-3</v>
      </c>
      <c r="D94" t="s">
        <v>27</v>
      </c>
      <c r="E94" t="s">
        <v>21</v>
      </c>
      <c r="F94">
        <v>1</v>
      </c>
      <c r="G94">
        <f t="shared" si="21"/>
        <v>160</v>
      </c>
      <c r="I94">
        <v>2050</v>
      </c>
      <c r="J94" t="s">
        <v>25</v>
      </c>
      <c r="K94" s="1">
        <v>999</v>
      </c>
      <c r="L94" cm="1">
        <f t="array" ref="L94">STOWA2024_JAARROND_T(A94*60,K94,I94,J94,"")</f>
        <v>4628624195.863039</v>
      </c>
      <c r="M94">
        <f t="shared" si="19"/>
        <v>3.2407037956131038E-10</v>
      </c>
    </row>
    <row r="95" spans="1:13" x14ac:dyDescent="0.3">
      <c r="A95">
        <v>96</v>
      </c>
      <c r="B95" s="1">
        <f>365.25*24/A95 - M95</f>
        <v>12.46603797512978</v>
      </c>
      <c r="C95">
        <f>B95</f>
        <v>12.46603797512978</v>
      </c>
      <c r="D95" t="s">
        <v>27</v>
      </c>
      <c r="E95" t="s">
        <v>21</v>
      </c>
      <c r="F95">
        <v>1</v>
      </c>
      <c r="G95">
        <v>10</v>
      </c>
      <c r="I95">
        <v>2050</v>
      </c>
      <c r="J95" t="s">
        <v>25</v>
      </c>
      <c r="K95" s="1">
        <v>12.5</v>
      </c>
      <c r="L95" cm="1">
        <f t="array" ref="L95">STOWA2024_JAARROND_T(A95*60,K95,I95,J95,"")</f>
        <v>1.9024315885307081E-2</v>
      </c>
      <c r="M95">
        <f t="shared" si="19"/>
        <v>78.84646202487022</v>
      </c>
    </row>
    <row r="96" spans="1:13" x14ac:dyDescent="0.3">
      <c r="A96">
        <v>96</v>
      </c>
      <c r="B96">
        <f t="shared" ref="B96:B100" si="23">M95-M96</f>
        <v>28.960016796564794</v>
      </c>
      <c r="C96">
        <f t="shared" ref="C96:C125" si="24">B96</f>
        <v>28.960016796564794</v>
      </c>
      <c r="D96" t="s">
        <v>27</v>
      </c>
      <c r="E96" t="s">
        <v>21</v>
      </c>
      <c r="F96">
        <v>1</v>
      </c>
      <c r="G96">
        <f t="shared" ref="G96:G100" si="25">G95+5</f>
        <v>15</v>
      </c>
      <c r="I96">
        <v>2050</v>
      </c>
      <c r="J96" t="s">
        <v>25</v>
      </c>
      <c r="K96">
        <f t="shared" ref="K96:K100" si="26">AVERAGE(G96:G97)</f>
        <v>17.5</v>
      </c>
      <c r="L96" cm="1">
        <f t="array" ref="L96">STOWA2024_JAARROND_T(A96*60,K96,I96,J96,"")</f>
        <v>3.0068287951471519E-2</v>
      </c>
      <c r="M96">
        <f t="shared" si="19"/>
        <v>49.886445228305426</v>
      </c>
    </row>
    <row r="97" spans="1:13" x14ac:dyDescent="0.3">
      <c r="A97">
        <v>96</v>
      </c>
      <c r="B97">
        <f t="shared" si="23"/>
        <v>17.975078914819651</v>
      </c>
      <c r="C97">
        <f t="shared" si="24"/>
        <v>17.975078914819651</v>
      </c>
      <c r="D97" t="s">
        <v>27</v>
      </c>
      <c r="E97" t="s">
        <v>21</v>
      </c>
      <c r="F97">
        <v>1</v>
      </c>
      <c r="G97">
        <f t="shared" si="25"/>
        <v>20</v>
      </c>
      <c r="I97">
        <v>2050</v>
      </c>
      <c r="J97" t="s">
        <v>25</v>
      </c>
      <c r="K97">
        <f t="shared" si="26"/>
        <v>22.5</v>
      </c>
      <c r="L97" cm="1">
        <f t="array" ref="L97">STOWA2024_JAARROND_T(A97*60,K97,I97,J97,"")</f>
        <v>4.700519511651554E-2</v>
      </c>
      <c r="M97">
        <f t="shared" si="19"/>
        <v>31.911366313485775</v>
      </c>
    </row>
    <row r="98" spans="1:13" x14ac:dyDescent="0.3">
      <c r="A98">
        <v>96</v>
      </c>
      <c r="B98">
        <f t="shared" si="23"/>
        <v>11.283564694764262</v>
      </c>
      <c r="C98">
        <f t="shared" si="24"/>
        <v>11.283564694764262</v>
      </c>
      <c r="D98" t="s">
        <v>27</v>
      </c>
      <c r="E98" t="s">
        <v>21</v>
      </c>
      <c r="F98">
        <v>1</v>
      </c>
      <c r="G98">
        <f t="shared" si="25"/>
        <v>25</v>
      </c>
      <c r="I98">
        <v>2050</v>
      </c>
      <c r="J98" t="s">
        <v>25</v>
      </c>
      <c r="K98">
        <f t="shared" si="26"/>
        <v>27.5</v>
      </c>
      <c r="L98" cm="1">
        <f t="array" ref="L98">STOWA2024_JAARROND_T(A98*60,K98,I98,J98,"")</f>
        <v>7.2717395082887562E-2</v>
      </c>
      <c r="M98">
        <f t="shared" si="19"/>
        <v>20.627801618721513</v>
      </c>
    </row>
    <row r="99" spans="1:13" x14ac:dyDescent="0.3">
      <c r="A99">
        <v>96</v>
      </c>
      <c r="B99">
        <f t="shared" si="23"/>
        <v>7.1602530543013962</v>
      </c>
      <c r="C99">
        <f t="shared" si="24"/>
        <v>7.1602530543013962</v>
      </c>
      <c r="D99" t="s">
        <v>27</v>
      </c>
      <c r="E99" t="s">
        <v>21</v>
      </c>
      <c r="F99">
        <v>1</v>
      </c>
      <c r="G99">
        <f t="shared" si="25"/>
        <v>30</v>
      </c>
      <c r="I99">
        <v>2050</v>
      </c>
      <c r="J99" t="s">
        <v>25</v>
      </c>
      <c r="K99">
        <f t="shared" si="26"/>
        <v>32.5</v>
      </c>
      <c r="L99" cm="1">
        <f t="array" ref="L99">STOWA2024_JAARROND_T(A99*60,K99,I99,J99,"")</f>
        <v>0.11137884469656535</v>
      </c>
      <c r="M99">
        <f t="shared" si="19"/>
        <v>13.467548564420117</v>
      </c>
    </row>
    <row r="100" spans="1:13" x14ac:dyDescent="0.3">
      <c r="A100">
        <v>96</v>
      </c>
      <c r="B100">
        <f t="shared" si="23"/>
        <v>4.5905444468276659</v>
      </c>
      <c r="C100">
        <f t="shared" si="24"/>
        <v>4.5905444468276659</v>
      </c>
      <c r="D100" t="s">
        <v>27</v>
      </c>
      <c r="E100" t="s">
        <v>21</v>
      </c>
      <c r="F100">
        <v>1</v>
      </c>
      <c r="G100">
        <f t="shared" si="25"/>
        <v>35</v>
      </c>
      <c r="I100">
        <v>2050</v>
      </c>
      <c r="J100" t="s">
        <v>25</v>
      </c>
      <c r="K100">
        <f t="shared" si="26"/>
        <v>37.5</v>
      </c>
      <c r="L100" cm="1">
        <f t="array" ref="L100">STOWA2024_JAARROND_T(A100*60,K100,I100,J100,"")</f>
        <v>0.16897592702782455</v>
      </c>
      <c r="M100">
        <f t="shared" si="19"/>
        <v>8.8770041175924508</v>
      </c>
    </row>
    <row r="101" spans="1:13" x14ac:dyDescent="0.3">
      <c r="A101">
        <v>96</v>
      </c>
      <c r="B101">
        <f>M100-M101</f>
        <v>2.972300745787857</v>
      </c>
      <c r="C101">
        <f t="shared" si="24"/>
        <v>2.972300745787857</v>
      </c>
      <c r="D101" t="s">
        <v>27</v>
      </c>
      <c r="E101" t="s">
        <v>21</v>
      </c>
      <c r="F101">
        <v>1</v>
      </c>
      <c r="G101">
        <f>G100+5</f>
        <v>40</v>
      </c>
      <c r="I101">
        <v>2050</v>
      </c>
      <c r="J101" t="s">
        <v>25</v>
      </c>
      <c r="K101">
        <f>AVERAGE(G101:G102)</f>
        <v>42.5</v>
      </c>
      <c r="L101" cm="1">
        <f t="array" ref="L101">STOWA2024_JAARROND_T(A101*60,K101,I101,J101,"")</f>
        <v>0.25403477627049204</v>
      </c>
      <c r="M101">
        <f t="shared" si="19"/>
        <v>5.9047033718045938</v>
      </c>
    </row>
    <row r="102" spans="1:13" x14ac:dyDescent="0.3">
      <c r="A102">
        <v>96</v>
      </c>
      <c r="B102">
        <f t="shared" ref="B102:B124" si="27">M101-M102</f>
        <v>1.9426263011112046</v>
      </c>
      <c r="C102">
        <f t="shared" si="24"/>
        <v>1.9426263011112046</v>
      </c>
      <c r="D102" t="s">
        <v>27</v>
      </c>
      <c r="E102" t="s">
        <v>21</v>
      </c>
      <c r="F102">
        <v>1</v>
      </c>
      <c r="G102">
        <f t="shared" ref="G102:G125" si="28">G101+5</f>
        <v>45</v>
      </c>
      <c r="I102">
        <v>2050</v>
      </c>
      <c r="J102" t="s">
        <v>25</v>
      </c>
      <c r="K102">
        <f t="shared" ref="K102:K124" si="29">AVERAGE(G102:G103)</f>
        <v>47.5</v>
      </c>
      <c r="L102" cm="1">
        <f t="array" ref="L102">STOWA2024_JAARROND_T(A102*60,K102,I102,J102,"")</f>
        <v>0.37858930385155032</v>
      </c>
      <c r="M102">
        <f t="shared" si="19"/>
        <v>3.9620770706933892</v>
      </c>
    </row>
    <row r="103" spans="1:13" x14ac:dyDescent="0.3">
      <c r="A103">
        <v>96</v>
      </c>
      <c r="B103">
        <f t="shared" si="27"/>
        <v>1.2811993963393316</v>
      </c>
      <c r="C103">
        <f t="shared" si="24"/>
        <v>1.2811993963393316</v>
      </c>
      <c r="D103" t="s">
        <v>27</v>
      </c>
      <c r="E103" t="s">
        <v>21</v>
      </c>
      <c r="F103">
        <v>1</v>
      </c>
      <c r="G103">
        <f t="shared" si="28"/>
        <v>50</v>
      </c>
      <c r="I103">
        <v>2050</v>
      </c>
      <c r="J103" t="s">
        <v>25</v>
      </c>
      <c r="K103">
        <f t="shared" si="29"/>
        <v>52.5</v>
      </c>
      <c r="L103" cm="1">
        <f t="array" ref="L103">STOWA2024_JAARROND_T(A103*60,K103,I103,J103,"")</f>
        <v>0.55951825566282742</v>
      </c>
      <c r="M103">
        <f t="shared" si="19"/>
        <v>2.6808776743540577</v>
      </c>
    </row>
    <row r="104" spans="1:13" x14ac:dyDescent="0.3">
      <c r="A104">
        <v>96</v>
      </c>
      <c r="B104">
        <f t="shared" si="27"/>
        <v>0.85229263361073038</v>
      </c>
      <c r="C104">
        <f t="shared" si="24"/>
        <v>0.85229263361073038</v>
      </c>
      <c r="D104" t="s">
        <v>27</v>
      </c>
      <c r="E104" t="s">
        <v>21</v>
      </c>
      <c r="F104">
        <v>1</v>
      </c>
      <c r="G104">
        <f t="shared" si="28"/>
        <v>55</v>
      </c>
      <c r="I104">
        <v>2050</v>
      </c>
      <c r="J104" t="s">
        <v>25</v>
      </c>
      <c r="K104">
        <f t="shared" si="29"/>
        <v>57.5</v>
      </c>
      <c r="L104" cm="1">
        <f t="array" ref="L104">STOWA2024_JAARROND_T(A104*60,K104,I104,J104,"")</f>
        <v>0.82030639351082291</v>
      </c>
      <c r="M104">
        <f t="shared" si="19"/>
        <v>1.8285850407433273</v>
      </c>
    </row>
    <row r="105" spans="1:13" x14ac:dyDescent="0.3">
      <c r="A105">
        <v>96</v>
      </c>
      <c r="B105">
        <f t="shared" si="27"/>
        <v>0.57158063014529104</v>
      </c>
      <c r="C105">
        <f t="shared" si="24"/>
        <v>0.57158063014529104</v>
      </c>
      <c r="D105" t="s">
        <v>27</v>
      </c>
      <c r="E105" t="s">
        <v>21</v>
      </c>
      <c r="F105">
        <v>1</v>
      </c>
      <c r="G105">
        <f t="shared" si="28"/>
        <v>60</v>
      </c>
      <c r="I105">
        <v>2050</v>
      </c>
      <c r="J105" t="s">
        <v>25</v>
      </c>
      <c r="K105">
        <f t="shared" si="29"/>
        <v>62.5</v>
      </c>
      <c r="L105" cm="1">
        <f t="array" ref="L105">STOWA2024_JAARROND_T(A105*60,K105,I105,J105,"")</f>
        <v>1.1933132353022973</v>
      </c>
      <c r="M105">
        <f t="shared" si="19"/>
        <v>1.2570044105980362</v>
      </c>
    </row>
    <row r="106" spans="1:13" x14ac:dyDescent="0.3">
      <c r="A106">
        <v>96</v>
      </c>
      <c r="B106">
        <f t="shared" si="27"/>
        <v>0.38659905192905797</v>
      </c>
      <c r="C106">
        <f t="shared" si="24"/>
        <v>0.38659905192905797</v>
      </c>
      <c r="D106" t="s">
        <v>27</v>
      </c>
      <c r="E106" t="s">
        <v>21</v>
      </c>
      <c r="F106">
        <v>1</v>
      </c>
      <c r="G106">
        <f t="shared" si="28"/>
        <v>65</v>
      </c>
      <c r="I106">
        <v>2050</v>
      </c>
      <c r="J106" t="s">
        <v>25</v>
      </c>
      <c r="K106">
        <f t="shared" si="29"/>
        <v>67.5</v>
      </c>
      <c r="L106" cm="1">
        <f t="array" ref="L106">STOWA2024_JAARROND_T(A106*60,K106,I106,J106,"")</f>
        <v>1.723334978421774</v>
      </c>
      <c r="M106">
        <f t="shared" si="19"/>
        <v>0.87040535866897828</v>
      </c>
    </row>
    <row r="107" spans="1:13" x14ac:dyDescent="0.3">
      <c r="A107">
        <v>96</v>
      </c>
      <c r="B107">
        <f t="shared" si="27"/>
        <v>0.26340428681639216</v>
      </c>
      <c r="C107">
        <f t="shared" si="24"/>
        <v>0.26340428681639216</v>
      </c>
      <c r="D107" t="s">
        <v>27</v>
      </c>
      <c r="E107" t="s">
        <v>21</v>
      </c>
      <c r="F107">
        <v>1</v>
      </c>
      <c r="G107">
        <f t="shared" si="28"/>
        <v>70</v>
      </c>
      <c r="I107">
        <v>2050</v>
      </c>
      <c r="J107" t="s">
        <v>25</v>
      </c>
      <c r="K107">
        <f t="shared" si="29"/>
        <v>72.5</v>
      </c>
      <c r="L107" cm="1">
        <f t="array" ref="L107">STOWA2024_JAARROND_T(A107*60,K107,I107,J107,"")</f>
        <v>2.4711653233526483</v>
      </c>
      <c r="M107">
        <f t="shared" si="19"/>
        <v>0.60700107185258612</v>
      </c>
    </row>
    <row r="108" spans="1:13" x14ac:dyDescent="0.3">
      <c r="A108">
        <v>96</v>
      </c>
      <c r="B108">
        <f t="shared" si="27"/>
        <v>0.18078776588389273</v>
      </c>
      <c r="C108">
        <f t="shared" si="24"/>
        <v>0.18078776588389273</v>
      </c>
      <c r="D108" t="s">
        <v>27</v>
      </c>
      <c r="E108" t="s">
        <v>21</v>
      </c>
      <c r="F108">
        <v>1</v>
      </c>
      <c r="G108">
        <f t="shared" si="28"/>
        <v>75</v>
      </c>
      <c r="I108">
        <v>2050</v>
      </c>
      <c r="J108" t="s">
        <v>25</v>
      </c>
      <c r="K108">
        <f t="shared" si="29"/>
        <v>77.5</v>
      </c>
      <c r="L108" cm="1">
        <f t="array" ref="L108">STOWA2024_JAARROND_T(A108*60,K108,I108,J108,"")</f>
        <v>3.5193645505524866</v>
      </c>
      <c r="M108">
        <f t="shared" si="19"/>
        <v>0.42621330596869339</v>
      </c>
    </row>
    <row r="109" spans="1:13" x14ac:dyDescent="0.3">
      <c r="A109">
        <v>96</v>
      </c>
      <c r="B109">
        <f t="shared" si="27"/>
        <v>0.12496783752178525</v>
      </c>
      <c r="C109">
        <f t="shared" si="24"/>
        <v>0.12496783752178525</v>
      </c>
      <c r="D109" t="s">
        <v>27</v>
      </c>
      <c r="E109" t="s">
        <v>21</v>
      </c>
      <c r="F109">
        <v>1</v>
      </c>
      <c r="G109">
        <f t="shared" si="28"/>
        <v>80</v>
      </c>
      <c r="I109">
        <v>2050</v>
      </c>
      <c r="J109" t="s">
        <v>25</v>
      </c>
      <c r="K109">
        <f t="shared" si="29"/>
        <v>82.5</v>
      </c>
      <c r="L109" cm="1">
        <f t="array" ref="L109">STOWA2024_JAARROND_T(A109*60,K109,I109,J109,"")</f>
        <v>4.9793280135742917</v>
      </c>
      <c r="M109">
        <f t="shared" si="19"/>
        <v>0.30124546844690814</v>
      </c>
    </row>
    <row r="110" spans="1:13" x14ac:dyDescent="0.3">
      <c r="A110">
        <v>96</v>
      </c>
      <c r="B110">
        <f t="shared" si="27"/>
        <v>8.6971019747998035E-2</v>
      </c>
      <c r="C110">
        <f t="shared" si="24"/>
        <v>8.6971019747998035E-2</v>
      </c>
      <c r="D110" t="s">
        <v>27</v>
      </c>
      <c r="E110" t="s">
        <v>21</v>
      </c>
      <c r="F110">
        <v>1</v>
      </c>
      <c r="G110">
        <f t="shared" si="28"/>
        <v>85</v>
      </c>
      <c r="I110">
        <v>2050</v>
      </c>
      <c r="J110" t="s">
        <v>25</v>
      </c>
      <c r="K110">
        <f t="shared" si="29"/>
        <v>87.5</v>
      </c>
      <c r="L110" cm="1">
        <f t="array" ref="L110">STOWA2024_JAARROND_T(A110*60,K110,I110,J110,"")</f>
        <v>7.0003680285172036</v>
      </c>
      <c r="M110">
        <f t="shared" si="19"/>
        <v>0.2142744486989101</v>
      </c>
    </row>
    <row r="111" spans="1:13" x14ac:dyDescent="0.3">
      <c r="A111">
        <v>96</v>
      </c>
      <c r="B111">
        <f t="shared" si="27"/>
        <v>6.0927982537156838E-2</v>
      </c>
      <c r="C111">
        <f t="shared" si="24"/>
        <v>6.0927982537156838E-2</v>
      </c>
      <c r="D111" t="s">
        <v>27</v>
      </c>
      <c r="E111" t="s">
        <v>21</v>
      </c>
      <c r="F111">
        <v>1</v>
      </c>
      <c r="G111">
        <f t="shared" si="28"/>
        <v>90</v>
      </c>
      <c r="I111">
        <v>2050</v>
      </c>
      <c r="J111" t="s">
        <v>25</v>
      </c>
      <c r="K111">
        <f t="shared" si="29"/>
        <v>92.5</v>
      </c>
      <c r="L111" cm="1">
        <f t="array" ref="L111">STOWA2024_JAARROND_T(A111*60,K111,I111,J111,"")</f>
        <v>9.7817708979205733</v>
      </c>
      <c r="M111">
        <f t="shared" si="19"/>
        <v>0.15334646616175326</v>
      </c>
    </row>
    <row r="112" spans="1:13" x14ac:dyDescent="0.3">
      <c r="A112">
        <v>96</v>
      </c>
      <c r="B112">
        <f t="shared" si="27"/>
        <v>4.2954546535910215E-2</v>
      </c>
      <c r="C112">
        <f t="shared" si="24"/>
        <v>4.2954546535910215E-2</v>
      </c>
      <c r="D112" t="s">
        <v>27</v>
      </c>
      <c r="E112" t="s">
        <v>21</v>
      </c>
      <c r="F112">
        <v>1</v>
      </c>
      <c r="G112">
        <f t="shared" si="28"/>
        <v>95</v>
      </c>
      <c r="I112">
        <v>2050</v>
      </c>
      <c r="J112" t="s">
        <v>25</v>
      </c>
      <c r="K112">
        <f t="shared" si="29"/>
        <v>97.5</v>
      </c>
      <c r="L112" cm="1">
        <f t="array" ref="L112">STOWA2024_JAARROND_T(A112*60,K112,I112,J112,"")</f>
        <v>13.587951048265365</v>
      </c>
      <c r="M112">
        <f t="shared" si="19"/>
        <v>0.11039191962584305</v>
      </c>
    </row>
    <row r="113" spans="1:13" x14ac:dyDescent="0.3">
      <c r="A113">
        <v>96</v>
      </c>
      <c r="B113">
        <f t="shared" si="27"/>
        <v>3.0468810033156574E-2</v>
      </c>
      <c r="C113">
        <f t="shared" si="24"/>
        <v>3.0468810033156574E-2</v>
      </c>
      <c r="D113" t="s">
        <v>27</v>
      </c>
      <c r="E113" t="s">
        <v>21</v>
      </c>
      <c r="F113">
        <v>1</v>
      </c>
      <c r="G113">
        <f t="shared" si="28"/>
        <v>100</v>
      </c>
      <c r="I113">
        <v>2050</v>
      </c>
      <c r="J113" t="s">
        <v>25</v>
      </c>
      <c r="K113">
        <f t="shared" si="29"/>
        <v>102.5</v>
      </c>
      <c r="L113" cm="1">
        <f t="array" ref="L113">STOWA2024_JAARROND_T(A113*60,K113,I113,J113,"")</f>
        <v>18.768038526584814</v>
      </c>
      <c r="M113">
        <f t="shared" si="19"/>
        <v>7.9923109592686475E-2</v>
      </c>
    </row>
    <row r="114" spans="1:13" x14ac:dyDescent="0.3">
      <c r="A114">
        <v>96</v>
      </c>
      <c r="B114">
        <f t="shared" si="27"/>
        <v>2.1740259739738671E-2</v>
      </c>
      <c r="C114">
        <f t="shared" si="24"/>
        <v>2.1740259739738671E-2</v>
      </c>
      <c r="D114" t="s">
        <v>27</v>
      </c>
      <c r="E114" t="s">
        <v>21</v>
      </c>
      <c r="F114">
        <v>1</v>
      </c>
      <c r="G114">
        <f t="shared" si="28"/>
        <v>105</v>
      </c>
      <c r="I114">
        <v>2050</v>
      </c>
      <c r="J114" t="s">
        <v>25</v>
      </c>
      <c r="K114">
        <f t="shared" si="29"/>
        <v>107.5</v>
      </c>
      <c r="L114" cm="1">
        <f t="array" ref="L114">STOWA2024_JAARROND_T(A114*60,K114,I114,J114,"")</f>
        <v>25.780792858911557</v>
      </c>
      <c r="M114">
        <f t="shared" si="19"/>
        <v>5.8182849852947804E-2</v>
      </c>
    </row>
    <row r="115" spans="1:13" x14ac:dyDescent="0.3">
      <c r="A115">
        <v>96</v>
      </c>
      <c r="B115">
        <f t="shared" si="27"/>
        <v>1.5600924217733944E-2</v>
      </c>
      <c r="C115">
        <f t="shared" si="24"/>
        <v>1.5600924217733944E-2</v>
      </c>
      <c r="D115" t="s">
        <v>27</v>
      </c>
      <c r="E115" t="s">
        <v>21</v>
      </c>
      <c r="F115">
        <v>1</v>
      </c>
      <c r="G115">
        <f t="shared" si="28"/>
        <v>110</v>
      </c>
      <c r="I115">
        <v>2050</v>
      </c>
      <c r="J115" t="s">
        <v>25</v>
      </c>
      <c r="K115">
        <f t="shared" si="29"/>
        <v>112.5</v>
      </c>
      <c r="L115" cm="1">
        <f t="array" ref="L115">STOWA2024_JAARROND_T(A115*60,K115,I115,J115,"")</f>
        <v>35.226213413879741</v>
      </c>
      <c r="M115">
        <f t="shared" si="19"/>
        <v>4.258192563521386E-2</v>
      </c>
    </row>
    <row r="116" spans="1:13" x14ac:dyDescent="0.3">
      <c r="A116">
        <v>96</v>
      </c>
      <c r="B116">
        <f t="shared" si="27"/>
        <v>1.1256960418885513E-2</v>
      </c>
      <c r="C116">
        <f t="shared" si="24"/>
        <v>1.1256960418885513E-2</v>
      </c>
      <c r="D116" t="s">
        <v>27</v>
      </c>
      <c r="E116" t="s">
        <v>21</v>
      </c>
      <c r="F116">
        <v>1</v>
      </c>
      <c r="G116">
        <f t="shared" si="28"/>
        <v>115</v>
      </c>
      <c r="I116">
        <v>2050</v>
      </c>
      <c r="J116" t="s">
        <v>25</v>
      </c>
      <c r="K116">
        <f t="shared" si="29"/>
        <v>117.5</v>
      </c>
      <c r="L116" cm="1">
        <f t="array" ref="L116">STOWA2024_JAARROND_T(A116*60,K116,I116,J116,"")</f>
        <v>47.885128990282645</v>
      </c>
      <c r="M116">
        <f t="shared" si="19"/>
        <v>3.1324965216328347E-2</v>
      </c>
    </row>
    <row r="117" spans="1:13" x14ac:dyDescent="0.3">
      <c r="A117">
        <v>96</v>
      </c>
      <c r="B117">
        <f t="shared" si="27"/>
        <v>8.1663850670860121E-3</v>
      </c>
      <c r="C117">
        <f t="shared" si="24"/>
        <v>8.1663850670860121E-3</v>
      </c>
      <c r="D117" t="s">
        <v>27</v>
      </c>
      <c r="E117" t="s">
        <v>21</v>
      </c>
      <c r="F117">
        <v>1</v>
      </c>
      <c r="G117">
        <f t="shared" si="28"/>
        <v>120</v>
      </c>
      <c r="I117">
        <v>2050</v>
      </c>
      <c r="J117" t="s">
        <v>25</v>
      </c>
      <c r="K117">
        <f t="shared" si="29"/>
        <v>122.5</v>
      </c>
      <c r="L117" cm="1">
        <f t="array" ref="L117">STOWA2024_JAARROND_T(A117*60,K117,I117,J117,"")</f>
        <v>64.770810228150992</v>
      </c>
      <c r="M117">
        <f t="shared" si="19"/>
        <v>2.3158580149242335E-2</v>
      </c>
    </row>
    <row r="118" spans="1:13" x14ac:dyDescent="0.3">
      <c r="A118">
        <v>96</v>
      </c>
      <c r="B118">
        <f t="shared" si="27"/>
        <v>5.9547942461548806E-3</v>
      </c>
      <c r="C118">
        <f t="shared" si="24"/>
        <v>5.9547942461548806E-3</v>
      </c>
      <c r="D118" t="s">
        <v>27</v>
      </c>
      <c r="E118" t="s">
        <v>21</v>
      </c>
      <c r="F118">
        <v>1</v>
      </c>
      <c r="G118">
        <f t="shared" si="28"/>
        <v>125</v>
      </c>
      <c r="I118">
        <v>2050</v>
      </c>
      <c r="J118" t="s">
        <v>25</v>
      </c>
      <c r="K118">
        <f t="shared" si="29"/>
        <v>127.5</v>
      </c>
      <c r="L118" cm="1">
        <f t="array" ref="L118">STOWA2024_JAARROND_T(A118*60,K118,I118,J118,"")</f>
        <v>87.190110854076863</v>
      </c>
      <c r="M118">
        <f t="shared" si="19"/>
        <v>1.7203785903087455E-2</v>
      </c>
    </row>
    <row r="119" spans="1:13" x14ac:dyDescent="0.3">
      <c r="A119">
        <v>96</v>
      </c>
      <c r="B119">
        <f t="shared" si="27"/>
        <v>4.3638152813289376E-3</v>
      </c>
      <c r="C119">
        <f t="shared" si="24"/>
        <v>4.3638152813289376E-3</v>
      </c>
      <c r="D119" t="s">
        <v>27</v>
      </c>
      <c r="E119" t="s">
        <v>21</v>
      </c>
      <c r="F119">
        <v>1</v>
      </c>
      <c r="G119">
        <f t="shared" si="28"/>
        <v>130</v>
      </c>
      <c r="I119">
        <v>2050</v>
      </c>
      <c r="J119" t="s">
        <v>25</v>
      </c>
      <c r="K119">
        <f t="shared" si="29"/>
        <v>132.5</v>
      </c>
      <c r="L119" cm="1">
        <f t="array" ref="L119">STOWA2024_JAARROND_T(A119*60,K119,I119,J119,"")</f>
        <v>116.82269719979821</v>
      </c>
      <c r="M119">
        <f t="shared" si="19"/>
        <v>1.2839970621758517E-2</v>
      </c>
    </row>
    <row r="120" spans="1:13" x14ac:dyDescent="0.3">
      <c r="A120">
        <v>96</v>
      </c>
      <c r="B120">
        <f t="shared" si="27"/>
        <v>3.2135140599098017E-3</v>
      </c>
      <c r="C120">
        <f t="shared" si="24"/>
        <v>3.2135140599098017E-3</v>
      </c>
      <c r="D120" t="s">
        <v>27</v>
      </c>
      <c r="E120" t="s">
        <v>21</v>
      </c>
      <c r="F120">
        <v>1</v>
      </c>
      <c r="G120">
        <f t="shared" si="28"/>
        <v>135</v>
      </c>
      <c r="I120">
        <v>2050</v>
      </c>
      <c r="J120" t="s">
        <v>25</v>
      </c>
      <c r="K120">
        <f t="shared" si="29"/>
        <v>137.5</v>
      </c>
      <c r="L120" cm="1">
        <f t="array" ref="L120">STOWA2024_JAARROND_T(A120*60,K120,I120,J120,"")</f>
        <v>155.82057534490471</v>
      </c>
      <c r="M120">
        <f t="shared" si="19"/>
        <v>9.6264565618487154E-3</v>
      </c>
    </row>
    <row r="121" spans="1:13" x14ac:dyDescent="0.3">
      <c r="A121">
        <v>96</v>
      </c>
      <c r="B121">
        <f t="shared" si="27"/>
        <v>2.3776112090514896E-3</v>
      </c>
      <c r="C121">
        <f t="shared" si="24"/>
        <v>2.3776112090514896E-3</v>
      </c>
      <c r="D121" t="s">
        <v>27</v>
      </c>
      <c r="E121" t="s">
        <v>21</v>
      </c>
      <c r="F121">
        <v>1</v>
      </c>
      <c r="G121">
        <f t="shared" si="28"/>
        <v>140</v>
      </c>
      <c r="I121">
        <v>2050</v>
      </c>
      <c r="J121" t="s">
        <v>25</v>
      </c>
      <c r="K121">
        <f t="shared" si="29"/>
        <v>142.5</v>
      </c>
      <c r="L121" cm="1">
        <f t="array" ref="L121">STOWA2024_JAARROND_T(A121*60,K121,I121,J121,"")</f>
        <v>206.92950766582038</v>
      </c>
      <c r="M121">
        <f t="shared" si="19"/>
        <v>7.2488453527972257E-3</v>
      </c>
    </row>
    <row r="122" spans="1:13" x14ac:dyDescent="0.3">
      <c r="A122">
        <v>96</v>
      </c>
      <c r="B122">
        <f t="shared" si="27"/>
        <v>1.7670896593292625E-3</v>
      </c>
      <c r="C122">
        <f t="shared" si="24"/>
        <v>1.7670896593292625E-3</v>
      </c>
      <c r="D122" t="s">
        <v>27</v>
      </c>
      <c r="E122" t="s">
        <v>21</v>
      </c>
      <c r="F122">
        <v>1</v>
      </c>
      <c r="G122">
        <f t="shared" si="28"/>
        <v>145</v>
      </c>
      <c r="I122">
        <v>2050</v>
      </c>
      <c r="J122" t="s">
        <v>25</v>
      </c>
      <c r="K122">
        <f t="shared" si="29"/>
        <v>147.5</v>
      </c>
      <c r="L122" cm="1">
        <f t="array" ref="L122">STOWA2024_JAARROND_T(A122*60,K122,I122,J122,"")</f>
        <v>273.63496001607541</v>
      </c>
      <c r="M122">
        <f t="shared" si="19"/>
        <v>5.4817556934679632E-3</v>
      </c>
    </row>
    <row r="123" spans="1:13" x14ac:dyDescent="0.3">
      <c r="A123">
        <v>96</v>
      </c>
      <c r="B123">
        <f t="shared" si="27"/>
        <v>1.3191837938465387E-3</v>
      </c>
      <c r="C123">
        <f t="shared" si="24"/>
        <v>1.3191837938465387E-3</v>
      </c>
      <c r="D123" t="s">
        <v>27</v>
      </c>
      <c r="E123" t="s">
        <v>21</v>
      </c>
      <c r="F123">
        <v>1</v>
      </c>
      <c r="G123">
        <f t="shared" si="28"/>
        <v>150</v>
      </c>
      <c r="I123">
        <v>2050</v>
      </c>
      <c r="J123" t="s">
        <v>25</v>
      </c>
      <c r="K123">
        <f t="shared" si="29"/>
        <v>152.5</v>
      </c>
      <c r="L123" cm="1">
        <f t="array" ref="L123">STOWA2024_JAARROND_T(A123*60,K123,I123,J123,"")</f>
        <v>360.35413589766972</v>
      </c>
      <c r="M123">
        <f t="shared" si="19"/>
        <v>4.1625718996214246E-3</v>
      </c>
    </row>
    <row r="124" spans="1:13" x14ac:dyDescent="0.3">
      <c r="A124">
        <v>96</v>
      </c>
      <c r="B124">
        <f t="shared" si="27"/>
        <v>9.8903948083537817E-4</v>
      </c>
      <c r="C124">
        <f t="shared" si="24"/>
        <v>9.8903948083537817E-4</v>
      </c>
      <c r="D124" t="s">
        <v>27</v>
      </c>
      <c r="E124" t="s">
        <v>21</v>
      </c>
      <c r="F124">
        <v>1</v>
      </c>
      <c r="G124">
        <f t="shared" si="28"/>
        <v>155</v>
      </c>
      <c r="I124">
        <v>2050</v>
      </c>
      <c r="J124" t="s">
        <v>25</v>
      </c>
      <c r="K124">
        <f t="shared" si="29"/>
        <v>157.5</v>
      </c>
      <c r="L124" cm="1">
        <f t="array" ref="L124">STOWA2024_JAARROND_T(A124*60,K124,I124,J124,"")</f>
        <v>472.6594223902041</v>
      </c>
      <c r="M124">
        <f t="shared" si="19"/>
        <v>3.1735324187860464E-3</v>
      </c>
    </row>
    <row r="125" spans="1:13" x14ac:dyDescent="0.3">
      <c r="A125">
        <v>96</v>
      </c>
      <c r="B125" s="1">
        <f>M124</f>
        <v>3.1735324187860464E-3</v>
      </c>
      <c r="C125">
        <f t="shared" si="24"/>
        <v>3.1735324187860464E-3</v>
      </c>
      <c r="D125" t="s">
        <v>27</v>
      </c>
      <c r="E125" t="s">
        <v>21</v>
      </c>
      <c r="F125">
        <v>1</v>
      </c>
      <c r="G125">
        <f t="shared" si="28"/>
        <v>160</v>
      </c>
      <c r="I125">
        <v>2050</v>
      </c>
      <c r="J125" t="s">
        <v>25</v>
      </c>
      <c r="K125" s="1">
        <v>999</v>
      </c>
      <c r="L125" cm="1">
        <f t="array" ref="L125">STOWA2024_JAARROND_T(A125*60,K125,I125,J125,"")</f>
        <v>4554932878961.8779</v>
      </c>
      <c r="M125">
        <f t="shared" si="19"/>
        <v>3.2931330490689196E-13</v>
      </c>
    </row>
    <row r="126" spans="1:13" x14ac:dyDescent="0.3">
      <c r="A126">
        <v>192</v>
      </c>
      <c r="B126" s="1">
        <f>365.25*24/A126 - M126</f>
        <v>-50.019647981305312</v>
      </c>
      <c r="C126">
        <f>B126</f>
        <v>-50.019647981305312</v>
      </c>
      <c r="D126" t="s">
        <v>27</v>
      </c>
      <c r="E126" t="s">
        <v>21</v>
      </c>
      <c r="F126">
        <v>1</v>
      </c>
      <c r="G126">
        <v>10</v>
      </c>
      <c r="I126">
        <v>2050</v>
      </c>
      <c r="J126" t="s">
        <v>25</v>
      </c>
      <c r="K126" s="1">
        <v>12.5</v>
      </c>
      <c r="L126" cm="1">
        <f t="array" ref="L126">STOWA2024_JAARROND_T(A126*60,K126,I126,J126,"")</f>
        <v>1.5677929673501408E-2</v>
      </c>
      <c r="M126">
        <f t="shared" si="19"/>
        <v>95.675897981305312</v>
      </c>
    </row>
    <row r="127" spans="1:13" x14ac:dyDescent="0.3">
      <c r="A127">
        <v>192</v>
      </c>
      <c r="B127">
        <f t="shared" ref="B127:B131" si="30">M126-M127</f>
        <v>25.05225592973126</v>
      </c>
      <c r="C127">
        <f t="shared" ref="C127:C156" si="31">B127</f>
        <v>25.05225592973126</v>
      </c>
      <c r="D127" t="s">
        <v>27</v>
      </c>
      <c r="E127" t="s">
        <v>21</v>
      </c>
      <c r="F127">
        <v>1</v>
      </c>
      <c r="G127">
        <f t="shared" ref="G127:G131" si="32">G126+5</f>
        <v>15</v>
      </c>
      <c r="I127">
        <v>2050</v>
      </c>
      <c r="J127" t="s">
        <v>25</v>
      </c>
      <c r="K127">
        <f t="shared" ref="K127:K131" si="33">AVERAGE(G127:G128)</f>
        <v>17.5</v>
      </c>
      <c r="L127" cm="1">
        <f t="array" ref="L127">STOWA2024_JAARROND_T(A127*60,K127,I127,J127,"")</f>
        <v>2.123934643450703E-2</v>
      </c>
      <c r="M127">
        <f t="shared" si="19"/>
        <v>70.623642051574052</v>
      </c>
    </row>
    <row r="128" spans="1:13" x14ac:dyDescent="0.3">
      <c r="A128">
        <v>192</v>
      </c>
      <c r="B128">
        <f t="shared" si="30"/>
        <v>18.513840923557197</v>
      </c>
      <c r="C128">
        <f t="shared" si="31"/>
        <v>18.513840923557197</v>
      </c>
      <c r="D128" t="s">
        <v>27</v>
      </c>
      <c r="E128" t="s">
        <v>21</v>
      </c>
      <c r="F128">
        <v>1</v>
      </c>
      <c r="G128">
        <f t="shared" si="32"/>
        <v>20</v>
      </c>
      <c r="I128">
        <v>2050</v>
      </c>
      <c r="J128" t="s">
        <v>25</v>
      </c>
      <c r="K128">
        <f t="shared" si="33"/>
        <v>22.5</v>
      </c>
      <c r="L128" cm="1">
        <f t="array" ref="L128">STOWA2024_JAARROND_T(A128*60,K128,I128,J128,"")</f>
        <v>2.8785371802033697E-2</v>
      </c>
      <c r="M128">
        <f t="shared" si="19"/>
        <v>52.109801128016855</v>
      </c>
    </row>
    <row r="129" spans="1:13" x14ac:dyDescent="0.3">
      <c r="A129">
        <v>192</v>
      </c>
      <c r="B129">
        <f t="shared" si="30"/>
        <v>13.675929778339679</v>
      </c>
      <c r="C129">
        <f t="shared" si="31"/>
        <v>13.675929778339679</v>
      </c>
      <c r="D129" t="s">
        <v>27</v>
      </c>
      <c r="E129" t="s">
        <v>21</v>
      </c>
      <c r="F129">
        <v>1</v>
      </c>
      <c r="G129">
        <f t="shared" si="32"/>
        <v>25</v>
      </c>
      <c r="I129">
        <v>2050</v>
      </c>
      <c r="J129" t="s">
        <v>25</v>
      </c>
      <c r="K129">
        <f t="shared" si="33"/>
        <v>27.5</v>
      </c>
      <c r="L129" cm="1">
        <f t="array" ref="L129">STOWA2024_JAARROND_T(A129*60,K129,I129,J129,"")</f>
        <v>3.9028074646781562E-2</v>
      </c>
      <c r="M129">
        <f t="shared" si="19"/>
        <v>38.433871349677176</v>
      </c>
    </row>
    <row r="130" spans="1:13" x14ac:dyDescent="0.3">
      <c r="A130">
        <v>192</v>
      </c>
      <c r="B130">
        <f t="shared" si="30"/>
        <v>10.09745021226064</v>
      </c>
      <c r="C130">
        <f t="shared" si="31"/>
        <v>10.09745021226064</v>
      </c>
      <c r="D130" t="s">
        <v>27</v>
      </c>
      <c r="E130" t="s">
        <v>21</v>
      </c>
      <c r="F130">
        <v>1</v>
      </c>
      <c r="G130">
        <f t="shared" si="32"/>
        <v>30</v>
      </c>
      <c r="I130">
        <v>2050</v>
      </c>
      <c r="J130" t="s">
        <v>25</v>
      </c>
      <c r="K130">
        <f t="shared" si="33"/>
        <v>32.5</v>
      </c>
      <c r="L130" cm="1">
        <f t="array" ref="L130">STOWA2024_JAARROND_T(A130*60,K130,I130,J130,"")</f>
        <v>5.2935407499973254E-2</v>
      </c>
      <c r="M130">
        <f t="shared" si="19"/>
        <v>28.336421137416536</v>
      </c>
    </row>
    <row r="131" spans="1:13" x14ac:dyDescent="0.3">
      <c r="A131">
        <v>192</v>
      </c>
      <c r="B131">
        <f t="shared" si="30"/>
        <v>7.4531939288284406</v>
      </c>
      <c r="C131">
        <f t="shared" si="31"/>
        <v>7.4531939288284406</v>
      </c>
      <c r="D131" t="s">
        <v>27</v>
      </c>
      <c r="E131" t="s">
        <v>21</v>
      </c>
      <c r="F131">
        <v>1</v>
      </c>
      <c r="G131">
        <f t="shared" si="32"/>
        <v>35</v>
      </c>
      <c r="I131">
        <v>2050</v>
      </c>
      <c r="J131" t="s">
        <v>25</v>
      </c>
      <c r="K131">
        <f t="shared" si="33"/>
        <v>37.5</v>
      </c>
      <c r="L131" cm="1">
        <f t="array" ref="L131">STOWA2024_JAARROND_T(A131*60,K131,I131,J131,"")</f>
        <v>7.1827978741864876E-2</v>
      </c>
      <c r="M131">
        <f t="shared" ref="M131:M187" si="34">1/L131 * 12/8</f>
        <v>20.883227208588096</v>
      </c>
    </row>
    <row r="132" spans="1:13" x14ac:dyDescent="0.3">
      <c r="A132">
        <v>192</v>
      </c>
      <c r="B132">
        <f>M131-M132</f>
        <v>5.4989325605469794</v>
      </c>
      <c r="C132">
        <f t="shared" si="31"/>
        <v>5.4989325605469794</v>
      </c>
      <c r="D132" t="s">
        <v>27</v>
      </c>
      <c r="E132" t="s">
        <v>21</v>
      </c>
      <c r="F132">
        <v>1</v>
      </c>
      <c r="G132">
        <f>G131+5</f>
        <v>40</v>
      </c>
      <c r="I132">
        <v>2050</v>
      </c>
      <c r="J132" t="s">
        <v>25</v>
      </c>
      <c r="K132">
        <f>AVERAGE(G132:G133)</f>
        <v>42.5</v>
      </c>
      <c r="L132" cm="1">
        <f t="array" ref="L132">STOWA2024_JAARROND_T(A132*60,K132,I132,J132,"")</f>
        <v>9.750203271041713E-2</v>
      </c>
      <c r="M132">
        <f t="shared" si="34"/>
        <v>15.384294648041116</v>
      </c>
    </row>
    <row r="133" spans="1:13" x14ac:dyDescent="0.3">
      <c r="A133">
        <v>192</v>
      </c>
      <c r="B133">
        <f t="shared" ref="B133:B155" si="35">M132-M133</f>
        <v>4.0556291204442338</v>
      </c>
      <c r="C133">
        <f t="shared" si="31"/>
        <v>4.0556291204442338</v>
      </c>
      <c r="D133" t="s">
        <v>27</v>
      </c>
      <c r="E133" t="s">
        <v>21</v>
      </c>
      <c r="F133">
        <v>1</v>
      </c>
      <c r="G133">
        <f t="shared" ref="G133:G156" si="36">G132+5</f>
        <v>45</v>
      </c>
      <c r="I133">
        <v>2050</v>
      </c>
      <c r="J133" t="s">
        <v>25</v>
      </c>
      <c r="K133">
        <f t="shared" ref="K133:K155" si="37">AVERAGE(G133:G134)</f>
        <v>47.5</v>
      </c>
      <c r="L133" cm="1">
        <f t="array" ref="L133">STOWA2024_JAARROND_T(A133*60,K133,I133,J133,"")</f>
        <v>0.13240747520932333</v>
      </c>
      <c r="M133">
        <f t="shared" si="34"/>
        <v>11.328665527596883</v>
      </c>
    </row>
    <row r="134" spans="1:13" x14ac:dyDescent="0.3">
      <c r="A134">
        <v>192</v>
      </c>
      <c r="B134">
        <f t="shared" si="35"/>
        <v>2.9896887398071428</v>
      </c>
      <c r="C134">
        <f t="shared" si="31"/>
        <v>2.9896887398071428</v>
      </c>
      <c r="D134" t="s">
        <v>27</v>
      </c>
      <c r="E134" t="s">
        <v>21</v>
      </c>
      <c r="F134">
        <v>1</v>
      </c>
      <c r="G134">
        <f t="shared" si="36"/>
        <v>50</v>
      </c>
      <c r="I134">
        <v>2050</v>
      </c>
      <c r="J134" t="s">
        <v>25</v>
      </c>
      <c r="K134">
        <f t="shared" si="37"/>
        <v>52.5</v>
      </c>
      <c r="L134" cm="1">
        <f t="array" ref="L134">STOWA2024_JAARROND_T(A134*60,K134,I134,J134,"")</f>
        <v>0.17987818387938909</v>
      </c>
      <c r="M134">
        <f t="shared" si="34"/>
        <v>8.3389767877897398</v>
      </c>
    </row>
    <row r="135" spans="1:13" x14ac:dyDescent="0.3">
      <c r="A135">
        <v>192</v>
      </c>
      <c r="B135">
        <f t="shared" si="35"/>
        <v>2.2032334895599632</v>
      </c>
      <c r="C135">
        <f t="shared" si="31"/>
        <v>2.2032334895599632</v>
      </c>
      <c r="D135" t="s">
        <v>27</v>
      </c>
      <c r="E135" t="s">
        <v>21</v>
      </c>
      <c r="F135">
        <v>1</v>
      </c>
      <c r="G135">
        <f t="shared" si="36"/>
        <v>55</v>
      </c>
      <c r="I135">
        <v>2050</v>
      </c>
      <c r="J135" t="s">
        <v>25</v>
      </c>
      <c r="K135">
        <f t="shared" si="37"/>
        <v>57.5</v>
      </c>
      <c r="L135" cm="1">
        <f t="array" ref="L135">STOWA2024_JAARROND_T(A135*60,K135,I135,J135,"")</f>
        <v>0.2444691583549079</v>
      </c>
      <c r="M135">
        <f t="shared" si="34"/>
        <v>6.1357432982297766</v>
      </c>
    </row>
    <row r="136" spans="1:13" x14ac:dyDescent="0.3">
      <c r="A136">
        <v>192</v>
      </c>
      <c r="B136">
        <f t="shared" si="35"/>
        <v>1.6228664443315335</v>
      </c>
      <c r="C136">
        <f t="shared" si="31"/>
        <v>1.6228664443315335</v>
      </c>
      <c r="D136" t="s">
        <v>27</v>
      </c>
      <c r="E136" t="s">
        <v>21</v>
      </c>
      <c r="F136">
        <v>1</v>
      </c>
      <c r="G136">
        <f t="shared" si="36"/>
        <v>60</v>
      </c>
      <c r="I136">
        <v>2050</v>
      </c>
      <c r="J136" t="s">
        <v>25</v>
      </c>
      <c r="K136">
        <f t="shared" si="37"/>
        <v>62.5</v>
      </c>
      <c r="L136" cm="1">
        <f t="array" ref="L136">STOWA2024_JAARROND_T(A136*60,K136,I136,J136,"")</f>
        <v>0.33238221395389805</v>
      </c>
      <c r="M136">
        <f t="shared" si="34"/>
        <v>4.5128768538982431</v>
      </c>
    </row>
    <row r="137" spans="1:13" x14ac:dyDescent="0.3">
      <c r="A137">
        <v>192</v>
      </c>
      <c r="B137">
        <f t="shared" si="35"/>
        <v>1.1950323246047909</v>
      </c>
      <c r="C137">
        <f t="shared" si="31"/>
        <v>1.1950323246047909</v>
      </c>
      <c r="D137" t="s">
        <v>27</v>
      </c>
      <c r="E137" t="s">
        <v>21</v>
      </c>
      <c r="F137">
        <v>1</v>
      </c>
      <c r="G137">
        <f t="shared" si="36"/>
        <v>65</v>
      </c>
      <c r="I137">
        <v>2050</v>
      </c>
      <c r="J137" t="s">
        <v>25</v>
      </c>
      <c r="K137">
        <f t="shared" si="37"/>
        <v>67.5</v>
      </c>
      <c r="L137" cm="1">
        <f t="array" ref="L137">STOWA2024_JAARROND_T(A137*60,K137,I137,J137,"")</f>
        <v>0.45210074997680216</v>
      </c>
      <c r="M137">
        <f t="shared" si="34"/>
        <v>3.3178445292934522</v>
      </c>
    </row>
    <row r="138" spans="1:13" x14ac:dyDescent="0.3">
      <c r="A138">
        <v>192</v>
      </c>
      <c r="B138">
        <f t="shared" si="35"/>
        <v>0.87954706298356822</v>
      </c>
      <c r="C138">
        <f t="shared" si="31"/>
        <v>0.87954706298356822</v>
      </c>
      <c r="D138" t="s">
        <v>27</v>
      </c>
      <c r="E138" t="s">
        <v>21</v>
      </c>
      <c r="F138">
        <v>1</v>
      </c>
      <c r="G138">
        <f t="shared" si="36"/>
        <v>70</v>
      </c>
      <c r="I138">
        <v>2050</v>
      </c>
      <c r="J138" t="s">
        <v>25</v>
      </c>
      <c r="K138">
        <f t="shared" si="37"/>
        <v>72.5</v>
      </c>
      <c r="L138" cm="1">
        <f t="array" ref="L138">STOWA2024_JAARROND_T(A138*60,K138,I138,J138,"")</f>
        <v>0.6151833485149365</v>
      </c>
      <c r="M138">
        <f t="shared" si="34"/>
        <v>2.438297466309884</v>
      </c>
    </row>
    <row r="139" spans="1:13" x14ac:dyDescent="0.3">
      <c r="A139">
        <v>192</v>
      </c>
      <c r="B139">
        <f t="shared" si="35"/>
        <v>0.64710304731160484</v>
      </c>
      <c r="C139">
        <f t="shared" si="31"/>
        <v>0.64710304731160484</v>
      </c>
      <c r="D139" t="s">
        <v>27</v>
      </c>
      <c r="E139" t="s">
        <v>21</v>
      </c>
      <c r="F139">
        <v>1</v>
      </c>
      <c r="G139">
        <f t="shared" si="36"/>
        <v>75</v>
      </c>
      <c r="I139">
        <v>2050</v>
      </c>
      <c r="J139" t="s">
        <v>25</v>
      </c>
      <c r="K139">
        <f t="shared" si="37"/>
        <v>77.5</v>
      </c>
      <c r="L139" cm="1">
        <f t="array" ref="L139">STOWA2024_JAARROND_T(A139*60,K139,I139,J139,"")</f>
        <v>0.83743003221217671</v>
      </c>
      <c r="M139">
        <f t="shared" si="34"/>
        <v>1.7911944189982791</v>
      </c>
    </row>
    <row r="140" spans="1:13" x14ac:dyDescent="0.3">
      <c r="A140">
        <v>192</v>
      </c>
      <c r="B140">
        <f t="shared" si="35"/>
        <v>0.47579393528663827</v>
      </c>
      <c r="C140">
        <f t="shared" si="31"/>
        <v>0.47579393528663827</v>
      </c>
      <c r="D140" t="s">
        <v>27</v>
      </c>
      <c r="E140" t="s">
        <v>21</v>
      </c>
      <c r="F140">
        <v>1</v>
      </c>
      <c r="G140">
        <f t="shared" si="36"/>
        <v>80</v>
      </c>
      <c r="I140">
        <v>2050</v>
      </c>
      <c r="J140" t="s">
        <v>25</v>
      </c>
      <c r="K140">
        <f t="shared" si="37"/>
        <v>82.5</v>
      </c>
      <c r="L140" cm="1">
        <f t="array" ref="L140">STOWA2024_JAARROND_T(A140*60,K140,I140,J140,"")</f>
        <v>1.1403371205759922</v>
      </c>
      <c r="M140">
        <f t="shared" si="34"/>
        <v>1.3154004837116409</v>
      </c>
    </row>
    <row r="141" spans="1:13" x14ac:dyDescent="0.3">
      <c r="A141">
        <v>192</v>
      </c>
      <c r="B141">
        <f t="shared" si="35"/>
        <v>0.34989707390377567</v>
      </c>
      <c r="C141">
        <f t="shared" si="31"/>
        <v>0.34989707390377567</v>
      </c>
      <c r="D141" t="s">
        <v>27</v>
      </c>
      <c r="E141" t="s">
        <v>21</v>
      </c>
      <c r="F141">
        <v>1</v>
      </c>
      <c r="G141">
        <f t="shared" si="36"/>
        <v>85</v>
      </c>
      <c r="I141">
        <v>2050</v>
      </c>
      <c r="J141" t="s">
        <v>25</v>
      </c>
      <c r="K141">
        <f t="shared" si="37"/>
        <v>87.5</v>
      </c>
      <c r="L141" cm="1">
        <f t="array" ref="L141">STOWA2024_JAARROND_T(A141*60,K141,I141,J141,"")</f>
        <v>1.5535936846649765</v>
      </c>
      <c r="M141">
        <f t="shared" si="34"/>
        <v>0.9655034098078652</v>
      </c>
    </row>
    <row r="142" spans="1:13" x14ac:dyDescent="0.3">
      <c r="A142">
        <v>192</v>
      </c>
      <c r="B142">
        <f t="shared" si="35"/>
        <v>0.25710663680574619</v>
      </c>
      <c r="C142">
        <f t="shared" si="31"/>
        <v>0.25710663680574619</v>
      </c>
      <c r="D142" t="s">
        <v>27</v>
      </c>
      <c r="E142" t="s">
        <v>21</v>
      </c>
      <c r="F142">
        <v>1</v>
      </c>
      <c r="G142">
        <f t="shared" si="36"/>
        <v>90</v>
      </c>
      <c r="I142">
        <v>2050</v>
      </c>
      <c r="J142" t="s">
        <v>25</v>
      </c>
      <c r="K142">
        <f t="shared" si="37"/>
        <v>92.5</v>
      </c>
      <c r="L142" cm="1">
        <f t="array" ref="L142">STOWA2024_JAARROND_T(A142*60,K142,I142,J142,"")</f>
        <v>2.1174574153452745</v>
      </c>
      <c r="M142">
        <f t="shared" si="34"/>
        <v>0.70839677300211901</v>
      </c>
    </row>
    <row r="143" spans="1:13" x14ac:dyDescent="0.3">
      <c r="A143">
        <v>192</v>
      </c>
      <c r="B143">
        <f t="shared" si="35"/>
        <v>0.18885792252056399</v>
      </c>
      <c r="C143">
        <f t="shared" si="31"/>
        <v>0.18885792252056399</v>
      </c>
      <c r="D143" t="s">
        <v>27</v>
      </c>
      <c r="E143" t="s">
        <v>21</v>
      </c>
      <c r="F143">
        <v>1</v>
      </c>
      <c r="G143">
        <f t="shared" si="36"/>
        <v>95</v>
      </c>
      <c r="I143">
        <v>2050</v>
      </c>
      <c r="J143" t="s">
        <v>25</v>
      </c>
      <c r="K143">
        <f t="shared" si="37"/>
        <v>97.5</v>
      </c>
      <c r="L143" cm="1">
        <f t="array" ref="L143">STOWA2024_JAARROND_T(A143*60,K143,I143,J143,"")</f>
        <v>2.887175807179128</v>
      </c>
      <c r="M143">
        <f t="shared" si="34"/>
        <v>0.51953885048155501</v>
      </c>
    </row>
    <row r="144" spans="1:13" x14ac:dyDescent="0.3">
      <c r="A144">
        <v>192</v>
      </c>
      <c r="B144">
        <f t="shared" si="35"/>
        <v>0.13866341809172755</v>
      </c>
      <c r="C144">
        <f t="shared" si="31"/>
        <v>0.13866341809172755</v>
      </c>
      <c r="D144" t="s">
        <v>27</v>
      </c>
      <c r="E144" t="s">
        <v>21</v>
      </c>
      <c r="F144">
        <v>1</v>
      </c>
      <c r="G144">
        <f t="shared" si="36"/>
        <v>100</v>
      </c>
      <c r="I144">
        <v>2050</v>
      </c>
      <c r="J144" t="s">
        <v>25</v>
      </c>
      <c r="K144">
        <f t="shared" si="37"/>
        <v>102.5</v>
      </c>
      <c r="L144" cm="1">
        <f t="array" ref="L144">STOWA2024_JAARROND_T(A144*60,K144,I144,J144,"")</f>
        <v>3.9382954962155301</v>
      </c>
      <c r="M144">
        <f t="shared" si="34"/>
        <v>0.38087543238982746</v>
      </c>
    </row>
    <row r="145" spans="1:13" x14ac:dyDescent="0.3">
      <c r="A145">
        <v>192</v>
      </c>
      <c r="B145">
        <f t="shared" si="35"/>
        <v>0.10177038211054529</v>
      </c>
      <c r="C145">
        <f t="shared" si="31"/>
        <v>0.10177038211054529</v>
      </c>
      <c r="D145" t="s">
        <v>27</v>
      </c>
      <c r="E145" t="s">
        <v>21</v>
      </c>
      <c r="F145">
        <v>1</v>
      </c>
      <c r="G145">
        <f t="shared" si="36"/>
        <v>105</v>
      </c>
      <c r="I145">
        <v>2050</v>
      </c>
      <c r="J145" t="s">
        <v>25</v>
      </c>
      <c r="K145">
        <f t="shared" si="37"/>
        <v>107.5</v>
      </c>
      <c r="L145" cm="1">
        <f t="array" ref="L145">STOWA2024_JAARROND_T(A145*60,K145,I145,J145,"")</f>
        <v>5.3743205237563707</v>
      </c>
      <c r="M145">
        <f t="shared" si="34"/>
        <v>0.27910505027928217</v>
      </c>
    </row>
    <row r="146" spans="1:13" x14ac:dyDescent="0.3">
      <c r="A146">
        <v>192</v>
      </c>
      <c r="B146">
        <f t="shared" si="35"/>
        <v>7.4663784987703652E-2</v>
      </c>
      <c r="C146">
        <f t="shared" si="31"/>
        <v>7.4663784987703652E-2</v>
      </c>
      <c r="D146" t="s">
        <v>27</v>
      </c>
      <c r="E146" t="s">
        <v>21</v>
      </c>
      <c r="F146">
        <v>1</v>
      </c>
      <c r="G146">
        <f t="shared" si="36"/>
        <v>110</v>
      </c>
      <c r="I146">
        <v>2050</v>
      </c>
      <c r="J146" t="s">
        <v>25</v>
      </c>
      <c r="K146">
        <f t="shared" si="37"/>
        <v>112.5</v>
      </c>
      <c r="L146" cm="1">
        <f t="array" ref="L146">STOWA2024_JAARROND_T(A146*60,K146,I146,J146,"")</f>
        <v>7.337070614685679</v>
      </c>
      <c r="M146">
        <f t="shared" si="34"/>
        <v>0.20444126529157852</v>
      </c>
    </row>
    <row r="147" spans="1:13" x14ac:dyDescent="0.3">
      <c r="A147">
        <v>192</v>
      </c>
      <c r="B147">
        <f t="shared" si="35"/>
        <v>5.4751487623408174E-2</v>
      </c>
      <c r="C147">
        <f t="shared" si="31"/>
        <v>5.4751487623408174E-2</v>
      </c>
      <c r="D147" t="s">
        <v>27</v>
      </c>
      <c r="E147" t="s">
        <v>21</v>
      </c>
      <c r="F147">
        <v>1</v>
      </c>
      <c r="G147">
        <f t="shared" si="36"/>
        <v>115</v>
      </c>
      <c r="I147">
        <v>2050</v>
      </c>
      <c r="J147" t="s">
        <v>25</v>
      </c>
      <c r="K147">
        <f t="shared" si="37"/>
        <v>117.5</v>
      </c>
      <c r="L147" cm="1">
        <f t="array" ref="L147">STOWA2024_JAARROND_T(A147*60,K147,I147,J147,"")</f>
        <v>10.020724349829509</v>
      </c>
      <c r="M147">
        <f t="shared" si="34"/>
        <v>0.14968977766817035</v>
      </c>
    </row>
    <row r="148" spans="1:13" x14ac:dyDescent="0.3">
      <c r="A148">
        <v>192</v>
      </c>
      <c r="B148">
        <f t="shared" si="35"/>
        <v>4.0134179247423268E-2</v>
      </c>
      <c r="C148">
        <f t="shared" si="31"/>
        <v>4.0134179247423268E-2</v>
      </c>
      <c r="D148" t="s">
        <v>27</v>
      </c>
      <c r="E148" t="s">
        <v>21</v>
      </c>
      <c r="F148">
        <v>1</v>
      </c>
      <c r="G148">
        <f t="shared" si="36"/>
        <v>120</v>
      </c>
      <c r="I148">
        <v>2050</v>
      </c>
      <c r="J148" t="s">
        <v>25</v>
      </c>
      <c r="K148">
        <f t="shared" si="37"/>
        <v>122.5</v>
      </c>
      <c r="L148" cm="1">
        <f t="array" ref="L148">STOWA2024_JAARROND_T(A148*60,K148,I148,J148,"")</f>
        <v>13.691678212913104</v>
      </c>
      <c r="M148">
        <f t="shared" si="34"/>
        <v>0.10955559842074708</v>
      </c>
    </row>
    <row r="149" spans="1:13" x14ac:dyDescent="0.3">
      <c r="A149">
        <v>192</v>
      </c>
      <c r="B149">
        <f t="shared" si="35"/>
        <v>2.940709443951825E-2</v>
      </c>
      <c r="C149">
        <f t="shared" si="31"/>
        <v>2.940709443951825E-2</v>
      </c>
      <c r="D149" t="s">
        <v>27</v>
      </c>
      <c r="E149" t="s">
        <v>21</v>
      </c>
      <c r="F149">
        <v>1</v>
      </c>
      <c r="G149">
        <f t="shared" si="36"/>
        <v>125</v>
      </c>
      <c r="I149">
        <v>2050</v>
      </c>
      <c r="J149" t="s">
        <v>25</v>
      </c>
      <c r="K149">
        <f t="shared" si="37"/>
        <v>127.5</v>
      </c>
      <c r="L149" cm="1">
        <f t="array" ref="L149">STOWA2024_JAARROND_T(A149*60,K149,I149,J149,"")</f>
        <v>18.715258869352162</v>
      </c>
      <c r="M149">
        <f t="shared" si="34"/>
        <v>8.014850398122883E-2</v>
      </c>
    </row>
    <row r="150" spans="1:13" x14ac:dyDescent="0.3">
      <c r="A150">
        <v>192</v>
      </c>
      <c r="B150">
        <f t="shared" si="35"/>
        <v>2.1538166255351696E-2</v>
      </c>
      <c r="C150">
        <f t="shared" si="31"/>
        <v>2.1538166255351696E-2</v>
      </c>
      <c r="D150" t="s">
        <v>27</v>
      </c>
      <c r="E150" t="s">
        <v>21</v>
      </c>
      <c r="F150">
        <v>1</v>
      </c>
      <c r="G150">
        <f t="shared" si="36"/>
        <v>130</v>
      </c>
      <c r="I150">
        <v>2050</v>
      </c>
      <c r="J150" t="s">
        <v>25</v>
      </c>
      <c r="K150">
        <f t="shared" si="37"/>
        <v>132.5</v>
      </c>
      <c r="L150" cm="1">
        <f t="array" ref="L150">STOWA2024_JAARROND_T(A150*60,K150,I150,J150,"")</f>
        <v>25.59275476308564</v>
      </c>
      <c r="M150">
        <f t="shared" si="34"/>
        <v>5.8610337725877135E-2</v>
      </c>
    </row>
    <row r="151" spans="1:13" x14ac:dyDescent="0.3">
      <c r="A151">
        <v>192</v>
      </c>
      <c r="B151">
        <f t="shared" si="35"/>
        <v>1.5768260570596701E-2</v>
      </c>
      <c r="C151">
        <f t="shared" si="31"/>
        <v>1.5768260570596701E-2</v>
      </c>
      <c r="D151" t="s">
        <v>27</v>
      </c>
      <c r="E151" t="s">
        <v>21</v>
      </c>
      <c r="F151">
        <v>1</v>
      </c>
      <c r="G151">
        <f t="shared" si="36"/>
        <v>135</v>
      </c>
      <c r="I151">
        <v>2050</v>
      </c>
      <c r="J151" t="s">
        <v>25</v>
      </c>
      <c r="K151">
        <f t="shared" si="37"/>
        <v>137.5</v>
      </c>
      <c r="L151" cm="1">
        <f t="array" ref="L151">STOWA2024_JAARROND_T(A151*60,K151,I151,J151,"")</f>
        <v>35.012307983183767</v>
      </c>
      <c r="M151">
        <f t="shared" si="34"/>
        <v>4.2842077155280434E-2</v>
      </c>
    </row>
    <row r="152" spans="1:13" x14ac:dyDescent="0.3">
      <c r="A152">
        <v>192</v>
      </c>
      <c r="B152">
        <f t="shared" si="35"/>
        <v>1.1539230768442585E-2</v>
      </c>
      <c r="C152">
        <f t="shared" si="31"/>
        <v>1.1539230768442585E-2</v>
      </c>
      <c r="D152" t="s">
        <v>27</v>
      </c>
      <c r="E152" t="s">
        <v>21</v>
      </c>
      <c r="F152">
        <v>1</v>
      </c>
      <c r="G152">
        <f t="shared" si="36"/>
        <v>140</v>
      </c>
      <c r="I152">
        <v>2050</v>
      </c>
      <c r="J152" t="s">
        <v>25</v>
      </c>
      <c r="K152">
        <f t="shared" si="37"/>
        <v>142.5</v>
      </c>
      <c r="L152" cm="1">
        <f t="array" ref="L152">STOWA2024_JAARROND_T(A152*60,K152,I152,J152,"")</f>
        <v>47.918964986861916</v>
      </c>
      <c r="M152">
        <f t="shared" si="34"/>
        <v>3.1302846386837849E-2</v>
      </c>
    </row>
    <row r="153" spans="1:13" x14ac:dyDescent="0.3">
      <c r="A153">
        <v>192</v>
      </c>
      <c r="B153">
        <f t="shared" si="35"/>
        <v>8.4408751204626577E-3</v>
      </c>
      <c r="C153">
        <f t="shared" si="31"/>
        <v>8.4408751204626577E-3</v>
      </c>
      <c r="D153" t="s">
        <v>27</v>
      </c>
      <c r="E153" t="s">
        <v>21</v>
      </c>
      <c r="F153">
        <v>1</v>
      </c>
      <c r="G153">
        <f t="shared" si="36"/>
        <v>145</v>
      </c>
      <c r="I153">
        <v>2050</v>
      </c>
      <c r="J153" t="s">
        <v>25</v>
      </c>
      <c r="K153">
        <f t="shared" si="37"/>
        <v>147.5</v>
      </c>
      <c r="L153" cm="1">
        <f t="array" ref="L153">STOWA2024_JAARROND_T(A153*60,K153,I153,J153,"")</f>
        <v>65.611140112233542</v>
      </c>
      <c r="M153">
        <f t="shared" si="34"/>
        <v>2.2861971266375191E-2</v>
      </c>
    </row>
    <row r="154" spans="1:13" x14ac:dyDescent="0.3">
      <c r="A154">
        <v>192</v>
      </c>
      <c r="B154">
        <f t="shared" si="35"/>
        <v>6.1718471878812776E-3</v>
      </c>
      <c r="C154">
        <f t="shared" si="31"/>
        <v>6.1718471878812776E-3</v>
      </c>
      <c r="D154" t="s">
        <v>27</v>
      </c>
      <c r="E154" t="s">
        <v>21</v>
      </c>
      <c r="F154">
        <v>1</v>
      </c>
      <c r="G154">
        <f t="shared" si="36"/>
        <v>150</v>
      </c>
      <c r="I154">
        <v>2050</v>
      </c>
      <c r="J154" t="s">
        <v>25</v>
      </c>
      <c r="K154">
        <f t="shared" si="37"/>
        <v>152.5</v>
      </c>
      <c r="L154" cm="1">
        <f t="array" ref="L154">STOWA2024_JAARROND_T(A154*60,K154,I154,J154,"")</f>
        <v>89.873508006619772</v>
      </c>
      <c r="M154">
        <f t="shared" si="34"/>
        <v>1.6690124078493913E-2</v>
      </c>
    </row>
    <row r="155" spans="1:13" x14ac:dyDescent="0.3">
      <c r="A155">
        <v>192</v>
      </c>
      <c r="B155">
        <f t="shared" si="35"/>
        <v>4.5109315203225378E-3</v>
      </c>
      <c r="C155">
        <f t="shared" si="31"/>
        <v>4.5109315203225378E-3</v>
      </c>
      <c r="D155" t="s">
        <v>27</v>
      </c>
      <c r="E155" t="s">
        <v>21</v>
      </c>
      <c r="F155">
        <v>1</v>
      </c>
      <c r="G155">
        <f t="shared" si="36"/>
        <v>155</v>
      </c>
      <c r="I155">
        <v>2050</v>
      </c>
      <c r="J155" t="s">
        <v>25</v>
      </c>
      <c r="K155">
        <f t="shared" si="37"/>
        <v>157.5</v>
      </c>
      <c r="L155" cm="1">
        <f t="array" ref="L155">STOWA2024_JAARROND_T(A155*60,K155,I155,J155,"")</f>
        <v>123.1608739935396</v>
      </c>
      <c r="M155">
        <f t="shared" si="34"/>
        <v>1.2179192558171376E-2</v>
      </c>
    </row>
    <row r="156" spans="1:13" x14ac:dyDescent="0.3">
      <c r="A156">
        <v>192</v>
      </c>
      <c r="B156" s="1">
        <f>M155</f>
        <v>1.2179192558171376E-2</v>
      </c>
      <c r="C156">
        <f t="shared" si="31"/>
        <v>1.2179192558171376E-2</v>
      </c>
      <c r="D156" t="s">
        <v>27</v>
      </c>
      <c r="E156" t="s">
        <v>21</v>
      </c>
      <c r="F156">
        <v>1</v>
      </c>
      <c r="G156">
        <f t="shared" si="36"/>
        <v>160</v>
      </c>
      <c r="I156">
        <v>2050</v>
      </c>
      <c r="J156" t="s">
        <v>25</v>
      </c>
      <c r="K156" s="1">
        <v>999</v>
      </c>
      <c r="L156" cm="1">
        <f t="array" ref="L156">STOWA2024_JAARROND_T(A156*60,K156,I156,J156,"")</f>
        <v>8674550324849589</v>
      </c>
      <c r="M156">
        <f t="shared" si="34"/>
        <v>1.7291962624310548E-16</v>
      </c>
    </row>
    <row r="157" spans="1:13" x14ac:dyDescent="0.3">
      <c r="A157">
        <v>216</v>
      </c>
      <c r="B157" s="1">
        <f>365.25*24/A157 - M157</f>
        <v>-56.781083332575243</v>
      </c>
      <c r="C157">
        <f>B157</f>
        <v>-56.781083332575243</v>
      </c>
      <c r="D157" t="s">
        <v>27</v>
      </c>
      <c r="E157" t="s">
        <v>21</v>
      </c>
      <c r="F157">
        <v>1</v>
      </c>
      <c r="G157">
        <v>10</v>
      </c>
      <c r="I157">
        <v>2050</v>
      </c>
      <c r="J157" t="s">
        <v>25</v>
      </c>
      <c r="K157" s="1">
        <v>12.5</v>
      </c>
      <c r="L157" cm="1">
        <f t="array" ref="L157">STOWA2024_JAARROND_T(A157*60,K157,I157,J157,"")</f>
        <v>1.5406038996228215E-2</v>
      </c>
      <c r="M157">
        <f t="shared" si="34"/>
        <v>97.364416665908578</v>
      </c>
    </row>
    <row r="158" spans="1:13" x14ac:dyDescent="0.3">
      <c r="A158">
        <v>216</v>
      </c>
      <c r="B158">
        <f t="shared" ref="B158:B162" si="38">M157-M158</f>
        <v>23.782123041830772</v>
      </c>
      <c r="C158">
        <f t="shared" ref="C158:C187" si="39">B158</f>
        <v>23.782123041830772</v>
      </c>
      <c r="D158" t="s">
        <v>27</v>
      </c>
      <c r="E158" t="s">
        <v>21</v>
      </c>
      <c r="F158">
        <v>1</v>
      </c>
      <c r="G158">
        <f t="shared" ref="G158:G162" si="40">G157+5</f>
        <v>15</v>
      </c>
      <c r="I158">
        <v>2050</v>
      </c>
      <c r="J158" t="s">
        <v>25</v>
      </c>
      <c r="K158">
        <f t="shared" ref="K158:K162" si="41">AVERAGE(G158:G159)</f>
        <v>17.5</v>
      </c>
      <c r="L158" cm="1">
        <f t="array" ref="L158">STOWA2024_JAARROND_T(A158*60,K158,I158,J158,"")</f>
        <v>2.0385339001027902E-2</v>
      </c>
      <c r="M158">
        <f t="shared" si="34"/>
        <v>73.582293624077806</v>
      </c>
    </row>
    <row r="159" spans="1:13" x14ac:dyDescent="0.3">
      <c r="A159">
        <v>216</v>
      </c>
      <c r="B159">
        <f t="shared" si="38"/>
        <v>18.038548284638708</v>
      </c>
      <c r="C159">
        <f t="shared" si="39"/>
        <v>18.038548284638708</v>
      </c>
      <c r="D159" t="s">
        <v>27</v>
      </c>
      <c r="E159" t="s">
        <v>21</v>
      </c>
      <c r="F159">
        <v>1</v>
      </c>
      <c r="G159">
        <f t="shared" si="40"/>
        <v>20</v>
      </c>
      <c r="I159">
        <v>2050</v>
      </c>
      <c r="J159" t="s">
        <v>25</v>
      </c>
      <c r="K159">
        <f t="shared" si="41"/>
        <v>22.5</v>
      </c>
      <c r="L159" cm="1">
        <f t="array" ref="L159">STOWA2024_JAARROND_T(A159*60,K159,I159,J159,"")</f>
        <v>2.7005740985473623E-2</v>
      </c>
      <c r="M159">
        <f t="shared" si="34"/>
        <v>55.543745339439099</v>
      </c>
    </row>
    <row r="160" spans="1:13" x14ac:dyDescent="0.3">
      <c r="A160">
        <v>216</v>
      </c>
      <c r="B160">
        <f t="shared" si="38"/>
        <v>13.667153755945918</v>
      </c>
      <c r="C160">
        <f t="shared" si="39"/>
        <v>13.667153755945918</v>
      </c>
      <c r="D160" t="s">
        <v>27</v>
      </c>
      <c r="E160" t="s">
        <v>21</v>
      </c>
      <c r="F160">
        <v>1</v>
      </c>
      <c r="G160">
        <f t="shared" si="40"/>
        <v>25</v>
      </c>
      <c r="I160">
        <v>2050</v>
      </c>
      <c r="J160" t="s">
        <v>25</v>
      </c>
      <c r="K160">
        <f t="shared" si="41"/>
        <v>27.5</v>
      </c>
      <c r="L160" cm="1">
        <f t="array" ref="L160">STOWA2024_JAARROND_T(A160*60,K160,I160,J160,"")</f>
        <v>3.5819534094825106E-2</v>
      </c>
      <c r="M160">
        <f t="shared" si="34"/>
        <v>41.87659158349318</v>
      </c>
    </row>
    <row r="161" spans="1:13" x14ac:dyDescent="0.3">
      <c r="A161">
        <v>216</v>
      </c>
      <c r="B161">
        <f t="shared" si="38"/>
        <v>10.342474747243973</v>
      </c>
      <c r="C161">
        <f t="shared" si="39"/>
        <v>10.342474747243973</v>
      </c>
      <c r="D161" t="s">
        <v>27</v>
      </c>
      <c r="E161" t="s">
        <v>21</v>
      </c>
      <c r="F161">
        <v>1</v>
      </c>
      <c r="G161">
        <f t="shared" si="40"/>
        <v>30</v>
      </c>
      <c r="I161">
        <v>2050</v>
      </c>
      <c r="J161" t="s">
        <v>25</v>
      </c>
      <c r="K161">
        <f t="shared" si="41"/>
        <v>32.5</v>
      </c>
      <c r="L161" cm="1">
        <f t="array" ref="L161">STOWA2024_JAARROND_T(A161*60,K161,I161,J161,"")</f>
        <v>4.7567528457803987E-2</v>
      </c>
      <c r="M161">
        <f t="shared" si="34"/>
        <v>31.534116836249208</v>
      </c>
    </row>
    <row r="162" spans="1:13" x14ac:dyDescent="0.3">
      <c r="A162">
        <v>216</v>
      </c>
      <c r="B162">
        <f t="shared" si="38"/>
        <v>7.8171781339126767</v>
      </c>
      <c r="C162">
        <f t="shared" si="39"/>
        <v>7.8171781339126767</v>
      </c>
      <c r="D162" t="s">
        <v>27</v>
      </c>
      <c r="E162" t="s">
        <v>21</v>
      </c>
      <c r="F162">
        <v>1</v>
      </c>
      <c r="G162">
        <f t="shared" si="40"/>
        <v>35</v>
      </c>
      <c r="I162">
        <v>2050</v>
      </c>
      <c r="J162" t="s">
        <v>25</v>
      </c>
      <c r="K162">
        <f t="shared" si="41"/>
        <v>37.5</v>
      </c>
      <c r="L162" cm="1">
        <f t="array" ref="L162">STOWA2024_JAARROND_T(A162*60,K162,I162,J162,"")</f>
        <v>6.3245936536161132E-2</v>
      </c>
      <c r="M162">
        <f t="shared" si="34"/>
        <v>23.716938702336531</v>
      </c>
    </row>
    <row r="163" spans="1:13" x14ac:dyDescent="0.3">
      <c r="A163">
        <v>216</v>
      </c>
      <c r="B163">
        <f>M162-M163</f>
        <v>5.901348020495778</v>
      </c>
      <c r="C163">
        <f t="shared" si="39"/>
        <v>5.901348020495778</v>
      </c>
      <c r="D163" t="s">
        <v>27</v>
      </c>
      <c r="E163" t="s">
        <v>21</v>
      </c>
      <c r="F163">
        <v>1</v>
      </c>
      <c r="G163">
        <f>G162+5</f>
        <v>40</v>
      </c>
      <c r="I163">
        <v>2050</v>
      </c>
      <c r="J163" t="s">
        <v>25</v>
      </c>
      <c r="K163">
        <f>AVERAGE(G163:G164)</f>
        <v>42.5</v>
      </c>
      <c r="L163" cm="1">
        <f t="array" ref="L163">STOWA2024_JAARROND_T(A163*60,K163,I163,J163,"")</f>
        <v>8.4195917316900099E-2</v>
      </c>
      <c r="M163">
        <f t="shared" si="34"/>
        <v>17.815590681840753</v>
      </c>
    </row>
    <row r="164" spans="1:13" x14ac:dyDescent="0.3">
      <c r="A164">
        <v>216</v>
      </c>
      <c r="B164">
        <f t="shared" ref="B164:B186" si="42">M163-M164</f>
        <v>4.4496196722494812</v>
      </c>
      <c r="C164">
        <f t="shared" si="39"/>
        <v>4.4496196722494812</v>
      </c>
      <c r="D164" t="s">
        <v>27</v>
      </c>
      <c r="E164" t="s">
        <v>21</v>
      </c>
      <c r="F164">
        <v>1</v>
      </c>
      <c r="G164">
        <f t="shared" ref="G164:G187" si="43">G163+5</f>
        <v>45</v>
      </c>
      <c r="I164">
        <v>2050</v>
      </c>
      <c r="J164" t="s">
        <v>25</v>
      </c>
      <c r="K164">
        <f t="shared" ref="K164:K186" si="44">AVERAGE(G164:G165)</f>
        <v>47.5</v>
      </c>
      <c r="L164" cm="1">
        <f t="array" ref="L164">STOWA2024_JAARROND_T(A164*60,K164,I164,J164,"")</f>
        <v>0.11222529204377421</v>
      </c>
      <c r="M164">
        <f t="shared" si="34"/>
        <v>13.365971009591272</v>
      </c>
    </row>
    <row r="165" spans="1:13" x14ac:dyDescent="0.3">
      <c r="A165">
        <v>216</v>
      </c>
      <c r="B165">
        <f t="shared" si="42"/>
        <v>3.3508871677481178</v>
      </c>
      <c r="C165">
        <f t="shared" si="39"/>
        <v>3.3508871677481178</v>
      </c>
      <c r="D165" t="s">
        <v>27</v>
      </c>
      <c r="E165" t="s">
        <v>21</v>
      </c>
      <c r="F165">
        <v>1</v>
      </c>
      <c r="G165">
        <f t="shared" si="43"/>
        <v>50</v>
      </c>
      <c r="I165">
        <v>2050</v>
      </c>
      <c r="J165" t="s">
        <v>25</v>
      </c>
      <c r="K165">
        <f t="shared" si="44"/>
        <v>52.5</v>
      </c>
      <c r="L165" cm="1">
        <f t="array" ref="L165">STOWA2024_JAARROND_T(A165*60,K165,I165,J165,"")</f>
        <v>0.1497740831417686</v>
      </c>
      <c r="M165">
        <f t="shared" si="34"/>
        <v>10.015083841843154</v>
      </c>
    </row>
    <row r="166" spans="1:13" x14ac:dyDescent="0.3">
      <c r="A166">
        <v>216</v>
      </c>
      <c r="B166">
        <f t="shared" si="42"/>
        <v>2.5204095360154462</v>
      </c>
      <c r="C166">
        <f t="shared" si="39"/>
        <v>2.5204095360154462</v>
      </c>
      <c r="D166" t="s">
        <v>27</v>
      </c>
      <c r="E166" t="s">
        <v>21</v>
      </c>
      <c r="F166">
        <v>1</v>
      </c>
      <c r="G166">
        <f t="shared" si="43"/>
        <v>55</v>
      </c>
      <c r="I166">
        <v>2050</v>
      </c>
      <c r="J166" t="s">
        <v>25</v>
      </c>
      <c r="K166">
        <f t="shared" si="44"/>
        <v>57.5</v>
      </c>
      <c r="L166" cm="1">
        <f t="array" ref="L166">STOWA2024_JAARROND_T(A166*60,K166,I166,J166,"")</f>
        <v>0.20014211942920992</v>
      </c>
      <c r="M166">
        <f t="shared" si="34"/>
        <v>7.4946743058277079</v>
      </c>
    </row>
    <row r="167" spans="1:13" x14ac:dyDescent="0.3">
      <c r="A167">
        <v>216</v>
      </c>
      <c r="B167">
        <f t="shared" si="42"/>
        <v>1.8932213053564171</v>
      </c>
      <c r="C167">
        <f t="shared" si="39"/>
        <v>1.8932213053564171</v>
      </c>
      <c r="D167" t="s">
        <v>27</v>
      </c>
      <c r="E167" t="s">
        <v>21</v>
      </c>
      <c r="F167">
        <v>1</v>
      </c>
      <c r="G167">
        <f t="shared" si="43"/>
        <v>60</v>
      </c>
      <c r="I167">
        <v>2050</v>
      </c>
      <c r="J167" t="s">
        <v>25</v>
      </c>
      <c r="K167">
        <f t="shared" si="44"/>
        <v>62.5</v>
      </c>
      <c r="L167" cm="1">
        <f t="array" ref="L167">STOWA2024_JAARROND_T(A167*60,K167,I167,J167,"")</f>
        <v>0.26778766150029182</v>
      </c>
      <c r="M167">
        <f t="shared" si="34"/>
        <v>5.6014530004712908</v>
      </c>
    </row>
    <row r="168" spans="1:13" x14ac:dyDescent="0.3">
      <c r="A168">
        <v>216</v>
      </c>
      <c r="B168">
        <f t="shared" si="42"/>
        <v>1.4204184057761626</v>
      </c>
      <c r="C168">
        <f t="shared" si="39"/>
        <v>1.4204184057761626</v>
      </c>
      <c r="D168" t="s">
        <v>27</v>
      </c>
      <c r="E168" t="s">
        <v>21</v>
      </c>
      <c r="F168">
        <v>1</v>
      </c>
      <c r="G168">
        <f t="shared" si="43"/>
        <v>65</v>
      </c>
      <c r="I168">
        <v>2050</v>
      </c>
      <c r="J168" t="s">
        <v>25</v>
      </c>
      <c r="K168">
        <f t="shared" si="44"/>
        <v>67.5</v>
      </c>
      <c r="L168" cm="1">
        <f t="array" ref="L168">STOWA2024_JAARROND_T(A168*60,K168,I168,J168,"")</f>
        <v>0.35876287699297943</v>
      </c>
      <c r="M168">
        <f t="shared" si="34"/>
        <v>4.1810345946951282</v>
      </c>
    </row>
    <row r="169" spans="1:13" x14ac:dyDescent="0.3">
      <c r="A169">
        <v>216</v>
      </c>
      <c r="B169">
        <f t="shared" si="42"/>
        <v>1.0643124717505232</v>
      </c>
      <c r="C169">
        <f t="shared" si="39"/>
        <v>1.0643124717505232</v>
      </c>
      <c r="D169" t="s">
        <v>27</v>
      </c>
      <c r="E169" t="s">
        <v>21</v>
      </c>
      <c r="F169">
        <v>1</v>
      </c>
      <c r="G169">
        <f t="shared" si="43"/>
        <v>70</v>
      </c>
      <c r="I169">
        <v>2050</v>
      </c>
      <c r="J169" t="s">
        <v>25</v>
      </c>
      <c r="K169">
        <f t="shared" si="44"/>
        <v>72.5</v>
      </c>
      <c r="L169" cm="1">
        <f t="array" ref="L169">STOWA2024_JAARROND_T(A169*60,K169,I169,J169,"")</f>
        <v>0.48127485891582655</v>
      </c>
      <c r="M169">
        <f t="shared" si="34"/>
        <v>3.1167221229446049</v>
      </c>
    </row>
    <row r="170" spans="1:13" x14ac:dyDescent="0.3">
      <c r="A170">
        <v>216</v>
      </c>
      <c r="B170">
        <f t="shared" si="42"/>
        <v>0.79641599234386407</v>
      </c>
      <c r="C170">
        <f t="shared" si="39"/>
        <v>0.79641599234386407</v>
      </c>
      <c r="D170" t="s">
        <v>27</v>
      </c>
      <c r="E170" t="s">
        <v>21</v>
      </c>
      <c r="F170">
        <v>1</v>
      </c>
      <c r="G170">
        <f t="shared" si="43"/>
        <v>75</v>
      </c>
      <c r="I170">
        <v>2050</v>
      </c>
      <c r="J170" t="s">
        <v>25</v>
      </c>
      <c r="K170">
        <f t="shared" si="44"/>
        <v>77.5</v>
      </c>
      <c r="L170" cm="1">
        <f t="array" ref="L170">STOWA2024_JAARROND_T(A170*60,K170,I170,J170,"")</f>
        <v>0.6464664210543809</v>
      </c>
      <c r="M170">
        <f t="shared" si="34"/>
        <v>2.3203061306007409</v>
      </c>
    </row>
    <row r="171" spans="1:13" x14ac:dyDescent="0.3">
      <c r="A171">
        <v>216</v>
      </c>
      <c r="B171">
        <f t="shared" si="42"/>
        <v>0.59519990265489753</v>
      </c>
      <c r="C171">
        <f t="shared" si="39"/>
        <v>0.59519990265489753</v>
      </c>
      <c r="D171" t="s">
        <v>27</v>
      </c>
      <c r="E171" t="s">
        <v>21</v>
      </c>
      <c r="F171">
        <v>1</v>
      </c>
      <c r="G171">
        <f t="shared" si="43"/>
        <v>80</v>
      </c>
      <c r="I171">
        <v>2050</v>
      </c>
      <c r="J171" t="s">
        <v>25</v>
      </c>
      <c r="K171">
        <f t="shared" si="44"/>
        <v>82.5</v>
      </c>
      <c r="L171" cm="1">
        <f t="array" ref="L171">STOWA2024_JAARROND_T(A171*60,K171,I171,J171,"")</f>
        <v>0.869511671629702</v>
      </c>
      <c r="M171">
        <f t="shared" si="34"/>
        <v>1.7251062279458433</v>
      </c>
    </row>
    <row r="172" spans="1:13" x14ac:dyDescent="0.3">
      <c r="A172">
        <v>216</v>
      </c>
      <c r="B172">
        <f t="shared" si="42"/>
        <v>0.44412889296262992</v>
      </c>
      <c r="C172">
        <f t="shared" si="39"/>
        <v>0.44412889296262992</v>
      </c>
      <c r="D172" t="s">
        <v>27</v>
      </c>
      <c r="E172" t="s">
        <v>21</v>
      </c>
      <c r="F172">
        <v>1</v>
      </c>
      <c r="G172">
        <f t="shared" si="43"/>
        <v>85</v>
      </c>
      <c r="I172">
        <v>2050</v>
      </c>
      <c r="J172" t="s">
        <v>25</v>
      </c>
      <c r="K172">
        <f t="shared" si="44"/>
        <v>87.5</v>
      </c>
      <c r="L172" cm="1">
        <f t="array" ref="L172">STOWA2024_JAARROND_T(A172*60,K172,I172,J172,"")</f>
        <v>1.1709809057782095</v>
      </c>
      <c r="M172">
        <f t="shared" si="34"/>
        <v>1.2809773349832134</v>
      </c>
    </row>
    <row r="173" spans="1:13" x14ac:dyDescent="0.3">
      <c r="A173">
        <v>216</v>
      </c>
      <c r="B173">
        <f t="shared" si="42"/>
        <v>0.33115701169488687</v>
      </c>
      <c r="C173">
        <f t="shared" si="39"/>
        <v>0.33115701169488687</v>
      </c>
      <c r="D173" t="s">
        <v>27</v>
      </c>
      <c r="E173" t="s">
        <v>21</v>
      </c>
      <c r="F173">
        <v>1</v>
      </c>
      <c r="G173">
        <f t="shared" si="43"/>
        <v>90</v>
      </c>
      <c r="I173">
        <v>2050</v>
      </c>
      <c r="J173" t="s">
        <v>25</v>
      </c>
      <c r="K173">
        <f t="shared" si="44"/>
        <v>92.5</v>
      </c>
      <c r="L173" cm="1">
        <f t="array" ref="L173">STOWA2024_JAARROND_T(A173*60,K173,I173,J173,"")</f>
        <v>1.5792460565667024</v>
      </c>
      <c r="M173">
        <f t="shared" si="34"/>
        <v>0.94982032328832655</v>
      </c>
    </row>
    <row r="174" spans="1:13" x14ac:dyDescent="0.3">
      <c r="A174">
        <v>216</v>
      </c>
      <c r="B174">
        <f t="shared" si="42"/>
        <v>0.24650805223614147</v>
      </c>
      <c r="C174">
        <f t="shared" si="39"/>
        <v>0.24650805223614147</v>
      </c>
      <c r="D174" t="s">
        <v>27</v>
      </c>
      <c r="E174" t="s">
        <v>21</v>
      </c>
      <c r="F174">
        <v>1</v>
      </c>
      <c r="G174">
        <f t="shared" si="43"/>
        <v>95</v>
      </c>
      <c r="I174">
        <v>2050</v>
      </c>
      <c r="J174" t="s">
        <v>25</v>
      </c>
      <c r="K174">
        <f t="shared" si="44"/>
        <v>97.5</v>
      </c>
      <c r="L174" cm="1">
        <f t="array" ref="L174">STOWA2024_JAARROND_T(A174*60,K174,I174,J174,"")</f>
        <v>2.1327652903822312</v>
      </c>
      <c r="M174">
        <f t="shared" si="34"/>
        <v>0.70331227105218508</v>
      </c>
    </row>
    <row r="175" spans="1:13" x14ac:dyDescent="0.3">
      <c r="A175">
        <v>216</v>
      </c>
      <c r="B175">
        <f t="shared" si="42"/>
        <v>0.18324195017269018</v>
      </c>
      <c r="C175">
        <f t="shared" si="39"/>
        <v>0.18324195017269018</v>
      </c>
      <c r="D175" t="s">
        <v>27</v>
      </c>
      <c r="E175" t="s">
        <v>21</v>
      </c>
      <c r="F175">
        <v>1</v>
      </c>
      <c r="G175">
        <f t="shared" si="43"/>
        <v>100</v>
      </c>
      <c r="I175">
        <v>2050</v>
      </c>
      <c r="J175" t="s">
        <v>25</v>
      </c>
      <c r="K175">
        <f t="shared" si="44"/>
        <v>102.5</v>
      </c>
      <c r="L175" cm="1">
        <f t="array" ref="L175">STOWA2024_JAARROND_T(A175*60,K175,I175,J175,"")</f>
        <v>2.8842253437253227</v>
      </c>
      <c r="M175">
        <f t="shared" si="34"/>
        <v>0.5200703208794949</v>
      </c>
    </row>
    <row r="176" spans="1:13" x14ac:dyDescent="0.3">
      <c r="A176">
        <v>216</v>
      </c>
      <c r="B176">
        <f t="shared" si="42"/>
        <v>0.13603784613605963</v>
      </c>
      <c r="C176">
        <f t="shared" si="39"/>
        <v>0.13603784613605963</v>
      </c>
      <c r="D176" t="s">
        <v>27</v>
      </c>
      <c r="E176" t="s">
        <v>21</v>
      </c>
      <c r="F176">
        <v>1</v>
      </c>
      <c r="G176">
        <f t="shared" si="43"/>
        <v>105</v>
      </c>
      <c r="I176">
        <v>2050</v>
      </c>
      <c r="J176" t="s">
        <v>25</v>
      </c>
      <c r="K176">
        <f t="shared" si="44"/>
        <v>107.5</v>
      </c>
      <c r="L176" cm="1">
        <f t="array" ref="L176">STOWA2024_JAARROND_T(A176*60,K176,I176,J176,"")</f>
        <v>3.905919677761942</v>
      </c>
      <c r="M176">
        <f t="shared" si="34"/>
        <v>0.38403247474343527</v>
      </c>
    </row>
    <row r="177" spans="1:13" x14ac:dyDescent="0.3">
      <c r="A177">
        <v>216</v>
      </c>
      <c r="B177">
        <f t="shared" si="42"/>
        <v>0.10084898095962858</v>
      </c>
      <c r="C177">
        <f t="shared" si="39"/>
        <v>0.10084898095962858</v>
      </c>
      <c r="D177" t="s">
        <v>27</v>
      </c>
      <c r="E177" t="s">
        <v>21</v>
      </c>
      <c r="F177">
        <v>1</v>
      </c>
      <c r="G177">
        <f t="shared" si="43"/>
        <v>110</v>
      </c>
      <c r="I177">
        <v>2050</v>
      </c>
      <c r="J177" t="s">
        <v>25</v>
      </c>
      <c r="K177">
        <f t="shared" si="44"/>
        <v>112.5</v>
      </c>
      <c r="L177" cm="1">
        <f t="array" ref="L177">STOWA2024_JAARROND_T(A177*60,K177,I177,J177,"")</f>
        <v>5.296918898617581</v>
      </c>
      <c r="M177">
        <f t="shared" si="34"/>
        <v>0.28318349378380669</v>
      </c>
    </row>
    <row r="178" spans="1:13" x14ac:dyDescent="0.3">
      <c r="A178">
        <v>216</v>
      </c>
      <c r="B178">
        <f t="shared" si="42"/>
        <v>7.4662531372571422E-2</v>
      </c>
      <c r="C178">
        <f t="shared" si="39"/>
        <v>7.4662531372571422E-2</v>
      </c>
      <c r="D178" t="s">
        <v>27</v>
      </c>
      <c r="E178" t="s">
        <v>21</v>
      </c>
      <c r="F178">
        <v>1</v>
      </c>
      <c r="G178">
        <f t="shared" si="43"/>
        <v>115</v>
      </c>
      <c r="I178">
        <v>2050</v>
      </c>
      <c r="J178" t="s">
        <v>25</v>
      </c>
      <c r="K178">
        <f t="shared" si="44"/>
        <v>117.5</v>
      </c>
      <c r="L178" cm="1">
        <f t="array" ref="L178">STOWA2024_JAARROND_T(A178*60,K178,I178,J178,"")</f>
        <v>7.1935213738452362</v>
      </c>
      <c r="M178">
        <f t="shared" si="34"/>
        <v>0.20852096241123527</v>
      </c>
    </row>
    <row r="179" spans="1:13" x14ac:dyDescent="0.3">
      <c r="A179">
        <v>216</v>
      </c>
      <c r="B179">
        <f t="shared" si="42"/>
        <v>5.5195501458852519E-2</v>
      </c>
      <c r="C179">
        <f t="shared" si="39"/>
        <v>5.5195501458852519E-2</v>
      </c>
      <c r="D179" t="s">
        <v>27</v>
      </c>
      <c r="E179" t="s">
        <v>21</v>
      </c>
      <c r="F179">
        <v>1</v>
      </c>
      <c r="G179">
        <f t="shared" si="43"/>
        <v>120</v>
      </c>
      <c r="I179">
        <v>2050</v>
      </c>
      <c r="J179" t="s">
        <v>25</v>
      </c>
      <c r="K179">
        <f t="shared" si="44"/>
        <v>122.5</v>
      </c>
      <c r="L179" cm="1">
        <f t="array" ref="L179">STOWA2024_JAARROND_T(A179*60,K179,I179,J179,"")</f>
        <v>9.7831109763683983</v>
      </c>
      <c r="M179">
        <f t="shared" si="34"/>
        <v>0.15332546095238275</v>
      </c>
    </row>
    <row r="180" spans="1:13" x14ac:dyDescent="0.3">
      <c r="A180">
        <v>216</v>
      </c>
      <c r="B180">
        <f t="shared" si="42"/>
        <v>4.0747701213884352E-2</v>
      </c>
      <c r="C180">
        <f t="shared" si="39"/>
        <v>4.0747701213884352E-2</v>
      </c>
      <c r="D180" t="s">
        <v>27</v>
      </c>
      <c r="E180" t="s">
        <v>21</v>
      </c>
      <c r="F180">
        <v>1</v>
      </c>
      <c r="G180">
        <f t="shared" si="43"/>
        <v>125</v>
      </c>
      <c r="I180">
        <v>2050</v>
      </c>
      <c r="J180" t="s">
        <v>25</v>
      </c>
      <c r="K180">
        <f t="shared" si="44"/>
        <v>127.5</v>
      </c>
      <c r="L180" cm="1">
        <f t="array" ref="L180">STOWA2024_JAARROND_T(A180*60,K180,I180,J180,"")</f>
        <v>13.324123729982544</v>
      </c>
      <c r="M180">
        <f t="shared" si="34"/>
        <v>0.1125777597384984</v>
      </c>
    </row>
    <row r="181" spans="1:13" x14ac:dyDescent="0.3">
      <c r="A181">
        <v>216</v>
      </c>
      <c r="B181">
        <f t="shared" si="42"/>
        <v>3.0039400502892985E-2</v>
      </c>
      <c r="C181">
        <f t="shared" si="39"/>
        <v>3.0039400502892985E-2</v>
      </c>
      <c r="D181" t="s">
        <v>27</v>
      </c>
      <c r="E181" t="s">
        <v>21</v>
      </c>
      <c r="F181">
        <v>1</v>
      </c>
      <c r="G181">
        <f t="shared" si="43"/>
        <v>130</v>
      </c>
      <c r="I181">
        <v>2050</v>
      </c>
      <c r="J181" t="s">
        <v>25</v>
      </c>
      <c r="K181">
        <f t="shared" si="44"/>
        <v>132.5</v>
      </c>
      <c r="L181" cm="1">
        <f t="array" ref="L181">STOWA2024_JAARROND_T(A181*60,K181,I181,J181,"")</f>
        <v>18.173368284657272</v>
      </c>
      <c r="M181">
        <f t="shared" si="34"/>
        <v>8.2538359235605416E-2</v>
      </c>
    </row>
    <row r="182" spans="1:13" x14ac:dyDescent="0.3">
      <c r="A182">
        <v>216</v>
      </c>
      <c r="B182">
        <f t="shared" si="42"/>
        <v>2.2112340994202152E-2</v>
      </c>
      <c r="C182">
        <f t="shared" si="39"/>
        <v>2.2112340994202152E-2</v>
      </c>
      <c r="D182" t="s">
        <v>27</v>
      </c>
      <c r="E182" t="s">
        <v>21</v>
      </c>
      <c r="F182">
        <v>1</v>
      </c>
      <c r="G182">
        <f t="shared" si="43"/>
        <v>135</v>
      </c>
      <c r="I182">
        <v>2050</v>
      </c>
      <c r="J182" t="s">
        <v>25</v>
      </c>
      <c r="K182">
        <f t="shared" si="44"/>
        <v>137.5</v>
      </c>
      <c r="L182" cm="1">
        <f t="array" ref="L182">STOWA2024_JAARROND_T(A182*60,K182,I182,J182,"")</f>
        <v>24.823743871513546</v>
      </c>
      <c r="M182">
        <f t="shared" si="34"/>
        <v>6.0426018241403263E-2</v>
      </c>
    </row>
    <row r="183" spans="1:13" x14ac:dyDescent="0.3">
      <c r="A183">
        <v>216</v>
      </c>
      <c r="B183">
        <f t="shared" si="42"/>
        <v>1.6253919972259473E-2</v>
      </c>
      <c r="C183">
        <f t="shared" si="39"/>
        <v>1.6253919972259473E-2</v>
      </c>
      <c r="D183" t="s">
        <v>27</v>
      </c>
      <c r="E183" t="s">
        <v>21</v>
      </c>
      <c r="F183">
        <v>1</v>
      </c>
      <c r="G183">
        <f t="shared" si="43"/>
        <v>140</v>
      </c>
      <c r="I183">
        <v>2050</v>
      </c>
      <c r="J183" t="s">
        <v>25</v>
      </c>
      <c r="K183">
        <f t="shared" si="44"/>
        <v>142.5</v>
      </c>
      <c r="L183" cm="1">
        <f t="array" ref="L183">STOWA2024_JAARROND_T(A183*60,K183,I183,J183,"")</f>
        <v>33.958087996191431</v>
      </c>
      <c r="M183">
        <f t="shared" si="34"/>
        <v>4.4172098269143791E-2</v>
      </c>
    </row>
    <row r="184" spans="1:13" x14ac:dyDescent="0.3">
      <c r="A184">
        <v>216</v>
      </c>
      <c r="B184">
        <f t="shared" si="42"/>
        <v>1.1930314297990803E-2</v>
      </c>
      <c r="C184">
        <f t="shared" si="39"/>
        <v>1.1930314297990803E-2</v>
      </c>
      <c r="D184" t="s">
        <v>27</v>
      </c>
      <c r="E184" t="s">
        <v>21</v>
      </c>
      <c r="F184">
        <v>1</v>
      </c>
      <c r="G184">
        <f t="shared" si="43"/>
        <v>145</v>
      </c>
      <c r="I184">
        <v>2050</v>
      </c>
      <c r="J184" t="s">
        <v>25</v>
      </c>
      <c r="K184">
        <f t="shared" si="44"/>
        <v>147.5</v>
      </c>
      <c r="L184" cm="1">
        <f t="array" ref="L184">STOWA2024_JAARROND_T(A184*60,K184,I184,J184,"")</f>
        <v>46.523480255995246</v>
      </c>
      <c r="M184">
        <f t="shared" si="34"/>
        <v>3.2241783971152987E-2</v>
      </c>
    </row>
    <row r="185" spans="1:13" x14ac:dyDescent="0.3">
      <c r="A185">
        <v>216</v>
      </c>
      <c r="B185">
        <f t="shared" si="42"/>
        <v>8.7434883553629168E-3</v>
      </c>
      <c r="C185">
        <f t="shared" si="39"/>
        <v>8.7434883553629168E-3</v>
      </c>
      <c r="D185" t="s">
        <v>27</v>
      </c>
      <c r="E185" t="s">
        <v>21</v>
      </c>
      <c r="F185">
        <v>1</v>
      </c>
      <c r="G185">
        <f t="shared" si="43"/>
        <v>150</v>
      </c>
      <c r="I185">
        <v>2050</v>
      </c>
      <c r="J185" t="s">
        <v>25</v>
      </c>
      <c r="K185">
        <f t="shared" si="44"/>
        <v>152.5</v>
      </c>
      <c r="L185" cm="1">
        <f t="array" ref="L185">STOWA2024_JAARROND_T(A185*60,K185,I185,J185,"")</f>
        <v>63.834416952012894</v>
      </c>
      <c r="M185">
        <f t="shared" si="34"/>
        <v>2.3498295615790071E-2</v>
      </c>
    </row>
    <row r="186" spans="1:13" x14ac:dyDescent="0.3">
      <c r="A186">
        <v>216</v>
      </c>
      <c r="B186">
        <f t="shared" si="42"/>
        <v>6.3986046063260853E-3</v>
      </c>
      <c r="C186">
        <f t="shared" si="39"/>
        <v>6.3986046063260853E-3</v>
      </c>
      <c r="D186" t="s">
        <v>27</v>
      </c>
      <c r="E186" t="s">
        <v>21</v>
      </c>
      <c r="F186">
        <v>1</v>
      </c>
      <c r="G186">
        <f t="shared" si="43"/>
        <v>155</v>
      </c>
      <c r="I186">
        <v>2050</v>
      </c>
      <c r="J186" t="s">
        <v>25</v>
      </c>
      <c r="K186">
        <f t="shared" si="44"/>
        <v>157.5</v>
      </c>
      <c r="L186" cm="1">
        <f t="array" ref="L186">STOWA2024_JAARROND_T(A186*60,K186,I186,J186,"")</f>
        <v>87.720883328816356</v>
      </c>
      <c r="M186">
        <f t="shared" si="34"/>
        <v>1.7099691009463985E-2</v>
      </c>
    </row>
    <row r="187" spans="1:13" x14ac:dyDescent="0.3">
      <c r="A187">
        <v>216</v>
      </c>
      <c r="B187" s="1">
        <f>M186</f>
        <v>1.7099691009463985E-2</v>
      </c>
      <c r="C187">
        <f t="shared" si="39"/>
        <v>1.7099691009463985E-2</v>
      </c>
      <c r="D187" t="s">
        <v>27</v>
      </c>
      <c r="E187" t="s">
        <v>21</v>
      </c>
      <c r="F187">
        <v>1</v>
      </c>
      <c r="G187">
        <f t="shared" si="43"/>
        <v>160</v>
      </c>
      <c r="I187">
        <v>2050</v>
      </c>
      <c r="J187" t="s">
        <v>25</v>
      </c>
      <c r="K187" s="1">
        <v>999</v>
      </c>
      <c r="L187" cm="1">
        <f t="array" ref="L187">STOWA2024_JAARROND_T(A187*60,K187,I187,J187,"")</f>
        <v>2.7344099003174104E+16</v>
      </c>
      <c r="M187">
        <f t="shared" si="34"/>
        <v>5.485644269448703E-17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3E52F-3262-43EE-8F89-4AAAE281067F}">
  <sheetPr codeName="Blad8">
    <tabColor theme="5" tint="0.59999389629810485"/>
  </sheetPr>
  <dimension ref="A1:M187"/>
  <sheetViews>
    <sheetView workbookViewId="0">
      <selection activeCell="M28" sqref="M28"/>
    </sheetView>
  </sheetViews>
  <sheetFormatPr defaultRowHeight="14.4" x14ac:dyDescent="0.3"/>
  <cols>
    <col min="4" max="4" width="23.5546875" bestFit="1" customWidth="1"/>
    <col min="6" max="6" width="4.33203125" bestFit="1" customWidth="1"/>
    <col min="7" max="7" width="7.33203125" bestFit="1" customWidth="1"/>
    <col min="9" max="10" width="8" bestFit="1" customWidth="1"/>
    <col min="11" max="11" width="10.44140625" bestFit="1" customWidth="1"/>
    <col min="12" max="12" width="13.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718.23346873759021</v>
      </c>
      <c r="C2">
        <f>B2</f>
        <v>718.23346873759021</v>
      </c>
      <c r="D2" t="s">
        <v>23</v>
      </c>
      <c r="E2" t="s">
        <v>19</v>
      </c>
      <c r="F2">
        <v>1</v>
      </c>
      <c r="G2">
        <v>10</v>
      </c>
      <c r="I2">
        <v>2050</v>
      </c>
      <c r="J2" t="s">
        <v>25</v>
      </c>
      <c r="K2" s="1">
        <v>12.5</v>
      </c>
      <c r="L2" cm="1">
        <f t="array" ref="L2">STOWA2024_NDJF_T(A2*60,K2,I2,J2,"")</f>
        <v>0.24456791702747829</v>
      </c>
      <c r="M2">
        <f>1/L2 * 12/4</f>
        <v>12.266531262409766</v>
      </c>
    </row>
    <row r="3" spans="1:13" x14ac:dyDescent="0.3">
      <c r="A3">
        <v>12</v>
      </c>
      <c r="B3">
        <f t="shared" ref="B3:B7" si="0">M2-M3</f>
        <v>7.591286323678732</v>
      </c>
      <c r="C3">
        <f t="shared" ref="C3:C32" si="1">B3</f>
        <v>7.591286323678732</v>
      </c>
      <c r="D3" t="s">
        <v>23</v>
      </c>
      <c r="E3" t="s">
        <v>19</v>
      </c>
      <c r="F3">
        <v>1</v>
      </c>
      <c r="G3">
        <f t="shared" ref="G3:G7" si="2">G2+5</f>
        <v>15</v>
      </c>
      <c r="I3">
        <v>2050</v>
      </c>
      <c r="J3" t="s">
        <v>25</v>
      </c>
      <c r="K3">
        <f t="shared" ref="K3:K7" si="3">AVERAGE(G3:G4)</f>
        <v>17.5</v>
      </c>
      <c r="L3" cm="1">
        <f t="array" ref="L3">STOWA2024_NDJF_T(A3*60,K3,I3,J3,"")</f>
        <v>0.64167761033163484</v>
      </c>
      <c r="M3">
        <f t="shared" ref="M3:M66" si="4">1/L3 * 12/4</f>
        <v>4.6752449387310335</v>
      </c>
    </row>
    <row r="4" spans="1:13" x14ac:dyDescent="0.3">
      <c r="A4">
        <v>12</v>
      </c>
      <c r="B4">
        <f t="shared" si="0"/>
        <v>2.8449675283688962</v>
      </c>
      <c r="C4">
        <f t="shared" si="1"/>
        <v>2.8449675283688962</v>
      </c>
      <c r="D4" t="s">
        <v>23</v>
      </c>
      <c r="E4" t="s">
        <v>19</v>
      </c>
      <c r="F4">
        <v>1</v>
      </c>
      <c r="G4">
        <f t="shared" si="2"/>
        <v>20</v>
      </c>
      <c r="I4">
        <v>2050</v>
      </c>
      <c r="J4" t="s">
        <v>25</v>
      </c>
      <c r="K4">
        <f t="shared" si="3"/>
        <v>22.5</v>
      </c>
      <c r="L4" cm="1">
        <f t="array" ref="L4">STOWA2024_NDJF_T(A4*60,K4,I4,J4,"")</f>
        <v>1.6390957911710347</v>
      </c>
      <c r="M4">
        <f t="shared" si="4"/>
        <v>1.8302774103621373</v>
      </c>
    </row>
    <row r="5" spans="1:13" x14ac:dyDescent="0.3">
      <c r="A5">
        <v>12</v>
      </c>
      <c r="B5">
        <f t="shared" si="0"/>
        <v>1.0953767956598366</v>
      </c>
      <c r="C5">
        <f t="shared" si="1"/>
        <v>1.0953767956598366</v>
      </c>
      <c r="D5" t="s">
        <v>23</v>
      </c>
      <c r="E5" t="s">
        <v>19</v>
      </c>
      <c r="F5">
        <v>1</v>
      </c>
      <c r="G5">
        <f t="shared" si="2"/>
        <v>25</v>
      </c>
      <c r="I5">
        <v>2050</v>
      </c>
      <c r="J5" t="s">
        <v>25</v>
      </c>
      <c r="K5">
        <f t="shared" si="3"/>
        <v>27.5</v>
      </c>
      <c r="L5" cm="1">
        <f t="array" ref="L5">STOWA2024_NDJF_T(A5*60,K5,I5,J5,"")</f>
        <v>4.0821846382796441</v>
      </c>
      <c r="M5">
        <f t="shared" si="4"/>
        <v>0.73490061470230084</v>
      </c>
    </row>
    <row r="6" spans="1:13" x14ac:dyDescent="0.3">
      <c r="A6">
        <v>12</v>
      </c>
      <c r="B6">
        <f t="shared" si="0"/>
        <v>0.43265514301032609</v>
      </c>
      <c r="C6">
        <f t="shared" si="1"/>
        <v>0.43265514301032609</v>
      </c>
      <c r="D6" t="s">
        <v>23</v>
      </c>
      <c r="E6" t="s">
        <v>19</v>
      </c>
      <c r="F6">
        <v>1</v>
      </c>
      <c r="G6">
        <f t="shared" si="2"/>
        <v>30</v>
      </c>
      <c r="I6">
        <v>2050</v>
      </c>
      <c r="J6" t="s">
        <v>25</v>
      </c>
      <c r="K6">
        <f t="shared" si="3"/>
        <v>32.5</v>
      </c>
      <c r="L6" cm="1">
        <f t="array" ref="L6">STOWA2024_NDJF_T(A6*60,K6,I6,J6,"")</f>
        <v>9.9257070195492236</v>
      </c>
      <c r="M6">
        <f t="shared" si="4"/>
        <v>0.30224547169197474</v>
      </c>
    </row>
    <row r="7" spans="1:13" x14ac:dyDescent="0.3">
      <c r="A7">
        <v>12</v>
      </c>
      <c r="B7">
        <f t="shared" si="0"/>
        <v>0.17508072800452895</v>
      </c>
      <c r="C7">
        <f t="shared" si="1"/>
        <v>0.17508072800452895</v>
      </c>
      <c r="D7" t="s">
        <v>23</v>
      </c>
      <c r="E7" t="s">
        <v>19</v>
      </c>
      <c r="F7">
        <v>1</v>
      </c>
      <c r="G7">
        <f t="shared" si="2"/>
        <v>35</v>
      </c>
      <c r="I7">
        <v>2050</v>
      </c>
      <c r="J7" t="s">
        <v>25</v>
      </c>
      <c r="K7">
        <f t="shared" si="3"/>
        <v>37.5</v>
      </c>
      <c r="L7" cm="1">
        <f t="array" ref="L7">STOWA2024_NDJF_T(A7*60,K7,I7,J7,"")</f>
        <v>23.59144455458193</v>
      </c>
      <c r="M7">
        <f t="shared" si="4"/>
        <v>0.12716474368744579</v>
      </c>
    </row>
    <row r="8" spans="1:13" x14ac:dyDescent="0.3">
      <c r="A8">
        <v>12</v>
      </c>
      <c r="B8">
        <f>M7-M8</f>
        <v>7.2492528769607906E-2</v>
      </c>
      <c r="C8">
        <f t="shared" si="1"/>
        <v>7.2492528769607906E-2</v>
      </c>
      <c r="D8" t="s">
        <v>23</v>
      </c>
      <c r="E8" t="s">
        <v>19</v>
      </c>
      <c r="F8">
        <v>1</v>
      </c>
      <c r="G8">
        <f>G7+5</f>
        <v>40</v>
      </c>
      <c r="I8">
        <v>2050</v>
      </c>
      <c r="J8" t="s">
        <v>25</v>
      </c>
      <c r="K8">
        <f>AVERAGE(G8:G9)</f>
        <v>42.5</v>
      </c>
      <c r="L8" cm="1">
        <f t="array" ref="L8">STOWA2024_NDJF_T(A8*60,K8,I8,J8,"")</f>
        <v>54.872479640863993</v>
      </c>
      <c r="M8">
        <f t="shared" si="4"/>
        <v>5.4672214917837886E-2</v>
      </c>
    </row>
    <row r="9" spans="1:13" x14ac:dyDescent="0.3">
      <c r="A9">
        <v>12</v>
      </c>
      <c r="B9">
        <f t="shared" ref="B9:B31" si="5">M8-M9</f>
        <v>3.0678289478443456E-2</v>
      </c>
      <c r="C9">
        <f t="shared" si="1"/>
        <v>3.0678289478443456E-2</v>
      </c>
      <c r="D9" t="s">
        <v>23</v>
      </c>
      <c r="E9" t="s">
        <v>19</v>
      </c>
      <c r="F9">
        <v>1</v>
      </c>
      <c r="G9">
        <f t="shared" ref="G9:G32" si="6">G8+5</f>
        <v>45</v>
      </c>
      <c r="I9">
        <v>2050</v>
      </c>
      <c r="J9" t="s">
        <v>25</v>
      </c>
      <c r="K9">
        <f t="shared" ref="K9:K31" si="7">AVERAGE(G9:G10)</f>
        <v>47.5</v>
      </c>
      <c r="L9" cm="1">
        <f t="array" ref="L9">STOWA2024_NDJF_T(A9*60,K9,I9,J9,"")</f>
        <v>125.03164634638939</v>
      </c>
      <c r="M9">
        <f t="shared" si="4"/>
        <v>2.399392543939443E-2</v>
      </c>
    </row>
    <row r="10" spans="1:13" x14ac:dyDescent="0.3">
      <c r="A10">
        <v>12</v>
      </c>
      <c r="B10">
        <f t="shared" si="5"/>
        <v>1.3255390780324523E-2</v>
      </c>
      <c r="C10">
        <f t="shared" si="1"/>
        <v>1.3255390780324523E-2</v>
      </c>
      <c r="D10" t="s">
        <v>23</v>
      </c>
      <c r="E10" t="s">
        <v>19</v>
      </c>
      <c r="F10">
        <v>1</v>
      </c>
      <c r="G10">
        <f t="shared" si="6"/>
        <v>50</v>
      </c>
      <c r="I10">
        <v>2050</v>
      </c>
      <c r="J10" t="s">
        <v>25</v>
      </c>
      <c r="K10">
        <f t="shared" si="7"/>
        <v>52.5</v>
      </c>
      <c r="L10" cm="1">
        <f t="array" ref="L10">STOWA2024_NDJF_T(A10*60,K10,I10,J10,"")</f>
        <v>279.3677252292668</v>
      </c>
      <c r="M10">
        <f t="shared" si="4"/>
        <v>1.0738534659069907E-2</v>
      </c>
    </row>
    <row r="11" spans="1:13" x14ac:dyDescent="0.3">
      <c r="A11">
        <v>12</v>
      </c>
      <c r="B11">
        <f t="shared" si="5"/>
        <v>5.8419278506882631E-3</v>
      </c>
      <c r="C11">
        <f t="shared" si="1"/>
        <v>5.8419278506882631E-3</v>
      </c>
      <c r="D11" t="s">
        <v>23</v>
      </c>
      <c r="E11" t="s">
        <v>19</v>
      </c>
      <c r="F11">
        <v>1</v>
      </c>
      <c r="G11">
        <f t="shared" si="6"/>
        <v>55</v>
      </c>
      <c r="I11">
        <v>2050</v>
      </c>
      <c r="J11" t="s">
        <v>25</v>
      </c>
      <c r="K11">
        <f t="shared" si="7"/>
        <v>57.5</v>
      </c>
      <c r="L11" cm="1">
        <f t="array" ref="L11">STOWA2024_NDJF_T(A11*60,K11,I11,J11,"")</f>
        <v>612.66916405557106</v>
      </c>
      <c r="M11">
        <f t="shared" si="4"/>
        <v>4.8966068083816441E-3</v>
      </c>
    </row>
    <row r="12" spans="1:13" x14ac:dyDescent="0.3">
      <c r="A12">
        <v>12</v>
      </c>
      <c r="B12">
        <f t="shared" si="5"/>
        <v>2.6236171215423087E-3</v>
      </c>
      <c r="C12">
        <f t="shared" si="1"/>
        <v>2.6236171215423087E-3</v>
      </c>
      <c r="D12" t="s">
        <v>23</v>
      </c>
      <c r="E12" t="s">
        <v>19</v>
      </c>
      <c r="F12">
        <v>1</v>
      </c>
      <c r="G12">
        <f t="shared" si="6"/>
        <v>60</v>
      </c>
      <c r="I12">
        <v>2050</v>
      </c>
      <c r="J12" t="s">
        <v>25</v>
      </c>
      <c r="K12">
        <f t="shared" si="7"/>
        <v>62.5</v>
      </c>
      <c r="L12" cm="1">
        <f t="array" ref="L12">STOWA2024_NDJF_T(A12*60,K12,I12,J12,"")</f>
        <v>1319.8476074792911</v>
      </c>
      <c r="M12">
        <f t="shared" si="4"/>
        <v>2.2729896868393354E-3</v>
      </c>
    </row>
    <row r="13" spans="1:13" x14ac:dyDescent="0.3">
      <c r="A13">
        <v>12</v>
      </c>
      <c r="B13">
        <f t="shared" si="5"/>
        <v>1.1997560898349838E-3</v>
      </c>
      <c r="C13">
        <f t="shared" si="1"/>
        <v>1.1997560898349838E-3</v>
      </c>
      <c r="D13" t="s">
        <v>23</v>
      </c>
      <c r="E13" t="s">
        <v>19</v>
      </c>
      <c r="F13">
        <v>1</v>
      </c>
      <c r="G13">
        <f t="shared" si="6"/>
        <v>65</v>
      </c>
      <c r="I13">
        <v>2050</v>
      </c>
      <c r="J13" t="s">
        <v>25</v>
      </c>
      <c r="K13">
        <f t="shared" si="7"/>
        <v>67.5</v>
      </c>
      <c r="L13" cm="1">
        <f t="array" ref="L13">STOWA2024_NDJF_T(A13*60,K13,I13,J13,"")</f>
        <v>2795.2908000399057</v>
      </c>
      <c r="M13">
        <f t="shared" si="4"/>
        <v>1.0732335970043516E-3</v>
      </c>
    </row>
    <row r="14" spans="1:13" x14ac:dyDescent="0.3">
      <c r="A14">
        <v>12</v>
      </c>
      <c r="B14">
        <f t="shared" si="5"/>
        <v>5.5815839275140996E-4</v>
      </c>
      <c r="C14">
        <f t="shared" si="1"/>
        <v>5.5815839275140996E-4</v>
      </c>
      <c r="D14" t="s">
        <v>23</v>
      </c>
      <c r="E14" t="s">
        <v>19</v>
      </c>
      <c r="F14">
        <v>1</v>
      </c>
      <c r="G14">
        <f t="shared" si="6"/>
        <v>70</v>
      </c>
      <c r="I14">
        <v>2050</v>
      </c>
      <c r="J14" t="s">
        <v>25</v>
      </c>
      <c r="K14">
        <f t="shared" si="7"/>
        <v>72.5</v>
      </c>
      <c r="L14" cm="1">
        <f t="array" ref="L14">STOWA2024_NDJF_T(A14*60,K14,I14,J14,"")</f>
        <v>5824.3921959923518</v>
      </c>
      <c r="M14">
        <f t="shared" si="4"/>
        <v>5.1507520425294164E-4</v>
      </c>
    </row>
    <row r="15" spans="1:13" x14ac:dyDescent="0.3">
      <c r="A15">
        <v>12</v>
      </c>
      <c r="B15">
        <f t="shared" si="5"/>
        <v>2.6398751442493096E-4</v>
      </c>
      <c r="C15">
        <f t="shared" si="1"/>
        <v>2.6398751442493096E-4</v>
      </c>
      <c r="D15" t="s">
        <v>23</v>
      </c>
      <c r="E15" t="s">
        <v>19</v>
      </c>
      <c r="F15">
        <v>1</v>
      </c>
      <c r="G15">
        <f t="shared" si="6"/>
        <v>75</v>
      </c>
      <c r="I15">
        <v>2050</v>
      </c>
      <c r="J15" t="s">
        <v>25</v>
      </c>
      <c r="K15">
        <f t="shared" si="7"/>
        <v>77.5</v>
      </c>
      <c r="L15" cm="1">
        <f t="array" ref="L15">STOWA2024_NDJF_T(A15*60,K15,I15,J15,"")</f>
        <v>11948.01705354385</v>
      </c>
      <c r="M15">
        <f t="shared" si="4"/>
        <v>2.5108768982801068E-4</v>
      </c>
    </row>
    <row r="16" spans="1:13" x14ac:dyDescent="0.3">
      <c r="A16">
        <v>12</v>
      </c>
      <c r="B16">
        <f t="shared" si="5"/>
        <v>1.2684487097041323E-4</v>
      </c>
      <c r="C16">
        <f t="shared" si="1"/>
        <v>1.2684487097041323E-4</v>
      </c>
      <c r="D16" t="s">
        <v>23</v>
      </c>
      <c r="E16" t="s">
        <v>19</v>
      </c>
      <c r="F16">
        <v>1</v>
      </c>
      <c r="G16">
        <f t="shared" si="6"/>
        <v>80</v>
      </c>
      <c r="I16">
        <v>2050</v>
      </c>
      <c r="J16" t="s">
        <v>25</v>
      </c>
      <c r="K16">
        <f t="shared" si="7"/>
        <v>82.5</v>
      </c>
      <c r="L16" cm="1">
        <f t="array" ref="L16">STOWA2024_NDJF_T(A16*60,K16,I16,J16,"")</f>
        <v>24146.264770750971</v>
      </c>
      <c r="M16">
        <f t="shared" si="4"/>
        <v>1.2424281885759745E-4</v>
      </c>
    </row>
    <row r="17" spans="1:13" x14ac:dyDescent="0.3">
      <c r="A17">
        <v>12</v>
      </c>
      <c r="B17">
        <f t="shared" si="5"/>
        <v>6.1876020196983465E-5</v>
      </c>
      <c r="C17">
        <f t="shared" si="1"/>
        <v>6.1876020196983465E-5</v>
      </c>
      <c r="D17" t="s">
        <v>23</v>
      </c>
      <c r="E17" t="s">
        <v>19</v>
      </c>
      <c r="F17">
        <v>1</v>
      </c>
      <c r="G17">
        <f t="shared" si="6"/>
        <v>85</v>
      </c>
      <c r="I17">
        <v>2050</v>
      </c>
      <c r="J17" t="s">
        <v>25</v>
      </c>
      <c r="K17">
        <f t="shared" si="7"/>
        <v>87.5</v>
      </c>
      <c r="L17" cm="1">
        <f t="array" ref="L17">STOWA2024_NDJF_T(A17*60,K17,I17,J17,"")</f>
        <v>48102.5171153216</v>
      </c>
      <c r="M17">
        <f t="shared" si="4"/>
        <v>6.2366798660613981E-5</v>
      </c>
    </row>
    <row r="18" spans="1:13" x14ac:dyDescent="0.3">
      <c r="A18">
        <v>12</v>
      </c>
      <c r="B18">
        <f t="shared" si="5"/>
        <v>3.0626359645205023E-5</v>
      </c>
      <c r="C18">
        <f t="shared" si="1"/>
        <v>3.0626359645205023E-5</v>
      </c>
      <c r="D18" t="s">
        <v>23</v>
      </c>
      <c r="E18" t="s">
        <v>19</v>
      </c>
      <c r="F18">
        <v>1</v>
      </c>
      <c r="G18">
        <f t="shared" si="6"/>
        <v>90</v>
      </c>
      <c r="I18">
        <v>2050</v>
      </c>
      <c r="J18" t="s">
        <v>25</v>
      </c>
      <c r="K18">
        <f t="shared" si="7"/>
        <v>92.5</v>
      </c>
      <c r="L18" cm="1">
        <f t="array" ref="L18">STOWA2024_NDJF_T(A18*60,K18,I18,J18,"")</f>
        <v>94516.651094321569</v>
      </c>
      <c r="M18">
        <f t="shared" si="4"/>
        <v>3.1740439015408958E-5</v>
      </c>
    </row>
    <row r="19" spans="1:13" x14ac:dyDescent="0.3">
      <c r="A19">
        <v>12</v>
      </c>
      <c r="B19">
        <f t="shared" si="5"/>
        <v>1.5371351398525216E-5</v>
      </c>
      <c r="C19">
        <f t="shared" si="1"/>
        <v>1.5371351398525216E-5</v>
      </c>
      <c r="D19" t="s">
        <v>23</v>
      </c>
      <c r="E19" t="s">
        <v>19</v>
      </c>
      <c r="F19">
        <v>1</v>
      </c>
      <c r="G19">
        <f t="shared" si="6"/>
        <v>95</v>
      </c>
      <c r="I19">
        <v>2050</v>
      </c>
      <c r="J19" t="s">
        <v>25</v>
      </c>
      <c r="K19">
        <f t="shared" si="7"/>
        <v>97.5</v>
      </c>
      <c r="L19" cm="1">
        <f t="array" ref="L19">STOWA2024_NDJF_T(A19*60,K19,I19,J19,"")</f>
        <v>183272.27944614814</v>
      </c>
      <c r="M19">
        <f t="shared" si="4"/>
        <v>1.6369087616883741E-5</v>
      </c>
    </row>
    <row r="20" spans="1:13" x14ac:dyDescent="0.3">
      <c r="A20">
        <v>12</v>
      </c>
      <c r="B20">
        <f t="shared" si="5"/>
        <v>7.8192397270182818E-6</v>
      </c>
      <c r="C20">
        <f t="shared" si="1"/>
        <v>7.8192397270182818E-6</v>
      </c>
      <c r="D20" t="s">
        <v>23</v>
      </c>
      <c r="E20" t="s">
        <v>19</v>
      </c>
      <c r="F20">
        <v>1</v>
      </c>
      <c r="G20">
        <f t="shared" si="6"/>
        <v>100</v>
      </c>
      <c r="I20">
        <v>2050</v>
      </c>
      <c r="J20" t="s">
        <v>25</v>
      </c>
      <c r="K20">
        <f t="shared" si="7"/>
        <v>102.5</v>
      </c>
      <c r="L20" cm="1">
        <f t="array" ref="L20">STOWA2024_NDJF_T(A20*60,K20,I20,J20,"")</f>
        <v>350883.43543000834</v>
      </c>
      <c r="M20">
        <f t="shared" si="4"/>
        <v>8.5498478898654596E-6</v>
      </c>
    </row>
    <row r="21" spans="1:13" x14ac:dyDescent="0.3">
      <c r="A21">
        <v>12</v>
      </c>
      <c r="B21">
        <f t="shared" si="5"/>
        <v>4.029096550351099E-6</v>
      </c>
      <c r="C21">
        <f t="shared" si="1"/>
        <v>4.029096550351099E-6</v>
      </c>
      <c r="D21" t="s">
        <v>23</v>
      </c>
      <c r="E21" t="s">
        <v>19</v>
      </c>
      <c r="F21">
        <v>1</v>
      </c>
      <c r="G21">
        <f t="shared" si="6"/>
        <v>105</v>
      </c>
      <c r="I21">
        <v>2050</v>
      </c>
      <c r="J21" t="s">
        <v>25</v>
      </c>
      <c r="K21">
        <f t="shared" si="7"/>
        <v>107.5</v>
      </c>
      <c r="L21" cm="1">
        <f t="array" ref="L21">STOWA2024_NDJF_T(A21*60,K21,I21,J21,"")</f>
        <v>663606.50579871831</v>
      </c>
      <c r="M21">
        <f t="shared" si="4"/>
        <v>4.5207513395143605E-6</v>
      </c>
    </row>
    <row r="22" spans="1:13" x14ac:dyDescent="0.3">
      <c r="A22">
        <v>12</v>
      </c>
      <c r="B22">
        <f t="shared" si="5"/>
        <v>2.1020387052367487E-6</v>
      </c>
      <c r="C22">
        <f t="shared" si="1"/>
        <v>2.1020387052367487E-6</v>
      </c>
      <c r="D22" t="s">
        <v>23</v>
      </c>
      <c r="E22" t="s">
        <v>19</v>
      </c>
      <c r="F22">
        <v>1</v>
      </c>
      <c r="G22">
        <f t="shared" si="6"/>
        <v>110</v>
      </c>
      <c r="I22">
        <v>2050</v>
      </c>
      <c r="J22" t="s">
        <v>25</v>
      </c>
      <c r="K22">
        <f t="shared" si="7"/>
        <v>112.5</v>
      </c>
      <c r="L22" cm="1">
        <f t="array" ref="L22">STOWA2024_NDJF_T(A22*60,K22,I22,J22,"")</f>
        <v>1240329.2385728159</v>
      </c>
      <c r="M22">
        <f t="shared" si="4"/>
        <v>2.4187126342776118E-6</v>
      </c>
    </row>
    <row r="23" spans="1:13" x14ac:dyDescent="0.3">
      <c r="A23">
        <v>12</v>
      </c>
      <c r="B23">
        <f t="shared" si="5"/>
        <v>1.1098526608994016E-6</v>
      </c>
      <c r="C23">
        <f t="shared" si="1"/>
        <v>1.1098526608994016E-6</v>
      </c>
      <c r="D23" t="s">
        <v>23</v>
      </c>
      <c r="E23" t="s">
        <v>19</v>
      </c>
      <c r="F23">
        <v>1</v>
      </c>
      <c r="G23">
        <f t="shared" si="6"/>
        <v>115</v>
      </c>
      <c r="I23">
        <v>2050</v>
      </c>
      <c r="J23" t="s">
        <v>25</v>
      </c>
      <c r="K23">
        <f t="shared" si="7"/>
        <v>117.5</v>
      </c>
      <c r="L23" cm="1">
        <f t="array" ref="L23">STOWA2024_NDJF_T(A23*60,K23,I23,J23,"")</f>
        <v>2292071.0091369837</v>
      </c>
      <c r="M23">
        <f t="shared" si="4"/>
        <v>1.3088599733782102E-6</v>
      </c>
    </row>
    <row r="24" spans="1:13" x14ac:dyDescent="0.3">
      <c r="A24">
        <v>12</v>
      </c>
      <c r="B24">
        <f t="shared" si="5"/>
        <v>5.9278609680750735E-7</v>
      </c>
      <c r="C24">
        <f t="shared" si="1"/>
        <v>5.9278609680750735E-7</v>
      </c>
      <c r="D24" t="s">
        <v>23</v>
      </c>
      <c r="E24" t="s">
        <v>19</v>
      </c>
      <c r="F24">
        <v>1</v>
      </c>
      <c r="G24">
        <f t="shared" si="6"/>
        <v>120</v>
      </c>
      <c r="I24">
        <v>2050</v>
      </c>
      <c r="J24" t="s">
        <v>25</v>
      </c>
      <c r="K24">
        <f t="shared" si="7"/>
        <v>122.5</v>
      </c>
      <c r="L24" cm="1">
        <f t="array" ref="L24">STOWA2024_NDJF_T(A24*60,K24,I24,J24,"")</f>
        <v>4189511.8620540677</v>
      </c>
      <c r="M24">
        <f t="shared" si="4"/>
        <v>7.1607387657070286E-7</v>
      </c>
    </row>
    <row r="25" spans="1:13" x14ac:dyDescent="0.3">
      <c r="A25">
        <v>12</v>
      </c>
      <c r="B25">
        <f t="shared" si="5"/>
        <v>3.2014409676708944E-7</v>
      </c>
      <c r="C25">
        <f t="shared" si="1"/>
        <v>3.2014409676708944E-7</v>
      </c>
      <c r="D25" t="s">
        <v>23</v>
      </c>
      <c r="E25" t="s">
        <v>19</v>
      </c>
      <c r="F25">
        <v>1</v>
      </c>
      <c r="G25">
        <f t="shared" si="6"/>
        <v>125</v>
      </c>
      <c r="I25">
        <v>2050</v>
      </c>
      <c r="J25" t="s">
        <v>25</v>
      </c>
      <c r="K25">
        <f t="shared" si="7"/>
        <v>127.5</v>
      </c>
      <c r="L25" cm="1">
        <f t="array" ref="L25">STOWA2024_NDJF_T(A25*60,K25,I25,J25,"")</f>
        <v>7577101.1755873496</v>
      </c>
      <c r="M25">
        <f t="shared" si="4"/>
        <v>3.9592977980361342E-7</v>
      </c>
    </row>
    <row r="26" spans="1:13" x14ac:dyDescent="0.3">
      <c r="A26">
        <v>12</v>
      </c>
      <c r="B26">
        <f t="shared" si="5"/>
        <v>1.7476842205730269E-7</v>
      </c>
      <c r="C26">
        <f t="shared" si="1"/>
        <v>1.7476842205730269E-7</v>
      </c>
      <c r="D26" t="s">
        <v>23</v>
      </c>
      <c r="E26" t="s">
        <v>19</v>
      </c>
      <c r="F26">
        <v>1</v>
      </c>
      <c r="G26">
        <f t="shared" si="6"/>
        <v>130</v>
      </c>
      <c r="I26">
        <v>2050</v>
      </c>
      <c r="J26" t="s">
        <v>25</v>
      </c>
      <c r="K26">
        <f t="shared" si="7"/>
        <v>132.5</v>
      </c>
      <c r="L26" cm="1">
        <f t="array" ref="L26">STOWA2024_NDJF_T(A26*60,K26,I26,J26,"")</f>
        <v>13564756.658083249</v>
      </c>
      <c r="M26">
        <f t="shared" si="4"/>
        <v>2.2116135774631073E-7</v>
      </c>
    </row>
    <row r="27" spans="1:13" x14ac:dyDescent="0.3">
      <c r="A27">
        <v>12</v>
      </c>
      <c r="B27">
        <f t="shared" si="5"/>
        <v>9.6397939364751106E-8</v>
      </c>
      <c r="C27">
        <f t="shared" si="1"/>
        <v>9.6397939364751106E-8</v>
      </c>
      <c r="D27" t="s">
        <v>23</v>
      </c>
      <c r="E27" t="s">
        <v>19</v>
      </c>
      <c r="F27">
        <v>1</v>
      </c>
      <c r="G27">
        <f t="shared" si="6"/>
        <v>135</v>
      </c>
      <c r="I27">
        <v>2050</v>
      </c>
      <c r="J27" t="s">
        <v>25</v>
      </c>
      <c r="K27">
        <f t="shared" si="7"/>
        <v>137.5</v>
      </c>
      <c r="L27" cm="1">
        <f t="array" ref="L27">STOWA2024_NDJF_T(A27*60,K27,I27,J27,"")</f>
        <v>24045509.805007141</v>
      </c>
      <c r="M27">
        <f t="shared" si="4"/>
        <v>1.2476341838155962E-7</v>
      </c>
    </row>
    <row r="28" spans="1:13" x14ac:dyDescent="0.3">
      <c r="A28">
        <v>12</v>
      </c>
      <c r="B28">
        <f t="shared" si="5"/>
        <v>5.3707000873750371E-8</v>
      </c>
      <c r="C28">
        <f t="shared" si="1"/>
        <v>5.3707000873750371E-8</v>
      </c>
      <c r="D28" t="s">
        <v>23</v>
      </c>
      <c r="E28" t="s">
        <v>19</v>
      </c>
      <c r="F28">
        <v>1</v>
      </c>
      <c r="G28">
        <f t="shared" si="6"/>
        <v>140</v>
      </c>
      <c r="I28">
        <v>2050</v>
      </c>
      <c r="J28" t="s">
        <v>25</v>
      </c>
      <c r="K28">
        <f t="shared" si="7"/>
        <v>142.5</v>
      </c>
      <c r="L28" cm="1">
        <f t="array" ref="L28">STOWA2024_NDJF_T(A28*60,K28,I28,J28,"")</f>
        <v>42219972.596708715</v>
      </c>
      <c r="M28">
        <f t="shared" si="4"/>
        <v>7.105641750780925E-8</v>
      </c>
    </row>
    <row r="29" spans="1:13" x14ac:dyDescent="0.3">
      <c r="A29">
        <v>12</v>
      </c>
      <c r="B29">
        <f t="shared" si="5"/>
        <v>3.0212745351190145E-8</v>
      </c>
      <c r="C29">
        <f t="shared" si="1"/>
        <v>3.0212745351190145E-8</v>
      </c>
      <c r="D29" t="s">
        <v>23</v>
      </c>
      <c r="E29" t="s">
        <v>19</v>
      </c>
      <c r="F29">
        <v>1</v>
      </c>
      <c r="G29">
        <f t="shared" si="6"/>
        <v>145</v>
      </c>
      <c r="I29">
        <v>2050</v>
      </c>
      <c r="J29" t="s">
        <v>25</v>
      </c>
      <c r="K29">
        <f t="shared" si="7"/>
        <v>147.5</v>
      </c>
      <c r="L29" cm="1">
        <f t="array" ref="L29">STOWA2024_NDJF_T(A29*60,K29,I29,J29,"")</f>
        <v>73450790.332862407</v>
      </c>
      <c r="M29">
        <f t="shared" si="4"/>
        <v>4.0843672156619105E-8</v>
      </c>
    </row>
    <row r="30" spans="1:13" x14ac:dyDescent="0.3">
      <c r="A30">
        <v>12</v>
      </c>
      <c r="B30">
        <f t="shared" si="5"/>
        <v>1.7155991162114455E-8</v>
      </c>
      <c r="C30">
        <f t="shared" si="1"/>
        <v>1.7155991162114455E-8</v>
      </c>
      <c r="D30" t="s">
        <v>23</v>
      </c>
      <c r="E30" t="s">
        <v>19</v>
      </c>
      <c r="F30">
        <v>1</v>
      </c>
      <c r="G30">
        <f t="shared" si="6"/>
        <v>150</v>
      </c>
      <c r="I30">
        <v>2050</v>
      </c>
      <c r="J30" t="s">
        <v>25</v>
      </c>
      <c r="K30">
        <f t="shared" si="7"/>
        <v>152.5</v>
      </c>
      <c r="L30" cm="1">
        <f t="array" ref="L30">STOWA2024_NDJF_T(A30*60,K30,I30,J30,"")</f>
        <v>126648108.80794854</v>
      </c>
      <c r="M30">
        <f t="shared" si="4"/>
        <v>2.368768099450465E-8</v>
      </c>
    </row>
    <row r="31" spans="1:13" x14ac:dyDescent="0.3">
      <c r="A31">
        <v>12</v>
      </c>
      <c r="B31">
        <f t="shared" si="5"/>
        <v>9.8305411220239665E-9</v>
      </c>
      <c r="C31">
        <f t="shared" si="1"/>
        <v>9.8305411220239665E-9</v>
      </c>
      <c r="D31" t="s">
        <v>23</v>
      </c>
      <c r="E31" t="s">
        <v>19</v>
      </c>
      <c r="F31">
        <v>1</v>
      </c>
      <c r="G31">
        <f t="shared" si="6"/>
        <v>155</v>
      </c>
      <c r="I31">
        <v>2050</v>
      </c>
      <c r="J31" t="s">
        <v>25</v>
      </c>
      <c r="K31">
        <f t="shared" si="7"/>
        <v>157.5</v>
      </c>
      <c r="L31" cm="1">
        <f t="array" ref="L31">STOWA2024_NDJF_T(A31*60,K31,I31,J31,"")</f>
        <v>216494891.9912248</v>
      </c>
      <c r="M31">
        <f t="shared" si="4"/>
        <v>1.3857139872480683E-8</v>
      </c>
    </row>
    <row r="32" spans="1:13" x14ac:dyDescent="0.3">
      <c r="A32">
        <v>12</v>
      </c>
      <c r="B32" s="1">
        <f>M31</f>
        <v>1.3857139872480683E-8</v>
      </c>
      <c r="C32">
        <f t="shared" si="1"/>
        <v>1.3857139872480683E-8</v>
      </c>
      <c r="D32" t="s">
        <v>23</v>
      </c>
      <c r="E32" t="s">
        <v>19</v>
      </c>
      <c r="F32">
        <v>1</v>
      </c>
      <c r="G32">
        <f t="shared" si="6"/>
        <v>160</v>
      </c>
      <c r="I32">
        <v>2050</v>
      </c>
      <c r="J32" t="s">
        <v>25</v>
      </c>
      <c r="K32" s="1">
        <v>333</v>
      </c>
      <c r="L32" cm="1">
        <f t="array" ref="L32">STOWA2024_NDJF_T(A32*60,K32,I32,J32,"")</f>
        <v>621673791916802.25</v>
      </c>
      <c r="M32">
        <f t="shared" si="4"/>
        <v>4.8256819557249178E-15</v>
      </c>
    </row>
    <row r="33" spans="1:13" x14ac:dyDescent="0.3">
      <c r="A33">
        <v>24</v>
      </c>
      <c r="B33" s="1">
        <f>365.25*24/A33 - M33</f>
        <v>330.37944074925122</v>
      </c>
      <c r="C33">
        <f>B33</f>
        <v>330.37944074925122</v>
      </c>
      <c r="D33" t="s">
        <v>23</v>
      </c>
      <c r="E33" t="s">
        <v>19</v>
      </c>
      <c r="F33">
        <v>1</v>
      </c>
      <c r="G33">
        <v>10</v>
      </c>
      <c r="I33">
        <v>2050</v>
      </c>
      <c r="J33" t="s">
        <v>25</v>
      </c>
      <c r="K33" s="1">
        <v>12.5</v>
      </c>
      <c r="L33" cm="1">
        <f t="array" ref="L33">STOWA2024_NDJF_T(A33*60,K33,I33,J33,"")</f>
        <v>8.6032460174425868E-2</v>
      </c>
      <c r="M33">
        <f t="shared" si="4"/>
        <v>34.870559250748755</v>
      </c>
    </row>
    <row r="34" spans="1:13" x14ac:dyDescent="0.3">
      <c r="A34">
        <v>24</v>
      </c>
      <c r="B34">
        <f t="shared" ref="B34:B38" si="8">M33-M34</f>
        <v>21.211652697721963</v>
      </c>
      <c r="C34">
        <f t="shared" ref="C34:C63" si="9">B34</f>
        <v>21.211652697721963</v>
      </c>
      <c r="D34" t="s">
        <v>23</v>
      </c>
      <c r="E34" t="s">
        <v>19</v>
      </c>
      <c r="F34">
        <v>1</v>
      </c>
      <c r="G34">
        <f t="shared" ref="G34:G38" si="10">G33+5</f>
        <v>15</v>
      </c>
      <c r="I34">
        <v>2050</v>
      </c>
      <c r="J34" t="s">
        <v>25</v>
      </c>
      <c r="K34">
        <f t="shared" ref="K34:K38" si="11">AVERAGE(G34:G35)</f>
        <v>17.5</v>
      </c>
      <c r="L34" cm="1">
        <f t="array" ref="L34">STOWA2024_NDJF_T(A34*60,K34,I34,J34,"")</f>
        <v>0.21963690785593704</v>
      </c>
      <c r="M34">
        <f t="shared" si="4"/>
        <v>13.658906553026792</v>
      </c>
    </row>
    <row r="35" spans="1:13" x14ac:dyDescent="0.3">
      <c r="A35">
        <v>24</v>
      </c>
      <c r="B35">
        <f t="shared" si="8"/>
        <v>7.9776134880808955</v>
      </c>
      <c r="C35">
        <f t="shared" si="9"/>
        <v>7.9776134880808955</v>
      </c>
      <c r="D35" t="s">
        <v>23</v>
      </c>
      <c r="E35" t="s">
        <v>19</v>
      </c>
      <c r="F35">
        <v>1</v>
      </c>
      <c r="G35">
        <f t="shared" si="10"/>
        <v>20</v>
      </c>
      <c r="I35">
        <v>2050</v>
      </c>
      <c r="J35" t="s">
        <v>25</v>
      </c>
      <c r="K35">
        <f t="shared" si="11"/>
        <v>22.5</v>
      </c>
      <c r="L35" cm="1">
        <f t="array" ref="L35">STOWA2024_NDJF_T(A35*60,K35,I35,J35,"")</f>
        <v>0.52804880257106912</v>
      </c>
      <c r="M35">
        <f t="shared" si="4"/>
        <v>5.6812930649458968</v>
      </c>
    </row>
    <row r="36" spans="1:13" x14ac:dyDescent="0.3">
      <c r="A36">
        <v>24</v>
      </c>
      <c r="B36">
        <f t="shared" si="8"/>
        <v>3.1896588579955969</v>
      </c>
      <c r="C36">
        <f t="shared" si="9"/>
        <v>3.1896588579955969</v>
      </c>
      <c r="D36" t="s">
        <v>23</v>
      </c>
      <c r="E36" t="s">
        <v>19</v>
      </c>
      <c r="F36">
        <v>1</v>
      </c>
      <c r="G36">
        <f t="shared" si="10"/>
        <v>25</v>
      </c>
      <c r="I36">
        <v>2050</v>
      </c>
      <c r="J36" t="s">
        <v>25</v>
      </c>
      <c r="K36">
        <f t="shared" si="11"/>
        <v>27.5</v>
      </c>
      <c r="L36" cm="1">
        <f t="array" ref="L36">STOWA2024_NDJF_T(A36*60,K36,I36,J36,"")</f>
        <v>1.20402906318738</v>
      </c>
      <c r="M36">
        <f t="shared" si="4"/>
        <v>2.4916342069502999</v>
      </c>
    </row>
    <row r="37" spans="1:13" x14ac:dyDescent="0.3">
      <c r="A37">
        <v>24</v>
      </c>
      <c r="B37">
        <f t="shared" si="8"/>
        <v>1.3466970703940697</v>
      </c>
      <c r="C37">
        <f t="shared" si="9"/>
        <v>1.3466970703940697</v>
      </c>
      <c r="D37" t="s">
        <v>23</v>
      </c>
      <c r="E37" t="s">
        <v>19</v>
      </c>
      <c r="F37">
        <v>1</v>
      </c>
      <c r="G37">
        <f t="shared" si="10"/>
        <v>30</v>
      </c>
      <c r="I37">
        <v>2050</v>
      </c>
      <c r="J37" t="s">
        <v>25</v>
      </c>
      <c r="K37">
        <f t="shared" si="11"/>
        <v>32.5</v>
      </c>
      <c r="L37" cm="1">
        <f t="array" ref="L37">STOWA2024_NDJF_T(A37*60,K37,I37,J37,"")</f>
        <v>2.6202311936736309</v>
      </c>
      <c r="M37">
        <f t="shared" si="4"/>
        <v>1.1449371365562302</v>
      </c>
    </row>
    <row r="38" spans="1:13" x14ac:dyDescent="0.3">
      <c r="A38">
        <v>24</v>
      </c>
      <c r="B38">
        <f t="shared" si="8"/>
        <v>0.59636976647218909</v>
      </c>
      <c r="C38">
        <f t="shared" si="9"/>
        <v>0.59636976647218909</v>
      </c>
      <c r="D38" t="s">
        <v>23</v>
      </c>
      <c r="E38" t="s">
        <v>19</v>
      </c>
      <c r="F38">
        <v>1</v>
      </c>
      <c r="G38">
        <f t="shared" si="10"/>
        <v>35</v>
      </c>
      <c r="I38">
        <v>2050</v>
      </c>
      <c r="J38" t="s">
        <v>25</v>
      </c>
      <c r="K38">
        <f t="shared" si="11"/>
        <v>37.5</v>
      </c>
      <c r="L38" cm="1">
        <f t="array" ref="L38">STOWA2024_NDJF_T(A38*60,K38,I38,J38,"")</f>
        <v>5.4687904596665984</v>
      </c>
      <c r="M38">
        <f t="shared" si="4"/>
        <v>0.54856737008404111</v>
      </c>
    </row>
    <row r="39" spans="1:13" x14ac:dyDescent="0.3">
      <c r="A39">
        <v>24</v>
      </c>
      <c r="B39">
        <f>M38-M39</f>
        <v>0.27569308589816199</v>
      </c>
      <c r="C39">
        <f t="shared" si="9"/>
        <v>0.27569308589816199</v>
      </c>
      <c r="D39" t="s">
        <v>23</v>
      </c>
      <c r="E39" t="s">
        <v>19</v>
      </c>
      <c r="F39">
        <v>1</v>
      </c>
      <c r="G39">
        <f>G38+5</f>
        <v>40</v>
      </c>
      <c r="I39">
        <v>2050</v>
      </c>
      <c r="J39" t="s">
        <v>25</v>
      </c>
      <c r="K39">
        <f>AVERAGE(G39:G40)</f>
        <v>42.5</v>
      </c>
      <c r="L39" cm="1">
        <f t="array" ref="L39">STOWA2024_NDJF_T(A39*60,K39,I39,J39,"")</f>
        <v>10.994073732343468</v>
      </c>
      <c r="M39">
        <f t="shared" si="4"/>
        <v>0.27287428418587911</v>
      </c>
    </row>
    <row r="40" spans="1:13" x14ac:dyDescent="0.3">
      <c r="A40">
        <v>24</v>
      </c>
      <c r="B40">
        <f t="shared" ref="B40:B62" si="12">M39-M40</f>
        <v>0.13246040106721563</v>
      </c>
      <c r="C40">
        <f t="shared" si="9"/>
        <v>0.13246040106721563</v>
      </c>
      <c r="D40" t="s">
        <v>23</v>
      </c>
      <c r="E40" t="s">
        <v>19</v>
      </c>
      <c r="F40">
        <v>1</v>
      </c>
      <c r="G40">
        <f t="shared" ref="G40:G63" si="13">G39+5</f>
        <v>45</v>
      </c>
      <c r="I40">
        <v>2050</v>
      </c>
      <c r="J40" t="s">
        <v>25</v>
      </c>
      <c r="K40">
        <f t="shared" ref="K40:K62" si="14">AVERAGE(G40:G41)</f>
        <v>47.5</v>
      </c>
      <c r="L40" cm="1">
        <f t="array" ref="L40">STOWA2024_NDJF_T(A40*60,K40,I40,J40,"")</f>
        <v>21.365408700111981</v>
      </c>
      <c r="M40">
        <f t="shared" si="4"/>
        <v>0.14041388311866349</v>
      </c>
    </row>
    <row r="41" spans="1:13" x14ac:dyDescent="0.3">
      <c r="A41">
        <v>24</v>
      </c>
      <c r="B41">
        <f t="shared" si="12"/>
        <v>6.5905545641253088E-2</v>
      </c>
      <c r="C41">
        <f t="shared" si="9"/>
        <v>6.5905545641253088E-2</v>
      </c>
      <c r="D41" t="s">
        <v>23</v>
      </c>
      <c r="E41" t="s">
        <v>19</v>
      </c>
      <c r="F41">
        <v>1</v>
      </c>
      <c r="G41">
        <f t="shared" si="13"/>
        <v>50</v>
      </c>
      <c r="I41">
        <v>2050</v>
      </c>
      <c r="J41" t="s">
        <v>25</v>
      </c>
      <c r="K41">
        <f t="shared" si="14"/>
        <v>52.5</v>
      </c>
      <c r="L41" cm="1">
        <f t="array" ref="L41">STOWA2024_NDJF_T(A41*60,K41,I41,J41,"")</f>
        <v>40.263950338571796</v>
      </c>
      <c r="M41">
        <f t="shared" si="4"/>
        <v>7.4508337477410397E-2</v>
      </c>
    </row>
    <row r="42" spans="1:13" x14ac:dyDescent="0.3">
      <c r="A42">
        <v>24</v>
      </c>
      <c r="B42">
        <f t="shared" si="12"/>
        <v>3.384780831307458E-2</v>
      </c>
      <c r="C42">
        <f t="shared" si="9"/>
        <v>3.384780831307458E-2</v>
      </c>
      <c r="D42" t="s">
        <v>23</v>
      </c>
      <c r="E42" t="s">
        <v>19</v>
      </c>
      <c r="F42">
        <v>1</v>
      </c>
      <c r="G42">
        <f t="shared" si="13"/>
        <v>55</v>
      </c>
      <c r="I42">
        <v>2050</v>
      </c>
      <c r="J42" t="s">
        <v>25</v>
      </c>
      <c r="K42">
        <f t="shared" si="14"/>
        <v>57.5</v>
      </c>
      <c r="L42" cm="1">
        <f t="array" ref="L42">STOWA2024_NDJF_T(A42*60,K42,I42,J42,"")</f>
        <v>73.781627087907196</v>
      </c>
      <c r="M42">
        <f t="shared" si="4"/>
        <v>4.0660529164335817E-2</v>
      </c>
    </row>
    <row r="43" spans="1:13" x14ac:dyDescent="0.3">
      <c r="A43">
        <v>24</v>
      </c>
      <c r="B43">
        <f t="shared" si="12"/>
        <v>1.7894990759116488E-2</v>
      </c>
      <c r="C43">
        <f t="shared" si="9"/>
        <v>1.7894990759116488E-2</v>
      </c>
      <c r="D43" t="s">
        <v>23</v>
      </c>
      <c r="E43" t="s">
        <v>19</v>
      </c>
      <c r="F43">
        <v>1</v>
      </c>
      <c r="G43">
        <f t="shared" si="13"/>
        <v>60</v>
      </c>
      <c r="I43">
        <v>2050</v>
      </c>
      <c r="J43" t="s">
        <v>25</v>
      </c>
      <c r="K43">
        <f t="shared" si="14"/>
        <v>62.5</v>
      </c>
      <c r="L43" cm="1">
        <f t="array" ref="L43">STOWA2024_NDJF_T(A43*60,K43,I43,J43,"")</f>
        <v>131.77812650862703</v>
      </c>
      <c r="M43">
        <f t="shared" si="4"/>
        <v>2.2765538405219329E-2</v>
      </c>
    </row>
    <row r="44" spans="1:13" x14ac:dyDescent="0.3">
      <c r="A44">
        <v>24</v>
      </c>
      <c r="B44">
        <f t="shared" si="12"/>
        <v>9.7154038177391377E-3</v>
      </c>
      <c r="C44">
        <f t="shared" si="9"/>
        <v>9.7154038177391377E-3</v>
      </c>
      <c r="D44" t="s">
        <v>23</v>
      </c>
      <c r="E44" t="s">
        <v>19</v>
      </c>
      <c r="F44">
        <v>1</v>
      </c>
      <c r="G44">
        <f t="shared" si="13"/>
        <v>65</v>
      </c>
      <c r="I44">
        <v>2050</v>
      </c>
      <c r="J44" t="s">
        <v>25</v>
      </c>
      <c r="K44">
        <f t="shared" si="14"/>
        <v>67.5</v>
      </c>
      <c r="L44" cm="1">
        <f t="array" ref="L44">STOWA2024_NDJF_T(A44*60,K44,I44,J44,"")</f>
        <v>229.88268664126173</v>
      </c>
      <c r="M44">
        <f t="shared" si="4"/>
        <v>1.3050134587480191E-2</v>
      </c>
    </row>
    <row r="45" spans="1:13" x14ac:dyDescent="0.3">
      <c r="A45">
        <v>24</v>
      </c>
      <c r="B45">
        <f t="shared" si="12"/>
        <v>5.4049116072183833E-3</v>
      </c>
      <c r="C45">
        <f t="shared" si="9"/>
        <v>5.4049116072183833E-3</v>
      </c>
      <c r="D45" t="s">
        <v>23</v>
      </c>
      <c r="E45" t="s">
        <v>19</v>
      </c>
      <c r="F45">
        <v>1</v>
      </c>
      <c r="G45">
        <f t="shared" si="13"/>
        <v>70</v>
      </c>
      <c r="I45">
        <v>2050</v>
      </c>
      <c r="J45" t="s">
        <v>25</v>
      </c>
      <c r="K45">
        <f t="shared" si="14"/>
        <v>72.5</v>
      </c>
      <c r="L45" cm="1">
        <f t="array" ref="L45">STOWA2024_NDJF_T(A45*60,K45,I45,J45,"")</f>
        <v>392.40189694209107</v>
      </c>
      <c r="M45">
        <f t="shared" si="4"/>
        <v>7.6452229802618076E-3</v>
      </c>
    </row>
    <row r="46" spans="1:13" x14ac:dyDescent="0.3">
      <c r="A46">
        <v>24</v>
      </c>
      <c r="B46">
        <f t="shared" si="12"/>
        <v>3.0755502892816245E-3</v>
      </c>
      <c r="C46">
        <f t="shared" si="9"/>
        <v>3.0755502892816245E-3</v>
      </c>
      <c r="D46" t="s">
        <v>23</v>
      </c>
      <c r="E46" t="s">
        <v>19</v>
      </c>
      <c r="F46">
        <v>1</v>
      </c>
      <c r="G46">
        <f t="shared" si="13"/>
        <v>75</v>
      </c>
      <c r="I46">
        <v>2050</v>
      </c>
      <c r="J46" t="s">
        <v>25</v>
      </c>
      <c r="K46">
        <f t="shared" si="14"/>
        <v>77.5</v>
      </c>
      <c r="L46" cm="1">
        <f t="array" ref="L46">STOWA2024_NDJF_T(A46*60,K46,I46,J46,"")</f>
        <v>656.50216172408341</v>
      </c>
      <c r="M46">
        <f t="shared" si="4"/>
        <v>4.5696726909801831E-3</v>
      </c>
    </row>
    <row r="47" spans="1:13" x14ac:dyDescent="0.3">
      <c r="A47">
        <v>24</v>
      </c>
      <c r="B47">
        <f t="shared" si="12"/>
        <v>1.7869042879358021E-3</v>
      </c>
      <c r="C47">
        <f t="shared" si="9"/>
        <v>1.7869042879358021E-3</v>
      </c>
      <c r="D47" t="s">
        <v>23</v>
      </c>
      <c r="E47" t="s">
        <v>19</v>
      </c>
      <c r="F47">
        <v>1</v>
      </c>
      <c r="G47">
        <f t="shared" si="13"/>
        <v>80</v>
      </c>
      <c r="I47">
        <v>2050</v>
      </c>
      <c r="J47" t="s">
        <v>25</v>
      </c>
      <c r="K47">
        <f t="shared" si="14"/>
        <v>82.5</v>
      </c>
      <c r="L47" cm="1">
        <f t="array" ref="L47">STOWA2024_NDJF_T(A47*60,K47,I47,J47,"")</f>
        <v>1078.0631247350534</v>
      </c>
      <c r="M47">
        <f t="shared" si="4"/>
        <v>2.782768403044381E-3</v>
      </c>
    </row>
    <row r="48" spans="1:13" x14ac:dyDescent="0.3">
      <c r="A48">
        <v>24</v>
      </c>
      <c r="B48">
        <f t="shared" si="12"/>
        <v>1.0585352252945586E-3</v>
      </c>
      <c r="C48">
        <f t="shared" si="9"/>
        <v>1.0585352252945586E-3</v>
      </c>
      <c r="D48" t="s">
        <v>23</v>
      </c>
      <c r="E48" t="s">
        <v>19</v>
      </c>
      <c r="F48">
        <v>1</v>
      </c>
      <c r="G48">
        <f t="shared" si="13"/>
        <v>85</v>
      </c>
      <c r="I48">
        <v>2050</v>
      </c>
      <c r="J48" t="s">
        <v>25</v>
      </c>
      <c r="K48">
        <f t="shared" si="14"/>
        <v>87.5</v>
      </c>
      <c r="L48" cm="1">
        <f t="array" ref="L48">STOWA2024_NDJF_T(A48*60,K48,I48,J48,"")</f>
        <v>1739.9038823247172</v>
      </c>
      <c r="M48">
        <f t="shared" si="4"/>
        <v>1.7242331777498224E-3</v>
      </c>
    </row>
    <row r="49" spans="1:13" x14ac:dyDescent="0.3">
      <c r="A49">
        <v>24</v>
      </c>
      <c r="B49">
        <f t="shared" si="12"/>
        <v>6.3846452882551185E-4</v>
      </c>
      <c r="C49">
        <f t="shared" si="9"/>
        <v>6.3846452882551185E-4</v>
      </c>
      <c r="D49" t="s">
        <v>23</v>
      </c>
      <c r="E49" t="s">
        <v>19</v>
      </c>
      <c r="F49">
        <v>1</v>
      </c>
      <c r="G49">
        <f t="shared" si="13"/>
        <v>90</v>
      </c>
      <c r="I49">
        <v>2050</v>
      </c>
      <c r="J49" t="s">
        <v>25</v>
      </c>
      <c r="K49">
        <f t="shared" si="14"/>
        <v>92.5</v>
      </c>
      <c r="L49" cm="1">
        <f t="array" ref="L49">STOWA2024_NDJF_T(A49*60,K49,I49,J49,"")</f>
        <v>2763.0195465416605</v>
      </c>
      <c r="M49">
        <f t="shared" si="4"/>
        <v>1.0857686489243105E-3</v>
      </c>
    </row>
    <row r="50" spans="1:13" x14ac:dyDescent="0.3">
      <c r="A50">
        <v>24</v>
      </c>
      <c r="B50">
        <f t="shared" si="12"/>
        <v>3.9164800243496757E-4</v>
      </c>
      <c r="C50">
        <f t="shared" si="9"/>
        <v>3.9164800243496757E-4</v>
      </c>
      <c r="D50" t="s">
        <v>23</v>
      </c>
      <c r="E50" t="s">
        <v>19</v>
      </c>
      <c r="F50">
        <v>1</v>
      </c>
      <c r="G50">
        <f t="shared" si="13"/>
        <v>95</v>
      </c>
      <c r="I50">
        <v>2050</v>
      </c>
      <c r="J50" t="s">
        <v>25</v>
      </c>
      <c r="K50">
        <f t="shared" si="14"/>
        <v>97.5</v>
      </c>
      <c r="L50" cm="1">
        <f t="array" ref="L50">STOWA2024_NDJF_T(A50*60,K50,I50,J50,"")</f>
        <v>4322.0152219547326</v>
      </c>
      <c r="M50">
        <f t="shared" si="4"/>
        <v>6.9412064648934296E-4</v>
      </c>
    </row>
    <row r="51" spans="1:13" x14ac:dyDescent="0.3">
      <c r="A51">
        <v>24</v>
      </c>
      <c r="B51">
        <f t="shared" si="12"/>
        <v>2.4404930912443838E-4</v>
      </c>
      <c r="C51">
        <f t="shared" si="9"/>
        <v>2.4404930912443838E-4</v>
      </c>
      <c r="D51" t="s">
        <v>23</v>
      </c>
      <c r="E51" t="s">
        <v>19</v>
      </c>
      <c r="F51">
        <v>1</v>
      </c>
      <c r="G51">
        <f t="shared" si="13"/>
        <v>100</v>
      </c>
      <c r="I51">
        <v>2050</v>
      </c>
      <c r="J51" t="s">
        <v>25</v>
      </c>
      <c r="K51">
        <f t="shared" si="14"/>
        <v>102.5</v>
      </c>
      <c r="L51" cm="1">
        <f t="array" ref="L51">STOWA2024_NDJF_T(A51*60,K51,I51,J51,"")</f>
        <v>6665.6099843294141</v>
      </c>
      <c r="M51">
        <f t="shared" si="4"/>
        <v>4.5007133736490459E-4</v>
      </c>
    </row>
    <row r="52" spans="1:13" x14ac:dyDescent="0.3">
      <c r="A52">
        <v>24</v>
      </c>
      <c r="B52">
        <f t="shared" si="12"/>
        <v>1.5434316059107959E-4</v>
      </c>
      <c r="C52">
        <f t="shared" si="9"/>
        <v>1.5434316059107959E-4</v>
      </c>
      <c r="D52" t="s">
        <v>23</v>
      </c>
      <c r="E52" t="s">
        <v>19</v>
      </c>
      <c r="F52">
        <v>1</v>
      </c>
      <c r="G52">
        <f t="shared" si="13"/>
        <v>105</v>
      </c>
      <c r="I52">
        <v>2050</v>
      </c>
      <c r="J52" t="s">
        <v>25</v>
      </c>
      <c r="K52">
        <f t="shared" si="14"/>
        <v>107.5</v>
      </c>
      <c r="L52" cm="1">
        <f t="array" ref="L52">STOWA2024_NDJF_T(A52*60,K52,I52,J52,"")</f>
        <v>10144.451004729324</v>
      </c>
      <c r="M52">
        <f t="shared" si="4"/>
        <v>2.95728176773825E-4</v>
      </c>
    </row>
    <row r="53" spans="1:13" x14ac:dyDescent="0.3">
      <c r="A53">
        <v>24</v>
      </c>
      <c r="B53">
        <f t="shared" si="12"/>
        <v>9.8970135726754904E-5</v>
      </c>
      <c r="C53">
        <f t="shared" si="9"/>
        <v>9.8970135726754904E-5</v>
      </c>
      <c r="D53" t="s">
        <v>23</v>
      </c>
      <c r="E53" t="s">
        <v>19</v>
      </c>
      <c r="F53">
        <v>1</v>
      </c>
      <c r="G53">
        <f t="shared" si="13"/>
        <v>110</v>
      </c>
      <c r="I53">
        <v>2050</v>
      </c>
      <c r="J53" t="s">
        <v>25</v>
      </c>
      <c r="K53">
        <f t="shared" si="14"/>
        <v>112.5</v>
      </c>
      <c r="L53" cm="1">
        <f t="array" ref="L53">STOWA2024_NDJF_T(A53*60,K53,I53,J53,"")</f>
        <v>15247.153224514546</v>
      </c>
      <c r="M53">
        <f t="shared" si="4"/>
        <v>1.967580410470701E-4</v>
      </c>
    </row>
    <row r="54" spans="1:13" x14ac:dyDescent="0.3">
      <c r="A54">
        <v>24</v>
      </c>
      <c r="B54">
        <f t="shared" si="12"/>
        <v>6.4298285117130602E-5</v>
      </c>
      <c r="C54">
        <f t="shared" si="9"/>
        <v>6.4298285117130602E-5</v>
      </c>
      <c r="D54" t="s">
        <v>23</v>
      </c>
      <c r="E54" t="s">
        <v>19</v>
      </c>
      <c r="F54">
        <v>1</v>
      </c>
      <c r="G54">
        <f t="shared" si="13"/>
        <v>115</v>
      </c>
      <c r="I54">
        <v>2050</v>
      </c>
      <c r="J54" t="s">
        <v>25</v>
      </c>
      <c r="K54">
        <f t="shared" si="14"/>
        <v>117.5</v>
      </c>
      <c r="L54" cm="1">
        <f t="array" ref="L54">STOWA2024_NDJF_T(A54*60,K54,I54,J54,"")</f>
        <v>22648.388402487752</v>
      </c>
      <c r="M54">
        <f t="shared" si="4"/>
        <v>1.3245975592993949E-4</v>
      </c>
    </row>
    <row r="55" spans="1:13" x14ac:dyDescent="0.3">
      <c r="A55">
        <v>24</v>
      </c>
      <c r="B55">
        <f t="shared" si="12"/>
        <v>4.2290173160268598E-5</v>
      </c>
      <c r="C55">
        <f t="shared" si="9"/>
        <v>4.2290173160268598E-5</v>
      </c>
      <c r="D55" t="s">
        <v>23</v>
      </c>
      <c r="E55" t="s">
        <v>19</v>
      </c>
      <c r="F55">
        <v>1</v>
      </c>
      <c r="G55">
        <f t="shared" si="13"/>
        <v>120</v>
      </c>
      <c r="I55">
        <v>2050</v>
      </c>
      <c r="J55" t="s">
        <v>25</v>
      </c>
      <c r="K55">
        <f t="shared" si="14"/>
        <v>122.5</v>
      </c>
      <c r="L55" cm="1">
        <f t="array" ref="L55">STOWA2024_NDJF_T(A55*60,K55,I55,J55,"")</f>
        <v>33270.643024524106</v>
      </c>
      <c r="M55">
        <f t="shared" si="4"/>
        <v>9.0169582769670896E-5</v>
      </c>
    </row>
    <row r="56" spans="1:13" x14ac:dyDescent="0.3">
      <c r="A56">
        <v>24</v>
      </c>
      <c r="B56">
        <f t="shared" si="12"/>
        <v>2.8140220643320155E-5</v>
      </c>
      <c r="C56">
        <f t="shared" si="9"/>
        <v>2.8140220643320155E-5</v>
      </c>
      <c r="D56" t="s">
        <v>23</v>
      </c>
      <c r="E56" t="s">
        <v>19</v>
      </c>
      <c r="F56">
        <v>1</v>
      </c>
      <c r="G56">
        <f t="shared" si="13"/>
        <v>125</v>
      </c>
      <c r="I56">
        <v>2050</v>
      </c>
      <c r="J56" t="s">
        <v>25</v>
      </c>
      <c r="K56">
        <f t="shared" si="14"/>
        <v>127.5</v>
      </c>
      <c r="L56" cm="1">
        <f t="array" ref="L56">STOWA2024_NDJF_T(A56*60,K56,I56,J56,"")</f>
        <v>48364.192330224978</v>
      </c>
      <c r="M56">
        <f t="shared" si="4"/>
        <v>6.2029362126350741E-5</v>
      </c>
    </row>
    <row r="57" spans="1:13" x14ac:dyDescent="0.3">
      <c r="A57">
        <v>24</v>
      </c>
      <c r="B57">
        <f t="shared" si="12"/>
        <v>1.8931747730883584E-5</v>
      </c>
      <c r="C57">
        <f t="shared" si="9"/>
        <v>1.8931747730883584E-5</v>
      </c>
      <c r="D57" t="s">
        <v>23</v>
      </c>
      <c r="E57" t="s">
        <v>19</v>
      </c>
      <c r="F57">
        <v>1</v>
      </c>
      <c r="G57">
        <f t="shared" si="13"/>
        <v>130</v>
      </c>
      <c r="I57">
        <v>2050</v>
      </c>
      <c r="J57" t="s">
        <v>25</v>
      </c>
      <c r="K57">
        <f t="shared" si="14"/>
        <v>132.5</v>
      </c>
      <c r="L57" cm="1">
        <f t="array" ref="L57">STOWA2024_NDJF_T(A57*60,K57,I57,J57,"")</f>
        <v>69609.421358494699</v>
      </c>
      <c r="M57">
        <f t="shared" si="4"/>
        <v>4.3097614395467158E-5</v>
      </c>
    </row>
    <row r="58" spans="1:13" x14ac:dyDescent="0.3">
      <c r="A58">
        <v>24</v>
      </c>
      <c r="B58">
        <f t="shared" si="12"/>
        <v>1.2869798579375833E-5</v>
      </c>
      <c r="C58">
        <f t="shared" si="9"/>
        <v>1.2869798579375833E-5</v>
      </c>
      <c r="D58" t="s">
        <v>23</v>
      </c>
      <c r="E58" t="s">
        <v>19</v>
      </c>
      <c r="F58">
        <v>1</v>
      </c>
      <c r="G58">
        <f t="shared" si="13"/>
        <v>135</v>
      </c>
      <c r="I58">
        <v>2050</v>
      </c>
      <c r="J58" t="s">
        <v>25</v>
      </c>
      <c r="K58">
        <f t="shared" si="14"/>
        <v>137.5</v>
      </c>
      <c r="L58" cm="1">
        <f t="array" ref="L58">STOWA2024_NDJF_T(A58*60,K58,I58,J58,"")</f>
        <v>99246.337156884329</v>
      </c>
      <c r="M58">
        <f t="shared" si="4"/>
        <v>3.0227815816091325E-5</v>
      </c>
    </row>
    <row r="59" spans="1:13" x14ac:dyDescent="0.3">
      <c r="A59">
        <v>24</v>
      </c>
      <c r="B59">
        <f t="shared" si="12"/>
        <v>8.8360890813700252E-6</v>
      </c>
      <c r="C59">
        <f t="shared" si="9"/>
        <v>8.8360890813700252E-6</v>
      </c>
      <c r="D59" t="s">
        <v>23</v>
      </c>
      <c r="E59" t="s">
        <v>19</v>
      </c>
      <c r="F59">
        <v>1</v>
      </c>
      <c r="G59">
        <f t="shared" si="13"/>
        <v>140</v>
      </c>
      <c r="I59">
        <v>2050</v>
      </c>
      <c r="J59" t="s">
        <v>25</v>
      </c>
      <c r="K59">
        <f t="shared" si="14"/>
        <v>142.5</v>
      </c>
      <c r="L59" cm="1">
        <f t="array" ref="L59">STOWA2024_NDJF_T(A59*60,K59,I59,J59,"")</f>
        <v>140241.13327563435</v>
      </c>
      <c r="M59">
        <f t="shared" si="4"/>
        <v>2.13917267347213E-5</v>
      </c>
    </row>
    <row r="60" spans="1:13" x14ac:dyDescent="0.3">
      <c r="A60">
        <v>24</v>
      </c>
      <c r="B60">
        <f t="shared" si="12"/>
        <v>6.1237397019774949E-6</v>
      </c>
      <c r="C60">
        <f t="shared" si="9"/>
        <v>6.1237397019774949E-6</v>
      </c>
      <c r="D60" t="s">
        <v>23</v>
      </c>
      <c r="E60" t="s">
        <v>19</v>
      </c>
      <c r="F60">
        <v>1</v>
      </c>
      <c r="G60">
        <f t="shared" si="13"/>
        <v>145</v>
      </c>
      <c r="I60">
        <v>2050</v>
      </c>
      <c r="J60" t="s">
        <v>25</v>
      </c>
      <c r="K60">
        <f t="shared" si="14"/>
        <v>147.5</v>
      </c>
      <c r="L60" cm="1">
        <f t="array" ref="L60">STOWA2024_NDJF_T(A60*60,K60,I60,J60,"")</f>
        <v>196489.55645339392</v>
      </c>
      <c r="M60">
        <f t="shared" si="4"/>
        <v>1.5267987032743805E-5</v>
      </c>
    </row>
    <row r="61" spans="1:13" x14ac:dyDescent="0.3">
      <c r="A61">
        <v>24</v>
      </c>
      <c r="B61">
        <f t="shared" si="12"/>
        <v>4.2819947576292982E-6</v>
      </c>
      <c r="C61">
        <f t="shared" si="9"/>
        <v>4.2819947576292982E-6</v>
      </c>
      <c r="D61" t="s">
        <v>23</v>
      </c>
      <c r="E61" t="s">
        <v>19</v>
      </c>
      <c r="F61">
        <v>1</v>
      </c>
      <c r="G61">
        <f t="shared" si="13"/>
        <v>150</v>
      </c>
      <c r="I61">
        <v>2050</v>
      </c>
      <c r="J61" t="s">
        <v>25</v>
      </c>
      <c r="K61">
        <f t="shared" si="14"/>
        <v>152.5</v>
      </c>
      <c r="L61" cm="1">
        <f t="array" ref="L61">STOWA2024_NDJF_T(A61*60,K61,I61,J61,"")</f>
        <v>273075.01451604028</v>
      </c>
      <c r="M61">
        <f t="shared" si="4"/>
        <v>1.0985992275114507E-5</v>
      </c>
    </row>
    <row r="62" spans="1:13" x14ac:dyDescent="0.3">
      <c r="A62">
        <v>24</v>
      </c>
      <c r="B62">
        <f t="shared" si="12"/>
        <v>3.0198444096751809E-6</v>
      </c>
      <c r="C62">
        <f t="shared" si="9"/>
        <v>3.0198444096751809E-6</v>
      </c>
      <c r="D62" t="s">
        <v>23</v>
      </c>
      <c r="E62" t="s">
        <v>19</v>
      </c>
      <c r="F62">
        <v>1</v>
      </c>
      <c r="G62">
        <f t="shared" si="13"/>
        <v>155</v>
      </c>
      <c r="I62">
        <v>2050</v>
      </c>
      <c r="J62" t="s">
        <v>25</v>
      </c>
      <c r="K62">
        <f t="shared" si="14"/>
        <v>157.5</v>
      </c>
      <c r="L62" cm="1">
        <f t="array" ref="L62">STOWA2024_NDJF_T(A62*60,K62,I62,J62,"")</f>
        <v>376593.56199190416</v>
      </c>
      <c r="M62">
        <f t="shared" si="4"/>
        <v>7.9661478654393256E-6</v>
      </c>
    </row>
    <row r="63" spans="1:13" x14ac:dyDescent="0.3">
      <c r="A63">
        <v>24</v>
      </c>
      <c r="B63" s="1">
        <f>M62</f>
        <v>7.9661478654393256E-6</v>
      </c>
      <c r="C63">
        <f t="shared" si="9"/>
        <v>7.9661478654393256E-6</v>
      </c>
      <c r="D63" t="s">
        <v>23</v>
      </c>
      <c r="E63" t="s">
        <v>19</v>
      </c>
      <c r="F63">
        <v>1</v>
      </c>
      <c r="G63">
        <f t="shared" si="13"/>
        <v>160</v>
      </c>
      <c r="I63">
        <v>2050</v>
      </c>
      <c r="J63" t="s">
        <v>25</v>
      </c>
      <c r="K63" s="1">
        <v>999</v>
      </c>
      <c r="L63" cm="1">
        <f t="array" ref="L63">STOWA2024_NDJF_T(A63*60,K63,I63,J63,"")</f>
        <v>1057421706914015.8</v>
      </c>
      <c r="M63">
        <f t="shared" si="4"/>
        <v>2.8370894794236951E-15</v>
      </c>
    </row>
    <row r="64" spans="1:13" x14ac:dyDescent="0.3">
      <c r="A64">
        <v>48</v>
      </c>
      <c r="B64" s="1">
        <f>365.25*24/A64 - M64</f>
        <v>122.56686940152257</v>
      </c>
      <c r="C64">
        <f>B64</f>
        <v>122.56686940152257</v>
      </c>
      <c r="D64" t="s">
        <v>23</v>
      </c>
      <c r="E64" t="s">
        <v>19</v>
      </c>
      <c r="F64">
        <v>1</v>
      </c>
      <c r="G64">
        <v>10</v>
      </c>
      <c r="I64">
        <v>2050</v>
      </c>
      <c r="J64" t="s">
        <v>25</v>
      </c>
      <c r="K64" s="1">
        <v>12.5</v>
      </c>
      <c r="L64" cm="1">
        <f t="array" ref="L64">STOWA2024_NDJF_T(A64*60,K64,I64,J64,"")</f>
        <v>4.9951604722043325E-2</v>
      </c>
      <c r="M64">
        <f t="shared" si="4"/>
        <v>60.058130598477433</v>
      </c>
    </row>
    <row r="65" spans="1:13" x14ac:dyDescent="0.3">
      <c r="A65">
        <v>48</v>
      </c>
      <c r="B65">
        <f t="shared" ref="B65:B69" si="15">M64-M65</f>
        <v>30.311794342121075</v>
      </c>
      <c r="C65">
        <f t="shared" ref="C65:C94" si="16">B65</f>
        <v>30.311794342121075</v>
      </c>
      <c r="D65" t="s">
        <v>23</v>
      </c>
      <c r="E65" t="s">
        <v>19</v>
      </c>
      <c r="F65">
        <v>1</v>
      </c>
      <c r="G65">
        <f t="shared" ref="G65:G69" si="17">G64+5</f>
        <v>15</v>
      </c>
      <c r="I65">
        <v>2050</v>
      </c>
      <c r="J65" t="s">
        <v>25</v>
      </c>
      <c r="K65">
        <f t="shared" ref="K65:K69" si="18">AVERAGE(G65:G66)</f>
        <v>17.5</v>
      </c>
      <c r="L65" cm="1">
        <f t="array" ref="L65">STOWA2024_NDJF_T(A65*60,K65,I65,J65,"")</f>
        <v>0.10085275625696405</v>
      </c>
      <c r="M65">
        <f t="shared" si="4"/>
        <v>29.746336256356358</v>
      </c>
    </row>
    <row r="66" spans="1:13" x14ac:dyDescent="0.3">
      <c r="A66">
        <v>48</v>
      </c>
      <c r="B66">
        <f t="shared" si="15"/>
        <v>14.616234368340471</v>
      </c>
      <c r="C66">
        <f t="shared" si="16"/>
        <v>14.616234368340471</v>
      </c>
      <c r="D66" t="s">
        <v>23</v>
      </c>
      <c r="E66" t="s">
        <v>19</v>
      </c>
      <c r="F66">
        <v>1</v>
      </c>
      <c r="G66">
        <f t="shared" si="17"/>
        <v>20</v>
      </c>
      <c r="I66">
        <v>2050</v>
      </c>
      <c r="J66" t="s">
        <v>25</v>
      </c>
      <c r="K66">
        <f t="shared" si="18"/>
        <v>22.5</v>
      </c>
      <c r="L66" cm="1">
        <f t="array" ref="L66">STOWA2024_NDJF_T(A66*60,K66,I66,J66,"")</f>
        <v>0.19828022456188565</v>
      </c>
      <c r="M66">
        <f t="shared" si="4"/>
        <v>15.130101888015886</v>
      </c>
    </row>
    <row r="67" spans="1:13" x14ac:dyDescent="0.3">
      <c r="A67">
        <v>48</v>
      </c>
      <c r="B67">
        <f t="shared" si="15"/>
        <v>7.2420084378677947</v>
      </c>
      <c r="C67">
        <f t="shared" si="16"/>
        <v>7.2420084378677947</v>
      </c>
      <c r="D67" t="s">
        <v>23</v>
      </c>
      <c r="E67" t="s">
        <v>19</v>
      </c>
      <c r="F67">
        <v>1</v>
      </c>
      <c r="G67">
        <f t="shared" si="17"/>
        <v>25</v>
      </c>
      <c r="I67">
        <v>2050</v>
      </c>
      <c r="J67" t="s">
        <v>25</v>
      </c>
      <c r="K67">
        <f t="shared" si="18"/>
        <v>27.5</v>
      </c>
      <c r="L67" cm="1">
        <f t="array" ref="L67">STOWA2024_NDJF_T(A67*60,K67,I67,J67,"")</f>
        <v>0.38032003791026053</v>
      </c>
      <c r="M67">
        <f t="shared" ref="M67:M130" si="19">1/L67 * 12/4</f>
        <v>7.8880934501480917</v>
      </c>
    </row>
    <row r="68" spans="1:13" x14ac:dyDescent="0.3">
      <c r="A68">
        <v>48</v>
      </c>
      <c r="B68">
        <f t="shared" si="15"/>
        <v>3.680357012312272</v>
      </c>
      <c r="C68">
        <f t="shared" si="16"/>
        <v>3.680357012312272</v>
      </c>
      <c r="D68" t="s">
        <v>23</v>
      </c>
      <c r="E68" t="s">
        <v>19</v>
      </c>
      <c r="F68">
        <v>1</v>
      </c>
      <c r="G68">
        <f t="shared" si="17"/>
        <v>30</v>
      </c>
      <c r="I68">
        <v>2050</v>
      </c>
      <c r="J68" t="s">
        <v>25</v>
      </c>
      <c r="K68">
        <f t="shared" si="18"/>
        <v>32.5</v>
      </c>
      <c r="L68" cm="1">
        <f t="array" ref="L68">STOWA2024_NDJF_T(A68*60,K68,I68,J68,"")</f>
        <v>0.7129724126787278</v>
      </c>
      <c r="M68">
        <f t="shared" si="19"/>
        <v>4.2077364378358197</v>
      </c>
    </row>
    <row r="69" spans="1:13" x14ac:dyDescent="0.3">
      <c r="A69">
        <v>48</v>
      </c>
      <c r="B69">
        <f t="shared" si="15"/>
        <v>1.9144096652689346</v>
      </c>
      <c r="C69">
        <f t="shared" si="16"/>
        <v>1.9144096652689346</v>
      </c>
      <c r="D69" t="s">
        <v>23</v>
      </c>
      <c r="E69" t="s">
        <v>19</v>
      </c>
      <c r="F69">
        <v>1</v>
      </c>
      <c r="G69">
        <f t="shared" si="17"/>
        <v>35</v>
      </c>
      <c r="I69">
        <v>2050</v>
      </c>
      <c r="J69" t="s">
        <v>25</v>
      </c>
      <c r="K69">
        <f t="shared" si="18"/>
        <v>37.5</v>
      </c>
      <c r="L69" cm="1">
        <f t="array" ref="L69">STOWA2024_NDJF_T(A69*60,K69,I69,J69,"")</f>
        <v>1.3081432772191233</v>
      </c>
      <c r="M69">
        <f t="shared" si="19"/>
        <v>2.2933267725668851</v>
      </c>
    </row>
    <row r="70" spans="1:13" x14ac:dyDescent="0.3">
      <c r="A70">
        <v>48</v>
      </c>
      <c r="B70">
        <f>M69-M70</f>
        <v>1.0183578145132177</v>
      </c>
      <c r="C70">
        <f t="shared" si="16"/>
        <v>1.0183578145132177</v>
      </c>
      <c r="D70" t="s">
        <v>23</v>
      </c>
      <c r="E70" t="s">
        <v>19</v>
      </c>
      <c r="F70">
        <v>1</v>
      </c>
      <c r="G70">
        <f>G69+5</f>
        <v>40</v>
      </c>
      <c r="I70">
        <v>2050</v>
      </c>
      <c r="J70" t="s">
        <v>25</v>
      </c>
      <c r="K70">
        <f>AVERAGE(G70:G71)</f>
        <v>42.5</v>
      </c>
      <c r="L70" cm="1">
        <f t="array" ref="L70">STOWA2024_NDJF_T(A70*60,K70,I70,J70,"")</f>
        <v>2.3529984640408168</v>
      </c>
      <c r="M70">
        <f t="shared" si="19"/>
        <v>1.2749689580536674</v>
      </c>
    </row>
    <row r="71" spans="1:13" x14ac:dyDescent="0.3">
      <c r="A71">
        <v>48</v>
      </c>
      <c r="B71">
        <f t="shared" ref="B71:B93" si="20">M70-M71</f>
        <v>0.55278640701374715</v>
      </c>
      <c r="C71">
        <f t="shared" si="16"/>
        <v>0.55278640701374715</v>
      </c>
      <c r="D71" t="s">
        <v>23</v>
      </c>
      <c r="E71" t="s">
        <v>19</v>
      </c>
      <c r="F71">
        <v>1</v>
      </c>
      <c r="G71">
        <f t="shared" ref="G71:G94" si="21">G70+5</f>
        <v>45</v>
      </c>
      <c r="I71">
        <v>2050</v>
      </c>
      <c r="J71" t="s">
        <v>25</v>
      </c>
      <c r="K71">
        <f t="shared" ref="K71:K93" si="22">AVERAGE(G71:G72)</f>
        <v>47.5</v>
      </c>
      <c r="L71" cm="1">
        <f t="array" ref="L71">STOWA2024_NDJF_T(A71*60,K71,I71,J71,"")</f>
        <v>4.1540743343633739</v>
      </c>
      <c r="M71">
        <f t="shared" si="19"/>
        <v>0.72218255103992024</v>
      </c>
    </row>
    <row r="72" spans="1:13" x14ac:dyDescent="0.3">
      <c r="A72">
        <v>48</v>
      </c>
      <c r="B72">
        <f t="shared" si="20"/>
        <v>0.3058778175853476</v>
      </c>
      <c r="C72">
        <f t="shared" si="16"/>
        <v>0.3058778175853476</v>
      </c>
      <c r="D72" t="s">
        <v>23</v>
      </c>
      <c r="E72" t="s">
        <v>19</v>
      </c>
      <c r="F72">
        <v>1</v>
      </c>
      <c r="G72">
        <f t="shared" si="21"/>
        <v>50</v>
      </c>
      <c r="I72">
        <v>2050</v>
      </c>
      <c r="J72" t="s">
        <v>25</v>
      </c>
      <c r="K72">
        <f t="shared" si="22"/>
        <v>52.5</v>
      </c>
      <c r="L72" cm="1">
        <f t="array" ref="L72">STOWA2024_NDJF_T(A72*60,K72,I72,J72,"")</f>
        <v>7.2062596432797008</v>
      </c>
      <c r="M72">
        <f t="shared" si="19"/>
        <v>0.41630473345457264</v>
      </c>
    </row>
    <row r="73" spans="1:13" x14ac:dyDescent="0.3">
      <c r="A73">
        <v>48</v>
      </c>
      <c r="B73">
        <f t="shared" si="20"/>
        <v>0.17233685225874276</v>
      </c>
      <c r="C73">
        <f t="shared" si="16"/>
        <v>0.17233685225874276</v>
      </c>
      <c r="D73" t="s">
        <v>23</v>
      </c>
      <c r="E73" t="s">
        <v>19</v>
      </c>
      <c r="F73">
        <v>1</v>
      </c>
      <c r="G73">
        <f t="shared" si="21"/>
        <v>55</v>
      </c>
      <c r="I73">
        <v>2050</v>
      </c>
      <c r="J73" t="s">
        <v>25</v>
      </c>
      <c r="K73">
        <f t="shared" si="22"/>
        <v>57.5</v>
      </c>
      <c r="L73" cm="1">
        <f t="array" ref="L73">STOWA2024_NDJF_T(A73*60,K73,I73,J73,"")</f>
        <v>12.296700636556082</v>
      </c>
      <c r="M73">
        <f t="shared" si="19"/>
        <v>0.24396788119582988</v>
      </c>
    </row>
    <row r="74" spans="1:13" x14ac:dyDescent="0.3">
      <c r="A74">
        <v>48</v>
      </c>
      <c r="B74">
        <f t="shared" si="20"/>
        <v>9.8758025739348859E-2</v>
      </c>
      <c r="C74">
        <f t="shared" si="16"/>
        <v>9.8758025739348859E-2</v>
      </c>
      <c r="D74" t="s">
        <v>23</v>
      </c>
      <c r="E74" t="s">
        <v>19</v>
      </c>
      <c r="F74">
        <v>1</v>
      </c>
      <c r="G74">
        <f t="shared" si="21"/>
        <v>60</v>
      </c>
      <c r="I74">
        <v>2050</v>
      </c>
      <c r="J74" t="s">
        <v>25</v>
      </c>
      <c r="K74">
        <f t="shared" si="22"/>
        <v>62.5</v>
      </c>
      <c r="L74" cm="1">
        <f t="array" ref="L74">STOWA2024_NDJF_T(A74*60,K74,I74,J74,"")</f>
        <v>20.659754743018055</v>
      </c>
      <c r="M74">
        <f t="shared" si="19"/>
        <v>0.14520985545648102</v>
      </c>
    </row>
    <row r="75" spans="1:13" x14ac:dyDescent="0.3">
      <c r="A75">
        <v>48</v>
      </c>
      <c r="B75">
        <f t="shared" si="20"/>
        <v>5.7504516552357748E-2</v>
      </c>
      <c r="C75">
        <f t="shared" si="16"/>
        <v>5.7504516552357748E-2</v>
      </c>
      <c r="D75" t="s">
        <v>23</v>
      </c>
      <c r="E75" t="s">
        <v>19</v>
      </c>
      <c r="F75">
        <v>1</v>
      </c>
      <c r="G75">
        <f t="shared" si="21"/>
        <v>65</v>
      </c>
      <c r="I75">
        <v>2050</v>
      </c>
      <c r="J75" t="s">
        <v>25</v>
      </c>
      <c r="K75">
        <f t="shared" si="22"/>
        <v>67.5</v>
      </c>
      <c r="L75" cm="1">
        <f t="array" ref="L75">STOWA2024_NDJF_T(A75*60,K75,I75,J75,"")</f>
        <v>34.205443334293548</v>
      </c>
      <c r="M75">
        <f t="shared" si="19"/>
        <v>8.770533890412327E-2</v>
      </c>
    </row>
    <row r="76" spans="1:13" x14ac:dyDescent="0.3">
      <c r="A76">
        <v>48</v>
      </c>
      <c r="B76">
        <f t="shared" si="20"/>
        <v>3.3993737726176768E-2</v>
      </c>
      <c r="C76">
        <f t="shared" si="16"/>
        <v>3.3993737726176768E-2</v>
      </c>
      <c r="D76" t="s">
        <v>23</v>
      </c>
      <c r="E76" t="s">
        <v>19</v>
      </c>
      <c r="F76">
        <v>1</v>
      </c>
      <c r="G76">
        <f t="shared" si="21"/>
        <v>70</v>
      </c>
      <c r="I76">
        <v>2050</v>
      </c>
      <c r="J76" t="s">
        <v>25</v>
      </c>
      <c r="K76">
        <f t="shared" si="22"/>
        <v>72.5</v>
      </c>
      <c r="L76" cm="1">
        <f t="array" ref="L76">STOWA2024_NDJF_T(A76*60,K76,I76,J76,"")</f>
        <v>55.853855297685165</v>
      </c>
      <c r="M76">
        <f t="shared" si="19"/>
        <v>5.3711601177946502E-2</v>
      </c>
    </row>
    <row r="77" spans="1:13" x14ac:dyDescent="0.3">
      <c r="A77">
        <v>48</v>
      </c>
      <c r="B77">
        <f t="shared" si="20"/>
        <v>2.0384225879892644E-2</v>
      </c>
      <c r="C77">
        <f t="shared" si="16"/>
        <v>2.0384225879892644E-2</v>
      </c>
      <c r="D77" t="s">
        <v>23</v>
      </c>
      <c r="E77" t="s">
        <v>19</v>
      </c>
      <c r="F77">
        <v>1</v>
      </c>
      <c r="G77">
        <f t="shared" si="21"/>
        <v>75</v>
      </c>
      <c r="I77">
        <v>2050</v>
      </c>
      <c r="J77" t="s">
        <v>25</v>
      </c>
      <c r="K77">
        <f t="shared" si="22"/>
        <v>77.5</v>
      </c>
      <c r="L77" cm="1">
        <f t="array" ref="L77">STOWA2024_NDJF_T(A77*60,K77,I77,J77,"")</f>
        <v>90.016089571121555</v>
      </c>
      <c r="M77">
        <f t="shared" si="19"/>
        <v>3.3327375298053859E-2</v>
      </c>
    </row>
    <row r="78" spans="1:13" x14ac:dyDescent="0.3">
      <c r="A78">
        <v>48</v>
      </c>
      <c r="B78">
        <f t="shared" si="20"/>
        <v>1.238967509848253E-2</v>
      </c>
      <c r="C78">
        <f t="shared" si="16"/>
        <v>1.238967509848253E-2</v>
      </c>
      <c r="D78" t="s">
        <v>23</v>
      </c>
      <c r="E78" t="s">
        <v>19</v>
      </c>
      <c r="F78">
        <v>1</v>
      </c>
      <c r="G78">
        <f t="shared" si="21"/>
        <v>80</v>
      </c>
      <c r="I78">
        <v>2050</v>
      </c>
      <c r="J78" t="s">
        <v>25</v>
      </c>
      <c r="K78">
        <f t="shared" si="22"/>
        <v>82.5</v>
      </c>
      <c r="L78" cm="1">
        <f t="array" ref="L78">STOWA2024_NDJF_T(A78*60,K78,I78,J78,"")</f>
        <v>143.28221205791365</v>
      </c>
      <c r="M78">
        <f t="shared" si="19"/>
        <v>2.0937700199571328E-2</v>
      </c>
    </row>
    <row r="79" spans="1:13" x14ac:dyDescent="0.3">
      <c r="A79">
        <v>48</v>
      </c>
      <c r="B79">
        <f t="shared" si="20"/>
        <v>7.6275864372800425E-3</v>
      </c>
      <c r="C79">
        <f t="shared" si="16"/>
        <v>7.6275864372800425E-3</v>
      </c>
      <c r="D79" t="s">
        <v>23</v>
      </c>
      <c r="E79" t="s">
        <v>19</v>
      </c>
      <c r="F79">
        <v>1</v>
      </c>
      <c r="G79">
        <f t="shared" si="21"/>
        <v>85</v>
      </c>
      <c r="I79">
        <v>2050</v>
      </c>
      <c r="J79" t="s">
        <v>25</v>
      </c>
      <c r="K79">
        <f t="shared" si="22"/>
        <v>87.5</v>
      </c>
      <c r="L79" cm="1">
        <f t="array" ref="L79">STOWA2024_NDJF_T(A79*60,K79,I79,J79,"")</f>
        <v>225.39251381150939</v>
      </c>
      <c r="M79">
        <f t="shared" si="19"/>
        <v>1.3310113762291286E-2</v>
      </c>
    </row>
    <row r="80" spans="1:13" x14ac:dyDescent="0.3">
      <c r="A80">
        <v>48</v>
      </c>
      <c r="B80">
        <f t="shared" si="20"/>
        <v>4.7534960361630078E-3</v>
      </c>
      <c r="C80">
        <f t="shared" si="16"/>
        <v>4.7534960361630078E-3</v>
      </c>
      <c r="D80" t="s">
        <v>23</v>
      </c>
      <c r="E80" t="s">
        <v>19</v>
      </c>
      <c r="F80">
        <v>1</v>
      </c>
      <c r="G80">
        <f t="shared" si="21"/>
        <v>90</v>
      </c>
      <c r="I80">
        <v>2050</v>
      </c>
      <c r="J80" t="s">
        <v>25</v>
      </c>
      <c r="K80">
        <f t="shared" si="22"/>
        <v>92.5</v>
      </c>
      <c r="L80" cm="1">
        <f t="array" ref="L80">STOWA2024_NDJF_T(A80*60,K80,I80,J80,"")</f>
        <v>350.60582300402103</v>
      </c>
      <c r="M80">
        <f t="shared" si="19"/>
        <v>8.556617726128278E-3</v>
      </c>
    </row>
    <row r="81" spans="1:13" x14ac:dyDescent="0.3">
      <c r="A81">
        <v>48</v>
      </c>
      <c r="B81">
        <f t="shared" si="20"/>
        <v>2.9969171283797807E-3</v>
      </c>
      <c r="C81">
        <f t="shared" si="16"/>
        <v>2.9969171283797807E-3</v>
      </c>
      <c r="D81" t="s">
        <v>23</v>
      </c>
      <c r="E81" t="s">
        <v>19</v>
      </c>
      <c r="F81">
        <v>1</v>
      </c>
      <c r="G81">
        <f t="shared" si="21"/>
        <v>95</v>
      </c>
      <c r="I81">
        <v>2050</v>
      </c>
      <c r="J81" t="s">
        <v>25</v>
      </c>
      <c r="K81">
        <f t="shared" si="22"/>
        <v>97.5</v>
      </c>
      <c r="L81" cm="1">
        <f t="array" ref="L81">STOWA2024_NDJF_T(A81*60,K81,I81,J81,"")</f>
        <v>539.59740228006251</v>
      </c>
      <c r="M81">
        <f t="shared" si="19"/>
        <v>5.5597005977484973E-3</v>
      </c>
    </row>
    <row r="82" spans="1:13" x14ac:dyDescent="0.3">
      <c r="A82">
        <v>48</v>
      </c>
      <c r="B82">
        <f t="shared" si="20"/>
        <v>1.9103255423958696E-3</v>
      </c>
      <c r="C82">
        <f t="shared" si="16"/>
        <v>1.9103255423958696E-3</v>
      </c>
      <c r="D82" t="s">
        <v>23</v>
      </c>
      <c r="E82" t="s">
        <v>19</v>
      </c>
      <c r="F82">
        <v>1</v>
      </c>
      <c r="G82">
        <f t="shared" si="21"/>
        <v>100</v>
      </c>
      <c r="I82">
        <v>2050</v>
      </c>
      <c r="J82" t="s">
        <v>25</v>
      </c>
      <c r="K82">
        <f t="shared" si="22"/>
        <v>102.5</v>
      </c>
      <c r="L82" cm="1">
        <f t="array" ref="L82">STOWA2024_NDJF_T(A82*60,K82,I82,J82,"")</f>
        <v>822.05855920449346</v>
      </c>
      <c r="M82">
        <f t="shared" si="19"/>
        <v>3.6493750553526277E-3</v>
      </c>
    </row>
    <row r="83" spans="1:13" x14ac:dyDescent="0.3">
      <c r="A83">
        <v>48</v>
      </c>
      <c r="B83">
        <f t="shared" si="20"/>
        <v>1.2305946121696351E-3</v>
      </c>
      <c r="C83">
        <f t="shared" si="16"/>
        <v>1.2305946121696351E-3</v>
      </c>
      <c r="D83" t="s">
        <v>23</v>
      </c>
      <c r="E83" t="s">
        <v>19</v>
      </c>
      <c r="F83">
        <v>1</v>
      </c>
      <c r="G83">
        <f t="shared" si="21"/>
        <v>105</v>
      </c>
      <c r="I83">
        <v>2050</v>
      </c>
      <c r="J83" t="s">
        <v>25</v>
      </c>
      <c r="K83">
        <f t="shared" si="22"/>
        <v>107.5</v>
      </c>
      <c r="L83" cm="1">
        <f t="array" ref="L83">STOWA2024_NDJF_T(A83*60,K83,I83,J83,"")</f>
        <v>1240.2944667653057</v>
      </c>
      <c r="M83">
        <f t="shared" si="19"/>
        <v>2.4187804431829926E-3</v>
      </c>
    </row>
    <row r="84" spans="1:13" x14ac:dyDescent="0.3">
      <c r="A84">
        <v>48</v>
      </c>
      <c r="B84">
        <f t="shared" si="20"/>
        <v>8.0071648064201657E-4</v>
      </c>
      <c r="C84">
        <f t="shared" si="16"/>
        <v>8.0071648064201657E-4</v>
      </c>
      <c r="D84" t="s">
        <v>23</v>
      </c>
      <c r="E84" t="s">
        <v>19</v>
      </c>
      <c r="F84">
        <v>1</v>
      </c>
      <c r="G84">
        <f t="shared" si="21"/>
        <v>110</v>
      </c>
      <c r="I84">
        <v>2050</v>
      </c>
      <c r="J84" t="s">
        <v>25</v>
      </c>
      <c r="K84">
        <f t="shared" si="22"/>
        <v>112.5</v>
      </c>
      <c r="L84" cm="1">
        <f t="array" ref="L84">STOWA2024_NDJF_T(A84*60,K84,I84,J84,"")</f>
        <v>1854.067619977679</v>
      </c>
      <c r="M84">
        <f t="shared" si="19"/>
        <v>1.6180639625409761E-3</v>
      </c>
    </row>
    <row r="85" spans="1:13" x14ac:dyDescent="0.3">
      <c r="A85">
        <v>48</v>
      </c>
      <c r="B85">
        <f t="shared" si="20"/>
        <v>5.2601492969261889E-4</v>
      </c>
      <c r="C85">
        <f t="shared" si="16"/>
        <v>5.2601492969261889E-4</v>
      </c>
      <c r="D85" t="s">
        <v>23</v>
      </c>
      <c r="E85" t="s">
        <v>19</v>
      </c>
      <c r="F85">
        <v>1</v>
      </c>
      <c r="G85">
        <f t="shared" si="21"/>
        <v>115</v>
      </c>
      <c r="I85">
        <v>2050</v>
      </c>
      <c r="J85" t="s">
        <v>25</v>
      </c>
      <c r="K85">
        <f t="shared" si="22"/>
        <v>117.5</v>
      </c>
      <c r="L85" cm="1">
        <f t="array" ref="L85">STOWA2024_NDJF_T(A85*60,K85,I85,J85,"")</f>
        <v>2747.129395989843</v>
      </c>
      <c r="M85">
        <f t="shared" si="19"/>
        <v>1.0920490328483572E-3</v>
      </c>
    </row>
    <row r="86" spans="1:13" x14ac:dyDescent="0.3">
      <c r="A86">
        <v>48</v>
      </c>
      <c r="B86">
        <f t="shared" si="20"/>
        <v>3.4874915189200416E-4</v>
      </c>
      <c r="C86">
        <f t="shared" si="16"/>
        <v>3.4874915189200416E-4</v>
      </c>
      <c r="D86" t="s">
        <v>23</v>
      </c>
      <c r="E86" t="s">
        <v>19</v>
      </c>
      <c r="F86">
        <v>1</v>
      </c>
      <c r="G86">
        <f t="shared" si="21"/>
        <v>120</v>
      </c>
      <c r="I86">
        <v>2050</v>
      </c>
      <c r="J86" t="s">
        <v>25</v>
      </c>
      <c r="K86">
        <f t="shared" si="22"/>
        <v>122.5</v>
      </c>
      <c r="L86" cm="1">
        <f t="array" ref="L86">STOWA2024_NDJF_T(A86*60,K86,I86,J86,"")</f>
        <v>4036.0560748914772</v>
      </c>
      <c r="M86">
        <f t="shared" si="19"/>
        <v>7.4329988095635301E-4</v>
      </c>
    </row>
    <row r="87" spans="1:13" x14ac:dyDescent="0.3">
      <c r="A87">
        <v>48</v>
      </c>
      <c r="B87">
        <f t="shared" si="20"/>
        <v>2.3325368519920933E-4</v>
      </c>
      <c r="C87">
        <f t="shared" si="16"/>
        <v>2.3325368519920933E-4</v>
      </c>
      <c r="D87" t="s">
        <v>23</v>
      </c>
      <c r="E87" t="s">
        <v>19</v>
      </c>
      <c r="F87">
        <v>1</v>
      </c>
      <c r="G87">
        <f t="shared" si="21"/>
        <v>125</v>
      </c>
      <c r="I87">
        <v>2050</v>
      </c>
      <c r="J87" t="s">
        <v>25</v>
      </c>
      <c r="K87">
        <f t="shared" si="22"/>
        <v>127.5</v>
      </c>
      <c r="L87" cm="1">
        <f t="array" ref="L87">STOWA2024_NDJF_T(A87*60,K87,I87,J87,"")</f>
        <v>5881.820166400059</v>
      </c>
      <c r="M87">
        <f t="shared" si="19"/>
        <v>5.1004619575714368E-4</v>
      </c>
    </row>
    <row r="88" spans="1:13" x14ac:dyDescent="0.3">
      <c r="A88">
        <v>48</v>
      </c>
      <c r="B88">
        <f t="shared" si="20"/>
        <v>1.5732173359452078E-4</v>
      </c>
      <c r="C88">
        <f t="shared" si="16"/>
        <v>1.5732173359452078E-4</v>
      </c>
      <c r="D88" t="s">
        <v>23</v>
      </c>
      <c r="E88" t="s">
        <v>19</v>
      </c>
      <c r="F88">
        <v>1</v>
      </c>
      <c r="G88">
        <f t="shared" si="21"/>
        <v>130</v>
      </c>
      <c r="I88">
        <v>2050</v>
      </c>
      <c r="J88" t="s">
        <v>25</v>
      </c>
      <c r="K88">
        <f t="shared" si="22"/>
        <v>132.5</v>
      </c>
      <c r="L88" cm="1">
        <f t="array" ref="L88">STOWA2024_NDJF_T(A88*60,K88,I88,J88,"")</f>
        <v>8505.2224096009995</v>
      </c>
      <c r="M88">
        <f t="shared" si="19"/>
        <v>3.527244621626229E-4</v>
      </c>
    </row>
    <row r="89" spans="1:13" x14ac:dyDescent="0.3">
      <c r="A89">
        <v>48</v>
      </c>
      <c r="B89">
        <f t="shared" si="20"/>
        <v>1.0697071495990894E-4</v>
      </c>
      <c r="C89">
        <f t="shared" si="16"/>
        <v>1.0697071495990894E-4</v>
      </c>
      <c r="D89" t="s">
        <v>23</v>
      </c>
      <c r="E89" t="s">
        <v>19</v>
      </c>
      <c r="F89">
        <v>1</v>
      </c>
      <c r="G89">
        <f t="shared" si="21"/>
        <v>135</v>
      </c>
      <c r="I89">
        <v>2050</v>
      </c>
      <c r="J89" t="s">
        <v>25</v>
      </c>
      <c r="K89">
        <f t="shared" si="22"/>
        <v>137.5</v>
      </c>
      <c r="L89" cm="1">
        <f t="array" ref="L89">STOWA2024_NDJF_T(A89*60,K89,I89,J89,"")</f>
        <v>12207.341837703094</v>
      </c>
      <c r="M89">
        <f t="shared" si="19"/>
        <v>2.4575374720271396E-4</v>
      </c>
    </row>
    <row r="90" spans="1:13" x14ac:dyDescent="0.3">
      <c r="A90">
        <v>48</v>
      </c>
      <c r="B90">
        <f t="shared" si="20"/>
        <v>7.3297119063359784E-5</v>
      </c>
      <c r="C90">
        <f t="shared" si="16"/>
        <v>7.3297119063359784E-5</v>
      </c>
      <c r="D90" t="s">
        <v>23</v>
      </c>
      <c r="E90" t="s">
        <v>19</v>
      </c>
      <c r="F90">
        <v>1</v>
      </c>
      <c r="G90">
        <f t="shared" si="21"/>
        <v>140</v>
      </c>
      <c r="I90">
        <v>2050</v>
      </c>
      <c r="J90" t="s">
        <v>25</v>
      </c>
      <c r="K90">
        <f t="shared" si="22"/>
        <v>142.5</v>
      </c>
      <c r="L90" cm="1">
        <f t="array" ref="L90">STOWA2024_NDJF_T(A90*60,K90,I90,J90,"")</f>
        <v>17395.678161907697</v>
      </c>
      <c r="M90">
        <f t="shared" si="19"/>
        <v>1.7245662813935417E-4</v>
      </c>
    </row>
    <row r="91" spans="1:13" x14ac:dyDescent="0.3">
      <c r="A91">
        <v>48</v>
      </c>
      <c r="B91">
        <f t="shared" si="20"/>
        <v>5.059944673147139E-5</v>
      </c>
      <c r="C91">
        <f t="shared" si="16"/>
        <v>5.059944673147139E-5</v>
      </c>
      <c r="D91" t="s">
        <v>23</v>
      </c>
      <c r="E91" t="s">
        <v>19</v>
      </c>
      <c r="F91">
        <v>1</v>
      </c>
      <c r="G91">
        <f t="shared" si="21"/>
        <v>145</v>
      </c>
      <c r="I91">
        <v>2050</v>
      </c>
      <c r="J91" t="s">
        <v>25</v>
      </c>
      <c r="K91">
        <f t="shared" si="22"/>
        <v>147.5</v>
      </c>
      <c r="L91" cm="1">
        <f t="array" ref="L91">STOWA2024_NDJF_T(A91*60,K91,I91,J91,"")</f>
        <v>24618.984005204751</v>
      </c>
      <c r="M91">
        <f t="shared" si="19"/>
        <v>1.2185718140788278E-4</v>
      </c>
    </row>
    <row r="92" spans="1:13" x14ac:dyDescent="0.3">
      <c r="A92">
        <v>48</v>
      </c>
      <c r="B92">
        <f t="shared" si="20"/>
        <v>3.5181009949544051E-5</v>
      </c>
      <c r="C92">
        <f t="shared" si="16"/>
        <v>3.5181009949544051E-5</v>
      </c>
      <c r="D92" t="s">
        <v>23</v>
      </c>
      <c r="E92" t="s">
        <v>19</v>
      </c>
      <c r="F92">
        <v>1</v>
      </c>
      <c r="G92">
        <f t="shared" si="21"/>
        <v>150</v>
      </c>
      <c r="I92">
        <v>2050</v>
      </c>
      <c r="J92" t="s">
        <v>25</v>
      </c>
      <c r="K92">
        <f t="shared" si="22"/>
        <v>152.5</v>
      </c>
      <c r="L92" cm="1">
        <f t="array" ref="L92">STOWA2024_NDJF_T(A92*60,K92,I92,J92,"")</f>
        <v>34611.588739149171</v>
      </c>
      <c r="M92">
        <f t="shared" si="19"/>
        <v>8.6676171458338733E-5</v>
      </c>
    </row>
    <row r="93" spans="1:13" x14ac:dyDescent="0.3">
      <c r="A93">
        <v>48</v>
      </c>
      <c r="B93">
        <f t="shared" si="20"/>
        <v>2.4629578851005998E-5</v>
      </c>
      <c r="C93">
        <f t="shared" si="16"/>
        <v>2.4629578851005998E-5</v>
      </c>
      <c r="D93" t="s">
        <v>23</v>
      </c>
      <c r="E93" t="s">
        <v>19</v>
      </c>
      <c r="F93">
        <v>1</v>
      </c>
      <c r="G93">
        <f t="shared" si="21"/>
        <v>155</v>
      </c>
      <c r="I93">
        <v>2050</v>
      </c>
      <c r="J93" t="s">
        <v>25</v>
      </c>
      <c r="K93">
        <f t="shared" si="22"/>
        <v>157.5</v>
      </c>
      <c r="L93" cm="1">
        <f t="array" ref="L93">STOWA2024_NDJF_T(A93*60,K93,I93,J93,"")</f>
        <v>48350.76148316091</v>
      </c>
      <c r="M93">
        <f t="shared" si="19"/>
        <v>6.2046592607332735E-5</v>
      </c>
    </row>
    <row r="94" spans="1:13" x14ac:dyDescent="0.3">
      <c r="A94">
        <v>48</v>
      </c>
      <c r="B94" s="1">
        <f>M93</f>
        <v>6.2046592607332735E-5</v>
      </c>
      <c r="C94">
        <f t="shared" si="16"/>
        <v>6.2046592607332735E-5</v>
      </c>
      <c r="D94" t="s">
        <v>23</v>
      </c>
      <c r="E94" t="s">
        <v>19</v>
      </c>
      <c r="F94">
        <v>1</v>
      </c>
      <c r="G94">
        <f t="shared" si="21"/>
        <v>160</v>
      </c>
      <c r="I94">
        <v>2050</v>
      </c>
      <c r="J94" t="s">
        <v>25</v>
      </c>
      <c r="K94" s="1">
        <v>999</v>
      </c>
      <c r="L94" cm="1">
        <f t="array" ref="L94">STOWA2024_NDJF_T(A94*60,K94,I94,J94,"")</f>
        <v>5783180162523653</v>
      </c>
      <c r="M94">
        <f t="shared" si="19"/>
        <v>5.1874572738381812E-16</v>
      </c>
    </row>
    <row r="95" spans="1:13" x14ac:dyDescent="0.3">
      <c r="A95">
        <v>96</v>
      </c>
      <c r="B95" s="1">
        <f>365.25*24/A95 - M95</f>
        <v>11.874590527214977</v>
      </c>
      <c r="C95">
        <f>B95</f>
        <v>11.874590527214977</v>
      </c>
      <c r="D95" t="s">
        <v>23</v>
      </c>
      <c r="E95" t="s">
        <v>19</v>
      </c>
      <c r="F95">
        <v>1</v>
      </c>
      <c r="G95">
        <v>10</v>
      </c>
      <c r="I95">
        <v>2050</v>
      </c>
      <c r="J95" t="s">
        <v>25</v>
      </c>
      <c r="K95" s="1">
        <v>12.5</v>
      </c>
      <c r="L95" cm="1">
        <f t="array" ref="L95">STOWA2024_NDJF_T(A95*60,K95,I95,J95,"")</f>
        <v>3.7765344278449103E-2</v>
      </c>
      <c r="M95">
        <f t="shared" si="19"/>
        <v>79.437909472785023</v>
      </c>
    </row>
    <row r="96" spans="1:13" x14ac:dyDescent="0.3">
      <c r="A96">
        <v>96</v>
      </c>
      <c r="B96">
        <f t="shared" ref="B96:B100" si="23">M95-M96</f>
        <v>30.073310029433507</v>
      </c>
      <c r="C96">
        <f t="shared" ref="C96:C125" si="24">B96</f>
        <v>30.073310029433507</v>
      </c>
      <c r="D96" t="s">
        <v>23</v>
      </c>
      <c r="E96" t="s">
        <v>19</v>
      </c>
      <c r="F96">
        <v>1</v>
      </c>
      <c r="G96">
        <f t="shared" ref="G96:G100" si="25">G95+5</f>
        <v>15</v>
      </c>
      <c r="I96">
        <v>2050</v>
      </c>
      <c r="J96" t="s">
        <v>25</v>
      </c>
      <c r="K96">
        <f t="shared" ref="K96:K100" si="26">AVERAGE(G96:G97)</f>
        <v>17.5</v>
      </c>
      <c r="L96" cm="1">
        <f t="array" ref="L96">STOWA2024_NDJF_T(A96*60,K96,I96,J96,"")</f>
        <v>6.0772295001454597E-2</v>
      </c>
      <c r="M96">
        <f t="shared" si="19"/>
        <v>49.364599443351516</v>
      </c>
    </row>
    <row r="97" spans="1:13" x14ac:dyDescent="0.3">
      <c r="A97">
        <v>96</v>
      </c>
      <c r="B97">
        <f t="shared" si="23"/>
        <v>18.536499767955025</v>
      </c>
      <c r="C97">
        <f t="shared" si="24"/>
        <v>18.536499767955025</v>
      </c>
      <c r="D97" t="s">
        <v>23</v>
      </c>
      <c r="E97" t="s">
        <v>19</v>
      </c>
      <c r="F97">
        <v>1</v>
      </c>
      <c r="G97">
        <f t="shared" si="25"/>
        <v>20</v>
      </c>
      <c r="I97">
        <v>2050</v>
      </c>
      <c r="J97" t="s">
        <v>25</v>
      </c>
      <c r="K97">
        <f t="shared" si="26"/>
        <v>22.5</v>
      </c>
      <c r="L97" cm="1">
        <f t="array" ref="L97">STOWA2024_NDJF_T(A97*60,K97,I97,J97,"")</f>
        <v>9.7313815369367757E-2</v>
      </c>
      <c r="M97">
        <f t="shared" si="19"/>
        <v>30.828099675396491</v>
      </c>
    </row>
    <row r="98" spans="1:13" x14ac:dyDescent="0.3">
      <c r="A98">
        <v>96</v>
      </c>
      <c r="B98">
        <f t="shared" si="23"/>
        <v>11.483192842210734</v>
      </c>
      <c r="C98">
        <f t="shared" si="24"/>
        <v>11.483192842210734</v>
      </c>
      <c r="D98" t="s">
        <v>23</v>
      </c>
      <c r="E98" t="s">
        <v>19</v>
      </c>
      <c r="F98">
        <v>1</v>
      </c>
      <c r="G98">
        <f t="shared" si="25"/>
        <v>25</v>
      </c>
      <c r="I98">
        <v>2050</v>
      </c>
      <c r="J98" t="s">
        <v>25</v>
      </c>
      <c r="K98">
        <f t="shared" si="26"/>
        <v>27.5</v>
      </c>
      <c r="L98" cm="1">
        <f t="array" ref="L98">STOWA2024_NDJF_T(A98*60,K98,I98,J98,"")</f>
        <v>0.15507957861309349</v>
      </c>
      <c r="M98">
        <f t="shared" si="19"/>
        <v>19.344906833185757</v>
      </c>
    </row>
    <row r="99" spans="1:13" x14ac:dyDescent="0.3">
      <c r="A99">
        <v>96</v>
      </c>
      <c r="B99">
        <f t="shared" si="23"/>
        <v>7.1480151576713382</v>
      </c>
      <c r="C99">
        <f t="shared" si="24"/>
        <v>7.1480151576713382</v>
      </c>
      <c r="D99" t="s">
        <v>23</v>
      </c>
      <c r="E99" t="s">
        <v>19</v>
      </c>
      <c r="F99">
        <v>1</v>
      </c>
      <c r="G99">
        <f t="shared" si="25"/>
        <v>30</v>
      </c>
      <c r="I99">
        <v>2050</v>
      </c>
      <c r="J99" t="s">
        <v>25</v>
      </c>
      <c r="K99">
        <f t="shared" si="26"/>
        <v>32.5</v>
      </c>
      <c r="L99" cm="1">
        <f t="array" ref="L99">STOWA2024_NDJF_T(A99*60,K99,I99,J99,"")</f>
        <v>0.24596430630129959</v>
      </c>
      <c r="M99">
        <f t="shared" si="19"/>
        <v>12.196891675514419</v>
      </c>
    </row>
    <row r="100" spans="1:13" x14ac:dyDescent="0.3">
      <c r="A100">
        <v>96</v>
      </c>
      <c r="B100">
        <f t="shared" si="23"/>
        <v>4.4711148619614853</v>
      </c>
      <c r="C100">
        <f t="shared" si="24"/>
        <v>4.4711148619614853</v>
      </c>
      <c r="D100" t="s">
        <v>23</v>
      </c>
      <c r="E100" t="s">
        <v>19</v>
      </c>
      <c r="F100">
        <v>1</v>
      </c>
      <c r="G100">
        <f t="shared" si="25"/>
        <v>35</v>
      </c>
      <c r="I100">
        <v>2050</v>
      </c>
      <c r="J100" t="s">
        <v>25</v>
      </c>
      <c r="K100">
        <f t="shared" si="26"/>
        <v>37.5</v>
      </c>
      <c r="L100" cm="1">
        <f t="array" ref="L100">STOWA2024_NDJF_T(A100*60,K100,I100,J100,"")</f>
        <v>0.38831046668824998</v>
      </c>
      <c r="M100">
        <f t="shared" si="19"/>
        <v>7.7257768135529332</v>
      </c>
    </row>
    <row r="101" spans="1:13" x14ac:dyDescent="0.3">
      <c r="A101">
        <v>96</v>
      </c>
      <c r="B101">
        <f>M100-M101</f>
        <v>2.8098676841743258</v>
      </c>
      <c r="C101">
        <f t="shared" si="24"/>
        <v>2.8098676841743258</v>
      </c>
      <c r="D101" t="s">
        <v>23</v>
      </c>
      <c r="E101" t="s">
        <v>19</v>
      </c>
      <c r="F101">
        <v>1</v>
      </c>
      <c r="G101">
        <f>G100+5</f>
        <v>40</v>
      </c>
      <c r="I101">
        <v>2050</v>
      </c>
      <c r="J101" t="s">
        <v>25</v>
      </c>
      <c r="K101">
        <f>AVERAGE(G101:G102)</f>
        <v>42.5</v>
      </c>
      <c r="L101" cm="1">
        <f t="array" ref="L101">STOWA2024_NDJF_T(A101*60,K101,I101,J101,"")</f>
        <v>0.61026351810925628</v>
      </c>
      <c r="M101">
        <f t="shared" si="19"/>
        <v>4.9159091293786075</v>
      </c>
    </row>
    <row r="102" spans="1:13" x14ac:dyDescent="0.3">
      <c r="A102">
        <v>96</v>
      </c>
      <c r="B102">
        <f t="shared" ref="B102:B124" si="27">M101-M102</f>
        <v>1.7739205992759688</v>
      </c>
      <c r="C102">
        <f t="shared" si="24"/>
        <v>1.7739205992759688</v>
      </c>
      <c r="D102" t="s">
        <v>23</v>
      </c>
      <c r="E102" t="s">
        <v>19</v>
      </c>
      <c r="F102">
        <v>1</v>
      </c>
      <c r="G102">
        <f t="shared" ref="G102:G125" si="28">G101+5</f>
        <v>45</v>
      </c>
      <c r="I102">
        <v>2050</v>
      </c>
      <c r="J102" t="s">
        <v>25</v>
      </c>
      <c r="K102">
        <f t="shared" ref="K102:K124" si="29">AVERAGE(G102:G103)</f>
        <v>47.5</v>
      </c>
      <c r="L102" cm="1">
        <f t="array" ref="L102">STOWA2024_NDJF_T(A102*60,K102,I102,J102,"")</f>
        <v>0.95480934168209697</v>
      </c>
      <c r="M102">
        <f t="shared" si="19"/>
        <v>3.1419885301026387</v>
      </c>
    </row>
    <row r="103" spans="1:13" x14ac:dyDescent="0.3">
      <c r="A103">
        <v>96</v>
      </c>
      <c r="B103">
        <f t="shared" si="27"/>
        <v>1.1248363732026796</v>
      </c>
      <c r="C103">
        <f t="shared" si="24"/>
        <v>1.1248363732026796</v>
      </c>
      <c r="D103" t="s">
        <v>23</v>
      </c>
      <c r="E103" t="s">
        <v>19</v>
      </c>
      <c r="F103">
        <v>1</v>
      </c>
      <c r="G103">
        <f t="shared" si="28"/>
        <v>50</v>
      </c>
      <c r="I103">
        <v>2050</v>
      </c>
      <c r="J103" t="s">
        <v>25</v>
      </c>
      <c r="K103">
        <f t="shared" si="29"/>
        <v>52.5</v>
      </c>
      <c r="L103" cm="1">
        <f t="array" ref="L103">STOWA2024_NDJF_T(A103*60,K103,I103,J103,"")</f>
        <v>1.4872452679080597</v>
      </c>
      <c r="M103">
        <f t="shared" si="19"/>
        <v>2.0171521568999591</v>
      </c>
    </row>
    <row r="104" spans="1:13" x14ac:dyDescent="0.3">
      <c r="A104">
        <v>96</v>
      </c>
      <c r="B104">
        <f t="shared" si="27"/>
        <v>0.71669297251362973</v>
      </c>
      <c r="C104">
        <f t="shared" si="24"/>
        <v>0.71669297251362973</v>
      </c>
      <c r="D104" t="s">
        <v>23</v>
      </c>
      <c r="E104" t="s">
        <v>19</v>
      </c>
      <c r="F104">
        <v>1</v>
      </c>
      <c r="G104">
        <f t="shared" si="28"/>
        <v>55</v>
      </c>
      <c r="I104">
        <v>2050</v>
      </c>
      <c r="J104" t="s">
        <v>25</v>
      </c>
      <c r="K104">
        <f t="shared" si="29"/>
        <v>57.5</v>
      </c>
      <c r="L104" cm="1">
        <f t="array" ref="L104">STOWA2024_NDJF_T(A104*60,K104,I104,J104,"")</f>
        <v>2.3068774752939771</v>
      </c>
      <c r="M104">
        <f t="shared" si="19"/>
        <v>1.3004591843863293</v>
      </c>
    </row>
    <row r="105" spans="1:13" x14ac:dyDescent="0.3">
      <c r="A105">
        <v>96</v>
      </c>
      <c r="B105">
        <f t="shared" si="27"/>
        <v>0.45853516749622636</v>
      </c>
      <c r="C105">
        <f t="shared" si="24"/>
        <v>0.45853516749622636</v>
      </c>
      <c r="D105" t="s">
        <v>23</v>
      </c>
      <c r="E105" t="s">
        <v>19</v>
      </c>
      <c r="F105">
        <v>1</v>
      </c>
      <c r="G105">
        <f t="shared" si="28"/>
        <v>60</v>
      </c>
      <c r="I105">
        <v>2050</v>
      </c>
      <c r="J105" t="s">
        <v>25</v>
      </c>
      <c r="K105">
        <f t="shared" si="29"/>
        <v>62.5</v>
      </c>
      <c r="L105" cm="1">
        <f t="array" ref="L105">STOWA2024_NDJF_T(A105*60,K105,I105,J105,"")</f>
        <v>3.5632669217364685</v>
      </c>
      <c r="M105">
        <f t="shared" si="19"/>
        <v>0.84192401689010299</v>
      </c>
    </row>
    <row r="106" spans="1:13" x14ac:dyDescent="0.3">
      <c r="A106">
        <v>96</v>
      </c>
      <c r="B106">
        <f t="shared" si="27"/>
        <v>0.29460461338349608</v>
      </c>
      <c r="C106">
        <f t="shared" si="24"/>
        <v>0.29460461338349608</v>
      </c>
      <c r="D106" t="s">
        <v>23</v>
      </c>
      <c r="E106" t="s">
        <v>19</v>
      </c>
      <c r="F106">
        <v>1</v>
      </c>
      <c r="G106">
        <f t="shared" si="28"/>
        <v>65</v>
      </c>
      <c r="I106">
        <v>2050</v>
      </c>
      <c r="J106" t="s">
        <v>25</v>
      </c>
      <c r="K106">
        <f t="shared" si="29"/>
        <v>67.5</v>
      </c>
      <c r="L106" cm="1">
        <f t="array" ref="L106">STOWA2024_NDJF_T(A106*60,K106,I106,J106,"")</f>
        <v>5.4812600846587491</v>
      </c>
      <c r="M106">
        <f t="shared" si="19"/>
        <v>0.54731940350660691</v>
      </c>
    </row>
    <row r="107" spans="1:13" x14ac:dyDescent="0.3">
      <c r="A107">
        <v>96</v>
      </c>
      <c r="B107">
        <f t="shared" si="27"/>
        <v>0.19007332423360912</v>
      </c>
      <c r="C107">
        <f t="shared" si="24"/>
        <v>0.19007332423360912</v>
      </c>
      <c r="D107" t="s">
        <v>23</v>
      </c>
      <c r="E107" t="s">
        <v>19</v>
      </c>
      <c r="F107">
        <v>1</v>
      </c>
      <c r="G107">
        <f t="shared" si="28"/>
        <v>70</v>
      </c>
      <c r="I107">
        <v>2050</v>
      </c>
      <c r="J107" t="s">
        <v>25</v>
      </c>
      <c r="K107">
        <f t="shared" si="29"/>
        <v>72.5</v>
      </c>
      <c r="L107" cm="1">
        <f t="array" ref="L107">STOWA2024_NDJF_T(A107*60,K107,I107,J107,"")</f>
        <v>8.397572916979394</v>
      </c>
      <c r="M107">
        <f t="shared" si="19"/>
        <v>0.35724607927299779</v>
      </c>
    </row>
    <row r="108" spans="1:13" x14ac:dyDescent="0.3">
      <c r="A108">
        <v>96</v>
      </c>
      <c r="B108">
        <f t="shared" si="27"/>
        <v>0.12314056872108264</v>
      </c>
      <c r="C108">
        <f t="shared" si="24"/>
        <v>0.12314056872108264</v>
      </c>
      <c r="D108" t="s">
        <v>23</v>
      </c>
      <c r="E108" t="s">
        <v>19</v>
      </c>
      <c r="F108">
        <v>1</v>
      </c>
      <c r="G108">
        <f t="shared" si="28"/>
        <v>75</v>
      </c>
      <c r="I108">
        <v>2050</v>
      </c>
      <c r="J108" t="s">
        <v>25</v>
      </c>
      <c r="K108">
        <f t="shared" si="29"/>
        <v>77.5</v>
      </c>
      <c r="L108" cm="1">
        <f t="array" ref="L108">STOWA2024_NDJF_T(A108*60,K108,I108,J108,"")</f>
        <v>12.814734659288259</v>
      </c>
      <c r="M108">
        <f t="shared" si="19"/>
        <v>0.23410551055191514</v>
      </c>
    </row>
    <row r="109" spans="1:13" x14ac:dyDescent="0.3">
      <c r="A109">
        <v>96</v>
      </c>
      <c r="B109">
        <f t="shared" si="27"/>
        <v>8.0096342958951849E-2</v>
      </c>
      <c r="C109">
        <f t="shared" si="24"/>
        <v>8.0096342958951849E-2</v>
      </c>
      <c r="D109" t="s">
        <v>23</v>
      </c>
      <c r="E109" t="s">
        <v>19</v>
      </c>
      <c r="F109">
        <v>1</v>
      </c>
      <c r="G109">
        <f t="shared" si="28"/>
        <v>80</v>
      </c>
      <c r="I109">
        <v>2050</v>
      </c>
      <c r="J109" t="s">
        <v>25</v>
      </c>
      <c r="K109">
        <f t="shared" si="29"/>
        <v>82.5</v>
      </c>
      <c r="L109" cm="1">
        <f t="array" ref="L109">STOWA2024_NDJF_T(A109*60,K109,I109,J109,"")</f>
        <v>19.47935987764582</v>
      </c>
      <c r="M109">
        <f t="shared" si="19"/>
        <v>0.15400916759296329</v>
      </c>
    </row>
    <row r="110" spans="1:13" x14ac:dyDescent="0.3">
      <c r="A110">
        <v>96</v>
      </c>
      <c r="B110">
        <f t="shared" si="27"/>
        <v>5.2303514900755799E-2</v>
      </c>
      <c r="C110">
        <f t="shared" si="24"/>
        <v>5.2303514900755799E-2</v>
      </c>
      <c r="D110" t="s">
        <v>23</v>
      </c>
      <c r="E110" t="s">
        <v>19</v>
      </c>
      <c r="F110">
        <v>1</v>
      </c>
      <c r="G110">
        <f t="shared" si="28"/>
        <v>85</v>
      </c>
      <c r="I110">
        <v>2050</v>
      </c>
      <c r="J110" t="s">
        <v>25</v>
      </c>
      <c r="K110">
        <f t="shared" si="29"/>
        <v>87.5</v>
      </c>
      <c r="L110" cm="1">
        <f t="array" ref="L110">STOWA2024_NDJF_T(A110*60,K110,I110,J110,"")</f>
        <v>29.496885577037887</v>
      </c>
      <c r="M110">
        <f t="shared" si="19"/>
        <v>0.10170565269220749</v>
      </c>
    </row>
    <row r="111" spans="1:13" x14ac:dyDescent="0.3">
      <c r="A111">
        <v>96</v>
      </c>
      <c r="B111">
        <f t="shared" si="27"/>
        <v>3.4288044944951218E-2</v>
      </c>
      <c r="C111">
        <f t="shared" si="24"/>
        <v>3.4288044944951218E-2</v>
      </c>
      <c r="D111" t="s">
        <v>23</v>
      </c>
      <c r="E111" t="s">
        <v>19</v>
      </c>
      <c r="F111">
        <v>1</v>
      </c>
      <c r="G111">
        <f t="shared" si="28"/>
        <v>90</v>
      </c>
      <c r="I111">
        <v>2050</v>
      </c>
      <c r="J111" t="s">
        <v>25</v>
      </c>
      <c r="K111">
        <f t="shared" si="29"/>
        <v>92.5</v>
      </c>
      <c r="L111" cm="1">
        <f t="array" ref="L111">STOWA2024_NDJF_T(A111*60,K111,I111,J111,"")</f>
        <v>44.498760787341823</v>
      </c>
      <c r="M111">
        <f t="shared" si="19"/>
        <v>6.7417607747256275E-2</v>
      </c>
    </row>
    <row r="112" spans="1:13" x14ac:dyDescent="0.3">
      <c r="A112">
        <v>96</v>
      </c>
      <c r="B112">
        <f t="shared" si="27"/>
        <v>2.2563877120087061E-2</v>
      </c>
      <c r="C112">
        <f t="shared" si="24"/>
        <v>2.2563877120087061E-2</v>
      </c>
      <c r="D112" t="s">
        <v>23</v>
      </c>
      <c r="E112" t="s">
        <v>19</v>
      </c>
      <c r="F112">
        <v>1</v>
      </c>
      <c r="G112">
        <f t="shared" si="28"/>
        <v>95</v>
      </c>
      <c r="I112">
        <v>2050</v>
      </c>
      <c r="J112" t="s">
        <v>25</v>
      </c>
      <c r="K112">
        <f t="shared" si="29"/>
        <v>97.5</v>
      </c>
      <c r="L112" cm="1">
        <f t="array" ref="L112">STOWA2024_NDJF_T(A112*60,K112,I112,J112,"")</f>
        <v>66.884068683972799</v>
      </c>
      <c r="M112">
        <f t="shared" si="19"/>
        <v>4.4853730627169214E-2</v>
      </c>
    </row>
    <row r="113" spans="1:13" x14ac:dyDescent="0.3">
      <c r="A113">
        <v>96</v>
      </c>
      <c r="B113">
        <f t="shared" si="27"/>
        <v>1.4903545621827458E-2</v>
      </c>
      <c r="C113">
        <f t="shared" si="24"/>
        <v>1.4903545621827458E-2</v>
      </c>
      <c r="D113" t="s">
        <v>23</v>
      </c>
      <c r="E113" t="s">
        <v>19</v>
      </c>
      <c r="F113">
        <v>1</v>
      </c>
      <c r="G113">
        <f t="shared" si="28"/>
        <v>100</v>
      </c>
      <c r="I113">
        <v>2050</v>
      </c>
      <c r="J113" t="s">
        <v>25</v>
      </c>
      <c r="K113">
        <f t="shared" si="29"/>
        <v>102.5</v>
      </c>
      <c r="L113" cm="1">
        <f t="array" ref="L113">STOWA2024_NDJF_T(A113*60,K113,I113,J113,"")</f>
        <v>100.16632616676445</v>
      </c>
      <c r="M113">
        <f t="shared" si="19"/>
        <v>2.9950185005341756E-2</v>
      </c>
    </row>
    <row r="114" spans="1:13" x14ac:dyDescent="0.3">
      <c r="A114">
        <v>96</v>
      </c>
      <c r="B114">
        <f t="shared" si="27"/>
        <v>9.8802978744907399E-3</v>
      </c>
      <c r="C114">
        <f t="shared" si="24"/>
        <v>9.8802978744907399E-3</v>
      </c>
      <c r="D114" t="s">
        <v>23</v>
      </c>
      <c r="E114" t="s">
        <v>19</v>
      </c>
      <c r="F114">
        <v>1</v>
      </c>
      <c r="G114">
        <f t="shared" si="28"/>
        <v>105</v>
      </c>
      <c r="I114">
        <v>2050</v>
      </c>
      <c r="J114" t="s">
        <v>25</v>
      </c>
      <c r="K114">
        <f t="shared" si="29"/>
        <v>107.5</v>
      </c>
      <c r="L114" cm="1">
        <f t="array" ref="L114">STOWA2024_NDJF_T(A114*60,K114,I114,J114,"")</f>
        <v>149.47767171986044</v>
      </c>
      <c r="M114">
        <f t="shared" si="19"/>
        <v>2.0069887130851016E-2</v>
      </c>
    </row>
    <row r="115" spans="1:13" x14ac:dyDescent="0.3">
      <c r="A115">
        <v>96</v>
      </c>
      <c r="B115">
        <f t="shared" si="27"/>
        <v>6.5737995412729552E-3</v>
      </c>
      <c r="C115">
        <f t="shared" si="24"/>
        <v>6.5737995412729552E-3</v>
      </c>
      <c r="D115" t="s">
        <v>23</v>
      </c>
      <c r="E115" t="s">
        <v>19</v>
      </c>
      <c r="F115">
        <v>1</v>
      </c>
      <c r="G115">
        <f t="shared" si="28"/>
        <v>110</v>
      </c>
      <c r="I115">
        <v>2050</v>
      </c>
      <c r="J115" t="s">
        <v>25</v>
      </c>
      <c r="K115">
        <f t="shared" si="29"/>
        <v>112.5</v>
      </c>
      <c r="L115" cm="1">
        <f t="array" ref="L115">STOWA2024_NDJF_T(A115*60,K115,I115,J115,"")</f>
        <v>222.28664270945143</v>
      </c>
      <c r="M115">
        <f t="shared" si="19"/>
        <v>1.349608758957806E-2</v>
      </c>
    </row>
    <row r="116" spans="1:13" x14ac:dyDescent="0.3">
      <c r="A116">
        <v>96</v>
      </c>
      <c r="B116">
        <f t="shared" si="27"/>
        <v>4.389364327158812E-3</v>
      </c>
      <c r="C116">
        <f t="shared" si="24"/>
        <v>4.389364327158812E-3</v>
      </c>
      <c r="D116" t="s">
        <v>23</v>
      </c>
      <c r="E116" t="s">
        <v>19</v>
      </c>
      <c r="F116">
        <v>1</v>
      </c>
      <c r="G116">
        <f t="shared" si="28"/>
        <v>115</v>
      </c>
      <c r="I116">
        <v>2050</v>
      </c>
      <c r="J116" t="s">
        <v>25</v>
      </c>
      <c r="K116">
        <f t="shared" si="29"/>
        <v>117.5</v>
      </c>
      <c r="L116" cm="1">
        <f t="array" ref="L116">STOWA2024_NDJF_T(A116*60,K116,I116,J116,"")</f>
        <v>329.4269424415379</v>
      </c>
      <c r="M116">
        <f t="shared" si="19"/>
        <v>9.1067232624192484E-3</v>
      </c>
    </row>
    <row r="117" spans="1:13" x14ac:dyDescent="0.3">
      <c r="A117">
        <v>96</v>
      </c>
      <c r="B117">
        <f t="shared" si="27"/>
        <v>2.9410271672578158E-3</v>
      </c>
      <c r="C117">
        <f t="shared" si="24"/>
        <v>2.9410271672578158E-3</v>
      </c>
      <c r="D117" t="s">
        <v>23</v>
      </c>
      <c r="E117" t="s">
        <v>19</v>
      </c>
      <c r="F117">
        <v>1</v>
      </c>
      <c r="G117">
        <f t="shared" si="28"/>
        <v>120</v>
      </c>
      <c r="I117">
        <v>2050</v>
      </c>
      <c r="J117" t="s">
        <v>25</v>
      </c>
      <c r="K117">
        <f t="shared" si="29"/>
        <v>122.5</v>
      </c>
      <c r="L117" cm="1">
        <f t="array" ref="L117">STOWA2024_NDJF_T(A117*60,K117,I117,J117,"")</f>
        <v>486.56306663480672</v>
      </c>
      <c r="M117">
        <f t="shared" si="19"/>
        <v>6.1656960951614326E-3</v>
      </c>
    </row>
    <row r="118" spans="1:13" x14ac:dyDescent="0.3">
      <c r="A118">
        <v>96</v>
      </c>
      <c r="B118">
        <f t="shared" si="27"/>
        <v>1.977346761231541E-3</v>
      </c>
      <c r="C118">
        <f t="shared" si="24"/>
        <v>1.977346761231541E-3</v>
      </c>
      <c r="D118" t="s">
        <v>23</v>
      </c>
      <c r="E118" t="s">
        <v>19</v>
      </c>
      <c r="F118">
        <v>1</v>
      </c>
      <c r="G118">
        <f t="shared" si="28"/>
        <v>125</v>
      </c>
      <c r="I118">
        <v>2050</v>
      </c>
      <c r="J118" t="s">
        <v>25</v>
      </c>
      <c r="K118">
        <f t="shared" si="29"/>
        <v>127.5</v>
      </c>
      <c r="L118" cm="1">
        <f t="array" ref="L118">STOWA2024_NDJF_T(A118*60,K118,I118,J118,"")</f>
        <v>716.27263172556957</v>
      </c>
      <c r="M118">
        <f t="shared" si="19"/>
        <v>4.1883493339298916E-3</v>
      </c>
    </row>
    <row r="119" spans="1:13" x14ac:dyDescent="0.3">
      <c r="A119">
        <v>96</v>
      </c>
      <c r="B119">
        <f t="shared" si="27"/>
        <v>1.3339140589189685E-3</v>
      </c>
      <c r="C119">
        <f t="shared" si="24"/>
        <v>1.3339140589189685E-3</v>
      </c>
      <c r="D119" t="s">
        <v>23</v>
      </c>
      <c r="E119" t="s">
        <v>19</v>
      </c>
      <c r="F119">
        <v>1</v>
      </c>
      <c r="G119">
        <f t="shared" si="28"/>
        <v>130</v>
      </c>
      <c r="I119">
        <v>2050</v>
      </c>
      <c r="J119" t="s">
        <v>25</v>
      </c>
      <c r="K119">
        <f t="shared" si="29"/>
        <v>132.5</v>
      </c>
      <c r="L119" cm="1">
        <f t="array" ref="L119">STOWA2024_NDJF_T(A119*60,K119,I119,J119,"")</f>
        <v>1050.9959802779272</v>
      </c>
      <c r="M119">
        <f t="shared" si="19"/>
        <v>2.8544352750109231E-3</v>
      </c>
    </row>
    <row r="120" spans="1:13" x14ac:dyDescent="0.3">
      <c r="A120">
        <v>96</v>
      </c>
      <c r="B120">
        <f t="shared" si="27"/>
        <v>9.028373725645251E-4</v>
      </c>
      <c r="C120">
        <f t="shared" si="24"/>
        <v>9.028373725645251E-4</v>
      </c>
      <c r="D120" t="s">
        <v>23</v>
      </c>
      <c r="E120" t="s">
        <v>19</v>
      </c>
      <c r="F120">
        <v>1</v>
      </c>
      <c r="G120">
        <f t="shared" si="28"/>
        <v>135</v>
      </c>
      <c r="I120">
        <v>2050</v>
      </c>
      <c r="J120" t="s">
        <v>25</v>
      </c>
      <c r="K120">
        <f t="shared" si="29"/>
        <v>137.5</v>
      </c>
      <c r="L120" cm="1">
        <f t="array" ref="L120">STOWA2024_NDJF_T(A120*60,K120,I120,J120,"")</f>
        <v>1537.2018981160988</v>
      </c>
      <c r="M120">
        <f t="shared" si="19"/>
        <v>1.951597902446398E-3</v>
      </c>
    </row>
    <row r="121" spans="1:13" x14ac:dyDescent="0.3">
      <c r="A121">
        <v>96</v>
      </c>
      <c r="B121">
        <f t="shared" si="27"/>
        <v>6.1305350049272226E-4</v>
      </c>
      <c r="C121">
        <f t="shared" si="24"/>
        <v>6.1305350049272226E-4</v>
      </c>
      <c r="D121" t="s">
        <v>23</v>
      </c>
      <c r="E121" t="s">
        <v>19</v>
      </c>
      <c r="F121">
        <v>1</v>
      </c>
      <c r="G121">
        <f t="shared" si="28"/>
        <v>140</v>
      </c>
      <c r="I121">
        <v>2050</v>
      </c>
      <c r="J121" t="s">
        <v>25</v>
      </c>
      <c r="K121">
        <f t="shared" si="29"/>
        <v>142.5</v>
      </c>
      <c r="L121" cm="1">
        <f t="array" ref="L121">STOWA2024_NDJF_T(A121*60,K121,I121,J121,"")</f>
        <v>2241.2405562500153</v>
      </c>
      <c r="M121">
        <f t="shared" si="19"/>
        <v>1.3385444019536757E-3</v>
      </c>
    </row>
    <row r="122" spans="1:13" x14ac:dyDescent="0.3">
      <c r="A122">
        <v>96</v>
      </c>
      <c r="B122">
        <f t="shared" si="27"/>
        <v>4.1762894385672755E-4</v>
      </c>
      <c r="C122">
        <f t="shared" si="24"/>
        <v>4.1762894385672755E-4</v>
      </c>
      <c r="D122" t="s">
        <v>23</v>
      </c>
      <c r="E122" t="s">
        <v>19</v>
      </c>
      <c r="F122">
        <v>1</v>
      </c>
      <c r="G122">
        <f t="shared" si="28"/>
        <v>145</v>
      </c>
      <c r="I122">
        <v>2050</v>
      </c>
      <c r="J122" t="s">
        <v>25</v>
      </c>
      <c r="K122">
        <f t="shared" si="29"/>
        <v>147.5</v>
      </c>
      <c r="L122" cm="1">
        <f t="array" ref="L122">STOWA2024_NDJF_T(A122*60,K122,I122,J122,"")</f>
        <v>3257.628019622382</v>
      </c>
      <c r="M122">
        <f t="shared" si="19"/>
        <v>9.2091545809694819E-4</v>
      </c>
    </row>
    <row r="123" spans="1:13" x14ac:dyDescent="0.3">
      <c r="A123">
        <v>96</v>
      </c>
      <c r="B123">
        <f t="shared" si="27"/>
        <v>2.8539139370399678E-4</v>
      </c>
      <c r="C123">
        <f t="shared" si="24"/>
        <v>2.8539139370399678E-4</v>
      </c>
      <c r="D123" t="s">
        <v>23</v>
      </c>
      <c r="E123" t="s">
        <v>19</v>
      </c>
      <c r="F123">
        <v>1</v>
      </c>
      <c r="G123">
        <f t="shared" si="28"/>
        <v>150</v>
      </c>
      <c r="I123">
        <v>2050</v>
      </c>
      <c r="J123" t="s">
        <v>25</v>
      </c>
      <c r="K123">
        <f t="shared" si="29"/>
        <v>152.5</v>
      </c>
      <c r="L123" cm="1">
        <f t="array" ref="L123">STOWA2024_NDJF_T(A123*60,K123,I123,J123,"")</f>
        <v>4720.5136171603217</v>
      </c>
      <c r="M123">
        <f t="shared" si="19"/>
        <v>6.3552406439295142E-4</v>
      </c>
    </row>
    <row r="124" spans="1:13" x14ac:dyDescent="0.3">
      <c r="A124">
        <v>96</v>
      </c>
      <c r="B124">
        <f t="shared" si="27"/>
        <v>1.9562767362123169E-4</v>
      </c>
      <c r="C124">
        <f t="shared" si="24"/>
        <v>1.9562767362123169E-4</v>
      </c>
      <c r="D124" t="s">
        <v>23</v>
      </c>
      <c r="E124" t="s">
        <v>19</v>
      </c>
      <c r="F124">
        <v>1</v>
      </c>
      <c r="G124">
        <f t="shared" si="28"/>
        <v>155</v>
      </c>
      <c r="I124">
        <v>2050</v>
      </c>
      <c r="J124" t="s">
        <v>25</v>
      </c>
      <c r="K124">
        <f t="shared" si="29"/>
        <v>157.5</v>
      </c>
      <c r="L124" cm="1">
        <f t="array" ref="L124">STOWA2024_NDJF_T(A124*60,K124,I124,J124,"")</f>
        <v>6819.7877112313536</v>
      </c>
      <c r="M124">
        <f t="shared" si="19"/>
        <v>4.3989639077171973E-4</v>
      </c>
    </row>
    <row r="125" spans="1:13" x14ac:dyDescent="0.3">
      <c r="A125">
        <v>96</v>
      </c>
      <c r="B125" s="1">
        <f>M124</f>
        <v>4.3989639077171973E-4</v>
      </c>
      <c r="C125">
        <f t="shared" si="24"/>
        <v>4.3989639077171973E-4</v>
      </c>
      <c r="D125" t="s">
        <v>23</v>
      </c>
      <c r="E125" t="s">
        <v>19</v>
      </c>
      <c r="F125">
        <v>1</v>
      </c>
      <c r="G125">
        <f t="shared" si="28"/>
        <v>160</v>
      </c>
      <c r="I125">
        <v>2050</v>
      </c>
      <c r="J125" t="s">
        <v>25</v>
      </c>
      <c r="K125" s="1">
        <v>666</v>
      </c>
      <c r="L125" cm="1">
        <f t="array" ref="L125">STOWA2024_NDJF_T(A125*60,K125,I125,J125,"")</f>
        <v>3655966358230002</v>
      </c>
      <c r="M125">
        <f t="shared" si="19"/>
        <v>8.2057647856815026E-16</v>
      </c>
    </row>
    <row r="126" spans="1:13" x14ac:dyDescent="0.3">
      <c r="A126">
        <v>192</v>
      </c>
      <c r="B126" s="1">
        <f>365.25*24/A126 - M126</f>
        <v>-29.705723419904572</v>
      </c>
      <c r="C126">
        <f>B126</f>
        <v>-29.705723419904572</v>
      </c>
      <c r="D126" t="s">
        <v>23</v>
      </c>
      <c r="E126" t="s">
        <v>19</v>
      </c>
      <c r="F126">
        <v>1</v>
      </c>
      <c r="G126">
        <v>10</v>
      </c>
      <c r="I126">
        <v>2050</v>
      </c>
      <c r="J126" t="s">
        <v>25</v>
      </c>
      <c r="K126" s="1">
        <v>12.5</v>
      </c>
      <c r="L126" cm="1">
        <f t="array" ref="L126">STOWA2024_NDJF_T(A126*60,K126,I126,J126,"")</f>
        <v>3.9807874765758741E-2</v>
      </c>
      <c r="M126">
        <f t="shared" si="19"/>
        <v>75.361973419904572</v>
      </c>
    </row>
    <row r="127" spans="1:13" x14ac:dyDescent="0.3">
      <c r="A127">
        <v>192</v>
      </c>
      <c r="B127">
        <f t="shared" ref="B127:B131" si="30">M126-M127</f>
        <v>18.241231091163613</v>
      </c>
      <c r="C127">
        <f t="shared" ref="C127:C156" si="31">B127</f>
        <v>18.241231091163613</v>
      </c>
      <c r="D127" t="s">
        <v>23</v>
      </c>
      <c r="E127" t="s">
        <v>19</v>
      </c>
      <c r="F127">
        <v>1</v>
      </c>
      <c r="G127">
        <f t="shared" ref="G127:G131" si="32">G126+5</f>
        <v>15</v>
      </c>
      <c r="I127">
        <v>2050</v>
      </c>
      <c r="J127" t="s">
        <v>25</v>
      </c>
      <c r="K127">
        <f t="shared" ref="K127:K131" si="33">AVERAGE(G127:G128)</f>
        <v>17.5</v>
      </c>
      <c r="L127" cm="1">
        <f t="array" ref="L127">STOWA2024_NDJF_T(A127*60,K127,I127,J127,"")</f>
        <v>5.2520325851761827E-2</v>
      </c>
      <c r="M127">
        <f t="shared" si="19"/>
        <v>57.12074232874096</v>
      </c>
    </row>
    <row r="128" spans="1:13" x14ac:dyDescent="0.3">
      <c r="A128">
        <v>192</v>
      </c>
      <c r="B128">
        <f t="shared" si="30"/>
        <v>13.981164757628989</v>
      </c>
      <c r="C128">
        <f t="shared" si="31"/>
        <v>13.981164757628989</v>
      </c>
      <c r="D128" t="s">
        <v>23</v>
      </c>
      <c r="E128" t="s">
        <v>19</v>
      </c>
      <c r="F128">
        <v>1</v>
      </c>
      <c r="G128">
        <f t="shared" si="32"/>
        <v>20</v>
      </c>
      <c r="I128">
        <v>2050</v>
      </c>
      <c r="J128" t="s">
        <v>25</v>
      </c>
      <c r="K128">
        <f t="shared" si="33"/>
        <v>22.5</v>
      </c>
      <c r="L128" cm="1">
        <f t="array" ref="L128">STOWA2024_NDJF_T(A128*60,K128,I128,J128,"")</f>
        <v>6.9541710162895135E-2</v>
      </c>
      <c r="M128">
        <f t="shared" si="19"/>
        <v>43.139577571111971</v>
      </c>
    </row>
    <row r="129" spans="1:13" x14ac:dyDescent="0.3">
      <c r="A129">
        <v>192</v>
      </c>
      <c r="B129">
        <f t="shared" si="30"/>
        <v>10.678458815803026</v>
      </c>
      <c r="C129">
        <f t="shared" si="31"/>
        <v>10.678458815803026</v>
      </c>
      <c r="D129" t="s">
        <v>23</v>
      </c>
      <c r="E129" t="s">
        <v>19</v>
      </c>
      <c r="F129">
        <v>1</v>
      </c>
      <c r="G129">
        <f t="shared" si="32"/>
        <v>25</v>
      </c>
      <c r="I129">
        <v>2050</v>
      </c>
      <c r="J129" t="s">
        <v>25</v>
      </c>
      <c r="K129">
        <f t="shared" si="33"/>
        <v>27.5</v>
      </c>
      <c r="L129" cm="1">
        <f t="array" ref="L129">STOWA2024_NDJF_T(A129*60,K129,I129,J129,"")</f>
        <v>9.2418256518326442E-2</v>
      </c>
      <c r="M129">
        <f t="shared" si="19"/>
        <v>32.461118755308945</v>
      </c>
    </row>
    <row r="130" spans="1:13" x14ac:dyDescent="0.3">
      <c r="A130">
        <v>192</v>
      </c>
      <c r="B130">
        <f t="shared" si="30"/>
        <v>8.1271752310889198</v>
      </c>
      <c r="C130">
        <f t="shared" si="31"/>
        <v>8.1271752310889198</v>
      </c>
      <c r="D130" t="s">
        <v>23</v>
      </c>
      <c r="E130" t="s">
        <v>19</v>
      </c>
      <c r="F130">
        <v>1</v>
      </c>
      <c r="G130">
        <f t="shared" si="32"/>
        <v>30</v>
      </c>
      <c r="I130">
        <v>2050</v>
      </c>
      <c r="J130" t="s">
        <v>25</v>
      </c>
      <c r="K130">
        <f t="shared" si="33"/>
        <v>32.5</v>
      </c>
      <c r="L130" cm="1">
        <f t="array" ref="L130">STOWA2024_NDJF_T(A130*60,K130,I130,J130,"")</f>
        <v>0.12328457970710929</v>
      </c>
      <c r="M130">
        <f t="shared" si="19"/>
        <v>24.333943524220025</v>
      </c>
    </row>
    <row r="131" spans="1:13" x14ac:dyDescent="0.3">
      <c r="A131">
        <v>192</v>
      </c>
      <c r="B131">
        <f t="shared" si="30"/>
        <v>6.162881053682618</v>
      </c>
      <c r="C131">
        <f t="shared" si="31"/>
        <v>6.162881053682618</v>
      </c>
      <c r="D131" t="s">
        <v>23</v>
      </c>
      <c r="E131" t="s">
        <v>19</v>
      </c>
      <c r="F131">
        <v>1</v>
      </c>
      <c r="G131">
        <f t="shared" si="32"/>
        <v>35</v>
      </c>
      <c r="I131">
        <v>2050</v>
      </c>
      <c r="J131" t="s">
        <v>25</v>
      </c>
      <c r="K131">
        <f t="shared" si="33"/>
        <v>37.5</v>
      </c>
      <c r="L131" cm="1">
        <f t="array" ref="L131">STOWA2024_NDJF_T(A131*60,K131,I131,J131,"")</f>
        <v>0.16509766585548893</v>
      </c>
      <c r="M131">
        <f t="shared" ref="M131:M187" si="34">1/L131 * 12/4</f>
        <v>18.171062470537407</v>
      </c>
    </row>
    <row r="132" spans="1:13" x14ac:dyDescent="0.3">
      <c r="A132">
        <v>192</v>
      </c>
      <c r="B132">
        <f>M131-M132</f>
        <v>4.655892525165795</v>
      </c>
      <c r="C132">
        <f t="shared" si="31"/>
        <v>4.655892525165795</v>
      </c>
      <c r="D132" t="s">
        <v>23</v>
      </c>
      <c r="E132" t="s">
        <v>19</v>
      </c>
      <c r="F132">
        <v>1</v>
      </c>
      <c r="G132">
        <f>G131+5</f>
        <v>40</v>
      </c>
      <c r="I132">
        <v>2050</v>
      </c>
      <c r="J132" t="s">
        <v>25</v>
      </c>
      <c r="K132">
        <f>AVERAGE(G132:G133)</f>
        <v>42.5</v>
      </c>
      <c r="L132" cm="1">
        <f t="array" ref="L132">STOWA2024_NDJF_T(A132*60,K132,I132,J132,"")</f>
        <v>0.22197279147254648</v>
      </c>
      <c r="M132">
        <f t="shared" si="34"/>
        <v>13.515169945371612</v>
      </c>
    </row>
    <row r="133" spans="1:13" x14ac:dyDescent="0.3">
      <c r="A133">
        <v>192</v>
      </c>
      <c r="B133">
        <f t="shared" ref="B133:B155" si="35">M132-M133</f>
        <v>3.5039997051081837</v>
      </c>
      <c r="C133">
        <f t="shared" si="31"/>
        <v>3.5039997051081837</v>
      </c>
      <c r="D133" t="s">
        <v>23</v>
      </c>
      <c r="E133" t="s">
        <v>19</v>
      </c>
      <c r="F133">
        <v>1</v>
      </c>
      <c r="G133">
        <f t="shared" ref="G133:G156" si="36">G132+5</f>
        <v>45</v>
      </c>
      <c r="I133">
        <v>2050</v>
      </c>
      <c r="J133" t="s">
        <v>25</v>
      </c>
      <c r="K133">
        <f t="shared" ref="K133:K155" si="37">AVERAGE(G133:G134)</f>
        <v>47.5</v>
      </c>
      <c r="L133" cm="1">
        <f t="array" ref="L133">STOWA2024_NDJF_T(A133*60,K133,I133,J133,"")</f>
        <v>0.2996652666972387</v>
      </c>
      <c r="M133">
        <f t="shared" si="34"/>
        <v>10.011170240263429</v>
      </c>
    </row>
    <row r="134" spans="1:13" x14ac:dyDescent="0.3">
      <c r="A134">
        <v>192</v>
      </c>
      <c r="B134">
        <f t="shared" si="35"/>
        <v>2.6265362790409883</v>
      </c>
      <c r="C134">
        <f t="shared" si="31"/>
        <v>2.6265362790409883</v>
      </c>
      <c r="D134" t="s">
        <v>23</v>
      </c>
      <c r="E134" t="s">
        <v>19</v>
      </c>
      <c r="F134">
        <v>1</v>
      </c>
      <c r="G134">
        <f t="shared" si="36"/>
        <v>50</v>
      </c>
      <c r="I134">
        <v>2050</v>
      </c>
      <c r="J134" t="s">
        <v>25</v>
      </c>
      <c r="K134">
        <f t="shared" si="37"/>
        <v>52.5</v>
      </c>
      <c r="L134" cm="1">
        <f t="array" ref="L134">STOWA2024_NDJF_T(A134*60,K134,I134,J134,"")</f>
        <v>0.40624897804729987</v>
      </c>
      <c r="M134">
        <f t="shared" si="34"/>
        <v>7.3846339612224403</v>
      </c>
    </row>
    <row r="135" spans="1:13" x14ac:dyDescent="0.3">
      <c r="A135">
        <v>192</v>
      </c>
      <c r="B135">
        <f t="shared" si="35"/>
        <v>1.9609419088334157</v>
      </c>
      <c r="C135">
        <f t="shared" si="31"/>
        <v>1.9609419088334157</v>
      </c>
      <c r="D135" t="s">
        <v>23</v>
      </c>
      <c r="E135" t="s">
        <v>19</v>
      </c>
      <c r="F135">
        <v>1</v>
      </c>
      <c r="G135">
        <f t="shared" si="36"/>
        <v>55</v>
      </c>
      <c r="I135">
        <v>2050</v>
      </c>
      <c r="J135" t="s">
        <v>25</v>
      </c>
      <c r="K135">
        <f t="shared" si="37"/>
        <v>57.5</v>
      </c>
      <c r="L135" cm="1">
        <f t="array" ref="L135">STOWA2024_NDJF_T(A135*60,K135,I135,J135,"")</f>
        <v>0.55312874901858811</v>
      </c>
      <c r="M135">
        <f t="shared" si="34"/>
        <v>5.4236920523890246</v>
      </c>
    </row>
    <row r="136" spans="1:13" x14ac:dyDescent="0.3">
      <c r="A136">
        <v>192</v>
      </c>
      <c r="B136">
        <f t="shared" si="35"/>
        <v>1.4579137032064837</v>
      </c>
      <c r="C136">
        <f t="shared" si="31"/>
        <v>1.4579137032064837</v>
      </c>
      <c r="D136" t="s">
        <v>23</v>
      </c>
      <c r="E136" t="s">
        <v>19</v>
      </c>
      <c r="F136">
        <v>1</v>
      </c>
      <c r="G136">
        <f t="shared" si="36"/>
        <v>60</v>
      </c>
      <c r="I136">
        <v>2050</v>
      </c>
      <c r="J136" t="s">
        <v>25</v>
      </c>
      <c r="K136">
        <f t="shared" si="37"/>
        <v>62.5</v>
      </c>
      <c r="L136" cm="1">
        <f t="array" ref="L136">STOWA2024_NDJF_T(A136*60,K136,I136,J136,"")</f>
        <v>0.75647192955662412</v>
      </c>
      <c r="M136">
        <f t="shared" si="34"/>
        <v>3.9657783491825409</v>
      </c>
    </row>
    <row r="137" spans="1:13" x14ac:dyDescent="0.3">
      <c r="A137">
        <v>192</v>
      </c>
      <c r="B137">
        <f t="shared" si="35"/>
        <v>1.0790426322321736</v>
      </c>
      <c r="C137">
        <f t="shared" si="31"/>
        <v>1.0790426322321736</v>
      </c>
      <c r="D137" t="s">
        <v>23</v>
      </c>
      <c r="E137" t="s">
        <v>19</v>
      </c>
      <c r="F137">
        <v>1</v>
      </c>
      <c r="G137">
        <f t="shared" si="36"/>
        <v>65</v>
      </c>
      <c r="I137">
        <v>2050</v>
      </c>
      <c r="J137" t="s">
        <v>25</v>
      </c>
      <c r="K137">
        <f t="shared" si="37"/>
        <v>67.5</v>
      </c>
      <c r="L137" cm="1">
        <f t="array" ref="L137">STOWA2024_NDJF_T(A137*60,K137,I137,J137,"")</f>
        <v>1.0392361110109825</v>
      </c>
      <c r="M137">
        <f t="shared" si="34"/>
        <v>2.8867357169503673</v>
      </c>
    </row>
    <row r="138" spans="1:13" x14ac:dyDescent="0.3">
      <c r="A138">
        <v>192</v>
      </c>
      <c r="B138">
        <f t="shared" si="35"/>
        <v>0.79544153941098505</v>
      </c>
      <c r="C138">
        <f t="shared" si="31"/>
        <v>0.79544153941098505</v>
      </c>
      <c r="D138" t="s">
        <v>23</v>
      </c>
      <c r="E138" t="s">
        <v>19</v>
      </c>
      <c r="F138">
        <v>1</v>
      </c>
      <c r="G138">
        <f t="shared" si="36"/>
        <v>70</v>
      </c>
      <c r="I138">
        <v>2050</v>
      </c>
      <c r="J138" t="s">
        <v>25</v>
      </c>
      <c r="K138">
        <f t="shared" si="37"/>
        <v>72.5</v>
      </c>
      <c r="L138" cm="1">
        <f t="array" ref="L138">STOWA2024_NDJF_T(A138*60,K138,I138,J138,"")</f>
        <v>1.4345184107621824</v>
      </c>
      <c r="M138">
        <f t="shared" si="34"/>
        <v>2.0912941775393823</v>
      </c>
    </row>
    <row r="139" spans="1:13" x14ac:dyDescent="0.3">
      <c r="A139">
        <v>192</v>
      </c>
      <c r="B139">
        <f t="shared" si="35"/>
        <v>0.58359649007127579</v>
      </c>
      <c r="C139">
        <f t="shared" si="31"/>
        <v>0.58359649007127579</v>
      </c>
      <c r="D139" t="s">
        <v>23</v>
      </c>
      <c r="E139" t="s">
        <v>19</v>
      </c>
      <c r="F139">
        <v>1</v>
      </c>
      <c r="G139">
        <f t="shared" si="36"/>
        <v>75</v>
      </c>
      <c r="I139">
        <v>2050</v>
      </c>
      <c r="J139" t="s">
        <v>25</v>
      </c>
      <c r="K139">
        <f t="shared" si="37"/>
        <v>77.5</v>
      </c>
      <c r="L139" cm="1">
        <f t="array" ref="L139">STOWA2024_NDJF_T(A139*60,K139,I139,J139,"")</f>
        <v>1.9897888183657912</v>
      </c>
      <c r="M139">
        <f t="shared" si="34"/>
        <v>1.5076976874681065</v>
      </c>
    </row>
    <row r="140" spans="1:13" x14ac:dyDescent="0.3">
      <c r="A140">
        <v>192</v>
      </c>
      <c r="B140">
        <f t="shared" si="35"/>
        <v>0.42616570312123181</v>
      </c>
      <c r="C140">
        <f t="shared" si="31"/>
        <v>0.42616570312123181</v>
      </c>
      <c r="D140" t="s">
        <v>23</v>
      </c>
      <c r="E140" t="s">
        <v>19</v>
      </c>
      <c r="F140">
        <v>1</v>
      </c>
      <c r="G140">
        <f t="shared" si="36"/>
        <v>80</v>
      </c>
      <c r="I140">
        <v>2050</v>
      </c>
      <c r="J140" t="s">
        <v>25</v>
      </c>
      <c r="K140">
        <f t="shared" si="37"/>
        <v>82.5</v>
      </c>
      <c r="L140" cm="1">
        <f t="array" ref="L140">STOWA2024_NDJF_T(A140*60,K140,I140,J140,"")</f>
        <v>2.7738430702182768</v>
      </c>
      <c r="M140">
        <f t="shared" si="34"/>
        <v>1.0815319843468747</v>
      </c>
    </row>
    <row r="141" spans="1:13" x14ac:dyDescent="0.3">
      <c r="A141">
        <v>192</v>
      </c>
      <c r="B141">
        <f t="shared" si="35"/>
        <v>0.30968965499163414</v>
      </c>
      <c r="C141">
        <f t="shared" si="31"/>
        <v>0.30968965499163414</v>
      </c>
      <c r="D141" t="s">
        <v>23</v>
      </c>
      <c r="E141" t="s">
        <v>19</v>
      </c>
      <c r="F141">
        <v>1</v>
      </c>
      <c r="G141">
        <f t="shared" si="36"/>
        <v>85</v>
      </c>
      <c r="I141">
        <v>2050</v>
      </c>
      <c r="J141" t="s">
        <v>25</v>
      </c>
      <c r="K141">
        <f t="shared" si="37"/>
        <v>87.5</v>
      </c>
      <c r="L141" cm="1">
        <f t="array" ref="L141">STOWA2024_NDJF_T(A141*60,K141,I141,J141,"")</f>
        <v>3.8868041903144306</v>
      </c>
      <c r="M141">
        <f t="shared" si="34"/>
        <v>0.77184232935524055</v>
      </c>
    </row>
    <row r="142" spans="1:13" x14ac:dyDescent="0.3">
      <c r="A142">
        <v>192</v>
      </c>
      <c r="B142">
        <f t="shared" si="35"/>
        <v>0.2239379244005909</v>
      </c>
      <c r="C142">
        <f t="shared" si="31"/>
        <v>0.2239379244005909</v>
      </c>
      <c r="D142" t="s">
        <v>23</v>
      </c>
      <c r="E142" t="s">
        <v>19</v>
      </c>
      <c r="F142">
        <v>1</v>
      </c>
      <c r="G142">
        <f t="shared" si="36"/>
        <v>90</v>
      </c>
      <c r="I142">
        <v>2050</v>
      </c>
      <c r="J142" t="s">
        <v>25</v>
      </c>
      <c r="K142">
        <f t="shared" si="37"/>
        <v>92.5</v>
      </c>
      <c r="L142" cm="1">
        <f t="array" ref="L142">STOWA2024_NDJF_T(A142*60,K142,I142,J142,"")</f>
        <v>5.4754077041017979</v>
      </c>
      <c r="M142">
        <f t="shared" si="34"/>
        <v>0.54790440495464965</v>
      </c>
    </row>
    <row r="143" spans="1:13" x14ac:dyDescent="0.3">
      <c r="A143">
        <v>192</v>
      </c>
      <c r="B143">
        <f t="shared" si="35"/>
        <v>0.16109144663443076</v>
      </c>
      <c r="C143">
        <f t="shared" si="31"/>
        <v>0.16109144663443076</v>
      </c>
      <c r="D143" t="s">
        <v>23</v>
      </c>
      <c r="E143" t="s">
        <v>19</v>
      </c>
      <c r="F143">
        <v>1</v>
      </c>
      <c r="G143">
        <f t="shared" si="36"/>
        <v>95</v>
      </c>
      <c r="I143">
        <v>2050</v>
      </c>
      <c r="J143" t="s">
        <v>25</v>
      </c>
      <c r="K143">
        <f t="shared" si="37"/>
        <v>97.5</v>
      </c>
      <c r="L143" cm="1">
        <f t="array" ref="L143">STOWA2024_NDJF_T(A143*60,K143,I143,J143,"")</f>
        <v>7.755686399514266</v>
      </c>
      <c r="M143">
        <f t="shared" si="34"/>
        <v>0.38681295832021889</v>
      </c>
    </row>
    <row r="144" spans="1:13" x14ac:dyDescent="0.3">
      <c r="A144">
        <v>192</v>
      </c>
      <c r="B144">
        <f t="shared" si="35"/>
        <v>0.11527128541970416</v>
      </c>
      <c r="C144">
        <f t="shared" si="31"/>
        <v>0.11527128541970416</v>
      </c>
      <c r="D144" t="s">
        <v>23</v>
      </c>
      <c r="E144" t="s">
        <v>19</v>
      </c>
      <c r="F144">
        <v>1</v>
      </c>
      <c r="G144">
        <f t="shared" si="36"/>
        <v>100</v>
      </c>
      <c r="I144">
        <v>2050</v>
      </c>
      <c r="J144" t="s">
        <v>25</v>
      </c>
      <c r="K144">
        <f t="shared" si="37"/>
        <v>102.5</v>
      </c>
      <c r="L144" cm="1">
        <f t="array" ref="L144">STOWA2024_NDJF_T(A144*60,K144,I144,J144,"")</f>
        <v>11.048027980217666</v>
      </c>
      <c r="M144">
        <f t="shared" si="34"/>
        <v>0.27154167290051473</v>
      </c>
    </row>
    <row r="145" spans="1:13" x14ac:dyDescent="0.3">
      <c r="A145">
        <v>192</v>
      </c>
      <c r="B145">
        <f t="shared" si="35"/>
        <v>8.2034131543575362E-2</v>
      </c>
      <c r="C145">
        <f t="shared" si="31"/>
        <v>8.2034131543575362E-2</v>
      </c>
      <c r="D145" t="s">
        <v>23</v>
      </c>
      <c r="E145" t="s">
        <v>19</v>
      </c>
      <c r="F145">
        <v>1</v>
      </c>
      <c r="G145">
        <f t="shared" si="36"/>
        <v>105</v>
      </c>
      <c r="I145">
        <v>2050</v>
      </c>
      <c r="J145" t="s">
        <v>25</v>
      </c>
      <c r="K145">
        <f t="shared" si="37"/>
        <v>107.5</v>
      </c>
      <c r="L145" cm="1">
        <f t="array" ref="L145">STOWA2024_NDJF_T(A145*60,K145,I145,J145,"")</f>
        <v>15.830504572635819</v>
      </c>
      <c r="M145">
        <f t="shared" si="34"/>
        <v>0.18950754135693937</v>
      </c>
    </row>
    <row r="146" spans="1:13" x14ac:dyDescent="0.3">
      <c r="A146">
        <v>192</v>
      </c>
      <c r="B146">
        <f t="shared" si="35"/>
        <v>5.8048952160609596E-2</v>
      </c>
      <c r="C146">
        <f t="shared" si="31"/>
        <v>5.8048952160609596E-2</v>
      </c>
      <c r="D146" t="s">
        <v>23</v>
      </c>
      <c r="E146" t="s">
        <v>19</v>
      </c>
      <c r="F146">
        <v>1</v>
      </c>
      <c r="G146">
        <f t="shared" si="36"/>
        <v>110</v>
      </c>
      <c r="I146">
        <v>2050</v>
      </c>
      <c r="J146" t="s">
        <v>25</v>
      </c>
      <c r="K146">
        <f t="shared" si="37"/>
        <v>112.5</v>
      </c>
      <c r="L146" cm="1">
        <f t="array" ref="L146">STOWA2024_NDJF_T(A146*60,K146,I146,J146,"")</f>
        <v>22.820874758663223</v>
      </c>
      <c r="M146">
        <f t="shared" si="34"/>
        <v>0.13145858919632977</v>
      </c>
    </row>
    <row r="147" spans="1:13" x14ac:dyDescent="0.3">
      <c r="A147">
        <v>192</v>
      </c>
      <c r="B147">
        <f t="shared" si="35"/>
        <v>4.08365320281521E-2</v>
      </c>
      <c r="C147">
        <f t="shared" si="31"/>
        <v>4.08365320281521E-2</v>
      </c>
      <c r="D147" t="s">
        <v>23</v>
      </c>
      <c r="E147" t="s">
        <v>19</v>
      </c>
      <c r="F147">
        <v>1</v>
      </c>
      <c r="G147">
        <f t="shared" si="36"/>
        <v>115</v>
      </c>
      <c r="I147">
        <v>2050</v>
      </c>
      <c r="J147" t="s">
        <v>25</v>
      </c>
      <c r="K147">
        <f t="shared" si="37"/>
        <v>117.5</v>
      </c>
      <c r="L147" cm="1">
        <f t="array" ref="L147">STOWA2024_NDJF_T(A147*60,K147,I147,J147,"")</f>
        <v>33.104523266698287</v>
      </c>
      <c r="M147">
        <f t="shared" si="34"/>
        <v>9.0622057168177672E-2</v>
      </c>
    </row>
    <row r="148" spans="1:13" x14ac:dyDescent="0.3">
      <c r="A148">
        <v>192</v>
      </c>
      <c r="B148">
        <f t="shared" si="35"/>
        <v>2.8554207379066554E-2</v>
      </c>
      <c r="C148">
        <f t="shared" si="31"/>
        <v>2.8554207379066554E-2</v>
      </c>
      <c r="D148" t="s">
        <v>23</v>
      </c>
      <c r="E148" t="s">
        <v>19</v>
      </c>
      <c r="F148">
        <v>1</v>
      </c>
      <c r="G148">
        <f t="shared" si="36"/>
        <v>120</v>
      </c>
      <c r="I148">
        <v>2050</v>
      </c>
      <c r="J148" t="s">
        <v>25</v>
      </c>
      <c r="K148">
        <f t="shared" si="37"/>
        <v>122.5</v>
      </c>
      <c r="L148" cm="1">
        <f t="array" ref="L148">STOWA2024_NDJF_T(A148*60,K148,I148,J148,"")</f>
        <v>48.334202170578585</v>
      </c>
      <c r="M148">
        <f t="shared" si="34"/>
        <v>6.2067849789111118E-2</v>
      </c>
    </row>
    <row r="149" spans="1:13" x14ac:dyDescent="0.3">
      <c r="A149">
        <v>192</v>
      </c>
      <c r="B149">
        <f t="shared" si="35"/>
        <v>1.9841098158107882E-2</v>
      </c>
      <c r="C149">
        <f t="shared" si="31"/>
        <v>1.9841098158107882E-2</v>
      </c>
      <c r="D149" t="s">
        <v>23</v>
      </c>
      <c r="E149" t="s">
        <v>19</v>
      </c>
      <c r="F149">
        <v>1</v>
      </c>
      <c r="G149">
        <f t="shared" si="36"/>
        <v>125</v>
      </c>
      <c r="I149">
        <v>2050</v>
      </c>
      <c r="J149" t="s">
        <v>25</v>
      </c>
      <c r="K149">
        <f t="shared" si="37"/>
        <v>127.5</v>
      </c>
      <c r="L149" cm="1">
        <f t="array" ref="L149">STOWA2024_NDJF_T(A149*60,K149,I149,J149,"")</f>
        <v>71.045010192007638</v>
      </c>
      <c r="M149">
        <f t="shared" si="34"/>
        <v>4.2226751631003236E-2</v>
      </c>
    </row>
    <row r="150" spans="1:13" x14ac:dyDescent="0.3">
      <c r="A150">
        <v>192</v>
      </c>
      <c r="B150">
        <f t="shared" si="35"/>
        <v>1.3697595469122449E-2</v>
      </c>
      <c r="C150">
        <f t="shared" si="31"/>
        <v>1.3697595469122449E-2</v>
      </c>
      <c r="D150" t="s">
        <v>23</v>
      </c>
      <c r="E150" t="s">
        <v>19</v>
      </c>
      <c r="F150">
        <v>1</v>
      </c>
      <c r="G150">
        <f t="shared" si="36"/>
        <v>130</v>
      </c>
      <c r="I150">
        <v>2050</v>
      </c>
      <c r="J150" t="s">
        <v>25</v>
      </c>
      <c r="K150">
        <f t="shared" si="37"/>
        <v>132.5</v>
      </c>
      <c r="L150" cm="1">
        <f t="array" ref="L150">STOWA2024_NDJF_T(A150*60,K150,I150,J150,"")</f>
        <v>105.15558129295279</v>
      </c>
      <c r="M150">
        <f t="shared" si="34"/>
        <v>2.8529156161880787E-2</v>
      </c>
    </row>
    <row r="151" spans="1:13" x14ac:dyDescent="0.3">
      <c r="A151">
        <v>192</v>
      </c>
      <c r="B151">
        <f t="shared" si="35"/>
        <v>9.3926535787463294E-3</v>
      </c>
      <c r="C151">
        <f t="shared" si="31"/>
        <v>9.3926535787463294E-3</v>
      </c>
      <c r="D151" t="s">
        <v>23</v>
      </c>
      <c r="E151" t="s">
        <v>19</v>
      </c>
      <c r="F151">
        <v>1</v>
      </c>
      <c r="G151">
        <f t="shared" si="36"/>
        <v>135</v>
      </c>
      <c r="I151">
        <v>2050</v>
      </c>
      <c r="J151" t="s">
        <v>25</v>
      </c>
      <c r="K151">
        <f t="shared" si="37"/>
        <v>137.5</v>
      </c>
      <c r="L151" cm="1">
        <f t="array" ref="L151">STOWA2024_NDJF_T(A151*60,K151,I151,J151,"")</f>
        <v>156.76845792313091</v>
      </c>
      <c r="M151">
        <f t="shared" si="34"/>
        <v>1.9136502583134457E-2</v>
      </c>
    </row>
    <row r="152" spans="1:13" x14ac:dyDescent="0.3">
      <c r="A152">
        <v>192</v>
      </c>
      <c r="B152">
        <f t="shared" si="35"/>
        <v>6.3958559804424605E-3</v>
      </c>
      <c r="C152">
        <f t="shared" si="31"/>
        <v>6.3958559804424605E-3</v>
      </c>
      <c r="D152" t="s">
        <v>23</v>
      </c>
      <c r="E152" t="s">
        <v>19</v>
      </c>
      <c r="F152">
        <v>1</v>
      </c>
      <c r="G152">
        <f t="shared" si="36"/>
        <v>140</v>
      </c>
      <c r="I152">
        <v>2050</v>
      </c>
      <c r="J152" t="s">
        <v>25</v>
      </c>
      <c r="K152">
        <f t="shared" si="37"/>
        <v>142.5</v>
      </c>
      <c r="L152" cm="1">
        <f t="array" ref="L152">STOWA2024_NDJF_T(A152*60,K152,I152,J152,"")</f>
        <v>235.46685608296553</v>
      </c>
      <c r="M152">
        <f t="shared" si="34"/>
        <v>1.2740646602691997E-2</v>
      </c>
    </row>
    <row r="153" spans="1:13" x14ac:dyDescent="0.3">
      <c r="A153">
        <v>192</v>
      </c>
      <c r="B153">
        <f t="shared" si="35"/>
        <v>4.3237527243686711E-3</v>
      </c>
      <c r="C153">
        <f t="shared" si="31"/>
        <v>4.3237527243686711E-3</v>
      </c>
      <c r="D153" t="s">
        <v>23</v>
      </c>
      <c r="E153" t="s">
        <v>19</v>
      </c>
      <c r="F153">
        <v>1</v>
      </c>
      <c r="G153">
        <f t="shared" si="36"/>
        <v>145</v>
      </c>
      <c r="I153">
        <v>2050</v>
      </c>
      <c r="J153" t="s">
        <v>25</v>
      </c>
      <c r="K153">
        <f t="shared" si="37"/>
        <v>147.5</v>
      </c>
      <c r="L153" cm="1">
        <f t="array" ref="L153">STOWA2024_NDJF_T(A153*60,K153,I153,J153,"")</f>
        <v>356.42602168552116</v>
      </c>
      <c r="M153">
        <f t="shared" si="34"/>
        <v>8.4168938783233255E-3</v>
      </c>
    </row>
    <row r="154" spans="1:13" x14ac:dyDescent="0.3">
      <c r="A154">
        <v>192</v>
      </c>
      <c r="B154">
        <f t="shared" si="35"/>
        <v>2.9010726503668352E-3</v>
      </c>
      <c r="C154">
        <f t="shared" si="31"/>
        <v>2.9010726503668352E-3</v>
      </c>
      <c r="D154" t="s">
        <v>23</v>
      </c>
      <c r="E154" t="s">
        <v>19</v>
      </c>
      <c r="F154">
        <v>1</v>
      </c>
      <c r="G154">
        <f t="shared" si="36"/>
        <v>150</v>
      </c>
      <c r="I154">
        <v>2050</v>
      </c>
      <c r="J154" t="s">
        <v>25</v>
      </c>
      <c r="K154">
        <f t="shared" si="37"/>
        <v>152.5</v>
      </c>
      <c r="L154" cm="1">
        <f t="array" ref="L154">STOWA2024_NDJF_T(A154*60,K154,I154,J154,"")</f>
        <v>543.8899986088644</v>
      </c>
      <c r="M154">
        <f t="shared" si="34"/>
        <v>5.5158212279564902E-3</v>
      </c>
    </row>
    <row r="155" spans="1:13" x14ac:dyDescent="0.3">
      <c r="A155">
        <v>192</v>
      </c>
      <c r="B155">
        <f t="shared" si="35"/>
        <v>1.9313071008197789E-3</v>
      </c>
      <c r="C155">
        <f t="shared" si="31"/>
        <v>1.9313071008197789E-3</v>
      </c>
      <c r="D155" t="s">
        <v>23</v>
      </c>
      <c r="E155" t="s">
        <v>19</v>
      </c>
      <c r="F155">
        <v>1</v>
      </c>
      <c r="G155">
        <f t="shared" si="36"/>
        <v>155</v>
      </c>
      <c r="I155">
        <v>2050</v>
      </c>
      <c r="J155" t="s">
        <v>25</v>
      </c>
      <c r="K155">
        <f t="shared" si="37"/>
        <v>157.5</v>
      </c>
      <c r="L155" cm="1">
        <f t="array" ref="L155">STOWA2024_NDJF_T(A155*60,K155,I155,J155,"")</f>
        <v>836.93351277049715</v>
      </c>
      <c r="M155">
        <f t="shared" si="34"/>
        <v>3.5845141271367113E-3</v>
      </c>
    </row>
    <row r="156" spans="1:13" x14ac:dyDescent="0.3">
      <c r="A156">
        <v>192</v>
      </c>
      <c r="B156" s="1">
        <f>M155</f>
        <v>3.5845141271367113E-3</v>
      </c>
      <c r="C156">
        <f t="shared" si="31"/>
        <v>3.5845141271367113E-3</v>
      </c>
      <c r="D156" t="s">
        <v>23</v>
      </c>
      <c r="E156" t="s">
        <v>19</v>
      </c>
      <c r="F156">
        <v>1</v>
      </c>
      <c r="G156">
        <f t="shared" si="36"/>
        <v>160</v>
      </c>
      <c r="I156">
        <v>2050</v>
      </c>
      <c r="J156" t="s">
        <v>25</v>
      </c>
      <c r="K156" s="1">
        <v>555</v>
      </c>
      <c r="L156" cm="1">
        <f t="array" ref="L156">STOWA2024_NDJF_T(A156*60,K156,I156,J156,"")</f>
        <v>4.3405169062213379E+278</v>
      </c>
      <c r="M156">
        <f t="shared" si="34"/>
        <v>6.9116192030033293E-279</v>
      </c>
    </row>
    <row r="157" spans="1:13" x14ac:dyDescent="0.3">
      <c r="A157">
        <v>216</v>
      </c>
      <c r="B157" s="1">
        <f>365.25*24/A157 - M157</f>
        <v>-31.528132197764968</v>
      </c>
      <c r="C157">
        <f>B157</f>
        <v>-31.528132197764968</v>
      </c>
      <c r="D157" t="s">
        <v>23</v>
      </c>
      <c r="E157" t="s">
        <v>19</v>
      </c>
      <c r="F157">
        <v>1</v>
      </c>
      <c r="G157">
        <v>10</v>
      </c>
      <c r="I157">
        <v>2050</v>
      </c>
      <c r="J157" t="s">
        <v>25</v>
      </c>
      <c r="K157" s="1">
        <v>12.5</v>
      </c>
      <c r="L157" cm="1">
        <f t="array" ref="L157">STOWA2024_NDJF_T(A157*60,K157,I157,J157,"")</f>
        <v>4.1602260859699765E-2</v>
      </c>
      <c r="M157">
        <f t="shared" si="34"/>
        <v>72.111465531098304</v>
      </c>
    </row>
    <row r="158" spans="1:13" x14ac:dyDescent="0.3">
      <c r="A158">
        <v>216</v>
      </c>
      <c r="B158">
        <f t="shared" ref="B158:B162" si="38">M157-M158</f>
        <v>15.86471451041767</v>
      </c>
      <c r="C158">
        <f t="shared" ref="C158:C187" si="39">B158</f>
        <v>15.86471451041767</v>
      </c>
      <c r="D158" t="s">
        <v>23</v>
      </c>
      <c r="E158" t="s">
        <v>19</v>
      </c>
      <c r="F158">
        <v>1</v>
      </c>
      <c r="G158">
        <f t="shared" ref="G158:G162" si="40">G157+5</f>
        <v>15</v>
      </c>
      <c r="I158">
        <v>2050</v>
      </c>
      <c r="J158" t="s">
        <v>25</v>
      </c>
      <c r="K158">
        <f t="shared" ref="K158:K162" si="41">AVERAGE(G158:G159)</f>
        <v>17.5</v>
      </c>
      <c r="L158" cm="1">
        <f t="array" ref="L158">STOWA2024_NDJF_T(A158*60,K158,I158,J158,"")</f>
        <v>5.3336414024997982E-2</v>
      </c>
      <c r="M158">
        <f t="shared" si="34"/>
        <v>56.246751020680634</v>
      </c>
    </row>
    <row r="159" spans="1:13" x14ac:dyDescent="0.3">
      <c r="A159">
        <v>216</v>
      </c>
      <c r="B159">
        <f t="shared" si="38"/>
        <v>12.547968148211531</v>
      </c>
      <c r="C159">
        <f t="shared" si="39"/>
        <v>12.547968148211531</v>
      </c>
      <c r="D159" t="s">
        <v>23</v>
      </c>
      <c r="E159" t="s">
        <v>19</v>
      </c>
      <c r="F159">
        <v>1</v>
      </c>
      <c r="G159">
        <f t="shared" si="40"/>
        <v>20</v>
      </c>
      <c r="I159">
        <v>2050</v>
      </c>
      <c r="J159" t="s">
        <v>25</v>
      </c>
      <c r="K159">
        <f t="shared" si="41"/>
        <v>22.5</v>
      </c>
      <c r="L159" cm="1">
        <f t="array" ref="L159">STOWA2024_NDJF_T(A159*60,K159,I159,J159,"")</f>
        <v>6.865179766574335E-2</v>
      </c>
      <c r="M159">
        <f t="shared" si="34"/>
        <v>43.698782872469103</v>
      </c>
    </row>
    <row r="160" spans="1:13" x14ac:dyDescent="0.3">
      <c r="A160">
        <v>216</v>
      </c>
      <c r="B160">
        <f t="shared" si="38"/>
        <v>9.8869722808862193</v>
      </c>
      <c r="C160">
        <f t="shared" si="39"/>
        <v>9.8869722808862193</v>
      </c>
      <c r="D160" t="s">
        <v>23</v>
      </c>
      <c r="E160" t="s">
        <v>19</v>
      </c>
      <c r="F160">
        <v>1</v>
      </c>
      <c r="G160">
        <f t="shared" si="40"/>
        <v>25</v>
      </c>
      <c r="I160">
        <v>2050</v>
      </c>
      <c r="J160" t="s">
        <v>25</v>
      </c>
      <c r="K160">
        <f t="shared" si="41"/>
        <v>27.5</v>
      </c>
      <c r="L160" cm="1">
        <f t="array" ref="L160">STOWA2024_NDJF_T(A160*60,K160,I160,J160,"")</f>
        <v>8.8726393159993047E-2</v>
      </c>
      <c r="M160">
        <f t="shared" si="34"/>
        <v>33.811810591582883</v>
      </c>
    </row>
    <row r="161" spans="1:13" x14ac:dyDescent="0.3">
      <c r="A161">
        <v>216</v>
      </c>
      <c r="B161">
        <f t="shared" si="38"/>
        <v>7.7600355894606139</v>
      </c>
      <c r="C161">
        <f t="shared" si="39"/>
        <v>7.7600355894606139</v>
      </c>
      <c r="D161" t="s">
        <v>23</v>
      </c>
      <c r="E161" t="s">
        <v>19</v>
      </c>
      <c r="F161">
        <v>1</v>
      </c>
      <c r="G161">
        <f t="shared" si="40"/>
        <v>30</v>
      </c>
      <c r="I161">
        <v>2050</v>
      </c>
      <c r="J161" t="s">
        <v>25</v>
      </c>
      <c r="K161">
        <f t="shared" si="41"/>
        <v>32.5</v>
      </c>
      <c r="L161" cm="1">
        <f t="array" ref="L161">STOWA2024_NDJF_T(A161*60,K161,I161,J161,"")</f>
        <v>0.11515530130885936</v>
      </c>
      <c r="M161">
        <f t="shared" si="34"/>
        <v>26.05177500212227</v>
      </c>
    </row>
    <row r="162" spans="1:13" x14ac:dyDescent="0.3">
      <c r="A162">
        <v>216</v>
      </c>
      <c r="B162">
        <f t="shared" si="38"/>
        <v>6.0662565666483452</v>
      </c>
      <c r="C162">
        <f t="shared" si="39"/>
        <v>6.0662565666483452</v>
      </c>
      <c r="D162" t="s">
        <v>23</v>
      </c>
      <c r="E162" t="s">
        <v>19</v>
      </c>
      <c r="F162">
        <v>1</v>
      </c>
      <c r="G162">
        <f t="shared" si="40"/>
        <v>35</v>
      </c>
      <c r="I162">
        <v>2050</v>
      </c>
      <c r="J162" t="s">
        <v>25</v>
      </c>
      <c r="K162">
        <f t="shared" si="41"/>
        <v>37.5</v>
      </c>
      <c r="L162" cm="1">
        <f t="array" ref="L162">STOWA2024_NDJF_T(A162*60,K162,I162,J162,"")</f>
        <v>0.15010869043432246</v>
      </c>
      <c r="M162">
        <f t="shared" si="34"/>
        <v>19.985518435473924</v>
      </c>
    </row>
    <row r="163" spans="1:13" x14ac:dyDescent="0.3">
      <c r="A163">
        <v>216</v>
      </c>
      <c r="B163">
        <f>M162-M163</f>
        <v>4.7225632513082463</v>
      </c>
      <c r="C163">
        <f t="shared" si="39"/>
        <v>4.7225632513082463</v>
      </c>
      <c r="D163" t="s">
        <v>23</v>
      </c>
      <c r="E163" t="s">
        <v>19</v>
      </c>
      <c r="F163">
        <v>1</v>
      </c>
      <c r="G163">
        <f>G162+5</f>
        <v>40</v>
      </c>
      <c r="I163">
        <v>2050</v>
      </c>
      <c r="J163" t="s">
        <v>25</v>
      </c>
      <c r="K163">
        <f>AVERAGE(G163:G164)</f>
        <v>42.5</v>
      </c>
      <c r="L163" cm="1">
        <f t="array" ref="L163">STOWA2024_NDJF_T(A163*60,K163,I163,J163,"")</f>
        <v>0.19655433458340391</v>
      </c>
      <c r="M163">
        <f t="shared" si="34"/>
        <v>15.262955184165678</v>
      </c>
    </row>
    <row r="164" spans="1:13" x14ac:dyDescent="0.3">
      <c r="A164">
        <v>216</v>
      </c>
      <c r="B164">
        <f t="shared" ref="B164:B186" si="42">M163-M164</f>
        <v>3.6608742397612826</v>
      </c>
      <c r="C164">
        <f t="shared" si="39"/>
        <v>3.6608742397612826</v>
      </c>
      <c r="D164" t="s">
        <v>23</v>
      </c>
      <c r="E164" t="s">
        <v>19</v>
      </c>
      <c r="F164">
        <v>1</v>
      </c>
      <c r="G164">
        <f t="shared" ref="G164:G187" si="43">G163+5</f>
        <v>45</v>
      </c>
      <c r="I164">
        <v>2050</v>
      </c>
      <c r="J164" t="s">
        <v>25</v>
      </c>
      <c r="K164">
        <f t="shared" ref="K164:K186" si="44">AVERAGE(G164:G165)</f>
        <v>47.5</v>
      </c>
      <c r="L164" cm="1">
        <f t="array" ref="L164">STOWA2024_NDJF_T(A164*60,K164,I164,J164,"")</f>
        <v>0.2585743035560254</v>
      </c>
      <c r="M164">
        <f t="shared" si="34"/>
        <v>11.602080944404396</v>
      </c>
    </row>
    <row r="165" spans="1:13" x14ac:dyDescent="0.3">
      <c r="A165">
        <v>216</v>
      </c>
      <c r="B165">
        <f t="shared" si="42"/>
        <v>2.8251275498187276</v>
      </c>
      <c r="C165">
        <f t="shared" si="39"/>
        <v>2.8251275498187276</v>
      </c>
      <c r="D165" t="s">
        <v>23</v>
      </c>
      <c r="E165" t="s">
        <v>19</v>
      </c>
      <c r="F165">
        <v>1</v>
      </c>
      <c r="G165">
        <f t="shared" si="43"/>
        <v>50</v>
      </c>
      <c r="I165">
        <v>2050</v>
      </c>
      <c r="J165" t="s">
        <v>25</v>
      </c>
      <c r="K165">
        <f t="shared" si="44"/>
        <v>52.5</v>
      </c>
      <c r="L165" cm="1">
        <f t="array" ref="L165">STOWA2024_NDJF_T(A165*60,K165,I165,J165,"")</f>
        <v>0.34180425315356489</v>
      </c>
      <c r="M165">
        <f t="shared" si="34"/>
        <v>8.7769533945856679</v>
      </c>
    </row>
    <row r="166" spans="1:13" x14ac:dyDescent="0.3">
      <c r="A166">
        <v>216</v>
      </c>
      <c r="B166">
        <f t="shared" si="42"/>
        <v>2.1703222577941643</v>
      </c>
      <c r="C166">
        <f t="shared" si="39"/>
        <v>2.1703222577941643</v>
      </c>
      <c r="D166" t="s">
        <v>23</v>
      </c>
      <c r="E166" t="s">
        <v>19</v>
      </c>
      <c r="F166">
        <v>1</v>
      </c>
      <c r="G166">
        <f t="shared" si="43"/>
        <v>55</v>
      </c>
      <c r="I166">
        <v>2050</v>
      </c>
      <c r="J166" t="s">
        <v>25</v>
      </c>
      <c r="K166">
        <f t="shared" si="44"/>
        <v>57.5</v>
      </c>
      <c r="L166" cm="1">
        <f t="array" ref="L166">STOWA2024_NDJF_T(A166*60,K166,I166,J166,"")</f>
        <v>0.45408922306761984</v>
      </c>
      <c r="M166">
        <f t="shared" si="34"/>
        <v>6.6066311367915036</v>
      </c>
    </row>
    <row r="167" spans="1:13" x14ac:dyDescent="0.3">
      <c r="A167">
        <v>216</v>
      </c>
      <c r="B167">
        <f t="shared" si="42"/>
        <v>1.6593006263437227</v>
      </c>
      <c r="C167">
        <f t="shared" si="39"/>
        <v>1.6593006263437227</v>
      </c>
      <c r="D167" t="s">
        <v>23</v>
      </c>
      <c r="E167" t="s">
        <v>19</v>
      </c>
      <c r="F167">
        <v>1</v>
      </c>
      <c r="G167">
        <f t="shared" si="43"/>
        <v>60</v>
      </c>
      <c r="I167">
        <v>2050</v>
      </c>
      <c r="J167" t="s">
        <v>25</v>
      </c>
      <c r="K167">
        <f t="shared" si="44"/>
        <v>62.5</v>
      </c>
      <c r="L167" cm="1">
        <f t="array" ref="L167">STOWA2024_NDJF_T(A167*60,K167,I167,J167,"")</f>
        <v>0.60638762533948254</v>
      </c>
      <c r="M167">
        <f t="shared" si="34"/>
        <v>4.9473305104477809</v>
      </c>
    </row>
    <row r="168" spans="1:13" x14ac:dyDescent="0.3">
      <c r="A168">
        <v>216</v>
      </c>
      <c r="B168">
        <f t="shared" si="42"/>
        <v>1.2623979493074469</v>
      </c>
      <c r="C168">
        <f t="shared" si="39"/>
        <v>1.2623979493074469</v>
      </c>
      <c r="D168" t="s">
        <v>23</v>
      </c>
      <c r="E168" t="s">
        <v>19</v>
      </c>
      <c r="F168">
        <v>1</v>
      </c>
      <c r="G168">
        <f t="shared" si="43"/>
        <v>65</v>
      </c>
      <c r="I168">
        <v>2050</v>
      </c>
      <c r="J168" t="s">
        <v>25</v>
      </c>
      <c r="K168">
        <f t="shared" si="44"/>
        <v>67.5</v>
      </c>
      <c r="L168" cm="1">
        <f t="array" ref="L168">STOWA2024_NDJF_T(A168*60,K168,I168,J168,"")</f>
        <v>0.81412616112345471</v>
      </c>
      <c r="M168">
        <f t="shared" si="34"/>
        <v>3.6849325611403341</v>
      </c>
    </row>
    <row r="169" spans="1:13" x14ac:dyDescent="0.3">
      <c r="A169">
        <v>216</v>
      </c>
      <c r="B169">
        <f t="shared" si="42"/>
        <v>0.9553503523654121</v>
      </c>
      <c r="C169">
        <f t="shared" si="39"/>
        <v>0.9553503523654121</v>
      </c>
      <c r="D169" t="s">
        <v>23</v>
      </c>
      <c r="E169" t="s">
        <v>19</v>
      </c>
      <c r="F169">
        <v>1</v>
      </c>
      <c r="G169">
        <f t="shared" si="43"/>
        <v>70</v>
      </c>
      <c r="I169">
        <v>2050</v>
      </c>
      <c r="J169" t="s">
        <v>25</v>
      </c>
      <c r="K169">
        <f t="shared" si="44"/>
        <v>72.5</v>
      </c>
      <c r="L169" cm="1">
        <f t="array" ref="L169">STOWA2024_NDJF_T(A169*60,K169,I169,J169,"")</f>
        <v>1.0990692972557312</v>
      </c>
      <c r="M169">
        <f t="shared" si="34"/>
        <v>2.729582208774922</v>
      </c>
    </row>
    <row r="170" spans="1:13" x14ac:dyDescent="0.3">
      <c r="A170">
        <v>216</v>
      </c>
      <c r="B170">
        <f t="shared" si="42"/>
        <v>0.71945264394002351</v>
      </c>
      <c r="C170">
        <f t="shared" si="39"/>
        <v>0.71945264394002351</v>
      </c>
      <c r="D170" t="s">
        <v>23</v>
      </c>
      <c r="E170" t="s">
        <v>19</v>
      </c>
      <c r="F170">
        <v>1</v>
      </c>
      <c r="G170">
        <f t="shared" si="43"/>
        <v>75</v>
      </c>
      <c r="I170">
        <v>2050</v>
      </c>
      <c r="J170" t="s">
        <v>25</v>
      </c>
      <c r="K170">
        <f t="shared" si="44"/>
        <v>77.5</v>
      </c>
      <c r="L170" cm="1">
        <f t="array" ref="L170">STOWA2024_NDJF_T(A170*60,K170,I170,J170,"")</f>
        <v>1.4924411105044388</v>
      </c>
      <c r="M170">
        <f t="shared" si="34"/>
        <v>2.0101295648348985</v>
      </c>
    </row>
    <row r="171" spans="1:13" x14ac:dyDescent="0.3">
      <c r="A171">
        <v>216</v>
      </c>
      <c r="B171">
        <f t="shared" si="42"/>
        <v>0.53869454820238794</v>
      </c>
      <c r="C171">
        <f t="shared" si="39"/>
        <v>0.53869454820238794</v>
      </c>
      <c r="D171" t="s">
        <v>23</v>
      </c>
      <c r="E171" t="s">
        <v>19</v>
      </c>
      <c r="F171">
        <v>1</v>
      </c>
      <c r="G171">
        <f t="shared" si="43"/>
        <v>80</v>
      </c>
      <c r="I171">
        <v>2050</v>
      </c>
      <c r="J171" t="s">
        <v>25</v>
      </c>
      <c r="K171">
        <f t="shared" si="44"/>
        <v>82.5</v>
      </c>
      <c r="L171" cm="1">
        <f t="array" ref="L171">STOWA2024_NDJF_T(A171*60,K171,I171,J171,"")</f>
        <v>2.0388260209178148</v>
      </c>
      <c r="M171">
        <f t="shared" si="34"/>
        <v>1.4714350166325105</v>
      </c>
    </row>
    <row r="172" spans="1:13" x14ac:dyDescent="0.3">
      <c r="A172">
        <v>216</v>
      </c>
      <c r="B172">
        <f t="shared" si="42"/>
        <v>0.40104100578765856</v>
      </c>
      <c r="C172">
        <f t="shared" si="39"/>
        <v>0.40104100578765856</v>
      </c>
      <c r="D172" t="s">
        <v>23</v>
      </c>
      <c r="E172" t="s">
        <v>19</v>
      </c>
      <c r="F172">
        <v>1</v>
      </c>
      <c r="G172">
        <f t="shared" si="43"/>
        <v>85</v>
      </c>
      <c r="I172">
        <v>2050</v>
      </c>
      <c r="J172" t="s">
        <v>25</v>
      </c>
      <c r="K172">
        <f t="shared" si="44"/>
        <v>87.5</v>
      </c>
      <c r="L172" cm="1">
        <f t="array" ref="L172">STOWA2024_NDJF_T(A172*60,K172,I172,J172,"")</f>
        <v>2.8027062648006864</v>
      </c>
      <c r="M172">
        <f t="shared" si="34"/>
        <v>1.070394010844852</v>
      </c>
    </row>
    <row r="173" spans="1:13" x14ac:dyDescent="0.3">
      <c r="A173">
        <v>216</v>
      </c>
      <c r="B173">
        <f t="shared" si="42"/>
        <v>0.29679602967484109</v>
      </c>
      <c r="C173">
        <f t="shared" si="39"/>
        <v>0.29679602967484109</v>
      </c>
      <c r="D173" t="s">
        <v>23</v>
      </c>
      <c r="E173" t="s">
        <v>19</v>
      </c>
      <c r="F173">
        <v>1</v>
      </c>
      <c r="G173">
        <f t="shared" si="43"/>
        <v>90</v>
      </c>
      <c r="I173">
        <v>2050</v>
      </c>
      <c r="J173" t="s">
        <v>25</v>
      </c>
      <c r="K173">
        <f t="shared" si="44"/>
        <v>92.5</v>
      </c>
      <c r="L173" cm="1">
        <f t="array" ref="L173">STOWA2024_NDJF_T(A173*60,K173,I173,J173,"")</f>
        <v>3.8779832329225026</v>
      </c>
      <c r="M173">
        <f t="shared" si="34"/>
        <v>0.77359798117001088</v>
      </c>
    </row>
    <row r="174" spans="1:13" x14ac:dyDescent="0.3">
      <c r="A174">
        <v>216</v>
      </c>
      <c r="B174">
        <f t="shared" si="42"/>
        <v>0.21827593771195375</v>
      </c>
      <c r="C174">
        <f t="shared" si="39"/>
        <v>0.21827593771195375</v>
      </c>
      <c r="D174" t="s">
        <v>23</v>
      </c>
      <c r="E174" t="s">
        <v>19</v>
      </c>
      <c r="F174">
        <v>1</v>
      </c>
      <c r="G174">
        <f t="shared" si="43"/>
        <v>95</v>
      </c>
      <c r="I174">
        <v>2050</v>
      </c>
      <c r="J174" t="s">
        <v>25</v>
      </c>
      <c r="K174">
        <f t="shared" si="44"/>
        <v>97.5</v>
      </c>
      <c r="L174" cm="1">
        <f t="array" ref="L174">STOWA2024_NDJF_T(A174*60,K174,I174,J174,"")</f>
        <v>5.4022706920089814</v>
      </c>
      <c r="M174">
        <f t="shared" si="34"/>
        <v>0.55532204345805714</v>
      </c>
    </row>
    <row r="175" spans="1:13" x14ac:dyDescent="0.3">
      <c r="A175">
        <v>216</v>
      </c>
      <c r="B175">
        <f t="shared" si="42"/>
        <v>0.15949943512562414</v>
      </c>
      <c r="C175">
        <f t="shared" si="39"/>
        <v>0.15949943512562414</v>
      </c>
      <c r="D175" t="s">
        <v>23</v>
      </c>
      <c r="E175" t="s">
        <v>19</v>
      </c>
      <c r="F175">
        <v>1</v>
      </c>
      <c r="G175">
        <f t="shared" si="43"/>
        <v>100</v>
      </c>
      <c r="I175">
        <v>2050</v>
      </c>
      <c r="J175" t="s">
        <v>25</v>
      </c>
      <c r="K175">
        <f t="shared" si="44"/>
        <v>102.5</v>
      </c>
      <c r="L175" cm="1">
        <f t="array" ref="L175">STOWA2024_NDJF_T(A175*60,K175,I175,J175,"")</f>
        <v>7.5791527235868239</v>
      </c>
      <c r="M175">
        <f t="shared" si="34"/>
        <v>0.39582260833243299</v>
      </c>
    </row>
    <row r="176" spans="1:13" x14ac:dyDescent="0.3">
      <c r="A176">
        <v>216</v>
      </c>
      <c r="B176">
        <f t="shared" si="42"/>
        <v>0.11576211325367436</v>
      </c>
      <c r="C176">
        <f t="shared" si="39"/>
        <v>0.11576211325367436</v>
      </c>
      <c r="D176" t="s">
        <v>23</v>
      </c>
      <c r="E176" t="s">
        <v>19</v>
      </c>
      <c r="F176">
        <v>1</v>
      </c>
      <c r="G176">
        <f t="shared" si="43"/>
        <v>105</v>
      </c>
      <c r="I176">
        <v>2050</v>
      </c>
      <c r="J176" t="s">
        <v>25</v>
      </c>
      <c r="K176">
        <f t="shared" si="44"/>
        <v>107.5</v>
      </c>
      <c r="L176" cm="1">
        <f t="array" ref="L176">STOWA2024_NDJF_T(A176*60,K176,I176,J176,"")</f>
        <v>10.711971351605088</v>
      </c>
      <c r="M176">
        <f t="shared" si="34"/>
        <v>0.28006049507875863</v>
      </c>
    </row>
    <row r="177" spans="1:13" x14ac:dyDescent="0.3">
      <c r="A177">
        <v>216</v>
      </c>
      <c r="B177">
        <f t="shared" si="42"/>
        <v>8.3427740764404512E-2</v>
      </c>
      <c r="C177">
        <f t="shared" si="39"/>
        <v>8.3427740764404512E-2</v>
      </c>
      <c r="D177" t="s">
        <v>23</v>
      </c>
      <c r="E177" t="s">
        <v>19</v>
      </c>
      <c r="F177">
        <v>1</v>
      </c>
      <c r="G177">
        <f t="shared" si="43"/>
        <v>110</v>
      </c>
      <c r="I177">
        <v>2050</v>
      </c>
      <c r="J177" t="s">
        <v>25</v>
      </c>
      <c r="K177">
        <f t="shared" si="44"/>
        <v>112.5</v>
      </c>
      <c r="L177" cm="1">
        <f t="array" ref="L177">STOWA2024_NDJF_T(A177*60,K177,I177,J177,"")</f>
        <v>15.25686811671234</v>
      </c>
      <c r="M177">
        <f t="shared" si="34"/>
        <v>0.19663275431435412</v>
      </c>
    </row>
    <row r="178" spans="1:13" x14ac:dyDescent="0.3">
      <c r="A178">
        <v>216</v>
      </c>
      <c r="B178">
        <f t="shared" si="42"/>
        <v>5.9683371278246411E-2</v>
      </c>
      <c r="C178">
        <f t="shared" si="39"/>
        <v>5.9683371278246411E-2</v>
      </c>
      <c r="D178" t="s">
        <v>23</v>
      </c>
      <c r="E178" t="s">
        <v>19</v>
      </c>
      <c r="F178">
        <v>1</v>
      </c>
      <c r="G178">
        <f t="shared" si="43"/>
        <v>115</v>
      </c>
      <c r="I178">
        <v>2050</v>
      </c>
      <c r="J178" t="s">
        <v>25</v>
      </c>
      <c r="K178">
        <f t="shared" si="44"/>
        <v>117.5</v>
      </c>
      <c r="L178" cm="1">
        <f t="array" ref="L178">STOWA2024_NDJF_T(A178*60,K178,I178,J178,"")</f>
        <v>21.905903725094024</v>
      </c>
      <c r="M178">
        <f t="shared" si="34"/>
        <v>0.13694938303610771</v>
      </c>
    </row>
    <row r="179" spans="1:13" x14ac:dyDescent="0.3">
      <c r="A179">
        <v>216</v>
      </c>
      <c r="B179">
        <f t="shared" si="42"/>
        <v>4.2368943810705939E-2</v>
      </c>
      <c r="C179">
        <f t="shared" si="39"/>
        <v>4.2368943810705939E-2</v>
      </c>
      <c r="D179" t="s">
        <v>23</v>
      </c>
      <c r="E179" t="s">
        <v>19</v>
      </c>
      <c r="F179">
        <v>1</v>
      </c>
      <c r="G179">
        <f t="shared" si="43"/>
        <v>120</v>
      </c>
      <c r="I179">
        <v>2050</v>
      </c>
      <c r="J179" t="s">
        <v>25</v>
      </c>
      <c r="K179">
        <f t="shared" si="44"/>
        <v>122.5</v>
      </c>
      <c r="L179" cm="1">
        <f t="array" ref="L179">STOWA2024_NDJF_T(A179*60,K179,I179,J179,"")</f>
        <v>31.719032228751594</v>
      </c>
      <c r="M179">
        <f t="shared" si="34"/>
        <v>9.4580439225401769E-2</v>
      </c>
    </row>
    <row r="180" spans="1:13" x14ac:dyDescent="0.3">
      <c r="A180">
        <v>216</v>
      </c>
      <c r="B180">
        <f t="shared" si="42"/>
        <v>2.9836108596787578E-2</v>
      </c>
      <c r="C180">
        <f t="shared" si="39"/>
        <v>2.9836108596787578E-2</v>
      </c>
      <c r="D180" t="s">
        <v>23</v>
      </c>
      <c r="E180" t="s">
        <v>19</v>
      </c>
      <c r="F180">
        <v>1</v>
      </c>
      <c r="G180">
        <f t="shared" si="43"/>
        <v>125</v>
      </c>
      <c r="I180">
        <v>2050</v>
      </c>
      <c r="J180" t="s">
        <v>25</v>
      </c>
      <c r="K180">
        <f t="shared" si="44"/>
        <v>127.5</v>
      </c>
      <c r="L180" cm="1">
        <f t="array" ref="L180">STOWA2024_NDJF_T(A180*60,K180,I180,J180,"")</f>
        <v>46.336103422067509</v>
      </c>
      <c r="M180">
        <f t="shared" si="34"/>
        <v>6.4744330628614191E-2</v>
      </c>
    </row>
    <row r="181" spans="1:13" x14ac:dyDescent="0.3">
      <c r="A181">
        <v>216</v>
      </c>
      <c r="B181">
        <f t="shared" si="42"/>
        <v>2.0833005417244504E-2</v>
      </c>
      <c r="C181">
        <f t="shared" si="39"/>
        <v>2.0833005417244504E-2</v>
      </c>
      <c r="D181" t="s">
        <v>23</v>
      </c>
      <c r="E181" t="s">
        <v>19</v>
      </c>
      <c r="F181">
        <v>1</v>
      </c>
      <c r="G181">
        <f t="shared" si="43"/>
        <v>130</v>
      </c>
      <c r="I181">
        <v>2050</v>
      </c>
      <c r="J181" t="s">
        <v>25</v>
      </c>
      <c r="K181">
        <f t="shared" si="44"/>
        <v>132.5</v>
      </c>
      <c r="L181" cm="1">
        <f t="array" ref="L181">STOWA2024_NDJF_T(A181*60,K181,I181,J181,"")</f>
        <v>68.319504946829269</v>
      </c>
      <c r="M181">
        <f t="shared" si="34"/>
        <v>4.3911325211369687E-2</v>
      </c>
    </row>
    <row r="182" spans="1:13" x14ac:dyDescent="0.3">
      <c r="A182">
        <v>216</v>
      </c>
      <c r="B182">
        <f t="shared" si="42"/>
        <v>1.4418182754344418E-2</v>
      </c>
      <c r="C182">
        <f t="shared" si="39"/>
        <v>1.4418182754344418E-2</v>
      </c>
      <c r="D182" t="s">
        <v>23</v>
      </c>
      <c r="E182" t="s">
        <v>19</v>
      </c>
      <c r="F182">
        <v>1</v>
      </c>
      <c r="G182">
        <f t="shared" si="43"/>
        <v>135</v>
      </c>
      <c r="I182">
        <v>2050</v>
      </c>
      <c r="J182" t="s">
        <v>25</v>
      </c>
      <c r="K182">
        <f t="shared" si="44"/>
        <v>137.5</v>
      </c>
      <c r="L182" cm="1">
        <f t="array" ref="L182">STOWA2024_NDJF_T(A182*60,K182,I182,J182,"")</f>
        <v>101.71856065766229</v>
      </c>
      <c r="M182">
        <f t="shared" si="34"/>
        <v>2.9493142457025268E-2</v>
      </c>
    </row>
    <row r="183" spans="1:13" x14ac:dyDescent="0.3">
      <c r="A183">
        <v>216</v>
      </c>
      <c r="B183">
        <f t="shared" si="42"/>
        <v>9.8857160918156863E-3</v>
      </c>
      <c r="C183">
        <f t="shared" si="39"/>
        <v>9.8857160918156863E-3</v>
      </c>
      <c r="D183" t="s">
        <v>23</v>
      </c>
      <c r="E183" t="s">
        <v>19</v>
      </c>
      <c r="F183">
        <v>1</v>
      </c>
      <c r="G183">
        <f t="shared" si="43"/>
        <v>140</v>
      </c>
      <c r="I183">
        <v>2050</v>
      </c>
      <c r="J183" t="s">
        <v>25</v>
      </c>
      <c r="K183">
        <f t="shared" si="44"/>
        <v>142.5</v>
      </c>
      <c r="L183" cm="1">
        <f t="array" ref="L183">STOWA2024_NDJF_T(A183*60,K183,I183,J183,"")</f>
        <v>153.00325214139511</v>
      </c>
      <c r="M183">
        <f t="shared" si="34"/>
        <v>1.9607426365209582E-2</v>
      </c>
    </row>
    <row r="184" spans="1:13" x14ac:dyDescent="0.3">
      <c r="A184">
        <v>216</v>
      </c>
      <c r="B184">
        <f t="shared" si="42"/>
        <v>6.7118610698806772E-3</v>
      </c>
      <c r="C184">
        <f t="shared" si="39"/>
        <v>6.7118610698806772E-3</v>
      </c>
      <c r="D184" t="s">
        <v>23</v>
      </c>
      <c r="E184" t="s">
        <v>19</v>
      </c>
      <c r="F184">
        <v>1</v>
      </c>
      <c r="G184">
        <f t="shared" si="43"/>
        <v>145</v>
      </c>
      <c r="I184">
        <v>2050</v>
      </c>
      <c r="J184" t="s">
        <v>25</v>
      </c>
      <c r="K184">
        <f t="shared" si="44"/>
        <v>147.5</v>
      </c>
      <c r="L184" cm="1">
        <f t="array" ref="L184">STOWA2024_NDJF_T(A184*60,K184,I184,J184,"")</f>
        <v>232.6381148321334</v>
      </c>
      <c r="M184">
        <f t="shared" si="34"/>
        <v>1.2895565295328905E-2</v>
      </c>
    </row>
    <row r="185" spans="1:13" x14ac:dyDescent="0.3">
      <c r="A185">
        <v>216</v>
      </c>
      <c r="B185">
        <f t="shared" si="42"/>
        <v>4.5101590342149361E-3</v>
      </c>
      <c r="C185">
        <f t="shared" si="39"/>
        <v>4.5101590342149361E-3</v>
      </c>
      <c r="D185" t="s">
        <v>23</v>
      </c>
      <c r="E185" t="s">
        <v>19</v>
      </c>
      <c r="F185">
        <v>1</v>
      </c>
      <c r="G185">
        <f t="shared" si="43"/>
        <v>150</v>
      </c>
      <c r="I185">
        <v>2050</v>
      </c>
      <c r="J185" t="s">
        <v>25</v>
      </c>
      <c r="K185">
        <f t="shared" si="44"/>
        <v>152.5</v>
      </c>
      <c r="L185" cm="1">
        <f t="array" ref="L185">STOWA2024_NDJF_T(A185*60,K185,I185,J185,"")</f>
        <v>357.76441910895102</v>
      </c>
      <c r="M185">
        <f t="shared" si="34"/>
        <v>8.3854062611139688E-3</v>
      </c>
    </row>
    <row r="186" spans="1:13" x14ac:dyDescent="0.3">
      <c r="A186">
        <v>216</v>
      </c>
      <c r="B186">
        <f t="shared" si="42"/>
        <v>2.9977576032430928E-3</v>
      </c>
      <c r="C186">
        <f t="shared" si="39"/>
        <v>2.9977576032430928E-3</v>
      </c>
      <c r="D186" t="s">
        <v>23</v>
      </c>
      <c r="E186" t="s">
        <v>19</v>
      </c>
      <c r="F186">
        <v>1</v>
      </c>
      <c r="G186">
        <f t="shared" si="43"/>
        <v>155</v>
      </c>
      <c r="I186">
        <v>2050</v>
      </c>
      <c r="J186" t="s">
        <v>25</v>
      </c>
      <c r="K186">
        <f t="shared" si="44"/>
        <v>157.5</v>
      </c>
      <c r="L186" cm="1">
        <f t="array" ref="L186">STOWA2024_NDJF_T(A186*60,K186,I186,J186,"")</f>
        <v>556.82918291586566</v>
      </c>
      <c r="M186">
        <f t="shared" si="34"/>
        <v>5.3876486578708759E-3</v>
      </c>
    </row>
    <row r="187" spans="1:13" x14ac:dyDescent="0.3">
      <c r="A187">
        <v>216</v>
      </c>
      <c r="B187" s="1">
        <f>M186</f>
        <v>5.3876486578708759E-3</v>
      </c>
      <c r="C187">
        <f t="shared" si="39"/>
        <v>5.3876486578708759E-3</v>
      </c>
      <c r="D187" t="s">
        <v>23</v>
      </c>
      <c r="E187" t="s">
        <v>19</v>
      </c>
      <c r="F187">
        <v>1</v>
      </c>
      <c r="G187">
        <f t="shared" si="43"/>
        <v>160</v>
      </c>
      <c r="I187">
        <v>2050</v>
      </c>
      <c r="J187" t="s">
        <v>25</v>
      </c>
      <c r="K187" s="1">
        <v>444</v>
      </c>
      <c r="L187" cm="1">
        <f t="array" ref="L187">STOWA2024_NDJF_T(A187*60,K187,I187,J187,"")</f>
        <v>3.6074899052522004E+254</v>
      </c>
      <c r="M187">
        <f t="shared" si="34"/>
        <v>8.3160315864841463E-255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E3DD4-F1FF-4539-857D-A7038F51BF48}">
  <sheetPr codeName="Blad18">
    <tabColor theme="5" tint="0.59999389629810485"/>
  </sheetPr>
  <dimension ref="A1:M187"/>
  <sheetViews>
    <sheetView workbookViewId="0">
      <selection activeCell="M23" sqref="M23"/>
    </sheetView>
  </sheetViews>
  <sheetFormatPr defaultRowHeight="14.4" x14ac:dyDescent="0.3"/>
  <cols>
    <col min="2" max="3" width="12" bestFit="1" customWidth="1"/>
    <col min="4" max="4" width="18" bestFit="1" customWidth="1"/>
    <col min="5" max="5" width="8" bestFit="1" customWidth="1"/>
    <col min="6" max="6" width="4.33203125" bestFit="1" customWidth="1"/>
    <col min="12" max="12" width="10.5546875"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715.11769480655471</v>
      </c>
      <c r="C2">
        <f>B2</f>
        <v>715.11769480655471</v>
      </c>
      <c r="D2" t="s">
        <v>29</v>
      </c>
      <c r="E2" t="s">
        <v>21</v>
      </c>
      <c r="F2">
        <v>1</v>
      </c>
      <c r="G2">
        <v>10</v>
      </c>
      <c r="I2">
        <v>2050</v>
      </c>
      <c r="J2" t="s">
        <v>28</v>
      </c>
      <c r="K2" s="1">
        <v>12.5</v>
      </c>
      <c r="L2" cm="1">
        <f t="array" ref="L2">STOWA2024_JAARROND_T(A2*60,K2,I2,J2,"")</f>
        <v>9.7514643035374132E-2</v>
      </c>
      <c r="M2">
        <f>1/L2 * 12/8</f>
        <v>15.382305193445301</v>
      </c>
    </row>
    <row r="3" spans="1:13" x14ac:dyDescent="0.3">
      <c r="A3">
        <v>12</v>
      </c>
      <c r="B3">
        <f t="shared" ref="B3:B7" si="0">M2-M3</f>
        <v>8.0633381677549281</v>
      </c>
      <c r="C3">
        <f t="shared" ref="C3:C32" si="1">B3</f>
        <v>8.0633381677549281</v>
      </c>
      <c r="D3" t="s">
        <v>29</v>
      </c>
      <c r="E3" t="s">
        <v>21</v>
      </c>
      <c r="F3">
        <v>1</v>
      </c>
      <c r="G3">
        <f t="shared" ref="G3:G7" si="2">G2+5</f>
        <v>15</v>
      </c>
      <c r="I3">
        <v>2050</v>
      </c>
      <c r="J3" t="s">
        <v>28</v>
      </c>
      <c r="K3">
        <f t="shared" ref="K3:K7" si="3">AVERAGE(G3:G4)</f>
        <v>17.5</v>
      </c>
      <c r="L3" cm="1">
        <f t="array" ref="L3">STOWA2024_JAARROND_T(A3*60,K3,I3,J3,"")</f>
        <v>0.20494695422657819</v>
      </c>
      <c r="M3">
        <f t="shared" ref="M3:M66" si="4">1/L3 * 12/8</f>
        <v>7.3189670256903732</v>
      </c>
    </row>
    <row r="4" spans="1:13" x14ac:dyDescent="0.3">
      <c r="A4">
        <v>12</v>
      </c>
      <c r="B4">
        <f t="shared" si="0"/>
        <v>3.0898285430703369</v>
      </c>
      <c r="C4">
        <f t="shared" si="1"/>
        <v>3.0898285430703369</v>
      </c>
      <c r="D4" t="s">
        <v>29</v>
      </c>
      <c r="E4" t="s">
        <v>21</v>
      </c>
      <c r="F4">
        <v>1</v>
      </c>
      <c r="G4">
        <f t="shared" si="2"/>
        <v>20</v>
      </c>
      <c r="I4">
        <v>2050</v>
      </c>
      <c r="J4" t="s">
        <v>28</v>
      </c>
      <c r="K4">
        <f t="shared" si="3"/>
        <v>22.5</v>
      </c>
      <c r="L4" cm="1">
        <f t="array" ref="L4">STOWA2024_JAARROND_T(A4*60,K4,I4,J4,"")</f>
        <v>0.35468216663142227</v>
      </c>
      <c r="M4">
        <f t="shared" si="4"/>
        <v>4.2291384826200362</v>
      </c>
    </row>
    <row r="5" spans="1:13" x14ac:dyDescent="0.3">
      <c r="A5">
        <v>12</v>
      </c>
      <c r="B5">
        <f t="shared" si="0"/>
        <v>1.776602705578552</v>
      </c>
      <c r="C5">
        <f t="shared" si="1"/>
        <v>1.776602705578552</v>
      </c>
      <c r="D5" t="s">
        <v>29</v>
      </c>
      <c r="E5" t="s">
        <v>21</v>
      </c>
      <c r="F5">
        <v>1</v>
      </c>
      <c r="G5">
        <f t="shared" si="2"/>
        <v>25</v>
      </c>
      <c r="I5">
        <v>2050</v>
      </c>
      <c r="J5" t="s">
        <v>28</v>
      </c>
      <c r="K5">
        <f t="shared" si="3"/>
        <v>27.5</v>
      </c>
      <c r="L5" cm="1">
        <f t="array" ref="L5">STOWA2024_JAARROND_T(A5*60,K5,I5,J5,"")</f>
        <v>0.61161187292014285</v>
      </c>
      <c r="M5">
        <f t="shared" si="4"/>
        <v>2.4525357770414842</v>
      </c>
    </row>
    <row r="6" spans="1:13" x14ac:dyDescent="0.3">
      <c r="A6">
        <v>12</v>
      </c>
      <c r="B6">
        <f t="shared" si="0"/>
        <v>1.0510697657772268</v>
      </c>
      <c r="C6">
        <f t="shared" si="1"/>
        <v>1.0510697657772268</v>
      </c>
      <c r="D6" t="s">
        <v>29</v>
      </c>
      <c r="E6" t="s">
        <v>21</v>
      </c>
      <c r="F6">
        <v>1</v>
      </c>
      <c r="G6">
        <f t="shared" si="2"/>
        <v>30</v>
      </c>
      <c r="I6">
        <v>2050</v>
      </c>
      <c r="J6" t="s">
        <v>28</v>
      </c>
      <c r="K6">
        <f t="shared" si="3"/>
        <v>32.5</v>
      </c>
      <c r="L6" cm="1">
        <f t="array" ref="L6">STOWA2024_JAARROND_T(A6*60,K6,I6,J6,"")</f>
        <v>1.0703077976517286</v>
      </c>
      <c r="M6">
        <f t="shared" si="4"/>
        <v>1.4014660112642574</v>
      </c>
    </row>
    <row r="7" spans="1:13" x14ac:dyDescent="0.3">
      <c r="A7">
        <v>12</v>
      </c>
      <c r="B7">
        <f t="shared" si="0"/>
        <v>0.59620119799188909</v>
      </c>
      <c r="C7">
        <f t="shared" si="1"/>
        <v>0.59620119799188909</v>
      </c>
      <c r="D7" t="s">
        <v>29</v>
      </c>
      <c r="E7" t="s">
        <v>21</v>
      </c>
      <c r="F7">
        <v>1</v>
      </c>
      <c r="G7">
        <f t="shared" si="2"/>
        <v>35</v>
      </c>
      <c r="I7">
        <v>2050</v>
      </c>
      <c r="J7" t="s">
        <v>28</v>
      </c>
      <c r="K7">
        <f t="shared" si="3"/>
        <v>37.5</v>
      </c>
      <c r="L7" cm="1">
        <f t="array" ref="L7">STOWA2024_JAARROND_T(A7*60,K7,I7,J7,"")</f>
        <v>1.8627412688062508</v>
      </c>
      <c r="M7">
        <f t="shared" si="4"/>
        <v>0.80526481327236832</v>
      </c>
    </row>
    <row r="8" spans="1:13" x14ac:dyDescent="0.3">
      <c r="A8">
        <v>12</v>
      </c>
      <c r="B8">
        <f>M7-M8</f>
        <v>0.32891018007798417</v>
      </c>
      <c r="C8">
        <f t="shared" si="1"/>
        <v>0.32891018007798417</v>
      </c>
      <c r="D8" t="s">
        <v>29</v>
      </c>
      <c r="E8" t="s">
        <v>21</v>
      </c>
      <c r="F8">
        <v>1</v>
      </c>
      <c r="G8">
        <f>G7+5</f>
        <v>40</v>
      </c>
      <c r="I8">
        <v>2050</v>
      </c>
      <c r="J8" t="s">
        <v>28</v>
      </c>
      <c r="K8">
        <f>AVERAGE(G8:G9)</f>
        <v>42.5</v>
      </c>
      <c r="L8" cm="1">
        <f t="array" ref="L8">STOWA2024_JAARROND_T(A8*60,K8,I8,J8,"")</f>
        <v>3.1489144756316478</v>
      </c>
      <c r="M8">
        <f t="shared" si="4"/>
        <v>0.47635463319438415</v>
      </c>
    </row>
    <row r="9" spans="1:13" x14ac:dyDescent="0.3">
      <c r="A9">
        <v>12</v>
      </c>
      <c r="B9">
        <f t="shared" ref="B9:B31" si="5">M8-M9</f>
        <v>0.18281918535899444</v>
      </c>
      <c r="C9">
        <f t="shared" si="1"/>
        <v>0.18281918535899444</v>
      </c>
      <c r="D9" t="s">
        <v>29</v>
      </c>
      <c r="E9" t="s">
        <v>21</v>
      </c>
      <c r="F9">
        <v>1</v>
      </c>
      <c r="G9">
        <f t="shared" ref="G9:G32" si="6">G8+5</f>
        <v>45</v>
      </c>
      <c r="I9">
        <v>2050</v>
      </c>
      <c r="J9" t="s">
        <v>28</v>
      </c>
      <c r="K9">
        <f t="shared" ref="K9:K31" si="7">AVERAGE(G9:G10)</f>
        <v>47.5</v>
      </c>
      <c r="L9" cm="1">
        <f t="array" ref="L9">STOWA2024_JAARROND_T(A9*60,K9,I9,J9,"")</f>
        <v>5.1101153576558076</v>
      </c>
      <c r="M9">
        <f t="shared" si="4"/>
        <v>0.29353544783538971</v>
      </c>
    </row>
    <row r="10" spans="1:13" x14ac:dyDescent="0.3">
      <c r="A10">
        <v>12</v>
      </c>
      <c r="B10">
        <f t="shared" si="5"/>
        <v>0.10476977089729328</v>
      </c>
      <c r="C10">
        <f t="shared" si="1"/>
        <v>0.10476977089729328</v>
      </c>
      <c r="D10" t="s">
        <v>29</v>
      </c>
      <c r="E10" t="s">
        <v>21</v>
      </c>
      <c r="F10">
        <v>1</v>
      </c>
      <c r="G10">
        <f t="shared" si="6"/>
        <v>50</v>
      </c>
      <c r="I10">
        <v>2050</v>
      </c>
      <c r="J10" t="s">
        <v>28</v>
      </c>
      <c r="K10">
        <f t="shared" si="7"/>
        <v>52.5</v>
      </c>
      <c r="L10" cm="1">
        <f t="array" ref="L10">STOWA2024_JAARROND_T(A10*60,K10,I10,J10,"")</f>
        <v>7.9463598697124809</v>
      </c>
      <c r="M10">
        <f t="shared" si="4"/>
        <v>0.18876567693809643</v>
      </c>
    </row>
    <row r="11" spans="1:13" x14ac:dyDescent="0.3">
      <c r="A11">
        <v>12</v>
      </c>
      <c r="B11">
        <f t="shared" si="5"/>
        <v>6.2464541771871218E-2</v>
      </c>
      <c r="C11">
        <f t="shared" si="1"/>
        <v>6.2464541771871218E-2</v>
      </c>
      <c r="D11" t="s">
        <v>29</v>
      </c>
      <c r="E11" t="s">
        <v>21</v>
      </c>
      <c r="F11">
        <v>1</v>
      </c>
      <c r="G11">
        <f t="shared" si="6"/>
        <v>55</v>
      </c>
      <c r="I11">
        <v>2050</v>
      </c>
      <c r="J11" t="s">
        <v>28</v>
      </c>
      <c r="K11">
        <f t="shared" si="7"/>
        <v>57.5</v>
      </c>
      <c r="L11" cm="1">
        <f t="array" ref="L11">STOWA2024_JAARROND_T(A11*60,K11,I11,J11,"")</f>
        <v>11.876377817395278</v>
      </c>
      <c r="M11">
        <f t="shared" si="4"/>
        <v>0.12630113516622521</v>
      </c>
    </row>
    <row r="12" spans="1:13" x14ac:dyDescent="0.3">
      <c r="A12">
        <v>12</v>
      </c>
      <c r="B12">
        <f t="shared" si="5"/>
        <v>3.8774473770735216E-2</v>
      </c>
      <c r="C12">
        <f t="shared" si="1"/>
        <v>3.8774473770735216E-2</v>
      </c>
      <c r="D12" t="s">
        <v>29</v>
      </c>
      <c r="E12" t="s">
        <v>21</v>
      </c>
      <c r="F12">
        <v>1</v>
      </c>
      <c r="G12">
        <f t="shared" si="6"/>
        <v>60</v>
      </c>
      <c r="I12">
        <v>2050</v>
      </c>
      <c r="J12" t="s">
        <v>28</v>
      </c>
      <c r="K12">
        <f t="shared" si="7"/>
        <v>62.5</v>
      </c>
      <c r="L12" cm="1">
        <f t="array" ref="L12">STOWA2024_JAARROND_T(A12*60,K12,I12,J12,"")</f>
        <v>17.137635276892794</v>
      </c>
      <c r="M12">
        <f t="shared" si="4"/>
        <v>8.7526661395489994E-2</v>
      </c>
    </row>
    <row r="13" spans="1:13" x14ac:dyDescent="0.3">
      <c r="A13">
        <v>12</v>
      </c>
      <c r="B13">
        <f t="shared" si="5"/>
        <v>2.4992118140280878E-2</v>
      </c>
      <c r="C13">
        <f t="shared" si="1"/>
        <v>2.4992118140280878E-2</v>
      </c>
      <c r="D13" t="s">
        <v>29</v>
      </c>
      <c r="E13" t="s">
        <v>21</v>
      </c>
      <c r="F13">
        <v>1</v>
      </c>
      <c r="G13">
        <f t="shared" si="6"/>
        <v>65</v>
      </c>
      <c r="I13">
        <v>2050</v>
      </c>
      <c r="J13" t="s">
        <v>28</v>
      </c>
      <c r="K13">
        <f t="shared" si="7"/>
        <v>67.5</v>
      </c>
      <c r="L13" cm="1">
        <f t="array" ref="L13">STOWA2024_JAARROND_T(A13*60,K13,I13,J13,"")</f>
        <v>23.986742717194954</v>
      </c>
      <c r="M13">
        <f t="shared" si="4"/>
        <v>6.2534543255209116E-2</v>
      </c>
    </row>
    <row r="14" spans="1:13" x14ac:dyDescent="0.3">
      <c r="A14">
        <v>12</v>
      </c>
      <c r="B14">
        <f t="shared" si="5"/>
        <v>1.6659805663569865E-2</v>
      </c>
      <c r="C14">
        <f t="shared" si="1"/>
        <v>1.6659805663569865E-2</v>
      </c>
      <c r="D14" t="s">
        <v>29</v>
      </c>
      <c r="E14" t="s">
        <v>21</v>
      </c>
      <c r="F14">
        <v>1</v>
      </c>
      <c r="G14">
        <f t="shared" si="6"/>
        <v>70</v>
      </c>
      <c r="I14">
        <v>2050</v>
      </c>
      <c r="J14" t="s">
        <v>28</v>
      </c>
      <c r="K14">
        <f t="shared" si="7"/>
        <v>72.5</v>
      </c>
      <c r="L14" cm="1">
        <f t="array" ref="L14">STOWA2024_JAARROND_T(A14*60,K14,I14,J14,"")</f>
        <v>32.697734717361691</v>
      </c>
      <c r="M14">
        <f t="shared" si="4"/>
        <v>4.587473759163925E-2</v>
      </c>
    </row>
    <row r="15" spans="1:13" x14ac:dyDescent="0.3">
      <c r="A15">
        <v>12</v>
      </c>
      <c r="B15">
        <f t="shared" si="5"/>
        <v>1.1442101741312272E-2</v>
      </c>
      <c r="C15">
        <f t="shared" si="1"/>
        <v>1.1442101741312272E-2</v>
      </c>
      <c r="D15" t="s">
        <v>29</v>
      </c>
      <c r="E15" t="s">
        <v>21</v>
      </c>
      <c r="F15">
        <v>1</v>
      </c>
      <c r="G15">
        <f t="shared" si="6"/>
        <v>75</v>
      </c>
      <c r="I15">
        <v>2050</v>
      </c>
      <c r="J15" t="s">
        <v>28</v>
      </c>
      <c r="K15">
        <f t="shared" si="7"/>
        <v>77.5</v>
      </c>
      <c r="L15" cm="1">
        <f t="array" ref="L15">STOWA2024_JAARROND_T(A15*60,K15,I15,J15,"")</f>
        <v>43.563321917039808</v>
      </c>
      <c r="M15">
        <f t="shared" si="4"/>
        <v>3.4432635850326979E-2</v>
      </c>
    </row>
    <row r="16" spans="1:13" x14ac:dyDescent="0.3">
      <c r="A16">
        <v>12</v>
      </c>
      <c r="B16">
        <f t="shared" si="5"/>
        <v>8.0678962468652936E-3</v>
      </c>
      <c r="C16">
        <f t="shared" si="1"/>
        <v>8.0678962468652936E-3</v>
      </c>
      <c r="D16" t="s">
        <v>29</v>
      </c>
      <c r="E16" t="s">
        <v>21</v>
      </c>
      <c r="F16">
        <v>1</v>
      </c>
      <c r="G16">
        <f t="shared" si="6"/>
        <v>80</v>
      </c>
      <c r="I16">
        <v>2050</v>
      </c>
      <c r="J16" t="s">
        <v>28</v>
      </c>
      <c r="K16">
        <f t="shared" si="7"/>
        <v>82.5</v>
      </c>
      <c r="L16" cm="1">
        <f t="array" ref="L16">STOWA2024_JAARROND_T(A16*60,K16,I16,J16,"")</f>
        <v>56.894170872184539</v>
      </c>
      <c r="M16">
        <f t="shared" si="4"/>
        <v>2.6364739603461685E-2</v>
      </c>
    </row>
    <row r="17" spans="1:13" x14ac:dyDescent="0.3">
      <c r="A17">
        <v>12</v>
      </c>
      <c r="B17">
        <f t="shared" si="5"/>
        <v>5.8214846657359508E-3</v>
      </c>
      <c r="C17">
        <f t="shared" si="1"/>
        <v>5.8214846657359508E-3</v>
      </c>
      <c r="D17" t="s">
        <v>29</v>
      </c>
      <c r="E17" t="s">
        <v>21</v>
      </c>
      <c r="F17">
        <v>1</v>
      </c>
      <c r="G17">
        <f t="shared" si="6"/>
        <v>85</v>
      </c>
      <c r="I17">
        <v>2050</v>
      </c>
      <c r="J17" t="s">
        <v>28</v>
      </c>
      <c r="K17">
        <f t="shared" si="7"/>
        <v>87.5</v>
      </c>
      <c r="L17" cm="1">
        <f t="array" ref="L17">STOWA2024_JAARROND_T(A17*60,K17,I17,J17,"")</f>
        <v>73.016666762256477</v>
      </c>
      <c r="M17">
        <f t="shared" si="4"/>
        <v>2.0543254937725734E-2</v>
      </c>
    </row>
    <row r="18" spans="1:13" x14ac:dyDescent="0.3">
      <c r="A18">
        <v>12</v>
      </c>
      <c r="B18">
        <f t="shared" si="5"/>
        <v>4.2875914778934786E-3</v>
      </c>
      <c r="C18">
        <f t="shared" si="1"/>
        <v>4.2875914778934786E-3</v>
      </c>
      <c r="D18" t="s">
        <v>29</v>
      </c>
      <c r="E18" t="s">
        <v>21</v>
      </c>
      <c r="F18">
        <v>1</v>
      </c>
      <c r="G18">
        <f t="shared" si="6"/>
        <v>90</v>
      </c>
      <c r="I18">
        <v>2050</v>
      </c>
      <c r="J18" t="s">
        <v>28</v>
      </c>
      <c r="K18">
        <f t="shared" si="7"/>
        <v>92.5</v>
      </c>
      <c r="L18" cm="1">
        <f t="array" ref="L18">STOWA2024_JAARROND_T(A18*60,K18,I18,J18,"")</f>
        <v>92.275532383313674</v>
      </c>
      <c r="M18">
        <f t="shared" si="4"/>
        <v>1.6255663459832256E-2</v>
      </c>
    </row>
    <row r="19" spans="1:13" x14ac:dyDescent="0.3">
      <c r="A19">
        <v>12</v>
      </c>
      <c r="B19">
        <f t="shared" si="5"/>
        <v>3.2157768701823672E-3</v>
      </c>
      <c r="C19">
        <f t="shared" si="1"/>
        <v>3.2157768701823672E-3</v>
      </c>
      <c r="D19" t="s">
        <v>29</v>
      </c>
      <c r="E19" t="s">
        <v>21</v>
      </c>
      <c r="F19">
        <v>1</v>
      </c>
      <c r="G19">
        <f t="shared" si="6"/>
        <v>95</v>
      </c>
      <c r="I19">
        <v>2050</v>
      </c>
      <c r="J19" t="s">
        <v>28</v>
      </c>
      <c r="K19">
        <f t="shared" si="7"/>
        <v>97.5</v>
      </c>
      <c r="L19" cm="1">
        <f t="array" ref="L19">STOWA2024_JAARROND_T(A19*60,K19,I19,J19,"")</f>
        <v>115.03167529007428</v>
      </c>
      <c r="M19">
        <f t="shared" si="4"/>
        <v>1.3039886589649888E-2</v>
      </c>
    </row>
    <row r="20" spans="1:13" x14ac:dyDescent="0.3">
      <c r="A20">
        <v>12</v>
      </c>
      <c r="B20">
        <f t="shared" si="5"/>
        <v>5.5173527954230136E-3</v>
      </c>
      <c r="C20">
        <f t="shared" si="1"/>
        <v>5.5173527954230136E-3</v>
      </c>
      <c r="D20" t="s">
        <v>29</v>
      </c>
      <c r="E20" t="s">
        <v>21</v>
      </c>
      <c r="F20">
        <v>1</v>
      </c>
      <c r="G20">
        <f t="shared" si="6"/>
        <v>100</v>
      </c>
      <c r="I20">
        <v>2050</v>
      </c>
      <c r="J20" t="s">
        <v>28</v>
      </c>
      <c r="K20">
        <f t="shared" si="7"/>
        <v>102.5</v>
      </c>
      <c r="L20" cm="1">
        <f t="array" ref="L20">STOWA2024_JAARROND_T(A20*60,K20,I20,J20,"")</f>
        <v>199.40089882363392</v>
      </c>
      <c r="M20">
        <f t="shared" si="4"/>
        <v>7.5225337942268749E-3</v>
      </c>
    </row>
    <row r="21" spans="1:13" x14ac:dyDescent="0.3">
      <c r="A21">
        <v>12</v>
      </c>
      <c r="B21">
        <f t="shared" si="5"/>
        <v>1.4910791027117534E-3</v>
      </c>
      <c r="C21">
        <f t="shared" si="1"/>
        <v>1.4910791027117534E-3</v>
      </c>
      <c r="D21" t="s">
        <v>29</v>
      </c>
      <c r="E21" t="s">
        <v>21</v>
      </c>
      <c r="F21">
        <v>1</v>
      </c>
      <c r="G21">
        <f t="shared" si="6"/>
        <v>105</v>
      </c>
      <c r="I21">
        <v>2050</v>
      </c>
      <c r="J21" t="s">
        <v>28</v>
      </c>
      <c r="K21">
        <f t="shared" si="7"/>
        <v>107.5</v>
      </c>
      <c r="L21" cm="1">
        <f t="array" ref="L21">STOWA2024_JAARROND_T(A21*60,K21,I21,J21,"")</f>
        <v>248.69622283827437</v>
      </c>
      <c r="M21">
        <f t="shared" si="4"/>
        <v>6.0314546915151215E-3</v>
      </c>
    </row>
    <row r="22" spans="1:13" x14ac:dyDescent="0.3">
      <c r="A22">
        <v>12</v>
      </c>
      <c r="B22">
        <f t="shared" si="5"/>
        <v>1.1438785174462673E-3</v>
      </c>
      <c r="C22">
        <f t="shared" si="1"/>
        <v>1.1438785174462673E-3</v>
      </c>
      <c r="D22" t="s">
        <v>29</v>
      </c>
      <c r="E22" t="s">
        <v>21</v>
      </c>
      <c r="F22">
        <v>1</v>
      </c>
      <c r="G22">
        <f t="shared" si="6"/>
        <v>110</v>
      </c>
      <c r="I22">
        <v>2050</v>
      </c>
      <c r="J22" t="s">
        <v>28</v>
      </c>
      <c r="K22">
        <f t="shared" si="7"/>
        <v>112.5</v>
      </c>
      <c r="L22" cm="1">
        <f t="array" ref="L22">STOWA2024_JAARROND_T(A22*60,K22,I22,J22,"")</f>
        <v>306.90058764879899</v>
      </c>
      <c r="M22">
        <f t="shared" si="4"/>
        <v>4.8875761740688542E-3</v>
      </c>
    </row>
    <row r="23" spans="1:13" x14ac:dyDescent="0.3">
      <c r="A23">
        <v>12</v>
      </c>
      <c r="B23">
        <f t="shared" si="5"/>
        <v>8.8847202147838977E-4</v>
      </c>
      <c r="C23">
        <f t="shared" si="1"/>
        <v>8.8847202147838977E-4</v>
      </c>
      <c r="D23" t="s">
        <v>29</v>
      </c>
      <c r="E23" t="s">
        <v>21</v>
      </c>
      <c r="F23">
        <v>1</v>
      </c>
      <c r="G23">
        <f t="shared" si="6"/>
        <v>115</v>
      </c>
      <c r="I23">
        <v>2050</v>
      </c>
      <c r="J23" t="s">
        <v>28</v>
      </c>
      <c r="K23">
        <f t="shared" si="7"/>
        <v>117.5</v>
      </c>
      <c r="L23" cm="1">
        <f t="array" ref="L23">STOWA2024_JAARROND_T(A23*60,K23,I23,J23,"")</f>
        <v>375.08400450844925</v>
      </c>
      <c r="M23">
        <f t="shared" si="4"/>
        <v>3.9991041525904644E-3</v>
      </c>
    </row>
    <row r="24" spans="1:13" x14ac:dyDescent="0.3">
      <c r="A24">
        <v>12</v>
      </c>
      <c r="B24">
        <f t="shared" si="5"/>
        <v>6.979615029442947E-4</v>
      </c>
      <c r="C24">
        <f t="shared" si="1"/>
        <v>6.979615029442947E-4</v>
      </c>
      <c r="D24" t="s">
        <v>29</v>
      </c>
      <c r="E24" t="s">
        <v>21</v>
      </c>
      <c r="F24">
        <v>1</v>
      </c>
      <c r="G24">
        <f t="shared" si="6"/>
        <v>120</v>
      </c>
      <c r="I24">
        <v>2050</v>
      </c>
      <c r="J24" t="s">
        <v>28</v>
      </c>
      <c r="K24">
        <f t="shared" si="7"/>
        <v>122.5</v>
      </c>
      <c r="L24" cm="1">
        <f t="array" ref="L24">STOWA2024_JAARROND_T(A24*60,K24,I24,J24,"")</f>
        <v>454.38811926554473</v>
      </c>
      <c r="M24">
        <f t="shared" si="4"/>
        <v>3.3011426496461697E-3</v>
      </c>
    </row>
    <row r="25" spans="1:13" x14ac:dyDescent="0.3">
      <c r="A25">
        <v>12</v>
      </c>
      <c r="B25">
        <f t="shared" si="5"/>
        <v>5.5401697569998397E-4</v>
      </c>
      <c r="C25">
        <f t="shared" si="1"/>
        <v>5.5401697569998397E-4</v>
      </c>
      <c r="D25" t="s">
        <v>29</v>
      </c>
      <c r="E25" t="s">
        <v>21</v>
      </c>
      <c r="F25">
        <v>1</v>
      </c>
      <c r="G25">
        <f t="shared" si="6"/>
        <v>125</v>
      </c>
      <c r="I25">
        <v>2050</v>
      </c>
      <c r="J25" t="s">
        <v>28</v>
      </c>
      <c r="K25">
        <f t="shared" si="7"/>
        <v>127.5</v>
      </c>
      <c r="L25" cm="1">
        <f t="array" ref="L25">STOWA2024_JAARROND_T(A25*60,K25,I25,J25,"")</f>
        <v>546.02525622545795</v>
      </c>
      <c r="M25">
        <f t="shared" si="4"/>
        <v>2.7471256739461858E-3</v>
      </c>
    </row>
    <row r="26" spans="1:13" x14ac:dyDescent="0.3">
      <c r="A26">
        <v>12</v>
      </c>
      <c r="B26">
        <f t="shared" si="5"/>
        <v>4.4397807130188479E-4</v>
      </c>
      <c r="C26">
        <f t="shared" si="1"/>
        <v>4.4397807130188479E-4</v>
      </c>
      <c r="D26" t="s">
        <v>29</v>
      </c>
      <c r="E26" t="s">
        <v>21</v>
      </c>
      <c r="F26">
        <v>1</v>
      </c>
      <c r="G26">
        <f t="shared" si="6"/>
        <v>130</v>
      </c>
      <c r="I26">
        <v>2050</v>
      </c>
      <c r="J26" t="s">
        <v>28</v>
      </c>
      <c r="K26">
        <f t="shared" si="7"/>
        <v>132.5</v>
      </c>
      <c r="L26" cm="1">
        <f t="array" ref="L26">STOWA2024_JAARROND_T(A26*60,K26,I26,J26,"")</f>
        <v>651.28261787382303</v>
      </c>
      <c r="M26">
        <f t="shared" si="4"/>
        <v>2.303147602644301E-3</v>
      </c>
    </row>
    <row r="27" spans="1:13" x14ac:dyDescent="0.3">
      <c r="A27">
        <v>12</v>
      </c>
      <c r="B27">
        <f t="shared" si="5"/>
        <v>3.5892792882279666E-4</v>
      </c>
      <c r="C27">
        <f t="shared" si="1"/>
        <v>3.5892792882279666E-4</v>
      </c>
      <c r="D27" t="s">
        <v>29</v>
      </c>
      <c r="E27" t="s">
        <v>21</v>
      </c>
      <c r="F27">
        <v>1</v>
      </c>
      <c r="G27">
        <f t="shared" si="6"/>
        <v>135</v>
      </c>
      <c r="I27">
        <v>2050</v>
      </c>
      <c r="J27" t="s">
        <v>28</v>
      </c>
      <c r="K27">
        <f t="shared" si="7"/>
        <v>137.5</v>
      </c>
      <c r="L27" cm="1">
        <f t="array" ref="L27">STOWA2024_JAARROND_T(A27*60,K27,I27,J27,"")</f>
        <v>771.51775604226941</v>
      </c>
      <c r="M27">
        <f t="shared" si="4"/>
        <v>1.9442196738215043E-3</v>
      </c>
    </row>
    <row r="28" spans="1:13" x14ac:dyDescent="0.3">
      <c r="A28">
        <v>12</v>
      </c>
      <c r="B28">
        <f t="shared" si="5"/>
        <v>2.9253781096603374E-4</v>
      </c>
      <c r="C28">
        <f t="shared" si="1"/>
        <v>2.9253781096603374E-4</v>
      </c>
      <c r="D28" t="s">
        <v>29</v>
      </c>
      <c r="E28" t="s">
        <v>21</v>
      </c>
      <c r="F28">
        <v>1</v>
      </c>
      <c r="G28">
        <f t="shared" si="6"/>
        <v>140</v>
      </c>
      <c r="I28">
        <v>2050</v>
      </c>
      <c r="J28" t="s">
        <v>28</v>
      </c>
      <c r="K28">
        <f t="shared" si="7"/>
        <v>142.5</v>
      </c>
      <c r="L28" cm="1">
        <f t="array" ref="L28">STOWA2024_JAARROND_T(A28*60,K28,I28,J28,"")</f>
        <v>908.16520646824858</v>
      </c>
      <c r="M28">
        <f t="shared" si="4"/>
        <v>1.6516818628554706E-3</v>
      </c>
    </row>
    <row r="29" spans="1:13" x14ac:dyDescent="0.3">
      <c r="A29">
        <v>12</v>
      </c>
      <c r="B29">
        <f t="shared" si="5"/>
        <v>2.402299297081655E-4</v>
      </c>
      <c r="C29">
        <f t="shared" si="1"/>
        <v>2.402299297081655E-4</v>
      </c>
      <c r="D29" t="s">
        <v>29</v>
      </c>
      <c r="E29" t="s">
        <v>21</v>
      </c>
      <c r="F29">
        <v>1</v>
      </c>
      <c r="G29">
        <f t="shared" si="6"/>
        <v>145</v>
      </c>
      <c r="I29">
        <v>2050</v>
      </c>
      <c r="J29" t="s">
        <v>28</v>
      </c>
      <c r="K29">
        <f t="shared" si="7"/>
        <v>147.5</v>
      </c>
      <c r="L29" cm="1">
        <f t="array" ref="L29">STOWA2024_JAARROND_T(A29*60,K29,I29,J29,"")</f>
        <v>1062.7354462261051</v>
      </c>
      <c r="M29">
        <f t="shared" si="4"/>
        <v>1.4114519331473051E-3</v>
      </c>
    </row>
    <row r="30" spans="1:13" x14ac:dyDescent="0.3">
      <c r="A30">
        <v>12</v>
      </c>
      <c r="B30">
        <f t="shared" si="5"/>
        <v>1.9866351275624194E-4</v>
      </c>
      <c r="C30">
        <f t="shared" si="1"/>
        <v>1.9866351275624194E-4</v>
      </c>
      <c r="D30" t="s">
        <v>29</v>
      </c>
      <c r="E30" t="s">
        <v>21</v>
      </c>
      <c r="F30">
        <v>1</v>
      </c>
      <c r="G30">
        <f t="shared" si="6"/>
        <v>150</v>
      </c>
      <c r="I30">
        <v>2050</v>
      </c>
      <c r="J30" t="s">
        <v>28</v>
      </c>
      <c r="K30">
        <f t="shared" si="7"/>
        <v>152.5</v>
      </c>
      <c r="L30" cm="1">
        <f t="array" ref="L30">STOWA2024_JAARROND_T(A30*60,K30,I30,J30,"")</f>
        <v>1236.8191968029557</v>
      </c>
      <c r="M30">
        <f t="shared" si="4"/>
        <v>1.2127884203910631E-3</v>
      </c>
    </row>
    <row r="31" spans="1:13" x14ac:dyDescent="0.3">
      <c r="A31">
        <v>12</v>
      </c>
      <c r="B31">
        <f t="shared" si="5"/>
        <v>1.6535255664260756E-4</v>
      </c>
      <c r="C31">
        <f t="shared" si="1"/>
        <v>1.6535255664260756E-4</v>
      </c>
      <c r="D31" t="s">
        <v>29</v>
      </c>
      <c r="E31" t="s">
        <v>21</v>
      </c>
      <c r="F31">
        <v>1</v>
      </c>
      <c r="G31">
        <f t="shared" si="6"/>
        <v>155</v>
      </c>
      <c r="I31">
        <v>2050</v>
      </c>
      <c r="J31" t="s">
        <v>28</v>
      </c>
      <c r="K31">
        <f t="shared" si="7"/>
        <v>157.5</v>
      </c>
      <c r="L31" cm="1">
        <f t="array" ref="L31">STOWA2024_JAARROND_T(A31*60,K31,I31,J31,"")</f>
        <v>1432.0685895095808</v>
      </c>
      <c r="M31">
        <f t="shared" si="4"/>
        <v>1.0474358637484556E-3</v>
      </c>
    </row>
    <row r="32" spans="1:13" x14ac:dyDescent="0.3">
      <c r="A32">
        <v>12</v>
      </c>
      <c r="B32" s="1">
        <f>M31</f>
        <v>1.0474358637484556E-3</v>
      </c>
      <c r="C32">
        <f t="shared" si="1"/>
        <v>1.0474358637484556E-3</v>
      </c>
      <c r="D32" t="s">
        <v>29</v>
      </c>
      <c r="E32" t="s">
        <v>21</v>
      </c>
      <c r="F32">
        <v>1</v>
      </c>
      <c r="G32">
        <f t="shared" si="6"/>
        <v>160</v>
      </c>
      <c r="I32">
        <v>2050</v>
      </c>
      <c r="J32" t="s">
        <v>28</v>
      </c>
      <c r="K32" s="1">
        <v>999</v>
      </c>
      <c r="L32" cm="1">
        <f t="array" ref="L32">STOWA2024_JAARROND_T(A32*60,K32,I32,J32,"")</f>
        <v>5141315.9318161132</v>
      </c>
      <c r="M32">
        <f t="shared" si="4"/>
        <v>2.9175409951322356E-7</v>
      </c>
    </row>
    <row r="33" spans="1:13" x14ac:dyDescent="0.3">
      <c r="A33">
        <v>24</v>
      </c>
      <c r="B33" s="1">
        <f>365.25*24/A33 - M33</f>
        <v>329.68087420176698</v>
      </c>
      <c r="C33">
        <f>B33</f>
        <v>329.68087420176698</v>
      </c>
      <c r="D33" t="s">
        <v>29</v>
      </c>
      <c r="E33" t="s">
        <v>21</v>
      </c>
      <c r="F33">
        <v>1</v>
      </c>
      <c r="G33">
        <v>10</v>
      </c>
      <c r="I33">
        <v>2050</v>
      </c>
      <c r="J33" t="s">
        <v>28</v>
      </c>
      <c r="K33" s="1">
        <v>12.5</v>
      </c>
      <c r="L33" cm="1">
        <f t="array" ref="L33">STOWA2024_JAARROND_T(A33*60,K33,I33,J33,"")</f>
        <v>4.2171404731980111E-2</v>
      </c>
      <c r="M33">
        <f t="shared" si="4"/>
        <v>35.569125798233024</v>
      </c>
    </row>
    <row r="34" spans="1:13" x14ac:dyDescent="0.3">
      <c r="A34">
        <v>24</v>
      </c>
      <c r="B34">
        <f t="shared" ref="B34:B38" si="8">M33-M34</f>
        <v>18.379537765369001</v>
      </c>
      <c r="C34">
        <f t="shared" ref="C34:C63" si="9">B34</f>
        <v>18.379537765369001</v>
      </c>
      <c r="D34" t="s">
        <v>29</v>
      </c>
      <c r="E34" t="s">
        <v>21</v>
      </c>
      <c r="F34">
        <v>1</v>
      </c>
      <c r="G34">
        <f t="shared" ref="G34:G38" si="10">G33+5</f>
        <v>15</v>
      </c>
      <c r="I34">
        <v>2050</v>
      </c>
      <c r="J34" t="s">
        <v>28</v>
      </c>
      <c r="K34">
        <f t="shared" ref="K34:K38" si="11">AVERAGE(G34:G35)</f>
        <v>17.5</v>
      </c>
      <c r="L34" cm="1">
        <f t="array" ref="L34">STOWA2024_JAARROND_T(A34*60,K34,I34,J34,"")</f>
        <v>8.7262126185468525E-2</v>
      </c>
      <c r="M34">
        <f t="shared" si="4"/>
        <v>17.189588032864023</v>
      </c>
    </row>
    <row r="35" spans="1:13" x14ac:dyDescent="0.3">
      <c r="A35">
        <v>24</v>
      </c>
      <c r="B35">
        <f t="shared" si="8"/>
        <v>8.3141572467348812</v>
      </c>
      <c r="C35">
        <f t="shared" si="9"/>
        <v>8.3141572467348812</v>
      </c>
      <c r="D35" t="s">
        <v>29</v>
      </c>
      <c r="E35" t="s">
        <v>21</v>
      </c>
      <c r="F35">
        <v>1</v>
      </c>
      <c r="G35">
        <f t="shared" si="10"/>
        <v>20</v>
      </c>
      <c r="I35">
        <v>2050</v>
      </c>
      <c r="J35" t="s">
        <v>28</v>
      </c>
      <c r="K35">
        <f t="shared" si="11"/>
        <v>22.5</v>
      </c>
      <c r="L35" cm="1">
        <f t="array" ref="L35">STOWA2024_JAARROND_T(A35*60,K35,I35,J35,"")</f>
        <v>0.16900588108289419</v>
      </c>
      <c r="M35">
        <f t="shared" si="4"/>
        <v>8.8754307861291419</v>
      </c>
    </row>
    <row r="36" spans="1:13" x14ac:dyDescent="0.3">
      <c r="A36">
        <v>24</v>
      </c>
      <c r="B36">
        <f t="shared" si="8"/>
        <v>4.0330428030292778</v>
      </c>
      <c r="C36">
        <f t="shared" si="9"/>
        <v>4.0330428030292778</v>
      </c>
      <c r="D36" t="s">
        <v>29</v>
      </c>
      <c r="E36" t="s">
        <v>21</v>
      </c>
      <c r="F36">
        <v>1</v>
      </c>
      <c r="G36">
        <f t="shared" si="10"/>
        <v>25</v>
      </c>
      <c r="I36">
        <v>2050</v>
      </c>
      <c r="J36" t="s">
        <v>28</v>
      </c>
      <c r="K36">
        <f t="shared" si="11"/>
        <v>27.5</v>
      </c>
      <c r="L36" cm="1">
        <f t="array" ref="L36">STOWA2024_JAARROND_T(A36*60,K36,I36,J36,"")</f>
        <v>0.30976452222231315</v>
      </c>
      <c r="M36">
        <f t="shared" si="4"/>
        <v>4.8423879830998642</v>
      </c>
    </row>
    <row r="37" spans="1:13" x14ac:dyDescent="0.3">
      <c r="A37">
        <v>24</v>
      </c>
      <c r="B37">
        <f t="shared" si="8"/>
        <v>2.0742351070691876</v>
      </c>
      <c r="C37">
        <f t="shared" si="9"/>
        <v>2.0742351070691876</v>
      </c>
      <c r="D37" t="s">
        <v>29</v>
      </c>
      <c r="E37" t="s">
        <v>21</v>
      </c>
      <c r="F37">
        <v>1</v>
      </c>
      <c r="G37">
        <f t="shared" si="10"/>
        <v>30</v>
      </c>
      <c r="I37">
        <v>2050</v>
      </c>
      <c r="J37" t="s">
        <v>28</v>
      </c>
      <c r="K37">
        <f t="shared" si="11"/>
        <v>32.5</v>
      </c>
      <c r="L37" cm="1">
        <f t="array" ref="L37">STOWA2024_JAARROND_T(A37*60,K37,I37,J37,"")</f>
        <v>0.54187758667103947</v>
      </c>
      <c r="M37">
        <f t="shared" si="4"/>
        <v>2.7681528760306766</v>
      </c>
    </row>
    <row r="38" spans="1:13" x14ac:dyDescent="0.3">
      <c r="A38">
        <v>24</v>
      </c>
      <c r="B38">
        <f t="shared" si="8"/>
        <v>1.121222604876301</v>
      </c>
      <c r="C38">
        <f t="shared" si="9"/>
        <v>1.121222604876301</v>
      </c>
      <c r="D38" t="s">
        <v>29</v>
      </c>
      <c r="E38" t="s">
        <v>21</v>
      </c>
      <c r="F38">
        <v>1</v>
      </c>
      <c r="G38">
        <f t="shared" si="10"/>
        <v>35</v>
      </c>
      <c r="I38">
        <v>2050</v>
      </c>
      <c r="J38" t="s">
        <v>28</v>
      </c>
      <c r="K38">
        <f t="shared" si="11"/>
        <v>37.5</v>
      </c>
      <c r="L38" cm="1">
        <f t="array" ref="L38">STOWA2024_JAARROND_T(A38*60,K38,I38,J38,"")</f>
        <v>0.91078537219952349</v>
      </c>
      <c r="M38">
        <f t="shared" si="4"/>
        <v>1.6469302711543756</v>
      </c>
    </row>
    <row r="39" spans="1:13" x14ac:dyDescent="0.3">
      <c r="A39">
        <v>24</v>
      </c>
      <c r="B39">
        <f>M38-M39</f>
        <v>0.63240023675791646</v>
      </c>
      <c r="C39">
        <f t="shared" si="9"/>
        <v>0.63240023675791646</v>
      </c>
      <c r="D39" t="s">
        <v>29</v>
      </c>
      <c r="E39" t="s">
        <v>21</v>
      </c>
      <c r="F39">
        <v>1</v>
      </c>
      <c r="G39">
        <f>G38+5</f>
        <v>40</v>
      </c>
      <c r="I39">
        <v>2050</v>
      </c>
      <c r="J39" t="s">
        <v>28</v>
      </c>
      <c r="K39">
        <f>AVERAGE(G39:G40)</f>
        <v>42.5</v>
      </c>
      <c r="L39" cm="1">
        <f t="array" ref="L39">STOWA2024_JAARROND_T(A39*60,K39,I39,J39,"")</f>
        <v>1.4785170957431</v>
      </c>
      <c r="M39">
        <f t="shared" si="4"/>
        <v>1.0145300343964592</v>
      </c>
    </row>
    <row r="40" spans="1:13" x14ac:dyDescent="0.3">
      <c r="A40">
        <v>24</v>
      </c>
      <c r="B40">
        <f t="shared" ref="B40:B62" si="12">M39-M40</f>
        <v>0.37043651821619861</v>
      </c>
      <c r="C40">
        <f t="shared" si="9"/>
        <v>0.37043651821619861</v>
      </c>
      <c r="D40" t="s">
        <v>29</v>
      </c>
      <c r="E40" t="s">
        <v>21</v>
      </c>
      <c r="F40">
        <v>1</v>
      </c>
      <c r="G40">
        <f t="shared" ref="G40:G63" si="13">G39+5</f>
        <v>45</v>
      </c>
      <c r="I40">
        <v>2050</v>
      </c>
      <c r="J40" t="s">
        <v>28</v>
      </c>
      <c r="K40">
        <f t="shared" ref="K40:K62" si="14">AVERAGE(G40:G41)</f>
        <v>47.5</v>
      </c>
      <c r="L40" cm="1">
        <f t="array" ref="L40">STOWA2024_JAARROND_T(A40*60,K40,I40,J40,"")</f>
        <v>2.3288543702405464</v>
      </c>
      <c r="M40">
        <f t="shared" si="4"/>
        <v>0.64409351618026056</v>
      </c>
    </row>
    <row r="41" spans="1:13" x14ac:dyDescent="0.3">
      <c r="A41">
        <v>24</v>
      </c>
      <c r="B41">
        <f t="shared" si="12"/>
        <v>0.22409409414688908</v>
      </c>
      <c r="C41">
        <f t="shared" si="9"/>
        <v>0.22409409414688908</v>
      </c>
      <c r="D41" t="s">
        <v>29</v>
      </c>
      <c r="E41" t="s">
        <v>21</v>
      </c>
      <c r="F41">
        <v>1</v>
      </c>
      <c r="G41">
        <f t="shared" si="13"/>
        <v>50</v>
      </c>
      <c r="I41">
        <v>2050</v>
      </c>
      <c r="J41" t="s">
        <v>28</v>
      </c>
      <c r="K41">
        <f t="shared" si="14"/>
        <v>52.5</v>
      </c>
      <c r="L41" cm="1">
        <f t="array" ref="L41">STOWA2024_JAARROND_T(A41*60,K41,I41,J41,"")</f>
        <v>3.5714334861175501</v>
      </c>
      <c r="M41">
        <f t="shared" si="4"/>
        <v>0.41999942203337148</v>
      </c>
    </row>
    <row r="42" spans="1:13" x14ac:dyDescent="0.3">
      <c r="A42">
        <v>24</v>
      </c>
      <c r="B42">
        <f t="shared" si="12"/>
        <v>0.13954349574264491</v>
      </c>
      <c r="C42">
        <f t="shared" si="9"/>
        <v>0.13954349574264491</v>
      </c>
      <c r="D42" t="s">
        <v>29</v>
      </c>
      <c r="E42" t="s">
        <v>21</v>
      </c>
      <c r="F42">
        <v>1</v>
      </c>
      <c r="G42">
        <f t="shared" si="13"/>
        <v>55</v>
      </c>
      <c r="I42">
        <v>2050</v>
      </c>
      <c r="J42" t="s">
        <v>28</v>
      </c>
      <c r="K42">
        <f t="shared" si="14"/>
        <v>57.5</v>
      </c>
      <c r="L42" cm="1">
        <f t="array" ref="L42">STOWA2024_JAARROND_T(A42*60,K42,I42,J42,"")</f>
        <v>5.348433958372012</v>
      </c>
      <c r="M42">
        <f t="shared" si="4"/>
        <v>0.28045592629072658</v>
      </c>
    </row>
    <row r="43" spans="1:13" x14ac:dyDescent="0.3">
      <c r="A43">
        <v>24</v>
      </c>
      <c r="B43">
        <f t="shared" si="12"/>
        <v>8.9154858008257259E-2</v>
      </c>
      <c r="C43">
        <f t="shared" si="9"/>
        <v>8.9154858008257259E-2</v>
      </c>
      <c r="D43" t="s">
        <v>29</v>
      </c>
      <c r="E43" t="s">
        <v>21</v>
      </c>
      <c r="F43">
        <v>1</v>
      </c>
      <c r="G43">
        <f t="shared" si="13"/>
        <v>60</v>
      </c>
      <c r="I43">
        <v>2050</v>
      </c>
      <c r="J43" t="s">
        <v>28</v>
      </c>
      <c r="K43">
        <f t="shared" si="14"/>
        <v>62.5</v>
      </c>
      <c r="L43" cm="1">
        <f t="array" ref="L43">STOWA2024_JAARROND_T(A43*60,K43,I43,J43,"")</f>
        <v>7.84104351045832</v>
      </c>
      <c r="M43">
        <f t="shared" si="4"/>
        <v>0.19130106828246932</v>
      </c>
    </row>
    <row r="44" spans="1:13" x14ac:dyDescent="0.3">
      <c r="A44">
        <v>24</v>
      </c>
      <c r="B44">
        <f t="shared" si="12"/>
        <v>5.8293045800586141E-2</v>
      </c>
      <c r="C44">
        <f t="shared" si="9"/>
        <v>5.8293045800586141E-2</v>
      </c>
      <c r="D44" t="s">
        <v>29</v>
      </c>
      <c r="E44" t="s">
        <v>21</v>
      </c>
      <c r="F44">
        <v>1</v>
      </c>
      <c r="G44">
        <f t="shared" si="13"/>
        <v>65</v>
      </c>
      <c r="I44">
        <v>2050</v>
      </c>
      <c r="J44" t="s">
        <v>28</v>
      </c>
      <c r="K44">
        <f t="shared" si="14"/>
        <v>67.5</v>
      </c>
      <c r="L44" cm="1">
        <f t="array" ref="L44">STOWA2024_JAARROND_T(A44*60,K44,I44,J44,"")</f>
        <v>11.277515235626579</v>
      </c>
      <c r="M44">
        <f t="shared" si="4"/>
        <v>0.13300802248188318</v>
      </c>
    </row>
    <row r="45" spans="1:13" x14ac:dyDescent="0.3">
      <c r="A45">
        <v>24</v>
      </c>
      <c r="B45">
        <f t="shared" si="12"/>
        <v>3.8915581722872739E-2</v>
      </c>
      <c r="C45">
        <f t="shared" si="9"/>
        <v>3.8915581722872739E-2</v>
      </c>
      <c r="D45" t="s">
        <v>29</v>
      </c>
      <c r="E45" t="s">
        <v>21</v>
      </c>
      <c r="F45">
        <v>1</v>
      </c>
      <c r="G45">
        <f t="shared" si="13"/>
        <v>70</v>
      </c>
      <c r="I45">
        <v>2050</v>
      </c>
      <c r="J45" t="s">
        <v>28</v>
      </c>
      <c r="K45">
        <f t="shared" si="14"/>
        <v>72.5</v>
      </c>
      <c r="L45" cm="1">
        <f t="array" ref="L45">STOWA2024_JAARROND_T(A45*60,K45,I45,J45,"")</f>
        <v>15.941769475847693</v>
      </c>
      <c r="M45">
        <f t="shared" si="4"/>
        <v>9.4092440759010437E-2</v>
      </c>
    </row>
    <row r="46" spans="1:13" x14ac:dyDescent="0.3">
      <c r="A46">
        <v>24</v>
      </c>
      <c r="B46">
        <f t="shared" si="12"/>
        <v>2.647404710741566E-2</v>
      </c>
      <c r="C46">
        <f t="shared" si="9"/>
        <v>2.647404710741566E-2</v>
      </c>
      <c r="D46" t="s">
        <v>29</v>
      </c>
      <c r="E46" t="s">
        <v>21</v>
      </c>
      <c r="F46">
        <v>1</v>
      </c>
      <c r="G46">
        <f t="shared" si="13"/>
        <v>75</v>
      </c>
      <c r="I46">
        <v>2050</v>
      </c>
      <c r="J46" t="s">
        <v>28</v>
      </c>
      <c r="K46">
        <f t="shared" si="14"/>
        <v>77.5</v>
      </c>
      <c r="L46" cm="1">
        <f t="array" ref="L46">STOWA2024_JAARROND_T(A46*60,K46,I46,J46,"")</f>
        <v>22.183313134127118</v>
      </c>
      <c r="M46">
        <f t="shared" si="4"/>
        <v>6.7618393651594777E-2</v>
      </c>
    </row>
    <row r="47" spans="1:13" x14ac:dyDescent="0.3">
      <c r="A47">
        <v>24</v>
      </c>
      <c r="B47">
        <f t="shared" si="12"/>
        <v>1.8322121481694799E-2</v>
      </c>
      <c r="C47">
        <f t="shared" si="9"/>
        <v>1.8322121481694799E-2</v>
      </c>
      <c r="D47" t="s">
        <v>29</v>
      </c>
      <c r="E47" t="s">
        <v>21</v>
      </c>
      <c r="F47">
        <v>1</v>
      </c>
      <c r="G47">
        <f t="shared" si="13"/>
        <v>80</v>
      </c>
      <c r="I47">
        <v>2050</v>
      </c>
      <c r="J47" t="s">
        <v>28</v>
      </c>
      <c r="K47">
        <f t="shared" si="14"/>
        <v>82.5</v>
      </c>
      <c r="L47" cm="1">
        <f t="array" ref="L47">STOWA2024_JAARROND_T(A47*60,K47,I47,J47,"")</f>
        <v>30.428264328593418</v>
      </c>
      <c r="M47">
        <f t="shared" si="4"/>
        <v>4.9296272169899978E-2</v>
      </c>
    </row>
    <row r="48" spans="1:13" x14ac:dyDescent="0.3">
      <c r="A48">
        <v>24</v>
      </c>
      <c r="B48">
        <f t="shared" si="12"/>
        <v>1.2880751398664486E-2</v>
      </c>
      <c r="C48">
        <f t="shared" si="9"/>
        <v>1.2880751398664486E-2</v>
      </c>
      <c r="D48" t="s">
        <v>29</v>
      </c>
      <c r="E48" t="s">
        <v>21</v>
      </c>
      <c r="F48">
        <v>1</v>
      </c>
      <c r="G48">
        <f t="shared" si="13"/>
        <v>85</v>
      </c>
      <c r="I48">
        <v>2050</v>
      </c>
      <c r="J48" t="s">
        <v>28</v>
      </c>
      <c r="K48">
        <f t="shared" si="14"/>
        <v>87.5</v>
      </c>
      <c r="L48" cm="1">
        <f t="array" ref="L48">STOWA2024_JAARROND_T(A48*60,K48,I48,J48,"")</f>
        <v>41.191227483003495</v>
      </c>
      <c r="M48">
        <f t="shared" si="4"/>
        <v>3.6415520771235492E-2</v>
      </c>
    </row>
    <row r="49" spans="1:13" x14ac:dyDescent="0.3">
      <c r="A49">
        <v>24</v>
      </c>
      <c r="B49">
        <f t="shared" si="12"/>
        <v>9.1874949787380394E-3</v>
      </c>
      <c r="C49">
        <f t="shared" si="9"/>
        <v>9.1874949787380394E-3</v>
      </c>
      <c r="D49" t="s">
        <v>29</v>
      </c>
      <c r="E49" t="s">
        <v>21</v>
      </c>
      <c r="F49">
        <v>1</v>
      </c>
      <c r="G49">
        <f t="shared" si="13"/>
        <v>90</v>
      </c>
      <c r="I49">
        <v>2050</v>
      </c>
      <c r="J49" t="s">
        <v>28</v>
      </c>
      <c r="K49">
        <f t="shared" si="14"/>
        <v>92.5</v>
      </c>
      <c r="L49" cm="1">
        <f t="array" ref="L49">STOWA2024_JAARROND_T(A49*60,K49,I49,J49,"")</f>
        <v>55.090295985150625</v>
      </c>
      <c r="M49">
        <f t="shared" si="4"/>
        <v>2.7228025792497453E-2</v>
      </c>
    </row>
    <row r="50" spans="1:13" x14ac:dyDescent="0.3">
      <c r="A50">
        <v>24</v>
      </c>
      <c r="B50">
        <f t="shared" si="12"/>
        <v>6.6403994520966257E-3</v>
      </c>
      <c r="C50">
        <f t="shared" si="9"/>
        <v>6.6403994520966257E-3</v>
      </c>
      <c r="D50" t="s">
        <v>29</v>
      </c>
      <c r="E50" t="s">
        <v>21</v>
      </c>
      <c r="F50">
        <v>1</v>
      </c>
      <c r="G50">
        <f t="shared" si="13"/>
        <v>95</v>
      </c>
      <c r="I50">
        <v>2050</v>
      </c>
      <c r="J50" t="s">
        <v>28</v>
      </c>
      <c r="K50">
        <f t="shared" si="14"/>
        <v>97.5</v>
      </c>
      <c r="L50" cm="1">
        <f t="array" ref="L50">STOWA2024_JAARROND_T(A50*60,K50,I50,J50,"")</f>
        <v>72.859297871383262</v>
      </c>
      <c r="M50">
        <f t="shared" si="4"/>
        <v>2.0587626340400827E-2</v>
      </c>
    </row>
    <row r="51" spans="1:13" x14ac:dyDescent="0.3">
      <c r="A51">
        <v>24</v>
      </c>
      <c r="B51">
        <f t="shared" si="12"/>
        <v>4.8589156649859432E-3</v>
      </c>
      <c r="C51">
        <f t="shared" si="9"/>
        <v>4.8589156649859432E-3</v>
      </c>
      <c r="D51" t="s">
        <v>29</v>
      </c>
      <c r="E51" t="s">
        <v>21</v>
      </c>
      <c r="F51">
        <v>1</v>
      </c>
      <c r="G51">
        <f t="shared" si="13"/>
        <v>100</v>
      </c>
      <c r="I51">
        <v>2050</v>
      </c>
      <c r="J51" t="s">
        <v>28</v>
      </c>
      <c r="K51">
        <f t="shared" si="14"/>
        <v>102.5</v>
      </c>
      <c r="L51" cm="1">
        <f t="array" ref="L51">STOWA2024_JAARROND_T(A51*60,K51,I51,J51,"")</f>
        <v>95.367003116448004</v>
      </c>
      <c r="M51">
        <f t="shared" si="4"/>
        <v>1.5728710675414884E-2</v>
      </c>
    </row>
    <row r="52" spans="1:13" x14ac:dyDescent="0.3">
      <c r="A52">
        <v>24</v>
      </c>
      <c r="B52">
        <f t="shared" si="12"/>
        <v>3.5960667916771147E-3</v>
      </c>
      <c r="C52">
        <f t="shared" si="9"/>
        <v>3.5960667916771147E-3</v>
      </c>
      <c r="D52" t="s">
        <v>29</v>
      </c>
      <c r="E52" t="s">
        <v>21</v>
      </c>
      <c r="F52">
        <v>1</v>
      </c>
      <c r="G52">
        <f t="shared" si="13"/>
        <v>105</v>
      </c>
      <c r="I52">
        <v>2050</v>
      </c>
      <c r="J52" t="s">
        <v>28</v>
      </c>
      <c r="K52">
        <f t="shared" si="14"/>
        <v>107.5</v>
      </c>
      <c r="L52" cm="1">
        <f t="array" ref="L52">STOWA2024_JAARROND_T(A52*60,K52,I52,J52,"")</f>
        <v>123.63339881841868</v>
      </c>
      <c r="M52">
        <f t="shared" si="4"/>
        <v>1.2132643883737769E-2</v>
      </c>
    </row>
    <row r="53" spans="1:13" x14ac:dyDescent="0.3">
      <c r="A53">
        <v>24</v>
      </c>
      <c r="B53">
        <f t="shared" si="12"/>
        <v>2.6897466287568381E-3</v>
      </c>
      <c r="C53">
        <f t="shared" si="9"/>
        <v>2.6897466287568381E-3</v>
      </c>
      <c r="D53" t="s">
        <v>29</v>
      </c>
      <c r="E53" t="s">
        <v>21</v>
      </c>
      <c r="F53">
        <v>1</v>
      </c>
      <c r="G53">
        <f t="shared" si="13"/>
        <v>110</v>
      </c>
      <c r="I53">
        <v>2050</v>
      </c>
      <c r="J53" t="s">
        <v>28</v>
      </c>
      <c r="K53">
        <f t="shared" si="14"/>
        <v>112.5</v>
      </c>
      <c r="L53" cm="1">
        <f t="array" ref="L53">STOWA2024_JAARROND_T(A53*60,K53,I53,J53,"")</f>
        <v>158.84955215506355</v>
      </c>
      <c r="M53">
        <f t="shared" si="4"/>
        <v>9.4428972549809309E-3</v>
      </c>
    </row>
    <row r="54" spans="1:13" x14ac:dyDescent="0.3">
      <c r="A54">
        <v>24</v>
      </c>
      <c r="B54">
        <f t="shared" si="12"/>
        <v>2.031839641323455E-3</v>
      </c>
      <c r="C54">
        <f t="shared" si="9"/>
        <v>2.031839641323455E-3</v>
      </c>
      <c r="D54" t="s">
        <v>29</v>
      </c>
      <c r="E54" t="s">
        <v>21</v>
      </c>
      <c r="F54">
        <v>1</v>
      </c>
      <c r="G54">
        <f t="shared" si="13"/>
        <v>115</v>
      </c>
      <c r="I54">
        <v>2050</v>
      </c>
      <c r="J54" t="s">
        <v>28</v>
      </c>
      <c r="K54">
        <f t="shared" si="14"/>
        <v>117.5</v>
      </c>
      <c r="L54" cm="1">
        <f t="array" ref="L54">STOWA2024_JAARROND_T(A54*60,K54,I54,J54,"")</f>
        <v>202.40026163549496</v>
      </c>
      <c r="M54">
        <f t="shared" si="4"/>
        <v>7.4110576136574759E-3</v>
      </c>
    </row>
    <row r="55" spans="1:13" x14ac:dyDescent="0.3">
      <c r="A55">
        <v>24</v>
      </c>
      <c r="B55">
        <f t="shared" si="12"/>
        <v>1.5489652444553598E-3</v>
      </c>
      <c r="C55">
        <f t="shared" si="9"/>
        <v>1.5489652444553598E-3</v>
      </c>
      <c r="D55" t="s">
        <v>29</v>
      </c>
      <c r="E55" t="s">
        <v>21</v>
      </c>
      <c r="F55">
        <v>1</v>
      </c>
      <c r="G55">
        <f t="shared" si="13"/>
        <v>120</v>
      </c>
      <c r="I55">
        <v>2050</v>
      </c>
      <c r="J55" t="s">
        <v>28</v>
      </c>
      <c r="K55">
        <f t="shared" si="14"/>
        <v>122.5</v>
      </c>
      <c r="L55" cm="1">
        <f t="array" ref="L55">STOWA2024_JAARROND_T(A55*60,K55,I55,J55,"")</f>
        <v>255.88133136226298</v>
      </c>
      <c r="M55">
        <f t="shared" si="4"/>
        <v>5.8620923692021161E-3</v>
      </c>
    </row>
    <row r="56" spans="1:13" x14ac:dyDescent="0.3">
      <c r="A56">
        <v>24</v>
      </c>
      <c r="B56">
        <f t="shared" si="12"/>
        <v>1.1910894797791229E-3</v>
      </c>
      <c r="C56">
        <f t="shared" si="9"/>
        <v>1.1910894797791229E-3</v>
      </c>
      <c r="D56" t="s">
        <v>29</v>
      </c>
      <c r="E56" t="s">
        <v>21</v>
      </c>
      <c r="F56">
        <v>1</v>
      </c>
      <c r="G56">
        <f t="shared" si="13"/>
        <v>125</v>
      </c>
      <c r="I56">
        <v>2050</v>
      </c>
      <c r="J56" t="s">
        <v>28</v>
      </c>
      <c r="K56">
        <f t="shared" si="14"/>
        <v>127.5</v>
      </c>
      <c r="L56" cm="1">
        <f t="array" ref="L56">STOWA2024_JAARROND_T(A56*60,K56,I56,J56,"")</f>
        <v>321.13018028667807</v>
      </c>
      <c r="M56">
        <f t="shared" si="4"/>
        <v>4.6710028894229932E-3</v>
      </c>
    </row>
    <row r="57" spans="1:13" x14ac:dyDescent="0.3">
      <c r="A57">
        <v>24</v>
      </c>
      <c r="B57">
        <f t="shared" si="12"/>
        <v>9.2339814686508495E-4</v>
      </c>
      <c r="C57">
        <f t="shared" si="9"/>
        <v>9.2339814686508495E-4</v>
      </c>
      <c r="D57" t="s">
        <v>29</v>
      </c>
      <c r="E57" t="s">
        <v>21</v>
      </c>
      <c r="F57">
        <v>1</v>
      </c>
      <c r="G57">
        <f t="shared" si="13"/>
        <v>130</v>
      </c>
      <c r="I57">
        <v>2050</v>
      </c>
      <c r="J57" t="s">
        <v>28</v>
      </c>
      <c r="K57">
        <f t="shared" si="14"/>
        <v>132.5</v>
      </c>
      <c r="L57" cm="1">
        <f t="array" ref="L57">STOWA2024_JAARROND_T(A57*60,K57,I57,J57,"")</f>
        <v>400.25565742458281</v>
      </c>
      <c r="M57">
        <f t="shared" si="4"/>
        <v>3.7476047425579083E-3</v>
      </c>
    </row>
    <row r="58" spans="1:13" x14ac:dyDescent="0.3">
      <c r="A58">
        <v>24</v>
      </c>
      <c r="B58">
        <f t="shared" si="12"/>
        <v>7.2131279618499987E-4</v>
      </c>
      <c r="C58">
        <f t="shared" si="9"/>
        <v>7.2131279618499987E-4</v>
      </c>
      <c r="D58" t="s">
        <v>29</v>
      </c>
      <c r="E58" t="s">
        <v>21</v>
      </c>
      <c r="F58">
        <v>1</v>
      </c>
      <c r="G58">
        <f t="shared" si="13"/>
        <v>135</v>
      </c>
      <c r="I58">
        <v>2050</v>
      </c>
      <c r="J58" t="s">
        <v>28</v>
      </c>
      <c r="K58">
        <f t="shared" si="14"/>
        <v>137.5</v>
      </c>
      <c r="L58" cm="1">
        <f t="array" ref="L58">STOWA2024_JAARROND_T(A58*60,K58,I58,J58,"")</f>
        <v>495.6560789839823</v>
      </c>
      <c r="M58">
        <f t="shared" si="4"/>
        <v>3.0262919463729084E-3</v>
      </c>
    </row>
    <row r="59" spans="1:13" x14ac:dyDescent="0.3">
      <c r="A59">
        <v>24</v>
      </c>
      <c r="B59">
        <f t="shared" si="12"/>
        <v>5.6750723534408024E-4</v>
      </c>
      <c r="C59">
        <f t="shared" si="9"/>
        <v>5.6750723534408024E-4</v>
      </c>
      <c r="D59" t="s">
        <v>29</v>
      </c>
      <c r="E59" t="s">
        <v>21</v>
      </c>
      <c r="F59">
        <v>1</v>
      </c>
      <c r="G59">
        <f t="shared" si="13"/>
        <v>140</v>
      </c>
      <c r="I59">
        <v>2050</v>
      </c>
      <c r="J59" t="s">
        <v>28</v>
      </c>
      <c r="K59">
        <f t="shared" si="14"/>
        <v>142.5</v>
      </c>
      <c r="L59" cm="1">
        <f t="array" ref="L59">STOWA2024_JAARROND_T(A59*60,K59,I59,J59,"")</f>
        <v>610.05747809955903</v>
      </c>
      <c r="M59">
        <f t="shared" si="4"/>
        <v>2.4587847110288281E-3</v>
      </c>
    </row>
    <row r="60" spans="1:13" x14ac:dyDescent="0.3">
      <c r="A60">
        <v>24</v>
      </c>
      <c r="B60">
        <f t="shared" si="12"/>
        <v>4.4952783316563622E-4</v>
      </c>
      <c r="C60">
        <f t="shared" si="9"/>
        <v>4.4952783316563622E-4</v>
      </c>
      <c r="D60" t="s">
        <v>29</v>
      </c>
      <c r="E60" t="s">
        <v>21</v>
      </c>
      <c r="F60">
        <v>1</v>
      </c>
      <c r="G60">
        <f t="shared" si="13"/>
        <v>145</v>
      </c>
      <c r="I60">
        <v>2050</v>
      </c>
      <c r="J60" t="s">
        <v>28</v>
      </c>
      <c r="K60">
        <f t="shared" si="14"/>
        <v>147.5</v>
      </c>
      <c r="L60" cm="1">
        <f t="array" ref="L60">STOWA2024_JAARROND_T(A60*60,K60,I60,J60,"")</f>
        <v>746.54466361475022</v>
      </c>
      <c r="M60">
        <f t="shared" si="4"/>
        <v>2.0092568778631919E-3</v>
      </c>
    </row>
    <row r="61" spans="1:13" x14ac:dyDescent="0.3">
      <c r="A61">
        <v>24</v>
      </c>
      <c r="B61">
        <f t="shared" si="12"/>
        <v>3.5835870391519309E-4</v>
      </c>
      <c r="C61">
        <f t="shared" si="9"/>
        <v>3.5835870391519309E-4</v>
      </c>
      <c r="D61" t="s">
        <v>29</v>
      </c>
      <c r="E61" t="s">
        <v>21</v>
      </c>
      <c r="F61">
        <v>1</v>
      </c>
      <c r="G61">
        <f t="shared" si="13"/>
        <v>150</v>
      </c>
      <c r="I61">
        <v>2050</v>
      </c>
      <c r="J61" t="s">
        <v>28</v>
      </c>
      <c r="K61">
        <f t="shared" si="14"/>
        <v>152.5</v>
      </c>
      <c r="L61" cm="1">
        <f t="array" ref="L61">STOWA2024_JAARROND_T(A61*60,K61,I61,J61,"")</f>
        <v>908.59631664190579</v>
      </c>
      <c r="M61">
        <f t="shared" si="4"/>
        <v>1.6508981739479988E-3</v>
      </c>
    </row>
    <row r="62" spans="1:13" x14ac:dyDescent="0.3">
      <c r="A62">
        <v>24</v>
      </c>
      <c r="B62">
        <f t="shared" si="12"/>
        <v>2.8740634323557151E-4</v>
      </c>
      <c r="C62">
        <f t="shared" si="9"/>
        <v>2.8740634323557151E-4</v>
      </c>
      <c r="D62" t="s">
        <v>29</v>
      </c>
      <c r="E62" t="s">
        <v>21</v>
      </c>
      <c r="F62">
        <v>1</v>
      </c>
      <c r="G62">
        <f t="shared" si="13"/>
        <v>155</v>
      </c>
      <c r="I62">
        <v>2050</v>
      </c>
      <c r="J62" t="s">
        <v>28</v>
      </c>
      <c r="K62">
        <f t="shared" si="14"/>
        <v>157.5</v>
      </c>
      <c r="L62" cm="1">
        <f t="array" ref="L62">STOWA2024_JAARROND_T(A62*60,K62,I62,J62,"")</f>
        <v>1100.1166022507423</v>
      </c>
      <c r="M62">
        <f t="shared" si="4"/>
        <v>1.3634918307124273E-3</v>
      </c>
    </row>
    <row r="63" spans="1:13" x14ac:dyDescent="0.3">
      <c r="A63">
        <v>24</v>
      </c>
      <c r="B63" s="1">
        <f>M62</f>
        <v>1.3634918307124273E-3</v>
      </c>
      <c r="C63">
        <f t="shared" si="9"/>
        <v>1.3634918307124273E-3</v>
      </c>
      <c r="D63" t="s">
        <v>29</v>
      </c>
      <c r="E63" t="s">
        <v>21</v>
      </c>
      <c r="F63">
        <v>1</v>
      </c>
      <c r="G63">
        <f t="shared" si="13"/>
        <v>160</v>
      </c>
      <c r="I63">
        <v>2050</v>
      </c>
      <c r="J63" t="s">
        <v>28</v>
      </c>
      <c r="K63" s="1">
        <v>999</v>
      </c>
      <c r="L63" cm="1">
        <f t="array" ref="L63">STOWA2024_JAARROND_T(A63*60,K63,I63,J63,"")</f>
        <v>222862024.63746685</v>
      </c>
      <c r="M63">
        <f t="shared" si="4"/>
        <v>6.7306217936414852E-9</v>
      </c>
    </row>
    <row r="64" spans="1:13" x14ac:dyDescent="0.3">
      <c r="A64">
        <v>48</v>
      </c>
      <c r="B64" s="1">
        <f>365.25*24/A64 - M64</f>
        <v>125.8914299833008</v>
      </c>
      <c r="C64">
        <f>B64</f>
        <v>125.8914299833008</v>
      </c>
      <c r="D64" t="s">
        <v>29</v>
      </c>
      <c r="E64" t="s">
        <v>21</v>
      </c>
      <c r="F64">
        <v>1</v>
      </c>
      <c r="G64">
        <v>10</v>
      </c>
      <c r="I64">
        <v>2050</v>
      </c>
      <c r="J64" t="s">
        <v>28</v>
      </c>
      <c r="K64" s="1">
        <v>12.5</v>
      </c>
      <c r="L64" cm="1">
        <f t="array" ref="L64">STOWA2024_JAARROND_T(A64*60,K64,I64,J64,"")</f>
        <v>2.6439372659934561E-2</v>
      </c>
      <c r="M64">
        <f t="shared" si="4"/>
        <v>56.733570016699204</v>
      </c>
    </row>
    <row r="65" spans="1:13" x14ac:dyDescent="0.3">
      <c r="A65">
        <v>48</v>
      </c>
      <c r="B65">
        <f t="shared" ref="B65:B69" si="15">M64-M65</f>
        <v>25.79901099108433</v>
      </c>
      <c r="C65">
        <f t="shared" ref="C65:C94" si="16">B65</f>
        <v>25.79901099108433</v>
      </c>
      <c r="D65" t="s">
        <v>29</v>
      </c>
      <c r="E65" t="s">
        <v>21</v>
      </c>
      <c r="F65">
        <v>1</v>
      </c>
      <c r="G65">
        <f t="shared" ref="G65:G69" si="17">G64+5</f>
        <v>15</v>
      </c>
      <c r="I65">
        <v>2050</v>
      </c>
      <c r="J65" t="s">
        <v>28</v>
      </c>
      <c r="K65">
        <f t="shared" ref="K65:K69" si="18">AVERAGE(G65:G66)</f>
        <v>17.5</v>
      </c>
      <c r="L65" cm="1">
        <f t="array" ref="L65">STOWA2024_JAARROND_T(A65*60,K65,I65,J65,"")</f>
        <v>4.8489457979922997E-2</v>
      </c>
      <c r="M65">
        <f t="shared" si="4"/>
        <v>30.934559025614874</v>
      </c>
    </row>
    <row r="66" spans="1:13" x14ac:dyDescent="0.3">
      <c r="A66">
        <v>48</v>
      </c>
      <c r="B66">
        <f t="shared" si="15"/>
        <v>13.466590124854541</v>
      </c>
      <c r="C66">
        <f t="shared" si="16"/>
        <v>13.466590124854541</v>
      </c>
      <c r="D66" t="s">
        <v>29</v>
      </c>
      <c r="E66" t="s">
        <v>21</v>
      </c>
      <c r="F66">
        <v>1</v>
      </c>
      <c r="G66">
        <f t="shared" si="17"/>
        <v>20</v>
      </c>
      <c r="I66">
        <v>2050</v>
      </c>
      <c r="J66" t="s">
        <v>28</v>
      </c>
      <c r="K66">
        <f t="shared" si="18"/>
        <v>22.5</v>
      </c>
      <c r="L66" cm="1">
        <f t="array" ref="L66">STOWA2024_JAARROND_T(A66*60,K66,I66,J66,"")</f>
        <v>8.5871460415452711E-2</v>
      </c>
      <c r="M66">
        <f t="shared" si="4"/>
        <v>17.467968900760333</v>
      </c>
    </row>
    <row r="67" spans="1:13" x14ac:dyDescent="0.3">
      <c r="A67">
        <v>48</v>
      </c>
      <c r="B67">
        <f t="shared" si="15"/>
        <v>7.29200605110894</v>
      </c>
      <c r="C67">
        <f t="shared" si="16"/>
        <v>7.29200605110894</v>
      </c>
      <c r="D67" t="s">
        <v>29</v>
      </c>
      <c r="E67" t="s">
        <v>21</v>
      </c>
      <c r="F67">
        <v>1</v>
      </c>
      <c r="G67">
        <f t="shared" si="17"/>
        <v>25</v>
      </c>
      <c r="I67">
        <v>2050</v>
      </c>
      <c r="J67" t="s">
        <v>28</v>
      </c>
      <c r="K67">
        <f t="shared" si="18"/>
        <v>27.5</v>
      </c>
      <c r="L67" cm="1">
        <f t="array" ref="L67">STOWA2024_JAARROND_T(A67*60,K67,I67,J67,"")</f>
        <v>0.14740619852512402</v>
      </c>
      <c r="M67">
        <f t="shared" ref="M67:M130" si="19">1/L67 * 12/8</f>
        <v>10.175962849651393</v>
      </c>
    </row>
    <row r="68" spans="1:13" x14ac:dyDescent="0.3">
      <c r="A68">
        <v>48</v>
      </c>
      <c r="B68">
        <f t="shared" si="15"/>
        <v>4.0798480632891563</v>
      </c>
      <c r="C68">
        <f t="shared" si="16"/>
        <v>4.0798480632891563</v>
      </c>
      <c r="D68" t="s">
        <v>29</v>
      </c>
      <c r="E68" t="s">
        <v>21</v>
      </c>
      <c r="F68">
        <v>1</v>
      </c>
      <c r="G68">
        <f t="shared" si="17"/>
        <v>30</v>
      </c>
      <c r="I68">
        <v>2050</v>
      </c>
      <c r="J68" t="s">
        <v>28</v>
      </c>
      <c r="K68">
        <f t="shared" si="18"/>
        <v>32.5</v>
      </c>
      <c r="L68" cm="1">
        <f t="array" ref="L68">STOWA2024_JAARROND_T(A68*60,K68,I68,J68,"")</f>
        <v>0.24605835890027622</v>
      </c>
      <c r="M68">
        <f t="shared" si="19"/>
        <v>6.0961147863622367</v>
      </c>
    </row>
    <row r="69" spans="1:13" x14ac:dyDescent="0.3">
      <c r="A69">
        <v>48</v>
      </c>
      <c r="B69">
        <f t="shared" si="15"/>
        <v>2.350950666179668</v>
      </c>
      <c r="C69">
        <f t="shared" si="16"/>
        <v>2.350950666179668</v>
      </c>
      <c r="D69" t="s">
        <v>29</v>
      </c>
      <c r="E69" t="s">
        <v>21</v>
      </c>
      <c r="F69">
        <v>1</v>
      </c>
      <c r="G69">
        <f t="shared" si="17"/>
        <v>35</v>
      </c>
      <c r="I69">
        <v>2050</v>
      </c>
      <c r="J69" t="s">
        <v>28</v>
      </c>
      <c r="K69">
        <f t="shared" si="18"/>
        <v>37.5</v>
      </c>
      <c r="L69" cm="1">
        <f t="array" ref="L69">STOWA2024_JAARROND_T(A69*60,K69,I69,J69,"")</f>
        <v>0.40051649323364719</v>
      </c>
      <c r="M69">
        <f t="shared" si="19"/>
        <v>3.7451641201825687</v>
      </c>
    </row>
    <row r="70" spans="1:13" x14ac:dyDescent="0.3">
      <c r="A70">
        <v>48</v>
      </c>
      <c r="B70">
        <f>M69-M70</f>
        <v>1.3911952842913826</v>
      </c>
      <c r="C70">
        <f t="shared" si="16"/>
        <v>1.3911952842913826</v>
      </c>
      <c r="D70" t="s">
        <v>29</v>
      </c>
      <c r="E70" t="s">
        <v>21</v>
      </c>
      <c r="F70">
        <v>1</v>
      </c>
      <c r="G70">
        <f>G69+5</f>
        <v>40</v>
      </c>
      <c r="I70">
        <v>2050</v>
      </c>
      <c r="J70" t="s">
        <v>28</v>
      </c>
      <c r="K70">
        <f>AVERAGE(G70:G71)</f>
        <v>42.5</v>
      </c>
      <c r="L70" cm="1">
        <f t="array" ref="L70">STOWA2024_JAARROND_T(A70*60,K70,I70,J70,"")</f>
        <v>0.63722169007905194</v>
      </c>
      <c r="M70">
        <f t="shared" si="19"/>
        <v>2.3539688358911861</v>
      </c>
    </row>
    <row r="71" spans="1:13" x14ac:dyDescent="0.3">
      <c r="A71">
        <v>48</v>
      </c>
      <c r="B71">
        <f t="shared" ref="B71:B93" si="20">M70-M71</f>
        <v>0.84333626886653601</v>
      </c>
      <c r="C71">
        <f t="shared" si="16"/>
        <v>0.84333626886653601</v>
      </c>
      <c r="D71" t="s">
        <v>29</v>
      </c>
      <c r="E71" t="s">
        <v>21</v>
      </c>
      <c r="F71">
        <v>1</v>
      </c>
      <c r="G71">
        <f t="shared" ref="G71:G94" si="21">G70+5</f>
        <v>45</v>
      </c>
      <c r="I71">
        <v>2050</v>
      </c>
      <c r="J71" t="s">
        <v>28</v>
      </c>
      <c r="K71">
        <f t="shared" ref="K71:K93" si="22">AVERAGE(G71:G72)</f>
        <v>47.5</v>
      </c>
      <c r="L71" cm="1">
        <f t="array" ref="L71">STOWA2024_JAARROND_T(A71*60,K71,I71,J71,"")</f>
        <v>0.9929615134369888</v>
      </c>
      <c r="M71">
        <f t="shared" si="19"/>
        <v>1.5106325670246501</v>
      </c>
    </row>
    <row r="72" spans="1:13" x14ac:dyDescent="0.3">
      <c r="A72">
        <v>48</v>
      </c>
      <c r="B72">
        <f t="shared" si="20"/>
        <v>0.52247482036360182</v>
      </c>
      <c r="C72">
        <f t="shared" si="16"/>
        <v>0.52247482036360182</v>
      </c>
      <c r="D72" t="s">
        <v>29</v>
      </c>
      <c r="E72" t="s">
        <v>21</v>
      </c>
      <c r="F72">
        <v>1</v>
      </c>
      <c r="G72">
        <f t="shared" si="21"/>
        <v>50</v>
      </c>
      <c r="I72">
        <v>2050</v>
      </c>
      <c r="J72" t="s">
        <v>28</v>
      </c>
      <c r="K72">
        <f t="shared" si="22"/>
        <v>52.5</v>
      </c>
      <c r="L72" cm="1">
        <f t="array" ref="L72">STOWA2024_JAARROND_T(A72*60,K72,I72,J72,"")</f>
        <v>1.5179762594266446</v>
      </c>
      <c r="M72">
        <f t="shared" si="19"/>
        <v>0.98815774666104828</v>
      </c>
    </row>
    <row r="73" spans="1:13" x14ac:dyDescent="0.3">
      <c r="A73">
        <v>48</v>
      </c>
      <c r="B73">
        <f t="shared" si="20"/>
        <v>0.33047719695638589</v>
      </c>
      <c r="C73">
        <f t="shared" si="16"/>
        <v>0.33047719695638589</v>
      </c>
      <c r="D73" t="s">
        <v>29</v>
      </c>
      <c r="E73" t="s">
        <v>21</v>
      </c>
      <c r="F73">
        <v>1</v>
      </c>
      <c r="G73">
        <f t="shared" si="21"/>
        <v>55</v>
      </c>
      <c r="I73">
        <v>2050</v>
      </c>
      <c r="J73" t="s">
        <v>28</v>
      </c>
      <c r="K73">
        <f t="shared" si="22"/>
        <v>57.5</v>
      </c>
      <c r="L73" cm="1">
        <f t="array" ref="L73">STOWA2024_JAARROND_T(A73*60,K73,I73,J73,"")</f>
        <v>2.2807425286844638</v>
      </c>
      <c r="M73">
        <f t="shared" si="19"/>
        <v>0.65768054970466239</v>
      </c>
    </row>
    <row r="74" spans="1:13" x14ac:dyDescent="0.3">
      <c r="A74">
        <v>48</v>
      </c>
      <c r="B74">
        <f t="shared" si="20"/>
        <v>0.21285788212344453</v>
      </c>
      <c r="C74">
        <f t="shared" si="16"/>
        <v>0.21285788212344453</v>
      </c>
      <c r="D74" t="s">
        <v>29</v>
      </c>
      <c r="E74" t="s">
        <v>21</v>
      </c>
      <c r="F74">
        <v>1</v>
      </c>
      <c r="G74">
        <f t="shared" si="21"/>
        <v>60</v>
      </c>
      <c r="I74">
        <v>2050</v>
      </c>
      <c r="J74" t="s">
        <v>28</v>
      </c>
      <c r="K74">
        <f t="shared" si="22"/>
        <v>62.5</v>
      </c>
      <c r="L74" cm="1">
        <f t="array" ref="L74">STOWA2024_JAARROND_T(A74*60,K74,I74,J74,"")</f>
        <v>3.3721303101670799</v>
      </c>
      <c r="M74">
        <f t="shared" si="19"/>
        <v>0.44482266758121786</v>
      </c>
    </row>
    <row r="75" spans="1:13" x14ac:dyDescent="0.3">
      <c r="A75">
        <v>48</v>
      </c>
      <c r="B75">
        <f t="shared" si="20"/>
        <v>0.13946860673450195</v>
      </c>
      <c r="C75">
        <f t="shared" si="16"/>
        <v>0.13946860673450195</v>
      </c>
      <c r="D75" t="s">
        <v>29</v>
      </c>
      <c r="E75" t="s">
        <v>21</v>
      </c>
      <c r="F75">
        <v>1</v>
      </c>
      <c r="G75">
        <f t="shared" si="21"/>
        <v>65</v>
      </c>
      <c r="I75">
        <v>2050</v>
      </c>
      <c r="J75" t="s">
        <v>28</v>
      </c>
      <c r="K75">
        <f t="shared" si="22"/>
        <v>67.5</v>
      </c>
      <c r="L75" cm="1">
        <f t="array" ref="L75">STOWA2024_JAARROND_T(A75*60,K75,I75,J75,"")</f>
        <v>4.9123302825600286</v>
      </c>
      <c r="M75">
        <f t="shared" si="19"/>
        <v>0.3053540608467159</v>
      </c>
    </row>
    <row r="76" spans="1:13" x14ac:dyDescent="0.3">
      <c r="A76">
        <v>48</v>
      </c>
      <c r="B76">
        <f t="shared" si="20"/>
        <v>9.2836452648889428E-2</v>
      </c>
      <c r="C76">
        <f t="shared" si="16"/>
        <v>9.2836452648889428E-2</v>
      </c>
      <c r="D76" t="s">
        <v>29</v>
      </c>
      <c r="E76" t="s">
        <v>21</v>
      </c>
      <c r="F76">
        <v>1</v>
      </c>
      <c r="G76">
        <f t="shared" si="21"/>
        <v>70</v>
      </c>
      <c r="I76">
        <v>2050</v>
      </c>
      <c r="J76" t="s">
        <v>28</v>
      </c>
      <c r="K76">
        <f t="shared" si="22"/>
        <v>72.5</v>
      </c>
      <c r="L76" cm="1">
        <f t="array" ref="L76">STOWA2024_JAARROND_T(A76*60,K76,I76,J76,"")</f>
        <v>7.058238668880997</v>
      </c>
      <c r="M76">
        <f t="shared" si="19"/>
        <v>0.21251760819782647</v>
      </c>
    </row>
    <row r="77" spans="1:13" x14ac:dyDescent="0.3">
      <c r="A77">
        <v>48</v>
      </c>
      <c r="B77">
        <f t="shared" si="20"/>
        <v>6.2708003809168994E-2</v>
      </c>
      <c r="C77">
        <f t="shared" si="16"/>
        <v>6.2708003809168994E-2</v>
      </c>
      <c r="D77" t="s">
        <v>29</v>
      </c>
      <c r="E77" t="s">
        <v>21</v>
      </c>
      <c r="F77">
        <v>1</v>
      </c>
      <c r="G77">
        <f t="shared" si="21"/>
        <v>75</v>
      </c>
      <c r="I77">
        <v>2050</v>
      </c>
      <c r="J77" t="s">
        <v>28</v>
      </c>
      <c r="K77">
        <f t="shared" si="22"/>
        <v>77.5</v>
      </c>
      <c r="L77" cm="1">
        <f t="array" ref="L77">STOWA2024_JAARROND_T(A77*60,K77,I77,J77,"")</f>
        <v>10.012709172560697</v>
      </c>
      <c r="M77">
        <f t="shared" si="19"/>
        <v>0.14980960438865748</v>
      </c>
    </row>
    <row r="78" spans="1:13" x14ac:dyDescent="0.3">
      <c r="A78">
        <v>48</v>
      </c>
      <c r="B78">
        <f t="shared" si="20"/>
        <v>4.2937591503792727E-2</v>
      </c>
      <c r="C78">
        <f t="shared" si="16"/>
        <v>4.2937591503792727E-2</v>
      </c>
      <c r="D78" t="s">
        <v>29</v>
      </c>
      <c r="E78" t="s">
        <v>21</v>
      </c>
      <c r="F78">
        <v>1</v>
      </c>
      <c r="G78">
        <f t="shared" si="21"/>
        <v>80</v>
      </c>
      <c r="I78">
        <v>2050</v>
      </c>
      <c r="J78" t="s">
        <v>28</v>
      </c>
      <c r="K78">
        <f t="shared" si="22"/>
        <v>82.5</v>
      </c>
      <c r="L78" cm="1">
        <f t="array" ref="L78">STOWA2024_JAARROND_T(A78*60,K78,I78,J78,"")</f>
        <v>14.035480005564962</v>
      </c>
      <c r="M78">
        <f t="shared" si="19"/>
        <v>0.10687201288486475</v>
      </c>
    </row>
    <row r="79" spans="1:13" x14ac:dyDescent="0.3">
      <c r="A79">
        <v>48</v>
      </c>
      <c r="B79">
        <f t="shared" si="20"/>
        <v>2.9777747886693962E-2</v>
      </c>
      <c r="C79">
        <f t="shared" si="16"/>
        <v>2.9777747886693962E-2</v>
      </c>
      <c r="D79" t="s">
        <v>29</v>
      </c>
      <c r="E79" t="s">
        <v>21</v>
      </c>
      <c r="F79">
        <v>1</v>
      </c>
      <c r="G79">
        <f t="shared" si="21"/>
        <v>85</v>
      </c>
      <c r="I79">
        <v>2050</v>
      </c>
      <c r="J79" t="s">
        <v>28</v>
      </c>
      <c r="K79">
        <f t="shared" si="22"/>
        <v>87.5</v>
      </c>
      <c r="L79" cm="1">
        <f t="array" ref="L79">STOWA2024_JAARROND_T(A79*60,K79,I79,J79,"")</f>
        <v>19.456700184320979</v>
      </c>
      <c r="M79">
        <f t="shared" si="19"/>
        <v>7.7094264998170792E-2</v>
      </c>
    </row>
    <row r="80" spans="1:13" x14ac:dyDescent="0.3">
      <c r="A80">
        <v>48</v>
      </c>
      <c r="B80">
        <f t="shared" si="20"/>
        <v>2.0898254824224971E-2</v>
      </c>
      <c r="C80">
        <f t="shared" si="16"/>
        <v>2.0898254824224971E-2</v>
      </c>
      <c r="D80" t="s">
        <v>29</v>
      </c>
      <c r="E80" t="s">
        <v>21</v>
      </c>
      <c r="F80">
        <v>1</v>
      </c>
      <c r="G80">
        <f t="shared" si="21"/>
        <v>90</v>
      </c>
      <c r="I80">
        <v>2050</v>
      </c>
      <c r="J80" t="s">
        <v>28</v>
      </c>
      <c r="K80">
        <f t="shared" si="22"/>
        <v>92.5</v>
      </c>
      <c r="L80" cm="1">
        <f t="array" ref="L80">STOWA2024_JAARROND_T(A80*60,K80,I80,J80,"")</f>
        <v>26.692286433805325</v>
      </c>
      <c r="M80">
        <f t="shared" si="19"/>
        <v>5.6196010173945821E-2</v>
      </c>
    </row>
    <row r="81" spans="1:13" x14ac:dyDescent="0.3">
      <c r="A81">
        <v>48</v>
      </c>
      <c r="B81">
        <f t="shared" si="20"/>
        <v>1.4830876425861304E-2</v>
      </c>
      <c r="C81">
        <f t="shared" si="16"/>
        <v>1.4830876425861304E-2</v>
      </c>
      <c r="D81" t="s">
        <v>29</v>
      </c>
      <c r="E81" t="s">
        <v>21</v>
      </c>
      <c r="F81">
        <v>1</v>
      </c>
      <c r="G81">
        <f t="shared" si="21"/>
        <v>95</v>
      </c>
      <c r="I81">
        <v>2050</v>
      </c>
      <c r="J81" t="s">
        <v>28</v>
      </c>
      <c r="K81">
        <f t="shared" si="22"/>
        <v>97.5</v>
      </c>
      <c r="L81" cm="1">
        <f t="array" ref="L81">STOWA2024_JAARROND_T(A81*60,K81,I81,J81,"")</f>
        <v>36.26242354575875</v>
      </c>
      <c r="M81">
        <f t="shared" si="19"/>
        <v>4.1365133748084516E-2</v>
      </c>
    </row>
    <row r="82" spans="1:13" x14ac:dyDescent="0.3">
      <c r="A82">
        <v>48</v>
      </c>
      <c r="B82">
        <f t="shared" si="20"/>
        <v>1.0635716541958315E-2</v>
      </c>
      <c r="C82">
        <f t="shared" si="16"/>
        <v>1.0635716541958315E-2</v>
      </c>
      <c r="D82" t="s">
        <v>29</v>
      </c>
      <c r="E82" t="s">
        <v>21</v>
      </c>
      <c r="F82">
        <v>1</v>
      </c>
      <c r="G82">
        <f t="shared" si="21"/>
        <v>100</v>
      </c>
      <c r="I82">
        <v>2050</v>
      </c>
      <c r="J82" t="s">
        <v>28</v>
      </c>
      <c r="K82">
        <f t="shared" si="22"/>
        <v>102.5</v>
      </c>
      <c r="L82" cm="1">
        <f t="array" ref="L82">STOWA2024_JAARROND_T(A82*60,K82,I82,J82,"")</f>
        <v>48.813161341080068</v>
      </c>
      <c r="M82">
        <f t="shared" si="19"/>
        <v>3.0729417206126201E-2</v>
      </c>
    </row>
    <row r="83" spans="1:13" x14ac:dyDescent="0.3">
      <c r="A83">
        <v>48</v>
      </c>
      <c r="B83">
        <f t="shared" si="20"/>
        <v>7.7026591118337095E-3</v>
      </c>
      <c r="C83">
        <f t="shared" si="16"/>
        <v>7.7026591118337095E-3</v>
      </c>
      <c r="D83" t="s">
        <v>29</v>
      </c>
      <c r="E83" t="s">
        <v>21</v>
      </c>
      <c r="F83">
        <v>1</v>
      </c>
      <c r="G83">
        <f t="shared" si="21"/>
        <v>105</v>
      </c>
      <c r="I83">
        <v>2050</v>
      </c>
      <c r="J83" t="s">
        <v>28</v>
      </c>
      <c r="K83">
        <f t="shared" si="22"/>
        <v>107.5</v>
      </c>
      <c r="L83" cm="1">
        <f t="array" ref="L83">STOWA2024_JAARROND_T(A83*60,K83,I83,J83,"")</f>
        <v>65.141605859480336</v>
      </c>
      <c r="M83">
        <f t="shared" si="19"/>
        <v>2.3026758094292492E-2</v>
      </c>
    </row>
    <row r="84" spans="1:13" x14ac:dyDescent="0.3">
      <c r="A84">
        <v>48</v>
      </c>
      <c r="B84">
        <f t="shared" si="20"/>
        <v>5.6304448142537114E-3</v>
      </c>
      <c r="C84">
        <f t="shared" si="16"/>
        <v>5.6304448142537114E-3</v>
      </c>
      <c r="D84" t="s">
        <v>29</v>
      </c>
      <c r="E84" t="s">
        <v>21</v>
      </c>
      <c r="F84">
        <v>1</v>
      </c>
      <c r="G84">
        <f t="shared" si="21"/>
        <v>110</v>
      </c>
      <c r="I84">
        <v>2050</v>
      </c>
      <c r="J84" t="s">
        <v>28</v>
      </c>
      <c r="K84">
        <f t="shared" si="22"/>
        <v>112.5</v>
      </c>
      <c r="L84" cm="1">
        <f t="array" ref="L84">STOWA2024_JAARROND_T(A84*60,K84,I84,J84,"")</f>
        <v>86.225165979343416</v>
      </c>
      <c r="M84">
        <f t="shared" si="19"/>
        <v>1.739631328003878E-2</v>
      </c>
    </row>
    <row r="85" spans="1:13" x14ac:dyDescent="0.3">
      <c r="A85">
        <v>48</v>
      </c>
      <c r="B85">
        <f t="shared" si="20"/>
        <v>4.1518116250589092E-3</v>
      </c>
      <c r="C85">
        <f t="shared" si="16"/>
        <v>4.1518116250589092E-3</v>
      </c>
      <c r="D85" t="s">
        <v>29</v>
      </c>
      <c r="E85" t="s">
        <v>21</v>
      </c>
      <c r="F85">
        <v>1</v>
      </c>
      <c r="G85">
        <f t="shared" si="21"/>
        <v>115</v>
      </c>
      <c r="I85">
        <v>2050</v>
      </c>
      <c r="J85" t="s">
        <v>28</v>
      </c>
      <c r="K85">
        <f t="shared" si="22"/>
        <v>117.5</v>
      </c>
      <c r="L85" cm="1">
        <f t="array" ref="L85">STOWA2024_JAARROND_T(A85*60,K85,I85,J85,"")</f>
        <v>113.25454434414353</v>
      </c>
      <c r="M85">
        <f t="shared" si="19"/>
        <v>1.3244501654979871E-2</v>
      </c>
    </row>
    <row r="86" spans="1:13" x14ac:dyDescent="0.3">
      <c r="A86">
        <v>48</v>
      </c>
      <c r="B86">
        <f t="shared" si="20"/>
        <v>3.0871152194147343E-3</v>
      </c>
      <c r="C86">
        <f t="shared" si="16"/>
        <v>3.0871152194147343E-3</v>
      </c>
      <c r="D86" t="s">
        <v>29</v>
      </c>
      <c r="E86" t="s">
        <v>21</v>
      </c>
      <c r="F86">
        <v>1</v>
      </c>
      <c r="G86">
        <f t="shared" si="21"/>
        <v>120</v>
      </c>
      <c r="I86">
        <v>2050</v>
      </c>
      <c r="J86" t="s">
        <v>28</v>
      </c>
      <c r="K86">
        <f t="shared" si="22"/>
        <v>122.5</v>
      </c>
      <c r="L86" cm="1">
        <f t="array" ref="L86">STOWA2024_JAARROND_T(A86*60,K86,I86,J86,"")</f>
        <v>147.67578348185026</v>
      </c>
      <c r="M86">
        <f t="shared" si="19"/>
        <v>1.0157386435565137E-2</v>
      </c>
    </row>
    <row r="87" spans="1:13" x14ac:dyDescent="0.3">
      <c r="A87">
        <v>48</v>
      </c>
      <c r="B87">
        <f t="shared" si="20"/>
        <v>2.3133921338413192E-3</v>
      </c>
      <c r="C87">
        <f t="shared" si="16"/>
        <v>2.3133921338413192E-3</v>
      </c>
      <c r="D87" t="s">
        <v>29</v>
      </c>
      <c r="E87" t="s">
        <v>21</v>
      </c>
      <c r="F87">
        <v>1</v>
      </c>
      <c r="G87">
        <f t="shared" si="21"/>
        <v>125</v>
      </c>
      <c r="I87">
        <v>2050</v>
      </c>
      <c r="J87" t="s">
        <v>28</v>
      </c>
      <c r="K87">
        <f t="shared" si="22"/>
        <v>127.5</v>
      </c>
      <c r="L87" cm="1">
        <f t="array" ref="L87">STOWA2024_JAARROND_T(A87*60,K87,I87,J87,"")</f>
        <v>191.22910373231096</v>
      </c>
      <c r="M87">
        <f t="shared" si="19"/>
        <v>7.8439943017238178E-3</v>
      </c>
    </row>
    <row r="88" spans="1:13" x14ac:dyDescent="0.3">
      <c r="A88">
        <v>48</v>
      </c>
      <c r="B88">
        <f t="shared" si="20"/>
        <v>1.7466239783192807E-3</v>
      </c>
      <c r="C88">
        <f t="shared" si="16"/>
        <v>1.7466239783192807E-3</v>
      </c>
      <c r="D88" t="s">
        <v>29</v>
      </c>
      <c r="E88" t="s">
        <v>21</v>
      </c>
      <c r="F88">
        <v>1</v>
      </c>
      <c r="G88">
        <f t="shared" si="21"/>
        <v>130</v>
      </c>
      <c r="I88">
        <v>2050</v>
      </c>
      <c r="J88" t="s">
        <v>28</v>
      </c>
      <c r="K88">
        <f t="shared" si="22"/>
        <v>132.5</v>
      </c>
      <c r="L88" cm="1">
        <f t="array" ref="L88">STOWA2024_JAARROND_T(A88*60,K88,I88,J88,"")</f>
        <v>246.00769191307012</v>
      </c>
      <c r="M88">
        <f t="shared" si="19"/>
        <v>6.0973703234045371E-3</v>
      </c>
    </row>
    <row r="89" spans="1:13" x14ac:dyDescent="0.3">
      <c r="A89">
        <v>48</v>
      </c>
      <c r="B89">
        <f t="shared" si="20"/>
        <v>1.3279860610761187E-3</v>
      </c>
      <c r="C89">
        <f t="shared" si="16"/>
        <v>1.3279860610761187E-3</v>
      </c>
      <c r="D89" t="s">
        <v>29</v>
      </c>
      <c r="E89" t="s">
        <v>21</v>
      </c>
      <c r="F89">
        <v>1</v>
      </c>
      <c r="G89">
        <f t="shared" si="21"/>
        <v>135</v>
      </c>
      <c r="I89">
        <v>2050</v>
      </c>
      <c r="J89" t="s">
        <v>28</v>
      </c>
      <c r="K89">
        <f t="shared" si="22"/>
        <v>137.5</v>
      </c>
      <c r="L89" cm="1">
        <f t="array" ref="L89">STOWA2024_JAARROND_T(A89*60,K89,I89,J89,"")</f>
        <v>314.50600695941796</v>
      </c>
      <c r="M89">
        <f t="shared" si="19"/>
        <v>4.7693842623284183E-3</v>
      </c>
    </row>
    <row r="90" spans="1:13" x14ac:dyDescent="0.3">
      <c r="A90">
        <v>48</v>
      </c>
      <c r="B90">
        <f t="shared" si="20"/>
        <v>1.0165238145222032E-3</v>
      </c>
      <c r="C90">
        <f t="shared" si="16"/>
        <v>1.0165238145222032E-3</v>
      </c>
      <c r="D90" t="s">
        <v>29</v>
      </c>
      <c r="E90" t="s">
        <v>21</v>
      </c>
      <c r="F90">
        <v>1</v>
      </c>
      <c r="G90">
        <f t="shared" si="21"/>
        <v>140</v>
      </c>
      <c r="I90">
        <v>2050</v>
      </c>
      <c r="J90" t="s">
        <v>28</v>
      </c>
      <c r="K90">
        <f t="shared" si="22"/>
        <v>142.5</v>
      </c>
      <c r="L90" cm="1">
        <f t="array" ref="L90">STOWA2024_JAARROND_T(A90*60,K90,I90,J90,"")</f>
        <v>399.6951181269863</v>
      </c>
      <c r="M90">
        <f t="shared" si="19"/>
        <v>3.7528604478062151E-3</v>
      </c>
    </row>
    <row r="91" spans="1:13" x14ac:dyDescent="0.3">
      <c r="A91">
        <v>48</v>
      </c>
      <c r="B91">
        <f t="shared" si="20"/>
        <v>7.8312090318344687E-4</v>
      </c>
      <c r="C91">
        <f t="shared" si="16"/>
        <v>7.8312090318344687E-4</v>
      </c>
      <c r="D91" t="s">
        <v>29</v>
      </c>
      <c r="E91" t="s">
        <v>21</v>
      </c>
      <c r="F91">
        <v>1</v>
      </c>
      <c r="G91">
        <f t="shared" si="21"/>
        <v>145</v>
      </c>
      <c r="I91">
        <v>2050</v>
      </c>
      <c r="J91" t="s">
        <v>28</v>
      </c>
      <c r="K91">
        <f t="shared" si="22"/>
        <v>147.5</v>
      </c>
      <c r="L91" cm="1">
        <f t="array" ref="L91">STOWA2024_JAARROND_T(A91*60,K91,I91,J91,"")</f>
        <v>505.0947995476613</v>
      </c>
      <c r="M91">
        <f t="shared" si="19"/>
        <v>2.9697395446227682E-3</v>
      </c>
    </row>
    <row r="92" spans="1:13" x14ac:dyDescent="0.3">
      <c r="A92">
        <v>48</v>
      </c>
      <c r="B92">
        <f t="shared" si="20"/>
        <v>6.0696678527543714E-4</v>
      </c>
      <c r="C92">
        <f t="shared" si="16"/>
        <v>6.0696678527543714E-4</v>
      </c>
      <c r="D92" t="s">
        <v>29</v>
      </c>
      <c r="E92" t="s">
        <v>21</v>
      </c>
      <c r="F92">
        <v>1</v>
      </c>
      <c r="G92">
        <f t="shared" si="21"/>
        <v>150</v>
      </c>
      <c r="I92">
        <v>2050</v>
      </c>
      <c r="J92" t="s">
        <v>28</v>
      </c>
      <c r="K92">
        <f t="shared" si="22"/>
        <v>152.5</v>
      </c>
      <c r="L92" cm="1">
        <f t="array" ref="L92">STOWA2024_JAARROND_T(A92*60,K92,I92,J92,"")</f>
        <v>634.84733945144399</v>
      </c>
      <c r="M92">
        <f t="shared" si="19"/>
        <v>2.3627727593473311E-3</v>
      </c>
    </row>
    <row r="93" spans="1:13" x14ac:dyDescent="0.3">
      <c r="A93">
        <v>48</v>
      </c>
      <c r="B93">
        <f t="shared" si="20"/>
        <v>4.731948157906023E-4</v>
      </c>
      <c r="C93">
        <f t="shared" si="16"/>
        <v>4.731948157906023E-4</v>
      </c>
      <c r="D93" t="s">
        <v>29</v>
      </c>
      <c r="E93" t="s">
        <v>21</v>
      </c>
      <c r="F93">
        <v>1</v>
      </c>
      <c r="G93">
        <f t="shared" si="21"/>
        <v>155</v>
      </c>
      <c r="I93">
        <v>2050</v>
      </c>
      <c r="J93" t="s">
        <v>28</v>
      </c>
      <c r="K93">
        <f t="shared" si="22"/>
        <v>157.5</v>
      </c>
      <c r="L93" cm="1">
        <f t="array" ref="L93">STOWA2024_JAARROND_T(A93*60,K93,I93,J93,"")</f>
        <v>793.8280636238635</v>
      </c>
      <c r="M93">
        <f t="shared" si="19"/>
        <v>1.8895779435567288E-3</v>
      </c>
    </row>
    <row r="94" spans="1:13" x14ac:dyDescent="0.3">
      <c r="A94">
        <v>48</v>
      </c>
      <c r="B94" s="1">
        <f>M93</f>
        <v>1.8895779435567288E-3</v>
      </c>
      <c r="C94">
        <f t="shared" si="16"/>
        <v>1.8895779435567288E-3</v>
      </c>
      <c r="D94" t="s">
        <v>29</v>
      </c>
      <c r="E94" t="s">
        <v>21</v>
      </c>
      <c r="F94">
        <v>1</v>
      </c>
      <c r="G94">
        <f t="shared" si="21"/>
        <v>160</v>
      </c>
      <c r="I94">
        <v>2050</v>
      </c>
      <c r="J94" t="s">
        <v>28</v>
      </c>
      <c r="K94" s="1">
        <v>999</v>
      </c>
      <c r="L94" cm="1">
        <f t="array" ref="L94">STOWA2024_JAARROND_T(A94*60,K94,I94,J94,"")</f>
        <v>4058498029.3172798</v>
      </c>
      <c r="M94">
        <f t="shared" si="19"/>
        <v>3.6959485730052947E-10</v>
      </c>
    </row>
    <row r="95" spans="1:13" x14ac:dyDescent="0.3">
      <c r="A95">
        <v>96</v>
      </c>
      <c r="B95" s="1">
        <f>365.25*24/A95 - M95</f>
        <v>11.544517129421735</v>
      </c>
      <c r="C95">
        <f>B95</f>
        <v>11.544517129421735</v>
      </c>
      <c r="D95" t="s">
        <v>29</v>
      </c>
      <c r="E95" t="s">
        <v>21</v>
      </c>
      <c r="F95">
        <v>1</v>
      </c>
      <c r="G95">
        <v>10</v>
      </c>
      <c r="I95">
        <v>2050</v>
      </c>
      <c r="J95" t="s">
        <v>28</v>
      </c>
      <c r="K95" s="1">
        <v>12.5</v>
      </c>
      <c r="L95" cm="1">
        <f t="array" ref="L95">STOWA2024_JAARROND_T(A95*60,K95,I95,J95,"")</f>
        <v>1.8804537184219837E-2</v>
      </c>
      <c r="M95">
        <f t="shared" si="19"/>
        <v>79.767982870578265</v>
      </c>
    </row>
    <row r="96" spans="1:13" x14ac:dyDescent="0.3">
      <c r="A96">
        <v>96</v>
      </c>
      <c r="B96">
        <f t="shared" ref="B96:B100" si="23">M95-M96</f>
        <v>29.083290416766545</v>
      </c>
      <c r="C96">
        <f t="shared" ref="C96:C125" si="24">B96</f>
        <v>29.083290416766545</v>
      </c>
      <c r="D96" t="s">
        <v>29</v>
      </c>
      <c r="E96" t="s">
        <v>21</v>
      </c>
      <c r="F96">
        <v>1</v>
      </c>
      <c r="G96">
        <f t="shared" ref="G96:G100" si="25">G95+5</f>
        <v>15</v>
      </c>
      <c r="I96">
        <v>2050</v>
      </c>
      <c r="J96" t="s">
        <v>28</v>
      </c>
      <c r="K96">
        <f t="shared" ref="K96:K100" si="26">AVERAGE(G96:G97)</f>
        <v>17.5</v>
      </c>
      <c r="L96" cm="1">
        <f t="array" ref="L96">STOWA2024_JAARROND_T(A96*60,K96,I96,J96,"")</f>
        <v>2.959473417673255E-2</v>
      </c>
      <c r="M96">
        <f t="shared" si="19"/>
        <v>50.684692453811721</v>
      </c>
    </row>
    <row r="97" spans="1:13" x14ac:dyDescent="0.3">
      <c r="A97">
        <v>96</v>
      </c>
      <c r="B97">
        <f t="shared" si="23"/>
        <v>18.130979176422542</v>
      </c>
      <c r="C97">
        <f t="shared" si="24"/>
        <v>18.130979176422542</v>
      </c>
      <c r="D97" t="s">
        <v>29</v>
      </c>
      <c r="E97" t="s">
        <v>21</v>
      </c>
      <c r="F97">
        <v>1</v>
      </c>
      <c r="G97">
        <f t="shared" si="25"/>
        <v>20</v>
      </c>
      <c r="I97">
        <v>2050</v>
      </c>
      <c r="J97" t="s">
        <v>28</v>
      </c>
      <c r="K97">
        <f t="shared" si="26"/>
        <v>22.5</v>
      </c>
      <c r="L97" cm="1">
        <f t="array" ref="L97">STOWA2024_JAARROND_T(A97*60,K97,I97,J97,"")</f>
        <v>4.6077692803230971E-2</v>
      </c>
      <c r="M97">
        <f t="shared" si="19"/>
        <v>32.553713277389178</v>
      </c>
    </row>
    <row r="98" spans="1:13" x14ac:dyDescent="0.3">
      <c r="A98">
        <v>96</v>
      </c>
      <c r="B98">
        <f t="shared" si="23"/>
        <v>11.429604164342827</v>
      </c>
      <c r="C98">
        <f t="shared" si="24"/>
        <v>11.429604164342827</v>
      </c>
      <c r="D98" t="s">
        <v>29</v>
      </c>
      <c r="E98" t="s">
        <v>21</v>
      </c>
      <c r="F98">
        <v>1</v>
      </c>
      <c r="G98">
        <f t="shared" si="25"/>
        <v>25</v>
      </c>
      <c r="I98">
        <v>2050</v>
      </c>
      <c r="J98" t="s">
        <v>28</v>
      </c>
      <c r="K98">
        <f t="shared" si="26"/>
        <v>27.5</v>
      </c>
      <c r="L98" cm="1">
        <f t="array" ref="L98">STOWA2024_JAARROND_T(A98*60,K98,I98,J98,"")</f>
        <v>7.1008911759199003E-2</v>
      </c>
      <c r="M98">
        <f t="shared" si="19"/>
        <v>21.124109113046352</v>
      </c>
    </row>
    <row r="99" spans="1:13" x14ac:dyDescent="0.3">
      <c r="A99">
        <v>96</v>
      </c>
      <c r="B99">
        <f t="shared" si="23"/>
        <v>7.2812099910857953</v>
      </c>
      <c r="C99">
        <f t="shared" si="24"/>
        <v>7.2812099910857953</v>
      </c>
      <c r="D99" t="s">
        <v>29</v>
      </c>
      <c r="E99" t="s">
        <v>21</v>
      </c>
      <c r="F99">
        <v>1</v>
      </c>
      <c r="G99">
        <f t="shared" si="25"/>
        <v>30</v>
      </c>
      <c r="I99">
        <v>2050</v>
      </c>
      <c r="J99" t="s">
        <v>28</v>
      </c>
      <c r="K99">
        <f t="shared" si="26"/>
        <v>32.5</v>
      </c>
      <c r="L99" cm="1">
        <f t="array" ref="L99">STOWA2024_JAARROND_T(A99*60,K99,I99,J99,"")</f>
        <v>0.10835880452385731</v>
      </c>
      <c r="M99">
        <f t="shared" si="19"/>
        <v>13.842899121960556</v>
      </c>
    </row>
    <row r="100" spans="1:13" x14ac:dyDescent="0.3">
      <c r="A100">
        <v>96</v>
      </c>
      <c r="B100">
        <f t="shared" si="23"/>
        <v>4.686218872940314</v>
      </c>
      <c r="C100">
        <f t="shared" si="24"/>
        <v>4.686218872940314</v>
      </c>
      <c r="D100" t="s">
        <v>29</v>
      </c>
      <c r="E100" t="s">
        <v>21</v>
      </c>
      <c r="F100">
        <v>1</v>
      </c>
      <c r="G100">
        <f t="shared" si="25"/>
        <v>35</v>
      </c>
      <c r="I100">
        <v>2050</v>
      </c>
      <c r="J100" t="s">
        <v>28</v>
      </c>
      <c r="K100">
        <f t="shared" si="26"/>
        <v>37.5</v>
      </c>
      <c r="L100" cm="1">
        <f t="array" ref="L100">STOWA2024_JAARROND_T(A100*60,K100,I100,J100,"")</f>
        <v>0.16381482799516767</v>
      </c>
      <c r="M100">
        <f t="shared" si="19"/>
        <v>9.1566802490202424</v>
      </c>
    </row>
    <row r="101" spans="1:13" x14ac:dyDescent="0.3">
      <c r="A101">
        <v>96</v>
      </c>
      <c r="B101">
        <f>M100-M101</f>
        <v>3.0453328860195032</v>
      </c>
      <c r="C101">
        <f t="shared" si="24"/>
        <v>3.0453328860195032</v>
      </c>
      <c r="D101" t="s">
        <v>29</v>
      </c>
      <c r="E101" t="s">
        <v>21</v>
      </c>
      <c r="F101">
        <v>1</v>
      </c>
      <c r="G101">
        <f>G100+5</f>
        <v>40</v>
      </c>
      <c r="I101">
        <v>2050</v>
      </c>
      <c r="J101" t="s">
        <v>28</v>
      </c>
      <c r="K101">
        <f>AVERAGE(G101:G102)</f>
        <v>42.5</v>
      </c>
      <c r="L101" cm="1">
        <f t="array" ref="L101">STOWA2024_JAARROND_T(A101*60,K101,I101,J101,"")</f>
        <v>0.24544505669589095</v>
      </c>
      <c r="M101">
        <f t="shared" si="19"/>
        <v>6.1113473630007391</v>
      </c>
    </row>
    <row r="102" spans="1:13" x14ac:dyDescent="0.3">
      <c r="A102">
        <v>96</v>
      </c>
      <c r="B102">
        <f t="shared" ref="B102:B124" si="27">M101-M102</f>
        <v>1.9973243334620552</v>
      </c>
      <c r="C102">
        <f t="shared" si="24"/>
        <v>1.9973243334620552</v>
      </c>
      <c r="D102" t="s">
        <v>29</v>
      </c>
      <c r="E102" t="s">
        <v>21</v>
      </c>
      <c r="F102">
        <v>1</v>
      </c>
      <c r="G102">
        <f t="shared" ref="G102:G125" si="28">G101+5</f>
        <v>45</v>
      </c>
      <c r="I102">
        <v>2050</v>
      </c>
      <c r="J102" t="s">
        <v>28</v>
      </c>
      <c r="K102">
        <f t="shared" ref="K102:K124" si="29">AVERAGE(G102:G103)</f>
        <v>47.5</v>
      </c>
      <c r="L102" cm="1">
        <f t="array" ref="L102">STOWA2024_JAARROND_T(A102*60,K102,I102,J102,"")</f>
        <v>0.36460661236701897</v>
      </c>
      <c r="M102">
        <f t="shared" si="19"/>
        <v>4.1140230295386839</v>
      </c>
    </row>
    <row r="103" spans="1:13" x14ac:dyDescent="0.3">
      <c r="A103">
        <v>96</v>
      </c>
      <c r="B103">
        <f t="shared" si="27"/>
        <v>1.3216896227073436</v>
      </c>
      <c r="C103">
        <f t="shared" si="24"/>
        <v>1.3216896227073436</v>
      </c>
      <c r="D103" t="s">
        <v>29</v>
      </c>
      <c r="E103" t="s">
        <v>21</v>
      </c>
      <c r="F103">
        <v>1</v>
      </c>
      <c r="G103">
        <f t="shared" si="28"/>
        <v>50</v>
      </c>
      <c r="I103">
        <v>2050</v>
      </c>
      <c r="J103" t="s">
        <v>28</v>
      </c>
      <c r="K103">
        <f t="shared" si="29"/>
        <v>52.5</v>
      </c>
      <c r="L103" cm="1">
        <f t="array" ref="L103">STOWA2024_JAARROND_T(A103*60,K103,I103,J103,"")</f>
        <v>0.53718513567552695</v>
      </c>
      <c r="M103">
        <f t="shared" si="19"/>
        <v>2.7923334068313403</v>
      </c>
    </row>
    <row r="104" spans="1:13" x14ac:dyDescent="0.3">
      <c r="A104">
        <v>96</v>
      </c>
      <c r="B104">
        <f t="shared" si="27"/>
        <v>0.88206202247787546</v>
      </c>
      <c r="C104">
        <f t="shared" si="24"/>
        <v>0.88206202247787546</v>
      </c>
      <c r="D104" t="s">
        <v>29</v>
      </c>
      <c r="E104" t="s">
        <v>21</v>
      </c>
      <c r="F104">
        <v>1</v>
      </c>
      <c r="G104">
        <f t="shared" si="28"/>
        <v>55</v>
      </c>
      <c r="I104">
        <v>2050</v>
      </c>
      <c r="J104" t="s">
        <v>28</v>
      </c>
      <c r="K104">
        <f t="shared" si="29"/>
        <v>57.5</v>
      </c>
      <c r="L104" cm="1">
        <f t="array" ref="L104">STOWA2024_JAARROND_T(A104*60,K104,I104,J104,"")</f>
        <v>0.78522874408636867</v>
      </c>
      <c r="M104">
        <f t="shared" si="19"/>
        <v>1.9102713843534649</v>
      </c>
    </row>
    <row r="105" spans="1:13" x14ac:dyDescent="0.3">
      <c r="A105">
        <v>96</v>
      </c>
      <c r="B105">
        <f t="shared" si="27"/>
        <v>0.59335492818286673</v>
      </c>
      <c r="C105">
        <f t="shared" si="24"/>
        <v>0.59335492818286673</v>
      </c>
      <c r="D105" t="s">
        <v>29</v>
      </c>
      <c r="E105" t="s">
        <v>21</v>
      </c>
      <c r="F105">
        <v>1</v>
      </c>
      <c r="G105">
        <f t="shared" si="28"/>
        <v>60</v>
      </c>
      <c r="I105">
        <v>2050</v>
      </c>
      <c r="J105" t="s">
        <v>28</v>
      </c>
      <c r="K105">
        <f t="shared" si="29"/>
        <v>62.5</v>
      </c>
      <c r="L105" cm="1">
        <f t="array" ref="L105">STOWA2024_JAARROND_T(A105*60,K105,I105,J105,"")</f>
        <v>1.139024417966332</v>
      </c>
      <c r="M105">
        <f t="shared" si="19"/>
        <v>1.3169164561705982</v>
      </c>
    </row>
    <row r="106" spans="1:13" x14ac:dyDescent="0.3">
      <c r="A106">
        <v>96</v>
      </c>
      <c r="B106">
        <f t="shared" si="27"/>
        <v>0.40251827078833169</v>
      </c>
      <c r="C106">
        <f t="shared" si="24"/>
        <v>0.40251827078833169</v>
      </c>
      <c r="D106" t="s">
        <v>29</v>
      </c>
      <c r="E106" t="s">
        <v>21</v>
      </c>
      <c r="F106">
        <v>1</v>
      </c>
      <c r="G106">
        <f t="shared" si="28"/>
        <v>65</v>
      </c>
      <c r="I106">
        <v>2050</v>
      </c>
      <c r="J106" t="s">
        <v>28</v>
      </c>
      <c r="K106">
        <f t="shared" si="29"/>
        <v>67.5</v>
      </c>
      <c r="L106" cm="1">
        <f t="array" ref="L106">STOWA2024_JAARROND_T(A106*60,K106,I106,J106,"")</f>
        <v>1.6404232029101427</v>
      </c>
      <c r="M106">
        <f t="shared" si="19"/>
        <v>0.91439818538226647</v>
      </c>
    </row>
    <row r="107" spans="1:13" x14ac:dyDescent="0.3">
      <c r="A107">
        <v>96</v>
      </c>
      <c r="B107">
        <f t="shared" si="27"/>
        <v>0.27502143483476771</v>
      </c>
      <c r="C107">
        <f t="shared" si="24"/>
        <v>0.27502143483476771</v>
      </c>
      <c r="D107" t="s">
        <v>29</v>
      </c>
      <c r="E107" t="s">
        <v>21</v>
      </c>
      <c r="F107">
        <v>1</v>
      </c>
      <c r="G107">
        <f t="shared" si="28"/>
        <v>70</v>
      </c>
      <c r="I107">
        <v>2050</v>
      </c>
      <c r="J107" t="s">
        <v>28</v>
      </c>
      <c r="K107">
        <f t="shared" si="29"/>
        <v>72.5</v>
      </c>
      <c r="L107" cm="1">
        <f t="array" ref="L107">STOWA2024_JAARROND_T(A107*60,K107,I107,J107,"")</f>
        <v>2.3460346325003982</v>
      </c>
      <c r="M107">
        <f t="shared" si="19"/>
        <v>0.63937675054749876</v>
      </c>
    </row>
    <row r="108" spans="1:13" x14ac:dyDescent="0.3">
      <c r="A108">
        <v>96</v>
      </c>
      <c r="B108">
        <f t="shared" si="27"/>
        <v>0.18928688476268107</v>
      </c>
      <c r="C108">
        <f t="shared" si="24"/>
        <v>0.18928688476268107</v>
      </c>
      <c r="D108" t="s">
        <v>29</v>
      </c>
      <c r="E108" t="s">
        <v>21</v>
      </c>
      <c r="F108">
        <v>1</v>
      </c>
      <c r="G108">
        <f t="shared" si="28"/>
        <v>75</v>
      </c>
      <c r="I108">
        <v>2050</v>
      </c>
      <c r="J108" t="s">
        <v>28</v>
      </c>
      <c r="K108">
        <f t="shared" si="29"/>
        <v>77.5</v>
      </c>
      <c r="L108" cm="1">
        <f t="array" ref="L108">STOWA2024_JAARROND_T(A108*60,K108,I108,J108,"")</f>
        <v>3.332667793762615</v>
      </c>
      <c r="M108">
        <f t="shared" si="19"/>
        <v>0.45008986578481769</v>
      </c>
    </row>
    <row r="109" spans="1:13" x14ac:dyDescent="0.3">
      <c r="A109">
        <v>96</v>
      </c>
      <c r="B109">
        <f t="shared" si="27"/>
        <v>0.1311882290593348</v>
      </c>
      <c r="C109">
        <f t="shared" si="24"/>
        <v>0.1311882290593348</v>
      </c>
      <c r="D109" t="s">
        <v>29</v>
      </c>
      <c r="E109" t="s">
        <v>21</v>
      </c>
      <c r="F109">
        <v>1</v>
      </c>
      <c r="G109">
        <f t="shared" si="28"/>
        <v>80</v>
      </c>
      <c r="I109">
        <v>2050</v>
      </c>
      <c r="J109" t="s">
        <v>28</v>
      </c>
      <c r="K109">
        <f t="shared" si="29"/>
        <v>82.5</v>
      </c>
      <c r="L109" cm="1">
        <f t="array" ref="L109">STOWA2024_JAARROND_T(A109*60,K109,I109,J109,"")</f>
        <v>4.7036447206799092</v>
      </c>
      <c r="M109">
        <f t="shared" si="19"/>
        <v>0.31890163672548288</v>
      </c>
    </row>
    <row r="110" spans="1:13" x14ac:dyDescent="0.3">
      <c r="A110">
        <v>96</v>
      </c>
      <c r="B110">
        <f t="shared" si="27"/>
        <v>9.153199225291192E-2</v>
      </c>
      <c r="C110">
        <f t="shared" si="24"/>
        <v>9.153199225291192E-2</v>
      </c>
      <c r="D110" t="s">
        <v>29</v>
      </c>
      <c r="E110" t="s">
        <v>21</v>
      </c>
      <c r="F110">
        <v>1</v>
      </c>
      <c r="G110">
        <f t="shared" si="28"/>
        <v>85</v>
      </c>
      <c r="I110">
        <v>2050</v>
      </c>
      <c r="J110" t="s">
        <v>28</v>
      </c>
      <c r="K110">
        <f t="shared" si="29"/>
        <v>87.5</v>
      </c>
      <c r="L110" cm="1">
        <f t="array" ref="L110">STOWA2024_JAARROND_T(A110*60,K110,I110,J110,"")</f>
        <v>6.5971867241977176</v>
      </c>
      <c r="M110">
        <f t="shared" si="19"/>
        <v>0.22736964447257096</v>
      </c>
    </row>
    <row r="111" spans="1:13" x14ac:dyDescent="0.3">
      <c r="A111">
        <v>96</v>
      </c>
      <c r="B111">
        <f t="shared" si="27"/>
        <v>6.4281960428619833E-2</v>
      </c>
      <c r="C111">
        <f t="shared" si="24"/>
        <v>6.4281960428619833E-2</v>
      </c>
      <c r="D111" t="s">
        <v>29</v>
      </c>
      <c r="E111" t="s">
        <v>21</v>
      </c>
      <c r="F111">
        <v>1</v>
      </c>
      <c r="G111">
        <f t="shared" si="28"/>
        <v>90</v>
      </c>
      <c r="I111">
        <v>2050</v>
      </c>
      <c r="J111" t="s">
        <v>28</v>
      </c>
      <c r="K111">
        <f t="shared" si="29"/>
        <v>92.5</v>
      </c>
      <c r="L111" cm="1">
        <f t="array" ref="L111">STOWA2024_JAARROND_T(A111*60,K111,I111,J111,"")</f>
        <v>9.1975062911296188</v>
      </c>
      <c r="M111">
        <f t="shared" si="19"/>
        <v>0.16308768404395113</v>
      </c>
    </row>
    <row r="112" spans="1:13" x14ac:dyDescent="0.3">
      <c r="A112">
        <v>96</v>
      </c>
      <c r="B112">
        <f t="shared" si="27"/>
        <v>4.5424731650414912E-2</v>
      </c>
      <c r="C112">
        <f t="shared" si="24"/>
        <v>4.5424731650414912E-2</v>
      </c>
      <c r="D112" t="s">
        <v>29</v>
      </c>
      <c r="E112" t="s">
        <v>21</v>
      </c>
      <c r="F112">
        <v>1</v>
      </c>
      <c r="G112">
        <f t="shared" si="28"/>
        <v>95</v>
      </c>
      <c r="I112">
        <v>2050</v>
      </c>
      <c r="J112" t="s">
        <v>28</v>
      </c>
      <c r="K112">
        <f t="shared" si="29"/>
        <v>97.5</v>
      </c>
      <c r="L112" cm="1">
        <f t="array" ref="L112">STOWA2024_JAARROND_T(A112*60,K112,I112,J112,"")</f>
        <v>12.748277767016171</v>
      </c>
      <c r="M112">
        <f t="shared" si="19"/>
        <v>0.11766295239353622</v>
      </c>
    </row>
    <row r="113" spans="1:13" x14ac:dyDescent="0.3">
      <c r="A113">
        <v>96</v>
      </c>
      <c r="B113">
        <f t="shared" si="27"/>
        <v>3.2294533883261728E-2</v>
      </c>
      <c r="C113">
        <f t="shared" si="24"/>
        <v>3.2294533883261728E-2</v>
      </c>
      <c r="D113" t="s">
        <v>29</v>
      </c>
      <c r="E113" t="s">
        <v>21</v>
      </c>
      <c r="F113">
        <v>1</v>
      </c>
      <c r="G113">
        <f t="shared" si="28"/>
        <v>100</v>
      </c>
      <c r="I113">
        <v>2050</v>
      </c>
      <c r="J113" t="s">
        <v>28</v>
      </c>
      <c r="K113">
        <f t="shared" si="29"/>
        <v>102.5</v>
      </c>
      <c r="L113" cm="1">
        <f t="array" ref="L113">STOWA2024_JAARROND_T(A113*60,K113,I113,J113,"")</f>
        <v>17.570900646583585</v>
      </c>
      <c r="M113">
        <f t="shared" si="19"/>
        <v>8.5368418510274491E-2</v>
      </c>
    </row>
    <row r="114" spans="1:13" x14ac:dyDescent="0.3">
      <c r="A114">
        <v>96</v>
      </c>
      <c r="B114">
        <f t="shared" si="27"/>
        <v>2.3093273118681777E-2</v>
      </c>
      <c r="C114">
        <f t="shared" si="24"/>
        <v>2.3093273118681777E-2</v>
      </c>
      <c r="D114" t="s">
        <v>29</v>
      </c>
      <c r="E114" t="s">
        <v>21</v>
      </c>
      <c r="F114">
        <v>1</v>
      </c>
      <c r="G114">
        <f t="shared" si="28"/>
        <v>105</v>
      </c>
      <c r="I114">
        <v>2050</v>
      </c>
      <c r="J114" t="s">
        <v>28</v>
      </c>
      <c r="K114">
        <f t="shared" si="29"/>
        <v>107.5</v>
      </c>
      <c r="L114" cm="1">
        <f t="array" ref="L114">STOWA2024_JAARROND_T(A114*60,K114,I114,J114,"")</f>
        <v>24.086655929389501</v>
      </c>
      <c r="M114">
        <f t="shared" si="19"/>
        <v>6.2275145391592714E-2</v>
      </c>
    </row>
    <row r="115" spans="1:13" x14ac:dyDescent="0.3">
      <c r="A115">
        <v>96</v>
      </c>
      <c r="B115">
        <f t="shared" si="27"/>
        <v>1.6607702825475142E-2</v>
      </c>
      <c r="C115">
        <f t="shared" si="24"/>
        <v>1.6607702825475142E-2</v>
      </c>
      <c r="D115" t="s">
        <v>29</v>
      </c>
      <c r="E115" t="s">
        <v>21</v>
      </c>
      <c r="F115">
        <v>1</v>
      </c>
      <c r="G115">
        <f t="shared" si="28"/>
        <v>110</v>
      </c>
      <c r="I115">
        <v>2050</v>
      </c>
      <c r="J115" t="s">
        <v>28</v>
      </c>
      <c r="K115">
        <f t="shared" si="29"/>
        <v>112.5</v>
      </c>
      <c r="L115" cm="1">
        <f t="array" ref="L115">STOWA2024_JAARROND_T(A115*60,K115,I115,J115,"")</f>
        <v>32.84615725586761</v>
      </c>
      <c r="M115">
        <f t="shared" si="19"/>
        <v>4.5667442566117572E-2</v>
      </c>
    </row>
    <row r="116" spans="1:13" x14ac:dyDescent="0.3">
      <c r="A116">
        <v>96</v>
      </c>
      <c r="B116">
        <f t="shared" si="27"/>
        <v>1.2008353445588954E-2</v>
      </c>
      <c r="C116">
        <f t="shared" si="24"/>
        <v>1.2008353445588954E-2</v>
      </c>
      <c r="D116" t="s">
        <v>29</v>
      </c>
      <c r="E116" t="s">
        <v>21</v>
      </c>
      <c r="F116">
        <v>1</v>
      </c>
      <c r="G116">
        <f t="shared" si="28"/>
        <v>115</v>
      </c>
      <c r="I116">
        <v>2050</v>
      </c>
      <c r="J116" t="s">
        <v>28</v>
      </c>
      <c r="K116">
        <f t="shared" si="29"/>
        <v>117.5</v>
      </c>
      <c r="L116" cm="1">
        <f t="array" ref="L116">STOWA2024_JAARROND_T(A116*60,K116,I116,J116,"")</f>
        <v>44.564485825172035</v>
      </c>
      <c r="M116">
        <f t="shared" si="19"/>
        <v>3.3659089120528618E-2</v>
      </c>
    </row>
    <row r="117" spans="1:13" x14ac:dyDescent="0.3">
      <c r="A117">
        <v>96</v>
      </c>
      <c r="B117">
        <f t="shared" si="27"/>
        <v>8.7284178924502409E-3</v>
      </c>
      <c r="C117">
        <f t="shared" si="24"/>
        <v>8.7284178924502409E-3</v>
      </c>
      <c r="D117" t="s">
        <v>29</v>
      </c>
      <c r="E117" t="s">
        <v>21</v>
      </c>
      <c r="F117">
        <v>1</v>
      </c>
      <c r="G117">
        <f t="shared" si="28"/>
        <v>120</v>
      </c>
      <c r="I117">
        <v>2050</v>
      </c>
      <c r="J117" t="s">
        <v>28</v>
      </c>
      <c r="K117">
        <f t="shared" si="29"/>
        <v>122.5</v>
      </c>
      <c r="L117" cm="1">
        <f t="array" ref="L117">STOWA2024_JAARROND_T(A117*60,K117,I117,J117,"")</f>
        <v>60.166851757710091</v>
      </c>
      <c r="M117">
        <f t="shared" si="19"/>
        <v>2.4930671228078377E-2</v>
      </c>
    </row>
    <row r="118" spans="1:13" x14ac:dyDescent="0.3">
      <c r="A118">
        <v>96</v>
      </c>
      <c r="B118">
        <f t="shared" si="27"/>
        <v>6.3771012610012827E-3</v>
      </c>
      <c r="C118">
        <f t="shared" si="24"/>
        <v>6.3771012610012827E-3</v>
      </c>
      <c r="D118" t="s">
        <v>29</v>
      </c>
      <c r="E118" t="s">
        <v>21</v>
      </c>
      <c r="F118">
        <v>1</v>
      </c>
      <c r="G118">
        <f t="shared" si="28"/>
        <v>125</v>
      </c>
      <c r="I118">
        <v>2050</v>
      </c>
      <c r="J118" t="s">
        <v>28</v>
      </c>
      <c r="K118">
        <f t="shared" si="29"/>
        <v>127.5</v>
      </c>
      <c r="L118" cm="1">
        <f t="array" ref="L118">STOWA2024_JAARROND_T(A118*60,K118,I118,J118,"")</f>
        <v>80.846974607135834</v>
      </c>
      <c r="M118">
        <f t="shared" si="19"/>
        <v>1.8553569967077094E-2</v>
      </c>
    </row>
    <row r="119" spans="1:13" x14ac:dyDescent="0.3">
      <c r="A119">
        <v>96</v>
      </c>
      <c r="B119">
        <f t="shared" si="27"/>
        <v>4.6820254390541986E-3</v>
      </c>
      <c r="C119">
        <f t="shared" si="24"/>
        <v>4.6820254390541986E-3</v>
      </c>
      <c r="D119" t="s">
        <v>29</v>
      </c>
      <c r="E119" t="s">
        <v>21</v>
      </c>
      <c r="F119">
        <v>1</v>
      </c>
      <c r="G119">
        <f t="shared" si="28"/>
        <v>130</v>
      </c>
      <c r="I119">
        <v>2050</v>
      </c>
      <c r="J119" t="s">
        <v>28</v>
      </c>
      <c r="K119">
        <f t="shared" si="29"/>
        <v>132.5</v>
      </c>
      <c r="L119" cm="1">
        <f t="array" ref="L119">STOWA2024_JAARROND_T(A119*60,K119,I119,J119,"")</f>
        <v>108.13503838521682</v>
      </c>
      <c r="M119">
        <f t="shared" si="19"/>
        <v>1.3871544528022896E-2</v>
      </c>
    </row>
    <row r="120" spans="1:13" x14ac:dyDescent="0.3">
      <c r="A120">
        <v>96</v>
      </c>
      <c r="B120">
        <f t="shared" si="27"/>
        <v>3.4541643022126395E-3</v>
      </c>
      <c r="C120">
        <f t="shared" si="24"/>
        <v>3.4541643022126395E-3</v>
      </c>
      <c r="D120" t="s">
        <v>29</v>
      </c>
      <c r="E120" t="s">
        <v>21</v>
      </c>
      <c r="F120">
        <v>1</v>
      </c>
      <c r="G120">
        <f t="shared" si="28"/>
        <v>135</v>
      </c>
      <c r="I120">
        <v>2050</v>
      </c>
      <c r="J120" t="s">
        <v>28</v>
      </c>
      <c r="K120">
        <f t="shared" si="29"/>
        <v>137.5</v>
      </c>
      <c r="L120" cm="1">
        <f t="array" ref="L120">STOWA2024_JAARROND_T(A120*60,K120,I120,J120,"")</f>
        <v>143.99013643406983</v>
      </c>
      <c r="M120">
        <f t="shared" si="19"/>
        <v>1.0417380225810256E-2</v>
      </c>
    </row>
    <row r="121" spans="1:13" x14ac:dyDescent="0.3">
      <c r="A121">
        <v>96</v>
      </c>
      <c r="B121">
        <f t="shared" si="27"/>
        <v>2.5600374638014931E-3</v>
      </c>
      <c r="C121">
        <f t="shared" si="24"/>
        <v>2.5600374638014931E-3</v>
      </c>
      <c r="D121" t="s">
        <v>29</v>
      </c>
      <c r="E121" t="s">
        <v>21</v>
      </c>
      <c r="F121">
        <v>1</v>
      </c>
      <c r="G121">
        <f t="shared" si="28"/>
        <v>140</v>
      </c>
      <c r="I121">
        <v>2050</v>
      </c>
      <c r="J121" t="s">
        <v>28</v>
      </c>
      <c r="K121">
        <f t="shared" si="29"/>
        <v>142.5</v>
      </c>
      <c r="L121" cm="1">
        <f t="array" ref="L121">STOWA2024_JAARROND_T(A121*60,K121,I121,J121,"")</f>
        <v>190.90423384005695</v>
      </c>
      <c r="M121">
        <f t="shared" si="19"/>
        <v>7.8573427620087632E-3</v>
      </c>
    </row>
    <row r="122" spans="1:13" x14ac:dyDescent="0.3">
      <c r="A122">
        <v>96</v>
      </c>
      <c r="B122">
        <f t="shared" si="27"/>
        <v>1.9059655714444628E-3</v>
      </c>
      <c r="C122">
        <f t="shared" si="24"/>
        <v>1.9059655714444628E-3</v>
      </c>
      <c r="D122" t="s">
        <v>29</v>
      </c>
      <c r="E122" t="s">
        <v>21</v>
      </c>
      <c r="F122">
        <v>1</v>
      </c>
      <c r="G122">
        <f t="shared" si="28"/>
        <v>145</v>
      </c>
      <c r="I122">
        <v>2050</v>
      </c>
      <c r="J122" t="s">
        <v>28</v>
      </c>
      <c r="K122">
        <f t="shared" si="29"/>
        <v>147.5</v>
      </c>
      <c r="L122" cm="1">
        <f t="array" ref="L122">STOWA2024_JAARROND_T(A122*60,K122,I122,J122,"")</f>
        <v>252.04250242753852</v>
      </c>
      <c r="M122">
        <f t="shared" si="19"/>
        <v>5.9513771905643003E-3</v>
      </c>
    </row>
    <row r="123" spans="1:13" x14ac:dyDescent="0.3">
      <c r="A123">
        <v>96</v>
      </c>
      <c r="B123">
        <f t="shared" si="27"/>
        <v>1.4252132233889695E-3</v>
      </c>
      <c r="C123">
        <f t="shared" si="24"/>
        <v>1.4252132233889695E-3</v>
      </c>
      <c r="D123" t="s">
        <v>29</v>
      </c>
      <c r="E123" t="s">
        <v>21</v>
      </c>
      <c r="F123">
        <v>1</v>
      </c>
      <c r="G123">
        <f t="shared" si="28"/>
        <v>150</v>
      </c>
      <c r="I123">
        <v>2050</v>
      </c>
      <c r="J123" t="s">
        <v>28</v>
      </c>
      <c r="K123">
        <f t="shared" si="29"/>
        <v>152.5</v>
      </c>
      <c r="L123" cm="1">
        <f t="array" ref="L123">STOWA2024_JAARROND_T(A123*60,K123,I123,J123,"")</f>
        <v>331.40646491782172</v>
      </c>
      <c r="M123">
        <f t="shared" si="19"/>
        <v>4.5261639671753309E-3</v>
      </c>
    </row>
    <row r="124" spans="1:13" x14ac:dyDescent="0.3">
      <c r="A124">
        <v>96</v>
      </c>
      <c r="B124">
        <f t="shared" si="27"/>
        <v>1.070270288697322E-3</v>
      </c>
      <c r="C124">
        <f t="shared" si="24"/>
        <v>1.070270288697322E-3</v>
      </c>
      <c r="D124" t="s">
        <v>29</v>
      </c>
      <c r="E124" t="s">
        <v>21</v>
      </c>
      <c r="F124">
        <v>1</v>
      </c>
      <c r="G124">
        <f t="shared" si="28"/>
        <v>155</v>
      </c>
      <c r="I124">
        <v>2050</v>
      </c>
      <c r="J124" t="s">
        <v>28</v>
      </c>
      <c r="K124">
        <f t="shared" si="29"/>
        <v>157.5</v>
      </c>
      <c r="L124" cm="1">
        <f t="array" ref="L124">STOWA2024_JAARROND_T(A124*60,K124,I124,J124,"")</f>
        <v>434.04113076204555</v>
      </c>
      <c r="M124">
        <f t="shared" si="19"/>
        <v>3.4558936784780088E-3</v>
      </c>
    </row>
    <row r="125" spans="1:13" x14ac:dyDescent="0.3">
      <c r="A125">
        <v>96</v>
      </c>
      <c r="B125" s="1">
        <f>M124</f>
        <v>3.4558936784780088E-3</v>
      </c>
      <c r="C125">
        <f t="shared" si="24"/>
        <v>3.4558936784780088E-3</v>
      </c>
      <c r="D125" t="s">
        <v>29</v>
      </c>
      <c r="E125" t="s">
        <v>21</v>
      </c>
      <c r="F125">
        <v>1</v>
      </c>
      <c r="G125">
        <f t="shared" si="28"/>
        <v>160</v>
      </c>
      <c r="I125">
        <v>2050</v>
      </c>
      <c r="J125" t="s">
        <v>28</v>
      </c>
      <c r="K125" s="1">
        <v>999</v>
      </c>
      <c r="L125" cm="1">
        <f t="array" ref="L125">STOWA2024_JAARROND_T(A125*60,K125,I125,J125,"")</f>
        <v>3889905434434.4341</v>
      </c>
      <c r="M125">
        <f t="shared" si="19"/>
        <v>3.8561348734126488E-13</v>
      </c>
    </row>
    <row r="126" spans="1:13" x14ac:dyDescent="0.3">
      <c r="A126">
        <v>192</v>
      </c>
      <c r="B126" s="1">
        <f>365.25*24/A126 - M126</f>
        <v>-50.667079647641302</v>
      </c>
      <c r="C126">
        <f>B126</f>
        <v>-50.667079647641302</v>
      </c>
      <c r="D126" t="s">
        <v>29</v>
      </c>
      <c r="E126" t="s">
        <v>21</v>
      </c>
      <c r="F126">
        <v>1</v>
      </c>
      <c r="G126">
        <v>10</v>
      </c>
      <c r="I126">
        <v>2050</v>
      </c>
      <c r="J126" t="s">
        <v>28</v>
      </c>
      <c r="K126" s="1">
        <v>12.5</v>
      </c>
      <c r="L126" cm="1">
        <f t="array" ref="L126">STOWA2024_JAARROND_T(A126*60,K126,I126,J126,"")</f>
        <v>1.5572551379682616E-2</v>
      </c>
      <c r="M126">
        <f t="shared" si="19"/>
        <v>96.323329647641302</v>
      </c>
    </row>
    <row r="127" spans="1:13" x14ac:dyDescent="0.3">
      <c r="A127">
        <v>192</v>
      </c>
      <c r="B127">
        <f t="shared" ref="B127:B131" si="30">M126-M127</f>
        <v>25.028503853020084</v>
      </c>
      <c r="C127">
        <f t="shared" ref="C127:C156" si="31">B127</f>
        <v>25.028503853020084</v>
      </c>
      <c r="D127" t="s">
        <v>29</v>
      </c>
      <c r="E127" t="s">
        <v>21</v>
      </c>
      <c r="F127">
        <v>1</v>
      </c>
      <c r="G127">
        <f t="shared" ref="G127:G131" si="32">G126+5</f>
        <v>15</v>
      </c>
      <c r="I127">
        <v>2050</v>
      </c>
      <c r="J127" t="s">
        <v>28</v>
      </c>
      <c r="K127">
        <f t="shared" ref="K127:K131" si="33">AVERAGE(G127:G128)</f>
        <v>17.5</v>
      </c>
      <c r="L127" cm="1">
        <f t="array" ref="L127">STOWA2024_JAARROND_T(A127*60,K127,I127,J127,"")</f>
        <v>2.1039394981075418E-2</v>
      </c>
      <c r="M127">
        <f t="shared" si="19"/>
        <v>71.294825794621218</v>
      </c>
    </row>
    <row r="128" spans="1:13" x14ac:dyDescent="0.3">
      <c r="A128">
        <v>192</v>
      </c>
      <c r="B128">
        <f t="shared" si="30"/>
        <v>18.546563059291913</v>
      </c>
      <c r="C128">
        <f t="shared" si="31"/>
        <v>18.546563059291913</v>
      </c>
      <c r="D128" t="s">
        <v>29</v>
      </c>
      <c r="E128" t="s">
        <v>21</v>
      </c>
      <c r="F128">
        <v>1</v>
      </c>
      <c r="G128">
        <f t="shared" si="32"/>
        <v>20</v>
      </c>
      <c r="I128">
        <v>2050</v>
      </c>
      <c r="J128" t="s">
        <v>28</v>
      </c>
      <c r="K128">
        <f t="shared" si="33"/>
        <v>22.5</v>
      </c>
      <c r="L128" cm="1">
        <f t="array" ref="L128">STOWA2024_JAARROND_T(A128*60,K128,I128,J128,"")</f>
        <v>2.8436955497974002E-2</v>
      </c>
      <c r="M128">
        <f t="shared" si="19"/>
        <v>52.748262735329305</v>
      </c>
    </row>
    <row r="129" spans="1:13" x14ac:dyDescent="0.3">
      <c r="A129">
        <v>192</v>
      </c>
      <c r="B129">
        <f t="shared" si="30"/>
        <v>13.73726916158374</v>
      </c>
      <c r="C129">
        <f t="shared" si="31"/>
        <v>13.73726916158374</v>
      </c>
      <c r="D129" t="s">
        <v>29</v>
      </c>
      <c r="E129" t="s">
        <v>21</v>
      </c>
      <c r="F129">
        <v>1</v>
      </c>
      <c r="G129">
        <f t="shared" si="32"/>
        <v>25</v>
      </c>
      <c r="I129">
        <v>2050</v>
      </c>
      <c r="J129" t="s">
        <v>28</v>
      </c>
      <c r="K129">
        <f t="shared" si="33"/>
        <v>27.5</v>
      </c>
      <c r="L129" cm="1">
        <f t="array" ref="L129">STOWA2024_JAARROND_T(A129*60,K129,I129,J129,"")</f>
        <v>3.8450699728127438E-2</v>
      </c>
      <c r="M129">
        <f t="shared" si="19"/>
        <v>39.010993573745566</v>
      </c>
    </row>
    <row r="130" spans="1:13" x14ac:dyDescent="0.3">
      <c r="A130">
        <v>192</v>
      </c>
      <c r="B130">
        <f t="shared" si="30"/>
        <v>10.170829537766814</v>
      </c>
      <c r="C130">
        <f t="shared" si="31"/>
        <v>10.170829537766814</v>
      </c>
      <c r="D130" t="s">
        <v>29</v>
      </c>
      <c r="E130" t="s">
        <v>21</v>
      </c>
      <c r="F130">
        <v>1</v>
      </c>
      <c r="G130">
        <f t="shared" si="32"/>
        <v>30</v>
      </c>
      <c r="I130">
        <v>2050</v>
      </c>
      <c r="J130" t="s">
        <v>28</v>
      </c>
      <c r="K130">
        <f t="shared" si="33"/>
        <v>32.5</v>
      </c>
      <c r="L130" cm="1">
        <f t="array" ref="L130">STOWA2024_JAARROND_T(A130*60,K130,I130,J130,"")</f>
        <v>5.2010799873701004E-2</v>
      </c>
      <c r="M130">
        <f t="shared" si="19"/>
        <v>28.840164035978752</v>
      </c>
    </row>
    <row r="131" spans="1:13" x14ac:dyDescent="0.3">
      <c r="A131">
        <v>192</v>
      </c>
      <c r="B131">
        <f t="shared" si="30"/>
        <v>7.5273852154144265</v>
      </c>
      <c r="C131">
        <f t="shared" si="31"/>
        <v>7.5273852154144265</v>
      </c>
      <c r="D131" t="s">
        <v>29</v>
      </c>
      <c r="E131" t="s">
        <v>21</v>
      </c>
      <c r="F131">
        <v>1</v>
      </c>
      <c r="G131">
        <f t="shared" si="32"/>
        <v>35</v>
      </c>
      <c r="I131">
        <v>2050</v>
      </c>
      <c r="J131" t="s">
        <v>28</v>
      </c>
      <c r="K131">
        <f t="shared" si="33"/>
        <v>37.5</v>
      </c>
      <c r="L131" cm="1">
        <f t="array" ref="L131">STOWA2024_JAARROND_T(A131*60,K131,I131,J131,"")</f>
        <v>7.038031092185297E-2</v>
      </c>
      <c r="M131">
        <f t="shared" ref="M131:M187" si="34">1/L131 * 12/8</f>
        <v>21.312778820564326</v>
      </c>
    </row>
    <row r="132" spans="1:13" x14ac:dyDescent="0.3">
      <c r="A132">
        <v>192</v>
      </c>
      <c r="B132">
        <f>M131-M132</f>
        <v>5.5688432128569545</v>
      </c>
      <c r="C132">
        <f t="shared" si="31"/>
        <v>5.5688432128569545</v>
      </c>
      <c r="D132" t="s">
        <v>29</v>
      </c>
      <c r="E132" t="s">
        <v>21</v>
      </c>
      <c r="F132">
        <v>1</v>
      </c>
      <c r="G132">
        <f>G131+5</f>
        <v>40</v>
      </c>
      <c r="I132">
        <v>2050</v>
      </c>
      <c r="J132" t="s">
        <v>28</v>
      </c>
      <c r="K132">
        <f>AVERAGE(G132:G133)</f>
        <v>42.5</v>
      </c>
      <c r="L132" cm="1">
        <f t="array" ref="L132">STOWA2024_JAARROND_T(A132*60,K132,I132,J132,"")</f>
        <v>9.5274779913713678E-2</v>
      </c>
      <c r="M132">
        <f t="shared" si="34"/>
        <v>15.743935607707371</v>
      </c>
    </row>
    <row r="133" spans="1:13" x14ac:dyDescent="0.3">
      <c r="A133">
        <v>192</v>
      </c>
      <c r="B133">
        <f t="shared" ref="B133:B155" si="35">M132-M133</f>
        <v>4.1183014350143701</v>
      </c>
      <c r="C133">
        <f t="shared" si="31"/>
        <v>4.1183014350143701</v>
      </c>
      <c r="D133" t="s">
        <v>29</v>
      </c>
      <c r="E133" t="s">
        <v>21</v>
      </c>
      <c r="F133">
        <v>1</v>
      </c>
      <c r="G133">
        <f t="shared" ref="G133:G156" si="36">G132+5</f>
        <v>45</v>
      </c>
      <c r="I133">
        <v>2050</v>
      </c>
      <c r="J133" t="s">
        <v>28</v>
      </c>
      <c r="K133">
        <f t="shared" ref="K133:K155" si="37">AVERAGE(G133:G134)</f>
        <v>47.5</v>
      </c>
      <c r="L133" cm="1">
        <f t="array" ref="L133">STOWA2024_JAARROND_T(A133*60,K133,I133,J133,"")</f>
        <v>0.12902521941756015</v>
      </c>
      <c r="M133">
        <f t="shared" si="34"/>
        <v>11.625634172693001</v>
      </c>
    </row>
    <row r="134" spans="1:13" x14ac:dyDescent="0.3">
      <c r="A134">
        <v>192</v>
      </c>
      <c r="B134">
        <f t="shared" si="35"/>
        <v>3.0444060918149258</v>
      </c>
      <c r="C134">
        <f t="shared" si="31"/>
        <v>3.0444060918149258</v>
      </c>
      <c r="D134" t="s">
        <v>29</v>
      </c>
      <c r="E134" t="s">
        <v>21</v>
      </c>
      <c r="F134">
        <v>1</v>
      </c>
      <c r="G134">
        <f t="shared" si="36"/>
        <v>50</v>
      </c>
      <c r="I134">
        <v>2050</v>
      </c>
      <c r="J134" t="s">
        <v>28</v>
      </c>
      <c r="K134">
        <f t="shared" si="37"/>
        <v>52.5</v>
      </c>
      <c r="L134" cm="1">
        <f t="array" ref="L134">STOWA2024_JAARROND_T(A134*60,K134,I134,J134,"")</f>
        <v>0.17480015515990249</v>
      </c>
      <c r="M134">
        <f t="shared" si="34"/>
        <v>8.5812280808780752</v>
      </c>
    </row>
    <row r="135" spans="1:13" x14ac:dyDescent="0.3">
      <c r="A135">
        <v>192</v>
      </c>
      <c r="B135">
        <f t="shared" si="35"/>
        <v>2.2497351894504698</v>
      </c>
      <c r="C135">
        <f t="shared" si="31"/>
        <v>2.2497351894504698</v>
      </c>
      <c r="D135" t="s">
        <v>29</v>
      </c>
      <c r="E135" t="s">
        <v>21</v>
      </c>
      <c r="F135">
        <v>1</v>
      </c>
      <c r="G135">
        <f t="shared" si="36"/>
        <v>55</v>
      </c>
      <c r="I135">
        <v>2050</v>
      </c>
      <c r="J135" t="s">
        <v>28</v>
      </c>
      <c r="K135">
        <f t="shared" si="37"/>
        <v>57.5</v>
      </c>
      <c r="L135" cm="1">
        <f t="array" ref="L135">STOWA2024_JAARROND_T(A135*60,K135,I135,J135,"")</f>
        <v>0.23691095065918721</v>
      </c>
      <c r="M135">
        <f t="shared" si="34"/>
        <v>6.3314928914276054</v>
      </c>
    </row>
    <row r="136" spans="1:13" x14ac:dyDescent="0.3">
      <c r="A136">
        <v>192</v>
      </c>
      <c r="B136">
        <f t="shared" si="35"/>
        <v>1.6617575797741591</v>
      </c>
      <c r="C136">
        <f t="shared" si="31"/>
        <v>1.6617575797741591</v>
      </c>
      <c r="D136" t="s">
        <v>29</v>
      </c>
      <c r="E136" t="s">
        <v>21</v>
      </c>
      <c r="F136">
        <v>1</v>
      </c>
      <c r="G136">
        <f t="shared" si="36"/>
        <v>60</v>
      </c>
      <c r="I136">
        <v>2050</v>
      </c>
      <c r="J136" t="s">
        <v>28</v>
      </c>
      <c r="K136">
        <f t="shared" si="37"/>
        <v>62.5</v>
      </c>
      <c r="L136" cm="1">
        <f t="array" ref="L136">STOWA2024_JAARROND_T(A136*60,K136,I136,J136,"")</f>
        <v>0.32121734956940939</v>
      </c>
      <c r="M136">
        <f t="shared" si="34"/>
        <v>4.6697353116534464</v>
      </c>
    </row>
    <row r="137" spans="1:13" x14ac:dyDescent="0.3">
      <c r="A137">
        <v>192</v>
      </c>
      <c r="B137">
        <f t="shared" si="35"/>
        <v>1.226963965652851</v>
      </c>
      <c r="C137">
        <f t="shared" si="31"/>
        <v>1.226963965652851</v>
      </c>
      <c r="D137" t="s">
        <v>29</v>
      </c>
      <c r="E137" t="s">
        <v>21</v>
      </c>
      <c r="F137">
        <v>1</v>
      </c>
      <c r="G137">
        <f t="shared" si="36"/>
        <v>65</v>
      </c>
      <c r="I137">
        <v>2050</v>
      </c>
      <c r="J137" t="s">
        <v>28</v>
      </c>
      <c r="K137">
        <f t="shared" si="37"/>
        <v>67.5</v>
      </c>
      <c r="L137" cm="1">
        <f t="array" ref="L137">STOWA2024_JAARROND_T(A137*60,K137,I137,J137,"")</f>
        <v>0.4356955049432843</v>
      </c>
      <c r="M137">
        <f t="shared" si="34"/>
        <v>3.4427713460005953</v>
      </c>
    </row>
    <row r="138" spans="1:13" x14ac:dyDescent="0.3">
      <c r="A138">
        <v>192</v>
      </c>
      <c r="B138">
        <f t="shared" si="35"/>
        <v>0.90560037545709138</v>
      </c>
      <c r="C138">
        <f t="shared" si="31"/>
        <v>0.90560037545709138</v>
      </c>
      <c r="D138" t="s">
        <v>29</v>
      </c>
      <c r="E138" t="s">
        <v>21</v>
      </c>
      <c r="F138">
        <v>1</v>
      </c>
      <c r="G138">
        <f t="shared" si="36"/>
        <v>70</v>
      </c>
      <c r="I138">
        <v>2050</v>
      </c>
      <c r="J138" t="s">
        <v>28</v>
      </c>
      <c r="K138">
        <f t="shared" si="37"/>
        <v>72.5</v>
      </c>
      <c r="L138" cm="1">
        <f t="array" ref="L138">STOWA2024_JAARROND_T(A138*60,K138,I138,J138,"")</f>
        <v>0.59120966518022045</v>
      </c>
      <c r="M138">
        <f t="shared" si="34"/>
        <v>2.5371709705435039</v>
      </c>
    </row>
    <row r="139" spans="1:13" x14ac:dyDescent="0.3">
      <c r="A139">
        <v>192</v>
      </c>
      <c r="B139">
        <f t="shared" si="35"/>
        <v>0.6681338518747959</v>
      </c>
      <c r="C139">
        <f t="shared" si="31"/>
        <v>0.6681338518747959</v>
      </c>
      <c r="D139" t="s">
        <v>29</v>
      </c>
      <c r="E139" t="s">
        <v>21</v>
      </c>
      <c r="F139">
        <v>1</v>
      </c>
      <c r="G139">
        <f t="shared" si="36"/>
        <v>75</v>
      </c>
      <c r="I139">
        <v>2050</v>
      </c>
      <c r="J139" t="s">
        <v>28</v>
      </c>
      <c r="K139">
        <f t="shared" si="37"/>
        <v>77.5</v>
      </c>
      <c r="L139" cm="1">
        <f t="array" ref="L139">STOWA2024_JAARROND_T(A139*60,K139,I139,J139,"")</f>
        <v>0.80255227946913721</v>
      </c>
      <c r="M139">
        <f t="shared" si="34"/>
        <v>1.869037118668708</v>
      </c>
    </row>
    <row r="140" spans="1:13" x14ac:dyDescent="0.3">
      <c r="A140">
        <v>192</v>
      </c>
      <c r="B140">
        <f t="shared" si="35"/>
        <v>0.49261245467502635</v>
      </c>
      <c r="C140">
        <f t="shared" si="31"/>
        <v>0.49261245467502635</v>
      </c>
      <c r="D140" t="s">
        <v>29</v>
      </c>
      <c r="E140" t="s">
        <v>21</v>
      </c>
      <c r="F140">
        <v>1</v>
      </c>
      <c r="G140">
        <f t="shared" si="36"/>
        <v>80</v>
      </c>
      <c r="I140">
        <v>2050</v>
      </c>
      <c r="J140" t="s">
        <v>28</v>
      </c>
      <c r="K140">
        <f t="shared" si="37"/>
        <v>82.5</v>
      </c>
      <c r="L140" cm="1">
        <f t="array" ref="L140">STOWA2024_JAARROND_T(A140*60,K140,I140,J140,"")</f>
        <v>1.0897799489060054</v>
      </c>
      <c r="M140">
        <f t="shared" si="34"/>
        <v>1.3764246639936817</v>
      </c>
    </row>
    <row r="141" spans="1:13" x14ac:dyDescent="0.3">
      <c r="A141">
        <v>192</v>
      </c>
      <c r="B141">
        <f t="shared" si="35"/>
        <v>0.36328166147582808</v>
      </c>
      <c r="C141">
        <f t="shared" si="31"/>
        <v>0.36328166147582808</v>
      </c>
      <c r="D141" t="s">
        <v>29</v>
      </c>
      <c r="E141" t="s">
        <v>21</v>
      </c>
      <c r="F141">
        <v>1</v>
      </c>
      <c r="G141">
        <f t="shared" si="36"/>
        <v>85</v>
      </c>
      <c r="I141">
        <v>2050</v>
      </c>
      <c r="J141" t="s">
        <v>28</v>
      </c>
      <c r="K141">
        <f t="shared" si="37"/>
        <v>87.5</v>
      </c>
      <c r="L141" cm="1">
        <f t="array" ref="L141">STOWA2024_JAARROND_T(A141*60,K141,I141,J141,"")</f>
        <v>1.480541242719156</v>
      </c>
      <c r="M141">
        <f t="shared" si="34"/>
        <v>1.0131430025178536</v>
      </c>
    </row>
    <row r="142" spans="1:13" x14ac:dyDescent="0.3">
      <c r="A142">
        <v>192</v>
      </c>
      <c r="B142">
        <f t="shared" si="35"/>
        <v>0.26769288000849267</v>
      </c>
      <c r="C142">
        <f t="shared" si="31"/>
        <v>0.26769288000849267</v>
      </c>
      <c r="D142" t="s">
        <v>29</v>
      </c>
      <c r="E142" t="s">
        <v>21</v>
      </c>
      <c r="F142">
        <v>1</v>
      </c>
      <c r="G142">
        <f t="shared" si="36"/>
        <v>90</v>
      </c>
      <c r="I142">
        <v>2050</v>
      </c>
      <c r="J142" t="s">
        <v>28</v>
      </c>
      <c r="K142">
        <f t="shared" si="37"/>
        <v>92.5</v>
      </c>
      <c r="L142" cm="1">
        <f t="array" ref="L142">STOWA2024_JAARROND_T(A142*60,K142,I142,J142,"")</f>
        <v>2.0122070608166864</v>
      </c>
      <c r="M142">
        <f t="shared" si="34"/>
        <v>0.74545012250936094</v>
      </c>
    </row>
    <row r="143" spans="1:13" x14ac:dyDescent="0.3">
      <c r="A143">
        <v>192</v>
      </c>
      <c r="B143">
        <f t="shared" si="35"/>
        <v>0.19718854635667638</v>
      </c>
      <c r="C143">
        <f t="shared" si="31"/>
        <v>0.19718854635667638</v>
      </c>
      <c r="D143" t="s">
        <v>29</v>
      </c>
      <c r="E143" t="s">
        <v>21</v>
      </c>
      <c r="F143">
        <v>1</v>
      </c>
      <c r="G143">
        <f t="shared" si="36"/>
        <v>95</v>
      </c>
      <c r="I143">
        <v>2050</v>
      </c>
      <c r="J143" t="s">
        <v>28</v>
      </c>
      <c r="K143">
        <f t="shared" si="37"/>
        <v>97.5</v>
      </c>
      <c r="L143" cm="1">
        <f t="array" ref="L143">STOWA2024_JAARROND_T(A143*60,K143,I143,J143,"")</f>
        <v>2.7359203439459479</v>
      </c>
      <c r="M143">
        <f t="shared" si="34"/>
        <v>0.54826157615268456</v>
      </c>
    </row>
    <row r="144" spans="1:13" x14ac:dyDescent="0.3">
      <c r="A144">
        <v>192</v>
      </c>
      <c r="B144">
        <f t="shared" si="35"/>
        <v>0.14518854671586379</v>
      </c>
      <c r="C144">
        <f t="shared" si="31"/>
        <v>0.14518854671586379</v>
      </c>
      <c r="D144" t="s">
        <v>29</v>
      </c>
      <c r="E144" t="s">
        <v>21</v>
      </c>
      <c r="F144">
        <v>1</v>
      </c>
      <c r="G144">
        <f t="shared" si="36"/>
        <v>100</v>
      </c>
      <c r="I144">
        <v>2050</v>
      </c>
      <c r="J144" t="s">
        <v>28</v>
      </c>
      <c r="K144">
        <f t="shared" si="37"/>
        <v>102.5</v>
      </c>
      <c r="L144" cm="1">
        <f t="array" ref="L144">STOWA2024_JAARROND_T(A144*60,K144,I144,J144,"")</f>
        <v>3.7214099938560037</v>
      </c>
      <c r="M144">
        <f t="shared" si="34"/>
        <v>0.40307302943682077</v>
      </c>
    </row>
    <row r="145" spans="1:13" x14ac:dyDescent="0.3">
      <c r="A145">
        <v>192</v>
      </c>
      <c r="B145">
        <f t="shared" si="35"/>
        <v>0.10686348032052717</v>
      </c>
      <c r="C145">
        <f t="shared" si="31"/>
        <v>0.10686348032052717</v>
      </c>
      <c r="D145" t="s">
        <v>29</v>
      </c>
      <c r="E145" t="s">
        <v>21</v>
      </c>
      <c r="F145">
        <v>1</v>
      </c>
      <c r="G145">
        <f t="shared" si="36"/>
        <v>105</v>
      </c>
      <c r="I145">
        <v>2050</v>
      </c>
      <c r="J145" t="s">
        <v>28</v>
      </c>
      <c r="K145">
        <f t="shared" si="37"/>
        <v>107.5</v>
      </c>
      <c r="L145" cm="1">
        <f t="array" ref="L145">STOWA2024_JAARROND_T(A145*60,K145,I145,J145,"")</f>
        <v>5.0639825909565497</v>
      </c>
      <c r="M145">
        <f t="shared" si="34"/>
        <v>0.2962095491162936</v>
      </c>
    </row>
    <row r="146" spans="1:13" x14ac:dyDescent="0.3">
      <c r="A146">
        <v>192</v>
      </c>
      <c r="B146">
        <f t="shared" si="35"/>
        <v>7.8618606711926164E-2</v>
      </c>
      <c r="C146">
        <f t="shared" si="31"/>
        <v>7.8618606711926164E-2</v>
      </c>
      <c r="D146" t="s">
        <v>29</v>
      </c>
      <c r="E146" t="s">
        <v>21</v>
      </c>
      <c r="F146">
        <v>1</v>
      </c>
      <c r="G146">
        <f t="shared" si="36"/>
        <v>110</v>
      </c>
      <c r="I146">
        <v>2050</v>
      </c>
      <c r="J146" t="s">
        <v>28</v>
      </c>
      <c r="K146">
        <f t="shared" si="37"/>
        <v>112.5</v>
      </c>
      <c r="L146" cm="1">
        <f t="array" ref="L146">STOWA2024_JAARROND_T(A146*60,K146,I146,J146,"")</f>
        <v>6.8936693017874999</v>
      </c>
      <c r="M146">
        <f t="shared" si="34"/>
        <v>0.21759094240436744</v>
      </c>
    </row>
    <row r="147" spans="1:13" x14ac:dyDescent="0.3">
      <c r="A147">
        <v>192</v>
      </c>
      <c r="B147">
        <f t="shared" si="35"/>
        <v>5.7817312961493866E-2</v>
      </c>
      <c r="C147">
        <f t="shared" si="31"/>
        <v>5.7817312961493866E-2</v>
      </c>
      <c r="D147" t="s">
        <v>29</v>
      </c>
      <c r="E147" t="s">
        <v>21</v>
      </c>
      <c r="F147">
        <v>1</v>
      </c>
      <c r="G147">
        <f t="shared" si="36"/>
        <v>115</v>
      </c>
      <c r="I147">
        <v>2050</v>
      </c>
      <c r="J147" t="s">
        <v>28</v>
      </c>
      <c r="K147">
        <f t="shared" si="37"/>
        <v>117.5</v>
      </c>
      <c r="L147" cm="1">
        <f t="array" ref="L147">STOWA2024_JAARROND_T(A147*60,K147,I147,J147,"")</f>
        <v>9.3882826923971141</v>
      </c>
      <c r="M147">
        <f t="shared" si="34"/>
        <v>0.15977362944287357</v>
      </c>
    </row>
    <row r="148" spans="1:13" x14ac:dyDescent="0.3">
      <c r="A148">
        <v>192</v>
      </c>
      <c r="B148">
        <f t="shared" si="35"/>
        <v>4.250238503387721E-2</v>
      </c>
      <c r="C148">
        <f t="shared" si="31"/>
        <v>4.250238503387721E-2</v>
      </c>
      <c r="D148" t="s">
        <v>29</v>
      </c>
      <c r="E148" t="s">
        <v>21</v>
      </c>
      <c r="F148">
        <v>1</v>
      </c>
      <c r="G148">
        <f t="shared" si="36"/>
        <v>120</v>
      </c>
      <c r="I148">
        <v>2050</v>
      </c>
      <c r="J148" t="s">
        <v>28</v>
      </c>
      <c r="K148">
        <f t="shared" si="37"/>
        <v>122.5</v>
      </c>
      <c r="L148" cm="1">
        <f t="array" ref="L148">STOWA2024_JAARROND_T(A148*60,K148,I148,J148,"")</f>
        <v>12.790859409392681</v>
      </c>
      <c r="M148">
        <f t="shared" si="34"/>
        <v>0.11727124440899636</v>
      </c>
    </row>
    <row r="149" spans="1:13" x14ac:dyDescent="0.3">
      <c r="A149">
        <v>192</v>
      </c>
      <c r="B149">
        <f t="shared" si="35"/>
        <v>3.1231384501228338E-2</v>
      </c>
      <c r="C149">
        <f t="shared" si="31"/>
        <v>3.1231384501228338E-2</v>
      </c>
      <c r="D149" t="s">
        <v>29</v>
      </c>
      <c r="E149" t="s">
        <v>21</v>
      </c>
      <c r="F149">
        <v>1</v>
      </c>
      <c r="G149">
        <f t="shared" si="36"/>
        <v>125</v>
      </c>
      <c r="I149">
        <v>2050</v>
      </c>
      <c r="J149" t="s">
        <v>28</v>
      </c>
      <c r="K149">
        <f t="shared" si="37"/>
        <v>127.5</v>
      </c>
      <c r="L149" cm="1">
        <f t="array" ref="L149">STOWA2024_JAARROND_T(A149*60,K149,I149,J149,"")</f>
        <v>17.433780129441772</v>
      </c>
      <c r="M149">
        <f t="shared" si="34"/>
        <v>8.6039859907768024E-2</v>
      </c>
    </row>
    <row r="150" spans="1:13" x14ac:dyDescent="0.3">
      <c r="A150">
        <v>192</v>
      </c>
      <c r="B150">
        <f t="shared" si="35"/>
        <v>2.2939890936251997E-2</v>
      </c>
      <c r="C150">
        <f t="shared" si="31"/>
        <v>2.2939890936251997E-2</v>
      </c>
      <c r="D150" t="s">
        <v>29</v>
      </c>
      <c r="E150" t="s">
        <v>21</v>
      </c>
      <c r="F150">
        <v>1</v>
      </c>
      <c r="G150">
        <f t="shared" si="36"/>
        <v>130</v>
      </c>
      <c r="I150">
        <v>2050</v>
      </c>
      <c r="J150" t="s">
        <v>28</v>
      </c>
      <c r="K150">
        <f t="shared" si="37"/>
        <v>132.5</v>
      </c>
      <c r="L150" cm="1">
        <f t="array" ref="L150">STOWA2024_JAARROND_T(A150*60,K150,I150,J150,"")</f>
        <v>23.771802497670251</v>
      </c>
      <c r="M150">
        <f t="shared" si="34"/>
        <v>6.3099968971516027E-2</v>
      </c>
    </row>
    <row r="151" spans="1:13" x14ac:dyDescent="0.3">
      <c r="A151">
        <v>192</v>
      </c>
      <c r="B151">
        <f t="shared" si="35"/>
        <v>1.6842758944118019E-2</v>
      </c>
      <c r="C151">
        <f t="shared" si="31"/>
        <v>1.6842758944118019E-2</v>
      </c>
      <c r="D151" t="s">
        <v>29</v>
      </c>
      <c r="E151" t="s">
        <v>21</v>
      </c>
      <c r="F151">
        <v>1</v>
      </c>
      <c r="G151">
        <f t="shared" si="36"/>
        <v>135</v>
      </c>
      <c r="I151">
        <v>2050</v>
      </c>
      <c r="J151" t="s">
        <v>28</v>
      </c>
      <c r="K151">
        <f t="shared" si="37"/>
        <v>137.5</v>
      </c>
      <c r="L151" cm="1">
        <f t="array" ref="L151">STOWA2024_JAARROND_T(A151*60,K151,I151,J151,"")</f>
        <v>32.42737724803451</v>
      </c>
      <c r="M151">
        <f t="shared" si="34"/>
        <v>4.6257210027398007E-2</v>
      </c>
    </row>
    <row r="152" spans="1:13" x14ac:dyDescent="0.3">
      <c r="A152">
        <v>192</v>
      </c>
      <c r="B152">
        <f t="shared" si="35"/>
        <v>1.2361081237567802E-2</v>
      </c>
      <c r="C152">
        <f t="shared" si="31"/>
        <v>1.2361081237567802E-2</v>
      </c>
      <c r="D152" t="s">
        <v>29</v>
      </c>
      <c r="E152" t="s">
        <v>21</v>
      </c>
      <c r="F152">
        <v>1</v>
      </c>
      <c r="G152">
        <f t="shared" si="36"/>
        <v>140</v>
      </c>
      <c r="I152">
        <v>2050</v>
      </c>
      <c r="J152" t="s">
        <v>28</v>
      </c>
      <c r="K152">
        <f t="shared" si="37"/>
        <v>142.5</v>
      </c>
      <c r="L152" cm="1">
        <f t="array" ref="L152">STOWA2024_JAARROND_T(A152*60,K152,I152,J152,"")</f>
        <v>44.252841063373651</v>
      </c>
      <c r="M152">
        <f t="shared" si="34"/>
        <v>3.3896128789830206E-2</v>
      </c>
    </row>
    <row r="153" spans="1:13" x14ac:dyDescent="0.3">
      <c r="A153">
        <v>192</v>
      </c>
      <c r="B153">
        <f t="shared" si="35"/>
        <v>9.0681894650647549E-3</v>
      </c>
      <c r="C153">
        <f t="shared" si="31"/>
        <v>9.0681894650647549E-3</v>
      </c>
      <c r="D153" t="s">
        <v>29</v>
      </c>
      <c r="E153" t="s">
        <v>21</v>
      </c>
      <c r="F153">
        <v>1</v>
      </c>
      <c r="G153">
        <f t="shared" si="36"/>
        <v>145</v>
      </c>
      <c r="I153">
        <v>2050</v>
      </c>
      <c r="J153" t="s">
        <v>28</v>
      </c>
      <c r="K153">
        <f t="shared" si="37"/>
        <v>147.5</v>
      </c>
      <c r="L153" cm="1">
        <f t="array" ref="L153">STOWA2024_JAARROND_T(A153*60,K153,I153,J153,"")</f>
        <v>60.415807384536954</v>
      </c>
      <c r="M153">
        <f t="shared" si="34"/>
        <v>2.4827939324765451E-2</v>
      </c>
    </row>
    <row r="154" spans="1:13" x14ac:dyDescent="0.3">
      <c r="A154">
        <v>192</v>
      </c>
      <c r="B154">
        <f t="shared" si="35"/>
        <v>6.6497474163985278E-3</v>
      </c>
      <c r="C154">
        <f t="shared" si="31"/>
        <v>6.6497474163985278E-3</v>
      </c>
      <c r="D154" t="s">
        <v>29</v>
      </c>
      <c r="E154" t="s">
        <v>21</v>
      </c>
      <c r="F154">
        <v>1</v>
      </c>
      <c r="G154">
        <f t="shared" si="36"/>
        <v>150</v>
      </c>
      <c r="I154">
        <v>2050</v>
      </c>
      <c r="J154" t="s">
        <v>28</v>
      </c>
      <c r="K154">
        <f t="shared" si="37"/>
        <v>152.5</v>
      </c>
      <c r="L154" cm="1">
        <f t="array" ref="L154">STOWA2024_JAARROND_T(A154*60,K154,I154,J154,"")</f>
        <v>82.516457498151453</v>
      </c>
      <c r="M154">
        <f t="shared" si="34"/>
        <v>1.8178191908366923E-2</v>
      </c>
    </row>
    <row r="155" spans="1:13" x14ac:dyDescent="0.3">
      <c r="A155">
        <v>192</v>
      </c>
      <c r="B155">
        <f t="shared" si="35"/>
        <v>4.8742711658023765E-3</v>
      </c>
      <c r="C155">
        <f t="shared" si="31"/>
        <v>4.8742711658023765E-3</v>
      </c>
      <c r="D155" t="s">
        <v>29</v>
      </c>
      <c r="E155" t="s">
        <v>21</v>
      </c>
      <c r="F155">
        <v>1</v>
      </c>
      <c r="G155">
        <f t="shared" si="36"/>
        <v>155</v>
      </c>
      <c r="I155">
        <v>2050</v>
      </c>
      <c r="J155" t="s">
        <v>28</v>
      </c>
      <c r="K155">
        <f t="shared" si="37"/>
        <v>157.5</v>
      </c>
      <c r="L155" cm="1">
        <f t="array" ref="L155">STOWA2024_JAARROND_T(A155*60,K155,I155,J155,"")</f>
        <v>112.74871739132526</v>
      </c>
      <c r="M155">
        <f t="shared" si="34"/>
        <v>1.3303920742564547E-2</v>
      </c>
    </row>
    <row r="156" spans="1:13" x14ac:dyDescent="0.3">
      <c r="A156">
        <v>192</v>
      </c>
      <c r="B156" s="1">
        <f>M155</f>
        <v>1.3303920742564547E-2</v>
      </c>
      <c r="C156">
        <f t="shared" si="31"/>
        <v>1.3303920742564547E-2</v>
      </c>
      <c r="D156" t="s">
        <v>29</v>
      </c>
      <c r="E156" t="s">
        <v>21</v>
      </c>
      <c r="F156">
        <v>1</v>
      </c>
      <c r="G156">
        <f t="shared" si="36"/>
        <v>160</v>
      </c>
      <c r="I156">
        <v>2050</v>
      </c>
      <c r="J156" t="s">
        <v>28</v>
      </c>
      <c r="K156" s="1">
        <v>999</v>
      </c>
      <c r="L156" cm="1">
        <f t="array" ref="L156">STOWA2024_JAARROND_T(A156*60,K156,I156,J156,"")</f>
        <v>9429961321383570</v>
      </c>
      <c r="M156">
        <f t="shared" si="34"/>
        <v>1.5906746049939461E-16</v>
      </c>
    </row>
    <row r="157" spans="1:13" x14ac:dyDescent="0.3">
      <c r="A157">
        <v>216</v>
      </c>
      <c r="B157" s="1">
        <f>365.25*24/A157 - M157</f>
        <v>-57.384498224265876</v>
      </c>
      <c r="C157">
        <f>B157</f>
        <v>-57.384498224265876</v>
      </c>
      <c r="D157" t="s">
        <v>29</v>
      </c>
      <c r="E157" t="s">
        <v>21</v>
      </c>
      <c r="F157">
        <v>1</v>
      </c>
      <c r="G157">
        <v>10</v>
      </c>
      <c r="I157">
        <v>2050</v>
      </c>
      <c r="J157" t="s">
        <v>28</v>
      </c>
      <c r="K157" s="1">
        <v>12.5</v>
      </c>
      <c r="L157" cm="1">
        <f t="array" ref="L157">STOWA2024_JAARROND_T(A157*60,K157,I157,J157,"")</f>
        <v>1.5311148324418E-2</v>
      </c>
      <c r="M157">
        <f t="shared" si="34"/>
        <v>97.967831557599212</v>
      </c>
    </row>
    <row r="158" spans="1:13" x14ac:dyDescent="0.3">
      <c r="A158">
        <v>216</v>
      </c>
      <c r="B158">
        <f t="shared" ref="B158:B162" si="38">M157-M158</f>
        <v>23.739894804801864</v>
      </c>
      <c r="C158">
        <f t="shared" ref="C158:C187" si="39">B158</f>
        <v>23.739894804801864</v>
      </c>
      <c r="D158" t="s">
        <v>29</v>
      </c>
      <c r="E158" t="s">
        <v>21</v>
      </c>
      <c r="F158">
        <v>1</v>
      </c>
      <c r="G158">
        <f t="shared" ref="G158:G162" si="40">G157+5</f>
        <v>15</v>
      </c>
      <c r="I158">
        <v>2050</v>
      </c>
      <c r="J158" t="s">
        <v>28</v>
      </c>
      <c r="K158">
        <f t="shared" ref="K158:K162" si="41">AVERAGE(G158:G159)</f>
        <v>17.5</v>
      </c>
      <c r="L158" cm="1">
        <f t="array" ref="L158">STOWA2024_JAARROND_T(A158*60,K158,I158,J158,"")</f>
        <v>2.0208024978458954E-2</v>
      </c>
      <c r="M158">
        <f t="shared" si="34"/>
        <v>74.227936752797348</v>
      </c>
    </row>
    <row r="159" spans="1:13" x14ac:dyDescent="0.3">
      <c r="A159">
        <v>216</v>
      </c>
      <c r="B159">
        <f t="shared" si="38"/>
        <v>18.054054549427391</v>
      </c>
      <c r="C159">
        <f t="shared" si="39"/>
        <v>18.054054549427391</v>
      </c>
      <c r="D159" t="s">
        <v>29</v>
      </c>
      <c r="E159" t="s">
        <v>21</v>
      </c>
      <c r="F159">
        <v>1</v>
      </c>
      <c r="G159">
        <f t="shared" si="40"/>
        <v>20</v>
      </c>
      <c r="I159">
        <v>2050</v>
      </c>
      <c r="J159" t="s">
        <v>28</v>
      </c>
      <c r="K159">
        <f t="shared" si="41"/>
        <v>22.5</v>
      </c>
      <c r="L159" cm="1">
        <f t="array" ref="L159">STOWA2024_JAARROND_T(A159*60,K159,I159,J159,"")</f>
        <v>2.6702801037846245E-2</v>
      </c>
      <c r="M159">
        <f t="shared" si="34"/>
        <v>56.173882203369956</v>
      </c>
    </row>
    <row r="160" spans="1:13" x14ac:dyDescent="0.3">
      <c r="A160">
        <v>216</v>
      </c>
      <c r="B160">
        <f t="shared" si="38"/>
        <v>13.713355458687595</v>
      </c>
      <c r="C160">
        <f t="shared" si="39"/>
        <v>13.713355458687595</v>
      </c>
      <c r="D160" t="s">
        <v>29</v>
      </c>
      <c r="E160" t="s">
        <v>21</v>
      </c>
      <c r="F160">
        <v>1</v>
      </c>
      <c r="G160">
        <f t="shared" si="40"/>
        <v>25</v>
      </c>
      <c r="I160">
        <v>2050</v>
      </c>
      <c r="J160" t="s">
        <v>28</v>
      </c>
      <c r="K160">
        <f t="shared" si="41"/>
        <v>27.5</v>
      </c>
      <c r="L160" cm="1">
        <f t="array" ref="L160">STOWA2024_JAARROND_T(A160*60,K160,I160,J160,"")</f>
        <v>3.5326928679420021E-2</v>
      </c>
      <c r="M160">
        <f t="shared" si="34"/>
        <v>42.460526744682362</v>
      </c>
    </row>
    <row r="161" spans="1:13" x14ac:dyDescent="0.3">
      <c r="A161">
        <v>216</v>
      </c>
      <c r="B161">
        <f t="shared" si="38"/>
        <v>10.403830432830908</v>
      </c>
      <c r="C161">
        <f t="shared" si="39"/>
        <v>10.403830432830908</v>
      </c>
      <c r="D161" t="s">
        <v>29</v>
      </c>
      <c r="E161" t="s">
        <v>21</v>
      </c>
      <c r="F161">
        <v>1</v>
      </c>
      <c r="G161">
        <f t="shared" si="40"/>
        <v>30</v>
      </c>
      <c r="I161">
        <v>2050</v>
      </c>
      <c r="J161" t="s">
        <v>28</v>
      </c>
      <c r="K161">
        <f t="shared" si="41"/>
        <v>32.5</v>
      </c>
      <c r="L161" cm="1">
        <f t="array" ref="L161">STOWA2024_JAARROND_T(A161*60,K161,I161,J161,"")</f>
        <v>4.6792095648529E-2</v>
      </c>
      <c r="M161">
        <f t="shared" si="34"/>
        <v>32.056696311851454</v>
      </c>
    </row>
    <row r="162" spans="1:13" x14ac:dyDescent="0.3">
      <c r="A162">
        <v>216</v>
      </c>
      <c r="B162">
        <f t="shared" si="38"/>
        <v>7.8837112796693276</v>
      </c>
      <c r="C162">
        <f t="shared" si="39"/>
        <v>7.8837112796693276</v>
      </c>
      <c r="D162" t="s">
        <v>29</v>
      </c>
      <c r="E162" t="s">
        <v>21</v>
      </c>
      <c r="F162">
        <v>1</v>
      </c>
      <c r="G162">
        <f t="shared" si="40"/>
        <v>35</v>
      </c>
      <c r="I162">
        <v>2050</v>
      </c>
      <c r="J162" t="s">
        <v>28</v>
      </c>
      <c r="K162">
        <f t="shared" si="41"/>
        <v>37.5</v>
      </c>
      <c r="L162" cm="1">
        <f t="array" ref="L162">STOWA2024_JAARROND_T(A162*60,K162,I162,J162,"")</f>
        <v>6.205274185223756E-2</v>
      </c>
      <c r="M162">
        <f t="shared" si="34"/>
        <v>24.172985032182126</v>
      </c>
    </row>
    <row r="163" spans="1:13" x14ac:dyDescent="0.3">
      <c r="A163">
        <v>216</v>
      </c>
      <c r="B163">
        <f>M162-M163</f>
        <v>5.9669589318100904</v>
      </c>
      <c r="C163">
        <f t="shared" si="39"/>
        <v>5.9669589318100904</v>
      </c>
      <c r="D163" t="s">
        <v>29</v>
      </c>
      <c r="E163" t="s">
        <v>21</v>
      </c>
      <c r="F163">
        <v>1</v>
      </c>
      <c r="G163">
        <f>G162+5</f>
        <v>40</v>
      </c>
      <c r="I163">
        <v>2050</v>
      </c>
      <c r="J163" t="s">
        <v>28</v>
      </c>
      <c r="K163">
        <f>AVERAGE(G163:G164)</f>
        <v>42.5</v>
      </c>
      <c r="L163" cm="1">
        <f t="array" ref="L163">STOWA2024_JAARROND_T(A163*60,K163,I163,J163,"")</f>
        <v>8.2390302624544068E-2</v>
      </c>
      <c r="M163">
        <f t="shared" si="34"/>
        <v>18.206026100372036</v>
      </c>
    </row>
    <row r="164" spans="1:13" x14ac:dyDescent="0.3">
      <c r="A164">
        <v>216</v>
      </c>
      <c r="B164">
        <f t="shared" ref="B164:B186" si="42">M163-M164</f>
        <v>4.510818570368901</v>
      </c>
      <c r="C164">
        <f t="shared" si="39"/>
        <v>4.510818570368901</v>
      </c>
      <c r="D164" t="s">
        <v>29</v>
      </c>
      <c r="E164" t="s">
        <v>21</v>
      </c>
      <c r="F164">
        <v>1</v>
      </c>
      <c r="G164">
        <f t="shared" ref="G164:G187" si="43">G163+5</f>
        <v>45</v>
      </c>
      <c r="I164">
        <v>2050</v>
      </c>
      <c r="J164" t="s">
        <v>28</v>
      </c>
      <c r="K164">
        <f t="shared" ref="K164:K186" si="44">AVERAGE(G164:G165)</f>
        <v>47.5</v>
      </c>
      <c r="L164" cm="1">
        <f t="array" ref="L164">STOWA2024_JAARROND_T(A164*60,K164,I164,J164,"")</f>
        <v>0.10952736544618513</v>
      </c>
      <c r="M164">
        <f t="shared" si="34"/>
        <v>13.695207530003135</v>
      </c>
    </row>
    <row r="165" spans="1:13" x14ac:dyDescent="0.3">
      <c r="A165">
        <v>216</v>
      </c>
      <c r="B165">
        <f t="shared" si="42"/>
        <v>3.4060337279074275</v>
      </c>
      <c r="C165">
        <f t="shared" si="39"/>
        <v>3.4060337279074275</v>
      </c>
      <c r="D165" t="s">
        <v>29</v>
      </c>
      <c r="E165" t="s">
        <v>21</v>
      </c>
      <c r="F165">
        <v>1</v>
      </c>
      <c r="G165">
        <f t="shared" si="43"/>
        <v>50</v>
      </c>
      <c r="I165">
        <v>2050</v>
      </c>
      <c r="J165" t="s">
        <v>28</v>
      </c>
      <c r="K165">
        <f t="shared" si="44"/>
        <v>52.5</v>
      </c>
      <c r="L165" cm="1">
        <f t="array" ref="L165">STOWA2024_JAARROND_T(A165*60,K165,I165,J165,"")</f>
        <v>0.14578429996920439</v>
      </c>
      <c r="M165">
        <f t="shared" si="34"/>
        <v>10.289173802095707</v>
      </c>
    </row>
    <row r="166" spans="1:13" x14ac:dyDescent="0.3">
      <c r="A166">
        <v>216</v>
      </c>
      <c r="B166">
        <f t="shared" si="42"/>
        <v>2.5684530715528275</v>
      </c>
      <c r="C166">
        <f t="shared" si="39"/>
        <v>2.5684530715528275</v>
      </c>
      <c r="D166" t="s">
        <v>29</v>
      </c>
      <c r="E166" t="s">
        <v>21</v>
      </c>
      <c r="F166">
        <v>1</v>
      </c>
      <c r="G166">
        <f t="shared" si="43"/>
        <v>55</v>
      </c>
      <c r="I166">
        <v>2050</v>
      </c>
      <c r="J166" t="s">
        <v>28</v>
      </c>
      <c r="K166">
        <f t="shared" si="44"/>
        <v>57.5</v>
      </c>
      <c r="L166" cm="1">
        <f t="array" ref="L166">STOWA2024_JAARROND_T(A166*60,K166,I166,J166,"")</f>
        <v>0.19428238014957031</v>
      </c>
      <c r="M166">
        <f t="shared" si="34"/>
        <v>7.7207207305428796</v>
      </c>
    </row>
    <row r="167" spans="1:13" x14ac:dyDescent="0.3">
      <c r="A167">
        <v>216</v>
      </c>
      <c r="B167">
        <f t="shared" si="42"/>
        <v>1.9346389508146675</v>
      </c>
      <c r="C167">
        <f t="shared" si="39"/>
        <v>1.9346389508146675</v>
      </c>
      <c r="D167" t="s">
        <v>29</v>
      </c>
      <c r="E167" t="s">
        <v>21</v>
      </c>
      <c r="F167">
        <v>1</v>
      </c>
      <c r="G167">
        <f t="shared" si="43"/>
        <v>60</v>
      </c>
      <c r="I167">
        <v>2050</v>
      </c>
      <c r="J167" t="s">
        <v>28</v>
      </c>
      <c r="K167">
        <f t="shared" si="44"/>
        <v>62.5</v>
      </c>
      <c r="L167" cm="1">
        <f t="array" ref="L167">STOWA2024_JAARROND_T(A167*60,K167,I167,J167,"")</f>
        <v>0.25924279280934376</v>
      </c>
      <c r="M167">
        <f t="shared" si="34"/>
        <v>5.786081779728212</v>
      </c>
    </row>
    <row r="168" spans="1:13" x14ac:dyDescent="0.3">
      <c r="A168">
        <v>216</v>
      </c>
      <c r="B168">
        <f t="shared" si="42"/>
        <v>1.4553431354640001</v>
      </c>
      <c r="C168">
        <f t="shared" si="39"/>
        <v>1.4553431354640001</v>
      </c>
      <c r="D168" t="s">
        <v>29</v>
      </c>
      <c r="E168" t="s">
        <v>21</v>
      </c>
      <c r="F168">
        <v>1</v>
      </c>
      <c r="G168">
        <f t="shared" si="43"/>
        <v>65</v>
      </c>
      <c r="I168">
        <v>2050</v>
      </c>
      <c r="J168" t="s">
        <v>28</v>
      </c>
      <c r="K168">
        <f t="shared" si="44"/>
        <v>67.5</v>
      </c>
      <c r="L168" cm="1">
        <f t="array" ref="L168">STOWA2024_JAARROND_T(A168*60,K168,I168,J168,"")</f>
        <v>0.34636123839674665</v>
      </c>
      <c r="M168">
        <f t="shared" si="34"/>
        <v>4.330738644264212</v>
      </c>
    </row>
    <row r="169" spans="1:13" x14ac:dyDescent="0.3">
      <c r="A169">
        <v>216</v>
      </c>
      <c r="B169">
        <f t="shared" si="42"/>
        <v>1.0934169534191787</v>
      </c>
      <c r="C169">
        <f t="shared" si="39"/>
        <v>1.0934169534191787</v>
      </c>
      <c r="D169" t="s">
        <v>29</v>
      </c>
      <c r="E169" t="s">
        <v>21</v>
      </c>
      <c r="F169">
        <v>1</v>
      </c>
      <c r="G169">
        <f t="shared" si="43"/>
        <v>70</v>
      </c>
      <c r="I169">
        <v>2050</v>
      </c>
      <c r="J169" t="s">
        <v>28</v>
      </c>
      <c r="K169">
        <f t="shared" si="44"/>
        <v>72.5</v>
      </c>
      <c r="L169" cm="1">
        <f t="array" ref="L169">STOWA2024_JAARROND_T(A169*60,K169,I169,J169,"")</f>
        <v>0.46334598265038562</v>
      </c>
      <c r="M169">
        <f t="shared" si="34"/>
        <v>3.2373216908450333</v>
      </c>
    </row>
    <row r="170" spans="1:13" x14ac:dyDescent="0.3">
      <c r="A170">
        <v>216</v>
      </c>
      <c r="B170">
        <f t="shared" si="42"/>
        <v>0.82048097666606701</v>
      </c>
      <c r="C170">
        <f t="shared" si="39"/>
        <v>0.82048097666606701</v>
      </c>
      <c r="D170" t="s">
        <v>29</v>
      </c>
      <c r="E170" t="s">
        <v>21</v>
      </c>
      <c r="F170">
        <v>1</v>
      </c>
      <c r="G170">
        <f t="shared" si="43"/>
        <v>75</v>
      </c>
      <c r="I170">
        <v>2050</v>
      </c>
      <c r="J170" t="s">
        <v>28</v>
      </c>
      <c r="K170">
        <f t="shared" si="44"/>
        <v>77.5</v>
      </c>
      <c r="L170" cm="1">
        <f t="array" ref="L170">STOWA2024_JAARROND_T(A170*60,K170,I170,J170,"")</f>
        <v>0.62064495653350105</v>
      </c>
      <c r="M170">
        <f t="shared" si="34"/>
        <v>2.4168407141789663</v>
      </c>
    </row>
    <row r="171" spans="1:13" x14ac:dyDescent="0.3">
      <c r="A171">
        <v>216</v>
      </c>
      <c r="B171">
        <f t="shared" si="42"/>
        <v>0.6148950804758857</v>
      </c>
      <c r="C171">
        <f t="shared" si="39"/>
        <v>0.6148950804758857</v>
      </c>
      <c r="D171" t="s">
        <v>29</v>
      </c>
      <c r="E171" t="s">
        <v>21</v>
      </c>
      <c r="F171">
        <v>1</v>
      </c>
      <c r="G171">
        <f t="shared" si="43"/>
        <v>80</v>
      </c>
      <c r="I171">
        <v>2050</v>
      </c>
      <c r="J171" t="s">
        <v>28</v>
      </c>
      <c r="K171">
        <f t="shared" si="44"/>
        <v>82.5</v>
      </c>
      <c r="L171" cm="1">
        <f t="array" ref="L171">STOWA2024_JAARROND_T(A171*60,K171,I171,J171,"")</f>
        <v>0.83243354957243154</v>
      </c>
      <c r="M171">
        <f t="shared" si="34"/>
        <v>1.8019456337030806</v>
      </c>
    </row>
    <row r="172" spans="1:13" x14ac:dyDescent="0.3">
      <c r="A172">
        <v>216</v>
      </c>
      <c r="B172">
        <f t="shared" si="42"/>
        <v>0.46008162932267549</v>
      </c>
      <c r="C172">
        <f t="shared" si="39"/>
        <v>0.46008162932267549</v>
      </c>
      <c r="D172" t="s">
        <v>29</v>
      </c>
      <c r="E172" t="s">
        <v>21</v>
      </c>
      <c r="F172">
        <v>1</v>
      </c>
      <c r="G172">
        <f t="shared" si="43"/>
        <v>85</v>
      </c>
      <c r="I172">
        <v>2050</v>
      </c>
      <c r="J172" t="s">
        <v>28</v>
      </c>
      <c r="K172">
        <f t="shared" si="44"/>
        <v>87.5</v>
      </c>
      <c r="L172" cm="1">
        <f t="array" ref="L172">STOWA2024_JAARROND_T(A172*60,K172,I172,J172,"")</f>
        <v>1.1178480047928649</v>
      </c>
      <c r="M172">
        <f t="shared" si="34"/>
        <v>1.3418640043804051</v>
      </c>
    </row>
    <row r="173" spans="1:13" x14ac:dyDescent="0.3">
      <c r="A173">
        <v>216</v>
      </c>
      <c r="B173">
        <f t="shared" si="42"/>
        <v>0.34403220398034895</v>
      </c>
      <c r="C173">
        <f t="shared" si="39"/>
        <v>0.34403220398034895</v>
      </c>
      <c r="D173" t="s">
        <v>29</v>
      </c>
      <c r="E173" t="s">
        <v>21</v>
      </c>
      <c r="F173">
        <v>1</v>
      </c>
      <c r="G173">
        <f t="shared" si="43"/>
        <v>90</v>
      </c>
      <c r="I173">
        <v>2050</v>
      </c>
      <c r="J173" t="s">
        <v>28</v>
      </c>
      <c r="K173">
        <f t="shared" si="44"/>
        <v>92.5</v>
      </c>
      <c r="L173" cm="1">
        <f t="array" ref="L173">STOWA2024_JAARROND_T(A173*60,K173,I173,J173,"")</f>
        <v>1.5032593663567466</v>
      </c>
      <c r="M173">
        <f t="shared" si="34"/>
        <v>0.99783180040005615</v>
      </c>
    </row>
    <row r="174" spans="1:13" x14ac:dyDescent="0.3">
      <c r="A174">
        <v>216</v>
      </c>
      <c r="B174">
        <f t="shared" si="42"/>
        <v>0.25682046639920886</v>
      </c>
      <c r="C174">
        <f t="shared" si="39"/>
        <v>0.25682046639920886</v>
      </c>
      <c r="D174" t="s">
        <v>29</v>
      </c>
      <c r="E174" t="s">
        <v>21</v>
      </c>
      <c r="F174">
        <v>1</v>
      </c>
      <c r="G174">
        <f t="shared" si="43"/>
        <v>95</v>
      </c>
      <c r="I174">
        <v>2050</v>
      </c>
      <c r="J174" t="s">
        <v>28</v>
      </c>
      <c r="K174">
        <f t="shared" si="44"/>
        <v>97.5</v>
      </c>
      <c r="L174" cm="1">
        <f t="array" ref="L174">STOWA2024_JAARROND_T(A174*60,K174,I174,J174,"")</f>
        <v>2.0242605358021217</v>
      </c>
      <c r="M174">
        <f t="shared" si="34"/>
        <v>0.74101133400084729</v>
      </c>
    </row>
    <row r="175" spans="1:13" x14ac:dyDescent="0.3">
      <c r="A175">
        <v>216</v>
      </c>
      <c r="B175">
        <f t="shared" si="42"/>
        <v>0.19146145554907301</v>
      </c>
      <c r="C175">
        <f t="shared" si="39"/>
        <v>0.19146145554907301</v>
      </c>
      <c r="D175" t="s">
        <v>29</v>
      </c>
      <c r="E175" t="s">
        <v>21</v>
      </c>
      <c r="F175">
        <v>1</v>
      </c>
      <c r="G175">
        <f t="shared" si="43"/>
        <v>100</v>
      </c>
      <c r="I175">
        <v>2050</v>
      </c>
      <c r="J175" t="s">
        <v>28</v>
      </c>
      <c r="K175">
        <f t="shared" si="44"/>
        <v>102.5</v>
      </c>
      <c r="L175" cm="1">
        <f t="array" ref="L175">STOWA2024_JAARROND_T(A175*60,K175,I175,J175,"")</f>
        <v>2.7295065631274311</v>
      </c>
      <c r="M175">
        <f t="shared" si="34"/>
        <v>0.54954987845177428</v>
      </c>
    </row>
    <row r="176" spans="1:13" x14ac:dyDescent="0.3">
      <c r="A176">
        <v>216</v>
      </c>
      <c r="B176">
        <f t="shared" si="42"/>
        <v>0.14254460735357205</v>
      </c>
      <c r="C176">
        <f t="shared" si="39"/>
        <v>0.14254460735357205</v>
      </c>
      <c r="D176" t="s">
        <v>29</v>
      </c>
      <c r="E176" t="s">
        <v>21</v>
      </c>
      <c r="F176">
        <v>1</v>
      </c>
      <c r="G176">
        <f t="shared" si="43"/>
        <v>105</v>
      </c>
      <c r="I176">
        <v>2050</v>
      </c>
      <c r="J176" t="s">
        <v>28</v>
      </c>
      <c r="K176">
        <f t="shared" si="44"/>
        <v>107.5</v>
      </c>
      <c r="L176" cm="1">
        <f t="array" ref="L176">STOWA2024_JAARROND_T(A176*60,K176,I176,J176,"")</f>
        <v>3.6854559547905219</v>
      </c>
      <c r="M176">
        <f t="shared" si="34"/>
        <v>0.40700527109820223</v>
      </c>
    </row>
    <row r="177" spans="1:13" x14ac:dyDescent="0.3">
      <c r="A177">
        <v>216</v>
      </c>
      <c r="B177">
        <f t="shared" si="42"/>
        <v>0.10598529396298695</v>
      </c>
      <c r="C177">
        <f t="shared" si="39"/>
        <v>0.10598529396298695</v>
      </c>
      <c r="D177" t="s">
        <v>29</v>
      </c>
      <c r="E177" t="s">
        <v>21</v>
      </c>
      <c r="F177">
        <v>1</v>
      </c>
      <c r="G177">
        <f t="shared" si="43"/>
        <v>110</v>
      </c>
      <c r="I177">
        <v>2050</v>
      </c>
      <c r="J177" t="s">
        <v>28</v>
      </c>
      <c r="K177">
        <f t="shared" si="44"/>
        <v>112.5</v>
      </c>
      <c r="L177" cm="1">
        <f t="array" ref="L177">STOWA2024_JAARROND_T(A177*60,K177,I177,J177,"")</f>
        <v>4.9830579826474919</v>
      </c>
      <c r="M177">
        <f t="shared" si="34"/>
        <v>0.30101997713521528</v>
      </c>
    </row>
    <row r="178" spans="1:13" x14ac:dyDescent="0.3">
      <c r="A178">
        <v>216</v>
      </c>
      <c r="B178">
        <f t="shared" si="42"/>
        <v>7.8697027889746085E-2</v>
      </c>
      <c r="C178">
        <f t="shared" si="39"/>
        <v>7.8697027889746085E-2</v>
      </c>
      <c r="D178" t="s">
        <v>29</v>
      </c>
      <c r="E178" t="s">
        <v>21</v>
      </c>
      <c r="F178">
        <v>1</v>
      </c>
      <c r="G178">
        <f t="shared" si="43"/>
        <v>115</v>
      </c>
      <c r="I178">
        <v>2050</v>
      </c>
      <c r="J178" t="s">
        <v>28</v>
      </c>
      <c r="K178">
        <f t="shared" si="44"/>
        <v>117.5</v>
      </c>
      <c r="L178" cm="1">
        <f t="array" ref="L178">STOWA2024_JAARROND_T(A178*60,K178,I178,J178,"")</f>
        <v>6.7469418028627972</v>
      </c>
      <c r="M178">
        <f t="shared" si="34"/>
        <v>0.22232294924546919</v>
      </c>
    </row>
    <row r="179" spans="1:13" x14ac:dyDescent="0.3">
      <c r="A179">
        <v>216</v>
      </c>
      <c r="B179">
        <f t="shared" si="42"/>
        <v>5.8351483133323029E-2</v>
      </c>
      <c r="C179">
        <f t="shared" si="39"/>
        <v>5.8351483133323029E-2</v>
      </c>
      <c r="D179" t="s">
        <v>29</v>
      </c>
      <c r="E179" t="s">
        <v>21</v>
      </c>
      <c r="F179">
        <v>1</v>
      </c>
      <c r="G179">
        <f t="shared" si="43"/>
        <v>120</v>
      </c>
      <c r="I179">
        <v>2050</v>
      </c>
      <c r="J179" t="s">
        <v>28</v>
      </c>
      <c r="K179">
        <f t="shared" si="44"/>
        <v>122.5</v>
      </c>
      <c r="L179" cm="1">
        <f t="array" ref="L179">STOWA2024_JAARROND_T(A179*60,K179,I179,J179,"")</f>
        <v>9.1479330859559091</v>
      </c>
      <c r="M179">
        <f t="shared" si="34"/>
        <v>0.16397146611214616</v>
      </c>
    </row>
    <row r="180" spans="1:13" x14ac:dyDescent="0.3">
      <c r="A180">
        <v>216</v>
      </c>
      <c r="B180">
        <f t="shared" si="42"/>
        <v>4.3207224871327304E-2</v>
      </c>
      <c r="C180">
        <f t="shared" si="39"/>
        <v>4.3207224871327304E-2</v>
      </c>
      <c r="D180" t="s">
        <v>29</v>
      </c>
      <c r="E180" t="s">
        <v>21</v>
      </c>
      <c r="F180">
        <v>1</v>
      </c>
      <c r="G180">
        <f t="shared" si="43"/>
        <v>125</v>
      </c>
      <c r="I180">
        <v>2050</v>
      </c>
      <c r="J180" t="s">
        <v>28</v>
      </c>
      <c r="K180">
        <f t="shared" si="44"/>
        <v>127.5</v>
      </c>
      <c r="L180" cm="1">
        <f t="array" ref="L180">STOWA2024_JAARROND_T(A180*60,K180,I180,J180,"")</f>
        <v>12.420895329510778</v>
      </c>
      <c r="M180">
        <f t="shared" si="34"/>
        <v>0.12076424124081886</v>
      </c>
    </row>
    <row r="181" spans="1:13" x14ac:dyDescent="0.3">
      <c r="A181">
        <v>216</v>
      </c>
      <c r="B181">
        <f t="shared" si="42"/>
        <v>3.194934090931846E-2</v>
      </c>
      <c r="C181">
        <f t="shared" si="39"/>
        <v>3.194934090931846E-2</v>
      </c>
      <c r="D181" t="s">
        <v>29</v>
      </c>
      <c r="E181" t="s">
        <v>21</v>
      </c>
      <c r="F181">
        <v>1</v>
      </c>
      <c r="G181">
        <f t="shared" si="43"/>
        <v>130</v>
      </c>
      <c r="I181">
        <v>2050</v>
      </c>
      <c r="J181" t="s">
        <v>28</v>
      </c>
      <c r="K181">
        <f t="shared" si="44"/>
        <v>132.5</v>
      </c>
      <c r="L181" cm="1">
        <f t="array" ref="L181">STOWA2024_JAARROND_T(A181*60,K181,I181,J181,"")</f>
        <v>16.889057966639275</v>
      </c>
      <c r="M181">
        <f t="shared" si="34"/>
        <v>8.8814900331500399E-2</v>
      </c>
    </row>
    <row r="182" spans="1:13" x14ac:dyDescent="0.3">
      <c r="A182">
        <v>216</v>
      </c>
      <c r="B182">
        <f t="shared" si="42"/>
        <v>2.3590373313714247E-2</v>
      </c>
      <c r="C182">
        <f t="shared" si="39"/>
        <v>2.3590373313714247E-2</v>
      </c>
      <c r="D182" t="s">
        <v>29</v>
      </c>
      <c r="E182" t="s">
        <v>21</v>
      </c>
      <c r="F182">
        <v>1</v>
      </c>
      <c r="G182">
        <f t="shared" si="43"/>
        <v>135</v>
      </c>
      <c r="I182">
        <v>2050</v>
      </c>
      <c r="J182" t="s">
        <v>28</v>
      </c>
      <c r="K182">
        <f t="shared" si="44"/>
        <v>137.5</v>
      </c>
      <c r="L182" cm="1">
        <f t="array" ref="L182">STOWA2024_JAARROND_T(A182*60,K182,I182,J182,"")</f>
        <v>22.997483747041404</v>
      </c>
      <c r="M182">
        <f t="shared" si="34"/>
        <v>6.5224527017786152E-2</v>
      </c>
    </row>
    <row r="183" spans="1:13" x14ac:dyDescent="0.3">
      <c r="A183">
        <v>216</v>
      </c>
      <c r="B183">
        <f t="shared" si="42"/>
        <v>1.7394038484517482E-2</v>
      </c>
      <c r="C183">
        <f t="shared" si="39"/>
        <v>1.7394038484517482E-2</v>
      </c>
      <c r="D183" t="s">
        <v>29</v>
      </c>
      <c r="E183" t="s">
        <v>21</v>
      </c>
      <c r="F183">
        <v>1</v>
      </c>
      <c r="G183">
        <f t="shared" si="43"/>
        <v>140</v>
      </c>
      <c r="I183">
        <v>2050</v>
      </c>
      <c r="J183" t="s">
        <v>28</v>
      </c>
      <c r="K183">
        <f t="shared" si="44"/>
        <v>142.5</v>
      </c>
      <c r="L183" cm="1">
        <f t="array" ref="L183">STOWA2024_JAARROND_T(A183*60,K183,I183,J183,"")</f>
        <v>31.360750140711389</v>
      </c>
      <c r="M183">
        <f t="shared" si="34"/>
        <v>4.783048853326867E-2</v>
      </c>
    </row>
    <row r="184" spans="1:13" x14ac:dyDescent="0.3">
      <c r="A184">
        <v>216</v>
      </c>
      <c r="B184">
        <f t="shared" si="42"/>
        <v>1.2807052028590303E-2</v>
      </c>
      <c r="C184">
        <f t="shared" si="39"/>
        <v>1.2807052028590303E-2</v>
      </c>
      <c r="D184" t="s">
        <v>29</v>
      </c>
      <c r="E184" t="s">
        <v>21</v>
      </c>
      <c r="F184">
        <v>1</v>
      </c>
      <c r="G184">
        <f t="shared" si="43"/>
        <v>145</v>
      </c>
      <c r="I184">
        <v>2050</v>
      </c>
      <c r="J184" t="s">
        <v>28</v>
      </c>
      <c r="K184">
        <f t="shared" si="44"/>
        <v>147.5</v>
      </c>
      <c r="L184" cm="1">
        <f t="array" ref="L184">STOWA2024_JAARROND_T(A184*60,K184,I184,J184,"")</f>
        <v>42.828464299887671</v>
      </c>
      <c r="M184">
        <f t="shared" si="34"/>
        <v>3.5023436504678367E-2</v>
      </c>
    </row>
    <row r="185" spans="1:13" x14ac:dyDescent="0.3">
      <c r="A185">
        <v>216</v>
      </c>
      <c r="B185">
        <f t="shared" si="42"/>
        <v>9.4156415769750326E-3</v>
      </c>
      <c r="C185">
        <f t="shared" si="39"/>
        <v>9.4156415769750326E-3</v>
      </c>
      <c r="D185" t="s">
        <v>29</v>
      </c>
      <c r="E185" t="s">
        <v>21</v>
      </c>
      <c r="F185">
        <v>1</v>
      </c>
      <c r="G185">
        <f t="shared" si="43"/>
        <v>150</v>
      </c>
      <c r="I185">
        <v>2050</v>
      </c>
      <c r="J185" t="s">
        <v>28</v>
      </c>
      <c r="K185">
        <f t="shared" si="44"/>
        <v>152.5</v>
      </c>
      <c r="L185" cm="1">
        <f t="array" ref="L185">STOWA2024_JAARROND_T(A185*60,K185,I185,J185,"")</f>
        <v>58.575914257156583</v>
      </c>
      <c r="M185">
        <f t="shared" si="34"/>
        <v>2.5607794927703334E-2</v>
      </c>
    </row>
    <row r="186" spans="1:13" x14ac:dyDescent="0.3">
      <c r="A186">
        <v>216</v>
      </c>
      <c r="B186">
        <f t="shared" si="42"/>
        <v>6.9124410717761528E-3</v>
      </c>
      <c r="C186">
        <f t="shared" si="39"/>
        <v>6.9124410717761528E-3</v>
      </c>
      <c r="D186" t="s">
        <v>29</v>
      </c>
      <c r="E186" t="s">
        <v>21</v>
      </c>
      <c r="F186">
        <v>1</v>
      </c>
      <c r="G186">
        <f t="shared" si="43"/>
        <v>155</v>
      </c>
      <c r="I186">
        <v>2050</v>
      </c>
      <c r="J186" t="s">
        <v>28</v>
      </c>
      <c r="K186">
        <f t="shared" si="44"/>
        <v>157.5</v>
      </c>
      <c r="L186" cm="1">
        <f t="array" ref="L186">STOWA2024_JAARROND_T(A186*60,K186,I186,J186,"")</f>
        <v>80.233838394261767</v>
      </c>
      <c r="M186">
        <f t="shared" si="34"/>
        <v>1.8695353855927181E-2</v>
      </c>
    </row>
    <row r="187" spans="1:13" x14ac:dyDescent="0.3">
      <c r="A187">
        <v>216</v>
      </c>
      <c r="B187" s="1">
        <f>M186</f>
        <v>1.8695353855927181E-2</v>
      </c>
      <c r="C187">
        <f t="shared" si="39"/>
        <v>1.8695353855927181E-2</v>
      </c>
      <c r="D187" t="s">
        <v>29</v>
      </c>
      <c r="E187" t="s">
        <v>21</v>
      </c>
      <c r="F187">
        <v>1</v>
      </c>
      <c r="G187">
        <f t="shared" si="43"/>
        <v>160</v>
      </c>
      <c r="I187">
        <v>2050</v>
      </c>
      <c r="J187" t="s">
        <v>28</v>
      </c>
      <c r="K187" s="1">
        <v>999</v>
      </c>
      <c r="L187" cm="1">
        <f t="array" ref="L187">STOWA2024_JAARROND_T(A187*60,K187,I187,J187,"")</f>
        <v>1.6843011861455006E+16</v>
      </c>
      <c r="M187">
        <f t="shared" si="34"/>
        <v>8.9057706088346875E-17</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EBCA5-C015-43CA-A9B1-BB82AD64AFA4}">
  <sheetPr codeName="Blad10">
    <tabColor theme="5" tint="0.59999389629810485"/>
  </sheetPr>
  <dimension ref="A1:M187"/>
  <sheetViews>
    <sheetView workbookViewId="0">
      <selection activeCell="M25" sqref="M25"/>
    </sheetView>
  </sheetViews>
  <sheetFormatPr defaultRowHeight="14.4" x14ac:dyDescent="0.3"/>
  <cols>
    <col min="1" max="1" width="6" bestFit="1" customWidth="1"/>
    <col min="2" max="3" width="12" bestFit="1" customWidth="1"/>
    <col min="4" max="4" width="23.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717.63623701708195</v>
      </c>
      <c r="C2">
        <f>B2</f>
        <v>717.63623701708195</v>
      </c>
      <c r="D2" t="s">
        <v>23</v>
      </c>
      <c r="E2" t="s">
        <v>19</v>
      </c>
      <c r="F2">
        <v>1</v>
      </c>
      <c r="G2">
        <v>10</v>
      </c>
      <c r="I2">
        <v>2050</v>
      </c>
      <c r="J2" t="s">
        <v>28</v>
      </c>
      <c r="K2" s="1">
        <v>12.5</v>
      </c>
      <c r="L2" cm="1">
        <f t="array" ref="L2">STOWA2024_NDJF_T(A2*60,K2,I2,J2,"")</f>
        <v>0.23321325213965191</v>
      </c>
      <c r="M2">
        <f>1/L2 * 12/4</f>
        <v>12.8637629829181</v>
      </c>
    </row>
    <row r="3" spans="1:13" x14ac:dyDescent="0.3">
      <c r="A3">
        <v>12</v>
      </c>
      <c r="B3">
        <f t="shared" ref="B3:B7" si="0">M2-M3</f>
        <v>7.8760611944726255</v>
      </c>
      <c r="C3">
        <f t="shared" ref="C3:C32" si="1">B3</f>
        <v>7.8760611944726255</v>
      </c>
      <c r="D3" t="s">
        <v>23</v>
      </c>
      <c r="E3" t="s">
        <v>19</v>
      </c>
      <c r="F3">
        <v>1</v>
      </c>
      <c r="G3">
        <f t="shared" ref="G3:G7" si="2">G2+5</f>
        <v>15</v>
      </c>
      <c r="I3">
        <v>2050</v>
      </c>
      <c r="J3" t="s">
        <v>28</v>
      </c>
      <c r="K3">
        <f t="shared" ref="K3:K7" si="3">AVERAGE(G3:G4)</f>
        <v>17.5</v>
      </c>
      <c r="L3" cm="1">
        <f t="array" ref="L3">STOWA2024_NDJF_T(A3*60,K3,I3,J3,"")</f>
        <v>0.60147942424100198</v>
      </c>
      <c r="M3">
        <f t="shared" ref="M3:M66" si="4">1/L3 * 12/4</f>
        <v>4.9877017884454746</v>
      </c>
    </row>
    <row r="4" spans="1:13" x14ac:dyDescent="0.3">
      <c r="A4">
        <v>12</v>
      </c>
      <c r="B4">
        <f t="shared" si="0"/>
        <v>3.0031706139003926</v>
      </c>
      <c r="C4">
        <f t="shared" si="1"/>
        <v>3.0031706139003926</v>
      </c>
      <c r="D4" t="s">
        <v>23</v>
      </c>
      <c r="E4" t="s">
        <v>19</v>
      </c>
      <c r="F4">
        <v>1</v>
      </c>
      <c r="G4">
        <f t="shared" si="2"/>
        <v>20</v>
      </c>
      <c r="I4">
        <v>2050</v>
      </c>
      <c r="J4" t="s">
        <v>28</v>
      </c>
      <c r="K4">
        <f t="shared" si="3"/>
        <v>22.5</v>
      </c>
      <c r="L4" cm="1">
        <f t="array" ref="L4">STOWA2024_NDJF_T(A4*60,K4,I4,J4,"")</f>
        <v>1.5116920502333233</v>
      </c>
      <c r="M4">
        <f t="shared" si="4"/>
        <v>1.984531174545082</v>
      </c>
    </row>
    <row r="5" spans="1:13" x14ac:dyDescent="0.3">
      <c r="A5">
        <v>12</v>
      </c>
      <c r="B5">
        <f t="shared" si="0"/>
        <v>1.1753806663428485</v>
      </c>
      <c r="C5">
        <f t="shared" si="1"/>
        <v>1.1753806663428485</v>
      </c>
      <c r="D5" t="s">
        <v>23</v>
      </c>
      <c r="E5" t="s">
        <v>19</v>
      </c>
      <c r="F5">
        <v>1</v>
      </c>
      <c r="G5">
        <f t="shared" si="2"/>
        <v>25</v>
      </c>
      <c r="I5">
        <v>2050</v>
      </c>
      <c r="J5" t="s">
        <v>28</v>
      </c>
      <c r="K5">
        <f t="shared" si="3"/>
        <v>27.5</v>
      </c>
      <c r="L5" cm="1">
        <f t="array" ref="L5">STOWA2024_NDJF_T(A5*60,K5,I5,J5,"")</f>
        <v>3.7075920605492603</v>
      </c>
      <c r="M5">
        <f t="shared" si="4"/>
        <v>0.80915050820223344</v>
      </c>
    </row>
    <row r="6" spans="1:13" x14ac:dyDescent="0.3">
      <c r="A6">
        <v>12</v>
      </c>
      <c r="B6">
        <f t="shared" si="0"/>
        <v>0.47148094994013195</v>
      </c>
      <c r="C6">
        <f t="shared" si="1"/>
        <v>0.47148094994013195</v>
      </c>
      <c r="D6" t="s">
        <v>23</v>
      </c>
      <c r="E6" t="s">
        <v>19</v>
      </c>
      <c r="F6">
        <v>1</v>
      </c>
      <c r="G6">
        <f t="shared" si="2"/>
        <v>30</v>
      </c>
      <c r="I6">
        <v>2050</v>
      </c>
      <c r="J6" t="s">
        <v>28</v>
      </c>
      <c r="K6">
        <f t="shared" si="3"/>
        <v>32.5</v>
      </c>
      <c r="L6" cm="1">
        <f t="array" ref="L6">STOWA2024_NDJF_T(A6*60,K6,I6,J6,"")</f>
        <v>8.8844253993171005</v>
      </c>
      <c r="M6">
        <f t="shared" si="4"/>
        <v>0.33766955826210149</v>
      </c>
    </row>
    <row r="7" spans="1:13" x14ac:dyDescent="0.3">
      <c r="A7">
        <v>12</v>
      </c>
      <c r="B7">
        <f t="shared" si="0"/>
        <v>0.19362009465175931</v>
      </c>
      <c r="C7">
        <f t="shared" si="1"/>
        <v>0.19362009465175931</v>
      </c>
      <c r="D7" t="s">
        <v>23</v>
      </c>
      <c r="E7" t="s">
        <v>19</v>
      </c>
      <c r="F7">
        <v>1</v>
      </c>
      <c r="G7">
        <f t="shared" si="2"/>
        <v>35</v>
      </c>
      <c r="I7">
        <v>2050</v>
      </c>
      <c r="J7" t="s">
        <v>28</v>
      </c>
      <c r="K7">
        <f t="shared" si="3"/>
        <v>37.5</v>
      </c>
      <c r="L7" cm="1">
        <f t="array" ref="L7">STOWA2024_NDJF_T(A7*60,K7,I7,J7,"")</f>
        <v>20.826179596996514</v>
      </c>
      <c r="M7">
        <f t="shared" si="4"/>
        <v>0.14404946361034218</v>
      </c>
    </row>
    <row r="8" spans="1:13" x14ac:dyDescent="0.3">
      <c r="A8">
        <v>12</v>
      </c>
      <c r="B8">
        <f>M7-M8</f>
        <v>8.1297114423518294E-2</v>
      </c>
      <c r="C8">
        <f t="shared" si="1"/>
        <v>8.1297114423518294E-2</v>
      </c>
      <c r="D8" t="s">
        <v>23</v>
      </c>
      <c r="E8" t="s">
        <v>19</v>
      </c>
      <c r="F8">
        <v>1</v>
      </c>
      <c r="G8">
        <f>G7+5</f>
        <v>40</v>
      </c>
      <c r="I8">
        <v>2050</v>
      </c>
      <c r="J8" t="s">
        <v>28</v>
      </c>
      <c r="K8">
        <f>AVERAGE(G8:G9)</f>
        <v>42.5</v>
      </c>
      <c r="L8" cm="1">
        <f t="array" ref="L8">STOWA2024_NDJF_T(A8*60,K8,I8,J8,"")</f>
        <v>47.806975179025009</v>
      </c>
      <c r="M8">
        <f t="shared" si="4"/>
        <v>6.2752349186823889E-2</v>
      </c>
    </row>
    <row r="9" spans="1:13" x14ac:dyDescent="0.3">
      <c r="A9">
        <v>12</v>
      </c>
      <c r="B9">
        <f t="shared" ref="B9:B31" si="5">M8-M9</f>
        <v>3.4864844060665284E-2</v>
      </c>
      <c r="C9">
        <f t="shared" si="1"/>
        <v>3.4864844060665284E-2</v>
      </c>
      <c r="D9" t="s">
        <v>23</v>
      </c>
      <c r="E9" t="s">
        <v>19</v>
      </c>
      <c r="F9">
        <v>1</v>
      </c>
      <c r="G9">
        <f t="shared" ref="G9:G32" si="6">G8+5</f>
        <v>45</v>
      </c>
      <c r="I9">
        <v>2050</v>
      </c>
      <c r="J9" t="s">
        <v>28</v>
      </c>
      <c r="K9">
        <f t="shared" ref="K9:K31" si="7">AVERAGE(G9:G10)</f>
        <v>47.5</v>
      </c>
      <c r="L9" cm="1">
        <f t="array" ref="L9">STOWA2024_NDJF_T(A9*60,K9,I9,J9,"")</f>
        <v>107.57505866618332</v>
      </c>
      <c r="M9">
        <f t="shared" si="4"/>
        <v>2.7887505126158604E-2</v>
      </c>
    </row>
    <row r="10" spans="1:13" x14ac:dyDescent="0.3">
      <c r="A10">
        <v>12</v>
      </c>
      <c r="B10">
        <f t="shared" si="5"/>
        <v>1.5256317588570942E-2</v>
      </c>
      <c r="C10">
        <f t="shared" si="1"/>
        <v>1.5256317588570942E-2</v>
      </c>
      <c r="D10" t="s">
        <v>23</v>
      </c>
      <c r="E10" t="s">
        <v>19</v>
      </c>
      <c r="F10">
        <v>1</v>
      </c>
      <c r="G10">
        <f t="shared" si="6"/>
        <v>50</v>
      </c>
      <c r="I10">
        <v>2050</v>
      </c>
      <c r="J10" t="s">
        <v>28</v>
      </c>
      <c r="K10">
        <f t="shared" si="7"/>
        <v>52.5</v>
      </c>
      <c r="L10" cm="1">
        <f t="array" ref="L10">STOWA2024_NDJF_T(A10*60,K10,I10,J10,"")</f>
        <v>237.50735954736274</v>
      </c>
      <c r="M10">
        <f t="shared" si="4"/>
        <v>1.2631187537587662E-2</v>
      </c>
    </row>
    <row r="11" spans="1:13" x14ac:dyDescent="0.3">
      <c r="A11">
        <v>12</v>
      </c>
      <c r="B11">
        <f t="shared" si="5"/>
        <v>6.8054833761360184E-3</v>
      </c>
      <c r="C11">
        <f t="shared" si="1"/>
        <v>6.8054833761360184E-3</v>
      </c>
      <c r="D11" t="s">
        <v>23</v>
      </c>
      <c r="E11" t="s">
        <v>19</v>
      </c>
      <c r="F11">
        <v>1</v>
      </c>
      <c r="G11">
        <f t="shared" si="6"/>
        <v>55</v>
      </c>
      <c r="I11">
        <v>2050</v>
      </c>
      <c r="J11" t="s">
        <v>28</v>
      </c>
      <c r="K11">
        <f t="shared" si="7"/>
        <v>57.5</v>
      </c>
      <c r="L11" cm="1">
        <f t="array" ref="L11">STOWA2024_NDJF_T(A11*60,K11,I11,J11,"")</f>
        <v>514.9592078243229</v>
      </c>
      <c r="M11">
        <f t="shared" si="4"/>
        <v>5.8257041614516438E-3</v>
      </c>
    </row>
    <row r="12" spans="1:13" x14ac:dyDescent="0.3">
      <c r="A12">
        <v>12</v>
      </c>
      <c r="B12">
        <f t="shared" si="5"/>
        <v>3.0918378813556699E-3</v>
      </c>
      <c r="C12">
        <f t="shared" si="1"/>
        <v>3.0918378813556699E-3</v>
      </c>
      <c r="D12" t="s">
        <v>23</v>
      </c>
      <c r="E12" t="s">
        <v>19</v>
      </c>
      <c r="F12">
        <v>1</v>
      </c>
      <c r="G12">
        <f t="shared" si="6"/>
        <v>60</v>
      </c>
      <c r="I12">
        <v>2050</v>
      </c>
      <c r="J12" t="s">
        <v>28</v>
      </c>
      <c r="K12">
        <f t="shared" si="7"/>
        <v>62.5</v>
      </c>
      <c r="L12" cm="1">
        <f t="array" ref="L12">STOWA2024_NDJF_T(A12*60,K12,I12,J12,"")</f>
        <v>1097.3470143150832</v>
      </c>
      <c r="M12">
        <f t="shared" si="4"/>
        <v>2.7338662800959739E-3</v>
      </c>
    </row>
    <row r="13" spans="1:13" x14ac:dyDescent="0.3">
      <c r="A13">
        <v>12</v>
      </c>
      <c r="B13">
        <f t="shared" si="5"/>
        <v>1.4294773803226501E-3</v>
      </c>
      <c r="C13">
        <f t="shared" si="1"/>
        <v>1.4294773803226501E-3</v>
      </c>
      <c r="D13" t="s">
        <v>23</v>
      </c>
      <c r="E13" t="s">
        <v>19</v>
      </c>
      <c r="F13">
        <v>1</v>
      </c>
      <c r="G13">
        <f t="shared" si="6"/>
        <v>65</v>
      </c>
      <c r="I13">
        <v>2050</v>
      </c>
      <c r="J13" t="s">
        <v>28</v>
      </c>
      <c r="K13">
        <f t="shared" si="7"/>
        <v>67.5</v>
      </c>
      <c r="L13" cm="1">
        <f t="array" ref="L13">STOWA2024_NDJF_T(A13*60,K13,I13,J13,"")</f>
        <v>2299.9275756803349</v>
      </c>
      <c r="M13">
        <f t="shared" si="4"/>
        <v>1.3043888997733238E-3</v>
      </c>
    </row>
    <row r="14" spans="1:13" x14ac:dyDescent="0.3">
      <c r="A14">
        <v>12</v>
      </c>
      <c r="B14">
        <f t="shared" si="5"/>
        <v>6.7210637945745114E-4</v>
      </c>
      <c r="C14">
        <f t="shared" si="1"/>
        <v>6.7210637945745114E-4</v>
      </c>
      <c r="D14" t="s">
        <v>23</v>
      </c>
      <c r="E14" t="s">
        <v>19</v>
      </c>
      <c r="F14">
        <v>1</v>
      </c>
      <c r="G14">
        <f t="shared" si="6"/>
        <v>70</v>
      </c>
      <c r="I14">
        <v>2050</v>
      </c>
      <c r="J14" t="s">
        <v>28</v>
      </c>
      <c r="K14">
        <f t="shared" si="7"/>
        <v>72.5</v>
      </c>
      <c r="L14" cm="1">
        <f t="array" ref="L14">STOWA2024_NDJF_T(A14*60,K14,I14,J14,"")</f>
        <v>4744.7144331955815</v>
      </c>
      <c r="M14">
        <f t="shared" si="4"/>
        <v>6.3228252031587271E-4</v>
      </c>
    </row>
    <row r="15" spans="1:13" x14ac:dyDescent="0.3">
      <c r="A15">
        <v>12</v>
      </c>
      <c r="B15">
        <f t="shared" si="5"/>
        <v>3.2109754856035042E-4</v>
      </c>
      <c r="C15">
        <f t="shared" si="1"/>
        <v>3.2109754856035042E-4</v>
      </c>
      <c r="D15" t="s">
        <v>23</v>
      </c>
      <c r="E15" t="s">
        <v>19</v>
      </c>
      <c r="F15">
        <v>1</v>
      </c>
      <c r="G15">
        <f t="shared" si="6"/>
        <v>75</v>
      </c>
      <c r="I15">
        <v>2050</v>
      </c>
      <c r="J15" t="s">
        <v>28</v>
      </c>
      <c r="K15">
        <f t="shared" si="7"/>
        <v>77.5</v>
      </c>
      <c r="L15" cm="1">
        <f t="array" ref="L15">STOWA2024_NDJF_T(A15*60,K15,I15,J15,"")</f>
        <v>9640.5683830930757</v>
      </c>
      <c r="M15">
        <f t="shared" si="4"/>
        <v>3.1118497175552229E-4</v>
      </c>
    </row>
    <row r="16" spans="1:13" x14ac:dyDescent="0.3">
      <c r="A16">
        <v>12</v>
      </c>
      <c r="B16">
        <f t="shared" si="5"/>
        <v>1.557845952609693E-4</v>
      </c>
      <c r="C16">
        <f t="shared" si="1"/>
        <v>1.557845952609693E-4</v>
      </c>
      <c r="D16" t="s">
        <v>23</v>
      </c>
      <c r="E16" t="s">
        <v>19</v>
      </c>
      <c r="F16">
        <v>1</v>
      </c>
      <c r="G16">
        <f t="shared" si="6"/>
        <v>80</v>
      </c>
      <c r="I16">
        <v>2050</v>
      </c>
      <c r="J16" t="s">
        <v>28</v>
      </c>
      <c r="K16">
        <f t="shared" si="7"/>
        <v>82.5</v>
      </c>
      <c r="L16" cm="1">
        <f t="array" ref="L16">STOWA2024_NDJF_T(A16*60,K16,I16,J16,"")</f>
        <v>19304.972533996108</v>
      </c>
      <c r="M16">
        <f t="shared" si="4"/>
        <v>1.5540037649455299E-4</v>
      </c>
    </row>
    <row r="17" spans="1:13" x14ac:dyDescent="0.3">
      <c r="A17">
        <v>12</v>
      </c>
      <c r="B17">
        <f t="shared" si="5"/>
        <v>7.6704512561285613E-5</v>
      </c>
      <c r="C17">
        <f t="shared" si="1"/>
        <v>7.6704512561285613E-5</v>
      </c>
      <c r="D17" t="s">
        <v>23</v>
      </c>
      <c r="E17" t="s">
        <v>19</v>
      </c>
      <c r="F17">
        <v>1</v>
      </c>
      <c r="G17">
        <f t="shared" si="6"/>
        <v>85</v>
      </c>
      <c r="I17">
        <v>2050</v>
      </c>
      <c r="J17" t="s">
        <v>28</v>
      </c>
      <c r="K17">
        <f t="shared" si="7"/>
        <v>87.5</v>
      </c>
      <c r="L17" cm="1">
        <f t="array" ref="L17">STOWA2024_NDJF_T(A17*60,K17,I17,J17,"")</f>
        <v>38121.444381676069</v>
      </c>
      <c r="M17">
        <f t="shared" si="4"/>
        <v>7.8695863933267378E-5</v>
      </c>
    </row>
    <row r="18" spans="1:13" x14ac:dyDescent="0.3">
      <c r="A18">
        <v>12</v>
      </c>
      <c r="B18">
        <f t="shared" si="5"/>
        <v>3.8304515228208667E-5</v>
      </c>
      <c r="C18">
        <f t="shared" si="1"/>
        <v>3.8304515228208667E-5</v>
      </c>
      <c r="D18" t="s">
        <v>23</v>
      </c>
      <c r="E18" t="s">
        <v>19</v>
      </c>
      <c r="F18">
        <v>1</v>
      </c>
      <c r="G18">
        <f t="shared" si="6"/>
        <v>90</v>
      </c>
      <c r="I18">
        <v>2050</v>
      </c>
      <c r="J18" t="s">
        <v>28</v>
      </c>
      <c r="K18">
        <f t="shared" si="7"/>
        <v>92.5</v>
      </c>
      <c r="L18" cm="1">
        <f t="array" ref="L18">STOWA2024_NDJF_T(A18*60,K18,I18,J18,"")</f>
        <v>74273.330705203043</v>
      </c>
      <c r="M18">
        <f t="shared" si="4"/>
        <v>4.0391348705058711E-5</v>
      </c>
    </row>
    <row r="19" spans="1:13" x14ac:dyDescent="0.3">
      <c r="A19">
        <v>12</v>
      </c>
      <c r="B19">
        <f t="shared" si="5"/>
        <v>1.9391015890265752E-5</v>
      </c>
      <c r="C19">
        <f t="shared" si="1"/>
        <v>1.9391015890265752E-5</v>
      </c>
      <c r="D19" t="s">
        <v>23</v>
      </c>
      <c r="E19" t="s">
        <v>19</v>
      </c>
      <c r="F19">
        <v>1</v>
      </c>
      <c r="G19">
        <f t="shared" si="6"/>
        <v>95</v>
      </c>
      <c r="I19">
        <v>2050</v>
      </c>
      <c r="J19" t="s">
        <v>28</v>
      </c>
      <c r="K19">
        <f t="shared" si="7"/>
        <v>97.5</v>
      </c>
      <c r="L19" cm="1">
        <f t="array" ref="L19">STOWA2024_NDJF_T(A19*60,K19,I19,J19,"")</f>
        <v>142854.87884681302</v>
      </c>
      <c r="M19">
        <f t="shared" si="4"/>
        <v>2.1000332814792959E-5</v>
      </c>
    </row>
    <row r="20" spans="1:13" x14ac:dyDescent="0.3">
      <c r="A20">
        <v>12</v>
      </c>
      <c r="B20">
        <f t="shared" si="5"/>
        <v>9.9453720917601682E-6</v>
      </c>
      <c r="C20">
        <f t="shared" si="1"/>
        <v>9.9453720917601682E-6</v>
      </c>
      <c r="D20" t="s">
        <v>23</v>
      </c>
      <c r="E20" t="s">
        <v>19</v>
      </c>
      <c r="F20">
        <v>1</v>
      </c>
      <c r="G20">
        <f t="shared" si="6"/>
        <v>100</v>
      </c>
      <c r="I20">
        <v>2050</v>
      </c>
      <c r="J20" t="s">
        <v>28</v>
      </c>
      <c r="K20">
        <f t="shared" si="7"/>
        <v>102.5</v>
      </c>
      <c r="L20" cm="1">
        <f t="array" ref="L20">STOWA2024_NDJF_T(A20*60,K20,I20,J20,"")</f>
        <v>271371.38477114256</v>
      </c>
      <c r="M20">
        <f t="shared" si="4"/>
        <v>1.1054960723032791E-5</v>
      </c>
    </row>
    <row r="21" spans="1:13" x14ac:dyDescent="0.3">
      <c r="A21">
        <v>12</v>
      </c>
      <c r="B21">
        <f t="shared" si="5"/>
        <v>5.1654338531557783E-6</v>
      </c>
      <c r="C21">
        <f t="shared" si="1"/>
        <v>5.1654338531557783E-6</v>
      </c>
      <c r="D21" t="s">
        <v>23</v>
      </c>
      <c r="E21" t="s">
        <v>19</v>
      </c>
      <c r="F21">
        <v>1</v>
      </c>
      <c r="G21">
        <f t="shared" si="6"/>
        <v>105</v>
      </c>
      <c r="I21">
        <v>2050</v>
      </c>
      <c r="J21" t="s">
        <v>28</v>
      </c>
      <c r="K21">
        <f t="shared" si="7"/>
        <v>107.5</v>
      </c>
      <c r="L21" cm="1">
        <f t="array" ref="L21">STOWA2024_NDJF_T(A21*60,K21,I21,J21,"")</f>
        <v>509378.77800405497</v>
      </c>
      <c r="M21">
        <f t="shared" si="4"/>
        <v>5.8895268698770129E-6</v>
      </c>
    </row>
    <row r="22" spans="1:13" x14ac:dyDescent="0.3">
      <c r="A22">
        <v>12</v>
      </c>
      <c r="B22">
        <f t="shared" si="5"/>
        <v>2.7155351626975392E-6</v>
      </c>
      <c r="C22">
        <f t="shared" si="1"/>
        <v>2.7155351626975392E-6</v>
      </c>
      <c r="D22" t="s">
        <v>23</v>
      </c>
      <c r="E22" t="s">
        <v>19</v>
      </c>
      <c r="F22">
        <v>1</v>
      </c>
      <c r="G22">
        <f t="shared" si="6"/>
        <v>110</v>
      </c>
      <c r="I22">
        <v>2050</v>
      </c>
      <c r="J22" t="s">
        <v>28</v>
      </c>
      <c r="K22">
        <f t="shared" si="7"/>
        <v>112.5</v>
      </c>
      <c r="L22" cm="1">
        <f t="array" ref="L22">STOWA2024_NDJF_T(A22*60,K22,I22,J22,"")</f>
        <v>945182.05363110756</v>
      </c>
      <c r="M22">
        <f t="shared" si="4"/>
        <v>3.1739917071794737E-6</v>
      </c>
    </row>
    <row r="23" spans="1:13" x14ac:dyDescent="0.3">
      <c r="A23">
        <v>12</v>
      </c>
      <c r="B23">
        <f t="shared" si="5"/>
        <v>1.4443602179545289E-6</v>
      </c>
      <c r="C23">
        <f t="shared" si="1"/>
        <v>1.4443602179545289E-6</v>
      </c>
      <c r="D23" t="s">
        <v>23</v>
      </c>
      <c r="E23" t="s">
        <v>19</v>
      </c>
      <c r="F23">
        <v>1</v>
      </c>
      <c r="G23">
        <f t="shared" si="6"/>
        <v>115</v>
      </c>
      <c r="I23">
        <v>2050</v>
      </c>
      <c r="J23" t="s">
        <v>28</v>
      </c>
      <c r="K23">
        <f t="shared" si="7"/>
        <v>117.5</v>
      </c>
      <c r="L23" cm="1">
        <f t="array" ref="L23">STOWA2024_NDJF_T(A23*60,K23,I23,J23,"")</f>
        <v>1734473.5099291657</v>
      </c>
      <c r="M23">
        <f t="shared" si="4"/>
        <v>1.7296314892249448E-6</v>
      </c>
    </row>
    <row r="24" spans="1:13" x14ac:dyDescent="0.3">
      <c r="A24">
        <v>12</v>
      </c>
      <c r="B24">
        <f t="shared" si="5"/>
        <v>7.769372217904711E-7</v>
      </c>
      <c r="C24">
        <f t="shared" si="1"/>
        <v>7.769372217904711E-7</v>
      </c>
      <c r="D24" t="s">
        <v>23</v>
      </c>
      <c r="E24" t="s">
        <v>19</v>
      </c>
      <c r="F24">
        <v>1</v>
      </c>
      <c r="G24">
        <f t="shared" si="6"/>
        <v>120</v>
      </c>
      <c r="I24">
        <v>2050</v>
      </c>
      <c r="J24" t="s">
        <v>28</v>
      </c>
      <c r="K24">
        <f t="shared" si="7"/>
        <v>122.5</v>
      </c>
      <c r="L24" cm="1">
        <f t="array" ref="L24">STOWA2024_NDJF_T(A24*60,K24,I24,J24,"")</f>
        <v>3148964.0512677273</v>
      </c>
      <c r="M24">
        <f t="shared" si="4"/>
        <v>9.5269426743447365E-7</v>
      </c>
    </row>
    <row r="25" spans="1:13" x14ac:dyDescent="0.3">
      <c r="A25">
        <v>12</v>
      </c>
      <c r="B25">
        <f t="shared" si="5"/>
        <v>4.224926120415715E-7</v>
      </c>
      <c r="C25">
        <f t="shared" si="1"/>
        <v>4.224926120415715E-7</v>
      </c>
      <c r="D25" t="s">
        <v>23</v>
      </c>
      <c r="E25" t="s">
        <v>19</v>
      </c>
      <c r="F25">
        <v>1</v>
      </c>
      <c r="G25">
        <f t="shared" si="6"/>
        <v>125</v>
      </c>
      <c r="I25">
        <v>2050</v>
      </c>
      <c r="J25" t="s">
        <v>28</v>
      </c>
      <c r="K25">
        <f t="shared" si="7"/>
        <v>127.5</v>
      </c>
      <c r="L25" cm="1">
        <f t="array" ref="L25">STOWA2024_NDJF_T(A25*60,K25,I25,J25,"")</f>
        <v>5658224.5066301636</v>
      </c>
      <c r="M25">
        <f t="shared" si="4"/>
        <v>5.3020165539290215E-7</v>
      </c>
    </row>
    <row r="26" spans="1:13" x14ac:dyDescent="0.3">
      <c r="A26">
        <v>12</v>
      </c>
      <c r="B26">
        <f t="shared" si="5"/>
        <v>2.3216496746672754E-7</v>
      </c>
      <c r="C26">
        <f t="shared" si="1"/>
        <v>2.3216496746672754E-7</v>
      </c>
      <c r="D26" t="s">
        <v>23</v>
      </c>
      <c r="E26" t="s">
        <v>19</v>
      </c>
      <c r="F26">
        <v>1</v>
      </c>
      <c r="G26">
        <f t="shared" si="6"/>
        <v>130</v>
      </c>
      <c r="I26">
        <v>2050</v>
      </c>
      <c r="J26" t="s">
        <v>28</v>
      </c>
      <c r="K26">
        <f t="shared" si="7"/>
        <v>132.5</v>
      </c>
      <c r="L26" cm="1">
        <f t="array" ref="L26">STOWA2024_NDJF_T(A26*60,K26,I26,J26,"")</f>
        <v>10065874.845391911</v>
      </c>
      <c r="M26">
        <f t="shared" si="4"/>
        <v>2.9803668792617461E-7</v>
      </c>
    </row>
    <row r="27" spans="1:13" x14ac:dyDescent="0.3">
      <c r="A27">
        <v>12</v>
      </c>
      <c r="B27">
        <f t="shared" si="5"/>
        <v>1.2888059757353487E-7</v>
      </c>
      <c r="C27">
        <f t="shared" si="1"/>
        <v>1.2888059757353487E-7</v>
      </c>
      <c r="D27" t="s">
        <v>23</v>
      </c>
      <c r="E27" t="s">
        <v>19</v>
      </c>
      <c r="F27">
        <v>1</v>
      </c>
      <c r="G27">
        <f t="shared" si="6"/>
        <v>135</v>
      </c>
      <c r="I27">
        <v>2050</v>
      </c>
      <c r="J27" t="s">
        <v>28</v>
      </c>
      <c r="K27">
        <f t="shared" si="7"/>
        <v>137.5</v>
      </c>
      <c r="L27" cm="1">
        <f t="array" ref="L27">STOWA2024_NDJF_T(A27*60,K27,I27,J27,"")</f>
        <v>17735098.947640013</v>
      </c>
      <c r="M27">
        <f t="shared" si="4"/>
        <v>1.6915609035263974E-7</v>
      </c>
    </row>
    <row r="28" spans="1:13" x14ac:dyDescent="0.3">
      <c r="A28">
        <v>12</v>
      </c>
      <c r="B28">
        <f t="shared" si="5"/>
        <v>7.2248045408759258E-8</v>
      </c>
      <c r="C28">
        <f t="shared" si="1"/>
        <v>7.2248045408759258E-8</v>
      </c>
      <c r="D28" t="s">
        <v>23</v>
      </c>
      <c r="E28" t="s">
        <v>19</v>
      </c>
      <c r="F28">
        <v>1</v>
      </c>
      <c r="G28">
        <f t="shared" si="6"/>
        <v>140</v>
      </c>
      <c r="I28">
        <v>2050</v>
      </c>
      <c r="J28" t="s">
        <v>28</v>
      </c>
      <c r="K28">
        <f t="shared" si="7"/>
        <v>142.5</v>
      </c>
      <c r="L28" cm="1">
        <f t="array" ref="L28">STOWA2024_NDJF_T(A28*60,K28,I28,J28,"")</f>
        <v>30957182.158997241</v>
      </c>
      <c r="M28">
        <f t="shared" si="4"/>
        <v>9.6908044943880482E-8</v>
      </c>
    </row>
    <row r="29" spans="1:13" x14ac:dyDescent="0.3">
      <c r="A29">
        <v>12</v>
      </c>
      <c r="B29">
        <f t="shared" si="5"/>
        <v>4.0886533963760851E-8</v>
      </c>
      <c r="C29">
        <f t="shared" si="1"/>
        <v>4.0886533963760851E-8</v>
      </c>
      <c r="D29" t="s">
        <v>23</v>
      </c>
      <c r="E29" t="s">
        <v>19</v>
      </c>
      <c r="F29">
        <v>1</v>
      </c>
      <c r="G29">
        <f t="shared" si="6"/>
        <v>145</v>
      </c>
      <c r="I29">
        <v>2050</v>
      </c>
      <c r="J29" t="s">
        <v>28</v>
      </c>
      <c r="K29">
        <f t="shared" si="7"/>
        <v>147.5</v>
      </c>
      <c r="L29" cm="1">
        <f t="array" ref="L29">STOWA2024_NDJF_T(A29*60,K29,I29,J29,"")</f>
        <v>53550858.366969265</v>
      </c>
      <c r="M29">
        <f t="shared" si="4"/>
        <v>5.602151098011963E-8</v>
      </c>
    </row>
    <row r="30" spans="1:13" x14ac:dyDescent="0.3">
      <c r="A30">
        <v>12</v>
      </c>
      <c r="B30">
        <f t="shared" si="5"/>
        <v>2.3351641536600452E-8</v>
      </c>
      <c r="C30">
        <f t="shared" si="1"/>
        <v>2.3351641536600452E-8</v>
      </c>
      <c r="D30" t="s">
        <v>23</v>
      </c>
      <c r="E30" t="s">
        <v>19</v>
      </c>
      <c r="F30">
        <v>1</v>
      </c>
      <c r="G30">
        <f t="shared" si="6"/>
        <v>150</v>
      </c>
      <c r="I30">
        <v>2050</v>
      </c>
      <c r="J30" t="s">
        <v>28</v>
      </c>
      <c r="K30">
        <f t="shared" si="7"/>
        <v>152.5</v>
      </c>
      <c r="L30" cm="1">
        <f t="array" ref="L30">STOWA2024_NDJF_T(A30*60,K30,I30,J30,"")</f>
        <v>91827731.518379822</v>
      </c>
      <c r="M30">
        <f t="shared" si="4"/>
        <v>3.2669869443519178E-8</v>
      </c>
    </row>
    <row r="31" spans="1:13" x14ac:dyDescent="0.3">
      <c r="A31">
        <v>12</v>
      </c>
      <c r="B31">
        <f t="shared" si="5"/>
        <v>1.34558478652985E-8</v>
      </c>
      <c r="C31">
        <f t="shared" si="1"/>
        <v>1.34558478652985E-8</v>
      </c>
      <c r="D31" t="s">
        <v>23</v>
      </c>
      <c r="E31" t="s">
        <v>19</v>
      </c>
      <c r="F31">
        <v>1</v>
      </c>
      <c r="G31">
        <f t="shared" si="6"/>
        <v>155</v>
      </c>
      <c r="I31">
        <v>2050</v>
      </c>
      <c r="J31" t="s">
        <v>28</v>
      </c>
      <c r="K31">
        <f t="shared" si="7"/>
        <v>157.5</v>
      </c>
      <c r="L31" cm="1">
        <f t="array" ref="L31">STOWA2024_NDJF_T(A31*60,K31,I31,J31,"")</f>
        <v>156135975.37542769</v>
      </c>
      <c r="M31">
        <f t="shared" si="4"/>
        <v>1.9214021578220678E-8</v>
      </c>
    </row>
    <row r="32" spans="1:13" x14ac:dyDescent="0.3">
      <c r="A32">
        <v>12</v>
      </c>
      <c r="B32" s="1">
        <f>M31</f>
        <v>1.9214021578220678E-8</v>
      </c>
      <c r="C32">
        <f t="shared" si="1"/>
        <v>1.9214021578220678E-8</v>
      </c>
      <c r="D32" t="s">
        <v>23</v>
      </c>
      <c r="E32" t="s">
        <v>19</v>
      </c>
      <c r="F32">
        <v>1</v>
      </c>
      <c r="G32">
        <f t="shared" si="6"/>
        <v>160</v>
      </c>
      <c r="I32">
        <v>2050</v>
      </c>
      <c r="J32" t="s">
        <v>28</v>
      </c>
      <c r="K32" s="1">
        <v>333</v>
      </c>
      <c r="L32" cm="1">
        <f t="array" ref="L32">STOWA2024_NDJF_T(A32*60,K32,I32,J32,"")</f>
        <v>399757832077127.06</v>
      </c>
      <c r="M32">
        <f t="shared" si="4"/>
        <v>7.5045433992177455E-15</v>
      </c>
    </row>
    <row r="33" spans="1:13" x14ac:dyDescent="0.3">
      <c r="A33">
        <v>24</v>
      </c>
      <c r="B33" s="1">
        <f>365.25*24/A33 - M33</f>
        <v>328.69519377029428</v>
      </c>
      <c r="C33">
        <f>B33</f>
        <v>328.69519377029428</v>
      </c>
      <c r="D33" t="s">
        <v>23</v>
      </c>
      <c r="E33" t="s">
        <v>19</v>
      </c>
      <c r="F33">
        <v>1</v>
      </c>
      <c r="G33">
        <v>10</v>
      </c>
      <c r="I33">
        <v>2050</v>
      </c>
      <c r="J33" t="s">
        <v>28</v>
      </c>
      <c r="K33" s="1">
        <v>12.5</v>
      </c>
      <c r="L33" cm="1">
        <f t="array" ref="L33">STOWA2024_NDJF_T(A33*60,K33,I33,J33,"")</f>
        <v>8.2068551564694031E-2</v>
      </c>
      <c r="M33">
        <f t="shared" si="4"/>
        <v>36.55480622970569</v>
      </c>
    </row>
    <row r="34" spans="1:13" x14ac:dyDescent="0.3">
      <c r="A34">
        <v>24</v>
      </c>
      <c r="B34">
        <f t="shared" ref="B34:B38" si="8">M33-M34</f>
        <v>22.026643015966446</v>
      </c>
      <c r="C34">
        <f t="shared" ref="C34:C63" si="9">B34</f>
        <v>22.026643015966446</v>
      </c>
      <c r="D34" t="s">
        <v>23</v>
      </c>
      <c r="E34" t="s">
        <v>19</v>
      </c>
      <c r="F34">
        <v>1</v>
      </c>
      <c r="G34">
        <f t="shared" ref="G34:G38" si="10">G33+5</f>
        <v>15</v>
      </c>
      <c r="I34">
        <v>2050</v>
      </c>
      <c r="J34" t="s">
        <v>28</v>
      </c>
      <c r="K34">
        <f t="shared" ref="K34:K38" si="11">AVERAGE(G34:G35)</f>
        <v>17.5</v>
      </c>
      <c r="L34" cm="1">
        <f t="array" ref="L34">STOWA2024_NDJF_T(A34*60,K34,I34,J34,"")</f>
        <v>0.20649547749869082</v>
      </c>
      <c r="M34">
        <f t="shared" si="4"/>
        <v>14.528163213739244</v>
      </c>
    </row>
    <row r="35" spans="1:13" x14ac:dyDescent="0.3">
      <c r="A35">
        <v>24</v>
      </c>
      <c r="B35">
        <f t="shared" si="8"/>
        <v>8.4078714405542314</v>
      </c>
      <c r="C35">
        <f t="shared" si="9"/>
        <v>8.4078714405542314</v>
      </c>
      <c r="D35" t="s">
        <v>23</v>
      </c>
      <c r="E35" t="s">
        <v>19</v>
      </c>
      <c r="F35">
        <v>1</v>
      </c>
      <c r="G35">
        <f t="shared" si="10"/>
        <v>20</v>
      </c>
      <c r="I35">
        <v>2050</v>
      </c>
      <c r="J35" t="s">
        <v>28</v>
      </c>
      <c r="K35">
        <f t="shared" si="11"/>
        <v>22.5</v>
      </c>
      <c r="L35" cm="1">
        <f t="array" ref="L35">STOWA2024_NDJF_T(A35*60,K35,I35,J35,"")</f>
        <v>0.49017270927245243</v>
      </c>
      <c r="M35">
        <f t="shared" si="4"/>
        <v>6.1202917731850128</v>
      </c>
    </row>
    <row r="36" spans="1:13" x14ac:dyDescent="0.3">
      <c r="A36">
        <v>24</v>
      </c>
      <c r="B36">
        <f t="shared" si="8"/>
        <v>3.4057211878922593</v>
      </c>
      <c r="C36">
        <f t="shared" si="9"/>
        <v>3.4057211878922593</v>
      </c>
      <c r="D36" t="s">
        <v>23</v>
      </c>
      <c r="E36" t="s">
        <v>19</v>
      </c>
      <c r="F36">
        <v>1</v>
      </c>
      <c r="G36">
        <f t="shared" si="10"/>
        <v>25</v>
      </c>
      <c r="I36">
        <v>2050</v>
      </c>
      <c r="J36" t="s">
        <v>28</v>
      </c>
      <c r="K36">
        <f t="shared" si="11"/>
        <v>27.5</v>
      </c>
      <c r="L36" cm="1">
        <f t="array" ref="L36">STOWA2024_NDJF_T(A36*60,K36,I36,J36,"")</f>
        <v>1.1051471699625981</v>
      </c>
      <c r="M36">
        <f t="shared" si="4"/>
        <v>2.7145705852927535</v>
      </c>
    </row>
    <row r="37" spans="1:13" x14ac:dyDescent="0.3">
      <c r="A37">
        <v>24</v>
      </c>
      <c r="B37">
        <f t="shared" si="8"/>
        <v>1.4546273065900825</v>
      </c>
      <c r="C37">
        <f t="shared" si="9"/>
        <v>1.4546273065900825</v>
      </c>
      <c r="D37" t="s">
        <v>23</v>
      </c>
      <c r="E37" t="s">
        <v>19</v>
      </c>
      <c r="F37">
        <v>1</v>
      </c>
      <c r="G37">
        <f t="shared" si="10"/>
        <v>30</v>
      </c>
      <c r="I37">
        <v>2050</v>
      </c>
      <c r="J37" t="s">
        <v>28</v>
      </c>
      <c r="K37">
        <f t="shared" si="11"/>
        <v>32.5</v>
      </c>
      <c r="L37" cm="1">
        <f t="array" ref="L37">STOWA2024_NDJF_T(A37*60,K37,I37,J37,"")</f>
        <v>2.381059568879178</v>
      </c>
      <c r="M37">
        <f t="shared" si="4"/>
        <v>1.259943278702671</v>
      </c>
    </row>
    <row r="38" spans="1:13" x14ac:dyDescent="0.3">
      <c r="A38">
        <v>24</v>
      </c>
      <c r="B38">
        <f t="shared" si="8"/>
        <v>0.65082452363058685</v>
      </c>
      <c r="C38">
        <f t="shared" si="9"/>
        <v>0.65082452363058685</v>
      </c>
      <c r="D38" t="s">
        <v>23</v>
      </c>
      <c r="E38" t="s">
        <v>19</v>
      </c>
      <c r="F38">
        <v>1</v>
      </c>
      <c r="G38">
        <f t="shared" si="10"/>
        <v>35</v>
      </c>
      <c r="I38">
        <v>2050</v>
      </c>
      <c r="J38" t="s">
        <v>28</v>
      </c>
      <c r="K38">
        <f t="shared" si="11"/>
        <v>37.5</v>
      </c>
      <c r="L38" cm="1">
        <f t="array" ref="L38">STOWA2024_NDJF_T(A38*60,K38,I38,J38,"")</f>
        <v>4.9251479699471323</v>
      </c>
      <c r="M38">
        <f t="shared" si="4"/>
        <v>0.60911875507208413</v>
      </c>
    </row>
    <row r="39" spans="1:13" x14ac:dyDescent="0.3">
      <c r="A39">
        <v>24</v>
      </c>
      <c r="B39">
        <f>M38-M39</f>
        <v>0.30366130388448492</v>
      </c>
      <c r="C39">
        <f t="shared" si="9"/>
        <v>0.30366130388448492</v>
      </c>
      <c r="D39" t="s">
        <v>23</v>
      </c>
      <c r="E39" t="s">
        <v>19</v>
      </c>
      <c r="F39">
        <v>1</v>
      </c>
      <c r="G39">
        <f>G38+5</f>
        <v>40</v>
      </c>
      <c r="I39">
        <v>2050</v>
      </c>
      <c r="J39" t="s">
        <v>28</v>
      </c>
      <c r="K39">
        <f>AVERAGE(G39:G40)</f>
        <v>42.5</v>
      </c>
      <c r="L39" cm="1">
        <f t="array" ref="L39">STOWA2024_NDJF_T(A39*60,K39,I39,J39,"")</f>
        <v>9.8213351428691293</v>
      </c>
      <c r="M39">
        <f t="shared" si="4"/>
        <v>0.3054574511875992</v>
      </c>
    </row>
    <row r="40" spans="1:13" x14ac:dyDescent="0.3">
      <c r="A40">
        <v>24</v>
      </c>
      <c r="B40">
        <f t="shared" ref="B40:B62" si="12">M39-M40</f>
        <v>0.14712019657779501</v>
      </c>
      <c r="C40">
        <f t="shared" si="9"/>
        <v>0.14712019657779501</v>
      </c>
      <c r="D40" t="s">
        <v>23</v>
      </c>
      <c r="E40" t="s">
        <v>19</v>
      </c>
      <c r="F40">
        <v>1</v>
      </c>
      <c r="G40">
        <f t="shared" ref="G40:G63" si="13">G39+5</f>
        <v>45</v>
      </c>
      <c r="I40">
        <v>2050</v>
      </c>
      <c r="J40" t="s">
        <v>28</v>
      </c>
      <c r="K40">
        <f t="shared" ref="K40:K62" si="14">AVERAGE(G40:G41)</f>
        <v>47.5</v>
      </c>
      <c r="L40" cm="1">
        <f t="array" ref="L40">STOWA2024_NDJF_T(A40*60,K40,I40,J40,"")</f>
        <v>18.946899182968661</v>
      </c>
      <c r="M40">
        <f t="shared" si="4"/>
        <v>0.15833725460980419</v>
      </c>
    </row>
    <row r="41" spans="1:13" x14ac:dyDescent="0.3">
      <c r="A41">
        <v>24</v>
      </c>
      <c r="B41">
        <f t="shared" si="12"/>
        <v>7.3755575249323829E-2</v>
      </c>
      <c r="C41">
        <f t="shared" si="9"/>
        <v>7.3755575249323829E-2</v>
      </c>
      <c r="D41" t="s">
        <v>23</v>
      </c>
      <c r="E41" t="s">
        <v>19</v>
      </c>
      <c r="F41">
        <v>1</v>
      </c>
      <c r="G41">
        <f t="shared" si="13"/>
        <v>50</v>
      </c>
      <c r="I41">
        <v>2050</v>
      </c>
      <c r="J41" t="s">
        <v>28</v>
      </c>
      <c r="K41">
        <f t="shared" si="14"/>
        <v>52.5</v>
      </c>
      <c r="L41" cm="1">
        <f t="array" ref="L41">STOWA2024_NDJF_T(A41*60,K41,I41,J41,"")</f>
        <v>35.468673862743252</v>
      </c>
      <c r="M41">
        <f t="shared" si="4"/>
        <v>8.4581679360480361E-2</v>
      </c>
    </row>
    <row r="42" spans="1:13" x14ac:dyDescent="0.3">
      <c r="A42">
        <v>24</v>
      </c>
      <c r="B42">
        <f t="shared" si="12"/>
        <v>3.81415446937588E-2</v>
      </c>
      <c r="C42">
        <f t="shared" si="9"/>
        <v>3.81415446937588E-2</v>
      </c>
      <c r="D42" t="s">
        <v>23</v>
      </c>
      <c r="E42" t="s">
        <v>19</v>
      </c>
      <c r="F42">
        <v>1</v>
      </c>
      <c r="G42">
        <f t="shared" si="13"/>
        <v>55</v>
      </c>
      <c r="I42">
        <v>2050</v>
      </c>
      <c r="J42" t="s">
        <v>28</v>
      </c>
      <c r="K42">
        <f t="shared" si="14"/>
        <v>57.5</v>
      </c>
      <c r="L42" cm="1">
        <f t="array" ref="L42">STOWA2024_NDJF_T(A42*60,K42,I42,J42,"")</f>
        <v>64.599295879082874</v>
      </c>
      <c r="M42">
        <f t="shared" si="4"/>
        <v>4.6440134666721561E-2</v>
      </c>
    </row>
    <row r="43" spans="1:13" x14ac:dyDescent="0.3">
      <c r="A43">
        <v>24</v>
      </c>
      <c r="B43">
        <f t="shared" si="12"/>
        <v>2.0292720867086771E-2</v>
      </c>
      <c r="C43">
        <f t="shared" si="9"/>
        <v>2.0292720867086771E-2</v>
      </c>
      <c r="D43" t="s">
        <v>23</v>
      </c>
      <c r="E43" t="s">
        <v>19</v>
      </c>
      <c r="F43">
        <v>1</v>
      </c>
      <c r="G43">
        <f t="shared" si="13"/>
        <v>60</v>
      </c>
      <c r="I43">
        <v>2050</v>
      </c>
      <c r="J43" t="s">
        <v>28</v>
      </c>
      <c r="K43">
        <f t="shared" si="14"/>
        <v>62.5</v>
      </c>
      <c r="L43" cm="1">
        <f t="array" ref="L43">STOWA2024_NDJF_T(A43*60,K43,I43,J43,"")</f>
        <v>114.7341003966481</v>
      </c>
      <c r="M43">
        <f t="shared" si="4"/>
        <v>2.614741379963479E-2</v>
      </c>
    </row>
    <row r="44" spans="1:13" x14ac:dyDescent="0.3">
      <c r="A44">
        <v>24</v>
      </c>
      <c r="B44">
        <f t="shared" si="12"/>
        <v>1.1081220303570481E-2</v>
      </c>
      <c r="C44">
        <f t="shared" si="9"/>
        <v>1.1081220303570481E-2</v>
      </c>
      <c r="D44" t="s">
        <v>23</v>
      </c>
      <c r="E44" t="s">
        <v>19</v>
      </c>
      <c r="F44">
        <v>1</v>
      </c>
      <c r="G44">
        <f t="shared" si="13"/>
        <v>65</v>
      </c>
      <c r="I44">
        <v>2050</v>
      </c>
      <c r="J44" t="s">
        <v>28</v>
      </c>
      <c r="K44">
        <f t="shared" si="14"/>
        <v>67.5</v>
      </c>
      <c r="L44" cm="1">
        <f t="array" ref="L44">STOWA2024_NDJF_T(A44*60,K44,I44,J44,"")</f>
        <v>199.12129767772328</v>
      </c>
      <c r="M44">
        <f t="shared" si="4"/>
        <v>1.506619349606431E-2</v>
      </c>
    </row>
    <row r="45" spans="1:13" x14ac:dyDescent="0.3">
      <c r="A45">
        <v>24</v>
      </c>
      <c r="B45">
        <f t="shared" si="12"/>
        <v>6.1977795530449176E-3</v>
      </c>
      <c r="C45">
        <f t="shared" si="9"/>
        <v>6.1977795530449176E-3</v>
      </c>
      <c r="D45" t="s">
        <v>23</v>
      </c>
      <c r="E45" t="s">
        <v>19</v>
      </c>
      <c r="F45">
        <v>1</v>
      </c>
      <c r="G45">
        <f t="shared" si="13"/>
        <v>70</v>
      </c>
      <c r="I45">
        <v>2050</v>
      </c>
      <c r="J45" t="s">
        <v>28</v>
      </c>
      <c r="K45">
        <f t="shared" si="14"/>
        <v>72.5</v>
      </c>
      <c r="L45" cm="1">
        <f t="array" ref="L45">STOWA2024_NDJF_T(A45*60,K45,I45,J45,"")</f>
        <v>338.27920294151295</v>
      </c>
      <c r="M45">
        <f t="shared" si="4"/>
        <v>8.8684139430193921E-3</v>
      </c>
    </row>
    <row r="46" spans="1:13" x14ac:dyDescent="0.3">
      <c r="A46">
        <v>24</v>
      </c>
      <c r="B46">
        <f t="shared" si="12"/>
        <v>3.5441911713380656E-3</v>
      </c>
      <c r="C46">
        <f t="shared" si="9"/>
        <v>3.5441911713380656E-3</v>
      </c>
      <c r="D46" t="s">
        <v>23</v>
      </c>
      <c r="E46" t="s">
        <v>19</v>
      </c>
      <c r="F46">
        <v>1</v>
      </c>
      <c r="G46">
        <f t="shared" si="13"/>
        <v>75</v>
      </c>
      <c r="I46">
        <v>2050</v>
      </c>
      <c r="J46" t="s">
        <v>28</v>
      </c>
      <c r="K46">
        <f t="shared" si="14"/>
        <v>77.5</v>
      </c>
      <c r="L46" cm="1">
        <f t="array" ref="L46">STOWA2024_NDJF_T(A46*60,K46,I46,J46,"")</f>
        <v>563.46252376149835</v>
      </c>
      <c r="M46">
        <f t="shared" si="4"/>
        <v>5.3242227716813265E-3</v>
      </c>
    </row>
    <row r="47" spans="1:13" x14ac:dyDescent="0.3">
      <c r="A47">
        <v>24</v>
      </c>
      <c r="B47">
        <f t="shared" si="12"/>
        <v>2.0686460508497397E-3</v>
      </c>
      <c r="C47">
        <f t="shared" si="9"/>
        <v>2.0686460508497397E-3</v>
      </c>
      <c r="D47" t="s">
        <v>23</v>
      </c>
      <c r="E47" t="s">
        <v>19</v>
      </c>
      <c r="F47">
        <v>1</v>
      </c>
      <c r="G47">
        <f t="shared" si="13"/>
        <v>80</v>
      </c>
      <c r="I47">
        <v>2050</v>
      </c>
      <c r="J47" t="s">
        <v>28</v>
      </c>
      <c r="K47">
        <f t="shared" si="14"/>
        <v>82.5</v>
      </c>
      <c r="L47" cm="1">
        <f t="array" ref="L47">STOWA2024_NDJF_T(A47*60,K47,I47,J47,"")</f>
        <v>921.49571558359605</v>
      </c>
      <c r="M47">
        <f t="shared" si="4"/>
        <v>3.2555767208315867E-3</v>
      </c>
    </row>
    <row r="48" spans="1:13" x14ac:dyDescent="0.3">
      <c r="A48">
        <v>24</v>
      </c>
      <c r="B48">
        <f t="shared" si="12"/>
        <v>1.2306707812563076E-3</v>
      </c>
      <c r="C48">
        <f t="shared" si="9"/>
        <v>1.2306707812563076E-3</v>
      </c>
      <c r="D48" t="s">
        <v>23</v>
      </c>
      <c r="E48" t="s">
        <v>19</v>
      </c>
      <c r="F48">
        <v>1</v>
      </c>
      <c r="G48">
        <f t="shared" si="13"/>
        <v>85</v>
      </c>
      <c r="I48">
        <v>2050</v>
      </c>
      <c r="J48" t="s">
        <v>28</v>
      </c>
      <c r="K48">
        <f t="shared" si="14"/>
        <v>87.5</v>
      </c>
      <c r="L48" cm="1">
        <f t="array" ref="L48">STOWA2024_NDJF_T(A48*60,K48,I48,J48,"")</f>
        <v>1481.5502988890662</v>
      </c>
      <c r="M48">
        <f t="shared" si="4"/>
        <v>2.0249059395752791E-3</v>
      </c>
    </row>
    <row r="49" spans="1:13" x14ac:dyDescent="0.3">
      <c r="A49">
        <v>24</v>
      </c>
      <c r="B49">
        <f t="shared" si="12"/>
        <v>7.4524608961766005E-4</v>
      </c>
      <c r="C49">
        <f t="shared" si="9"/>
        <v>7.4524608961766005E-4</v>
      </c>
      <c r="D49" t="s">
        <v>23</v>
      </c>
      <c r="E49" t="s">
        <v>19</v>
      </c>
      <c r="F49">
        <v>1</v>
      </c>
      <c r="G49">
        <f t="shared" si="13"/>
        <v>90</v>
      </c>
      <c r="I49">
        <v>2050</v>
      </c>
      <c r="J49" t="s">
        <v>28</v>
      </c>
      <c r="K49">
        <f t="shared" si="14"/>
        <v>92.5</v>
      </c>
      <c r="L49" cm="1">
        <f t="array" ref="L49">STOWA2024_NDJF_T(A49*60,K49,I49,J49,"")</f>
        <v>2344.3729988866626</v>
      </c>
      <c r="M49">
        <f t="shared" si="4"/>
        <v>1.2796598499576191E-3</v>
      </c>
    </row>
    <row r="50" spans="1:13" x14ac:dyDescent="0.3">
      <c r="A50">
        <v>24</v>
      </c>
      <c r="B50">
        <f t="shared" si="12"/>
        <v>4.588522541170753E-4</v>
      </c>
      <c r="C50">
        <f t="shared" si="9"/>
        <v>4.588522541170753E-4</v>
      </c>
      <c r="D50" t="s">
        <v>23</v>
      </c>
      <c r="E50" t="s">
        <v>19</v>
      </c>
      <c r="F50">
        <v>1</v>
      </c>
      <c r="G50">
        <f t="shared" si="13"/>
        <v>95</v>
      </c>
      <c r="I50">
        <v>2050</v>
      </c>
      <c r="J50" t="s">
        <v>28</v>
      </c>
      <c r="K50">
        <f t="shared" si="14"/>
        <v>97.5</v>
      </c>
      <c r="L50" cm="1">
        <f t="array" ref="L50">STOWA2024_NDJF_T(A50*60,K50,I50,J50,"")</f>
        <v>3654.9369367468698</v>
      </c>
      <c r="M50">
        <f t="shared" si="4"/>
        <v>8.2080759584054379E-4</v>
      </c>
    </row>
    <row r="51" spans="1:13" x14ac:dyDescent="0.3">
      <c r="A51">
        <v>24</v>
      </c>
      <c r="B51">
        <f t="shared" si="12"/>
        <v>2.8692338151862411E-4</v>
      </c>
      <c r="C51">
        <f t="shared" si="9"/>
        <v>2.8692338151862411E-4</v>
      </c>
      <c r="D51" t="s">
        <v>23</v>
      </c>
      <c r="E51" t="s">
        <v>19</v>
      </c>
      <c r="F51">
        <v>1</v>
      </c>
      <c r="G51">
        <f t="shared" si="13"/>
        <v>100</v>
      </c>
      <c r="I51">
        <v>2050</v>
      </c>
      <c r="J51" t="s">
        <v>28</v>
      </c>
      <c r="K51">
        <f t="shared" si="14"/>
        <v>102.5</v>
      </c>
      <c r="L51" cm="1">
        <f t="array" ref="L51">STOWA2024_NDJF_T(A51*60,K51,I51,J51,"")</f>
        <v>5619.1959221163079</v>
      </c>
      <c r="M51">
        <f t="shared" si="4"/>
        <v>5.3388421432191968E-4</v>
      </c>
    </row>
    <row r="52" spans="1:13" x14ac:dyDescent="0.3">
      <c r="A52">
        <v>24</v>
      </c>
      <c r="B52">
        <f t="shared" si="12"/>
        <v>1.8205178376055697E-4</v>
      </c>
      <c r="C52">
        <f t="shared" si="9"/>
        <v>1.8205178376055697E-4</v>
      </c>
      <c r="D52" t="s">
        <v>23</v>
      </c>
      <c r="E52" t="s">
        <v>19</v>
      </c>
      <c r="F52">
        <v>1</v>
      </c>
      <c r="G52">
        <f t="shared" si="13"/>
        <v>105</v>
      </c>
      <c r="I52">
        <v>2050</v>
      </c>
      <c r="J52" t="s">
        <v>28</v>
      </c>
      <c r="K52">
        <f t="shared" si="14"/>
        <v>107.5</v>
      </c>
      <c r="L52" cm="1">
        <f t="array" ref="L52">STOWA2024_NDJF_T(A52*60,K52,I52,J52,"")</f>
        <v>8526.7864455058334</v>
      </c>
      <c r="M52">
        <f t="shared" si="4"/>
        <v>3.5183243056136272E-4</v>
      </c>
    </row>
    <row r="53" spans="1:13" x14ac:dyDescent="0.3">
      <c r="A53">
        <v>24</v>
      </c>
      <c r="B53">
        <f t="shared" si="12"/>
        <v>1.1709706181551479E-4</v>
      </c>
      <c r="C53">
        <f t="shared" si="9"/>
        <v>1.1709706181551479E-4</v>
      </c>
      <c r="D53" t="s">
        <v>23</v>
      </c>
      <c r="E53" t="s">
        <v>19</v>
      </c>
      <c r="F53">
        <v>1</v>
      </c>
      <c r="G53">
        <f t="shared" si="13"/>
        <v>110</v>
      </c>
      <c r="I53">
        <v>2050</v>
      </c>
      <c r="J53" t="s">
        <v>28</v>
      </c>
      <c r="K53">
        <f t="shared" si="14"/>
        <v>112.5</v>
      </c>
      <c r="L53" cm="1">
        <f t="array" ref="L53">STOWA2024_NDJF_T(A53*60,K53,I53,J53,"")</f>
        <v>12780.349275988965</v>
      </c>
      <c r="M53">
        <f t="shared" si="4"/>
        <v>2.3473536874584792E-4</v>
      </c>
    </row>
    <row r="54" spans="1:13" x14ac:dyDescent="0.3">
      <c r="A54">
        <v>24</v>
      </c>
      <c r="B54">
        <f t="shared" si="12"/>
        <v>7.629545760239257E-5</v>
      </c>
      <c r="C54">
        <f t="shared" si="9"/>
        <v>7.629545760239257E-5</v>
      </c>
      <c r="D54" t="s">
        <v>23</v>
      </c>
      <c r="E54" t="s">
        <v>19</v>
      </c>
      <c r="F54">
        <v>1</v>
      </c>
      <c r="G54">
        <f t="shared" si="13"/>
        <v>115</v>
      </c>
      <c r="I54">
        <v>2050</v>
      </c>
      <c r="J54" t="s">
        <v>28</v>
      </c>
      <c r="K54">
        <f t="shared" si="14"/>
        <v>117.5</v>
      </c>
      <c r="L54" cm="1">
        <f t="array" ref="L54">STOWA2024_NDJF_T(A54*60,K54,I54,J54,"")</f>
        <v>18934.623090540153</v>
      </c>
      <c r="M54">
        <f t="shared" si="4"/>
        <v>1.5843991114345535E-4</v>
      </c>
    </row>
    <row r="55" spans="1:13" x14ac:dyDescent="0.3">
      <c r="A55">
        <v>24</v>
      </c>
      <c r="B55">
        <f t="shared" si="12"/>
        <v>5.0318259954406093E-5</v>
      </c>
      <c r="C55">
        <f t="shared" si="9"/>
        <v>5.0318259954406093E-5</v>
      </c>
      <c r="D55" t="s">
        <v>23</v>
      </c>
      <c r="E55" t="s">
        <v>19</v>
      </c>
      <c r="F55">
        <v>1</v>
      </c>
      <c r="G55">
        <f t="shared" si="13"/>
        <v>120</v>
      </c>
      <c r="I55">
        <v>2050</v>
      </c>
      <c r="J55" t="s">
        <v>28</v>
      </c>
      <c r="K55">
        <f t="shared" si="14"/>
        <v>122.5</v>
      </c>
      <c r="L55" cm="1">
        <f t="array" ref="L55">STOWA2024_NDJF_T(A55*60,K55,I55,J55,"")</f>
        <v>27746.524095849592</v>
      </c>
      <c r="M55">
        <f t="shared" si="4"/>
        <v>1.0812165118904926E-4</v>
      </c>
    </row>
    <row r="56" spans="1:13" x14ac:dyDescent="0.3">
      <c r="A56">
        <v>24</v>
      </c>
      <c r="B56">
        <f t="shared" si="12"/>
        <v>3.3568790628861318E-5</v>
      </c>
      <c r="C56">
        <f t="shared" si="9"/>
        <v>3.3568790628861318E-5</v>
      </c>
      <c r="D56" t="s">
        <v>23</v>
      </c>
      <c r="E56" t="s">
        <v>19</v>
      </c>
      <c r="F56">
        <v>1</v>
      </c>
      <c r="G56">
        <f t="shared" si="13"/>
        <v>125</v>
      </c>
      <c r="I56">
        <v>2050</v>
      </c>
      <c r="J56" t="s">
        <v>28</v>
      </c>
      <c r="K56">
        <f t="shared" si="14"/>
        <v>127.5</v>
      </c>
      <c r="L56" cm="1">
        <f t="array" ref="L56">STOWA2024_NDJF_T(A56*60,K56,I56,J56,"")</f>
        <v>40239.90464561776</v>
      </c>
      <c r="M56">
        <f t="shared" si="4"/>
        <v>7.4552860560187943E-5</v>
      </c>
    </row>
    <row r="57" spans="1:13" x14ac:dyDescent="0.3">
      <c r="A57">
        <v>24</v>
      </c>
      <c r="B57">
        <f t="shared" si="12"/>
        <v>2.2639212214899297E-5</v>
      </c>
      <c r="C57">
        <f t="shared" si="9"/>
        <v>2.2639212214899297E-5</v>
      </c>
      <c r="D57" t="s">
        <v>23</v>
      </c>
      <c r="E57" t="s">
        <v>19</v>
      </c>
      <c r="F57">
        <v>1</v>
      </c>
      <c r="G57">
        <f t="shared" si="13"/>
        <v>130</v>
      </c>
      <c r="I57">
        <v>2050</v>
      </c>
      <c r="J57" t="s">
        <v>28</v>
      </c>
      <c r="K57">
        <f t="shared" si="14"/>
        <v>132.5</v>
      </c>
      <c r="L57" cm="1">
        <f t="array" ref="L57">STOWA2024_NDJF_T(A57*60,K57,I57,J57,"")</f>
        <v>57788.271401122991</v>
      </c>
      <c r="M57">
        <f t="shared" si="4"/>
        <v>5.1913648345288646E-5</v>
      </c>
    </row>
    <row r="58" spans="1:13" x14ac:dyDescent="0.3">
      <c r="A58">
        <v>24</v>
      </c>
      <c r="B58">
        <f t="shared" si="12"/>
        <v>1.5426090195655846E-5</v>
      </c>
      <c r="C58">
        <f t="shared" si="9"/>
        <v>1.5426090195655846E-5</v>
      </c>
      <c r="D58" t="s">
        <v>23</v>
      </c>
      <c r="E58" t="s">
        <v>19</v>
      </c>
      <c r="F58">
        <v>1</v>
      </c>
      <c r="G58">
        <f t="shared" si="13"/>
        <v>135</v>
      </c>
      <c r="I58">
        <v>2050</v>
      </c>
      <c r="J58" t="s">
        <v>28</v>
      </c>
      <c r="K58">
        <f t="shared" si="14"/>
        <v>137.5</v>
      </c>
      <c r="L58" cm="1">
        <f t="array" ref="L58">STOWA2024_NDJF_T(A58*60,K58,I58,J58,"")</f>
        <v>82219.807302456917</v>
      </c>
      <c r="M58">
        <f t="shared" si="4"/>
        <v>3.64875581496328E-5</v>
      </c>
    </row>
    <row r="59" spans="1:13" x14ac:dyDescent="0.3">
      <c r="A59">
        <v>24</v>
      </c>
      <c r="B59">
        <f t="shared" si="12"/>
        <v>1.0614157926373154E-5</v>
      </c>
      <c r="C59">
        <f t="shared" si="9"/>
        <v>1.0614157926373154E-5</v>
      </c>
      <c r="D59" t="s">
        <v>23</v>
      </c>
      <c r="E59" t="s">
        <v>19</v>
      </c>
      <c r="F59">
        <v>1</v>
      </c>
      <c r="G59">
        <f t="shared" si="13"/>
        <v>140</v>
      </c>
      <c r="I59">
        <v>2050</v>
      </c>
      <c r="J59" t="s">
        <v>28</v>
      </c>
      <c r="K59">
        <f t="shared" si="14"/>
        <v>142.5</v>
      </c>
      <c r="L59" cm="1">
        <f t="array" ref="L59">STOWA2024_NDJF_T(A59*60,K59,I59,J59,"")</f>
        <v>115949.19779051935</v>
      </c>
      <c r="M59">
        <f t="shared" si="4"/>
        <v>2.5873400223259645E-5</v>
      </c>
    </row>
    <row r="60" spans="1:13" x14ac:dyDescent="0.3">
      <c r="A60">
        <v>24</v>
      </c>
      <c r="B60">
        <f t="shared" si="12"/>
        <v>7.371584307734014E-6</v>
      </c>
      <c r="C60">
        <f t="shared" si="9"/>
        <v>7.371584307734014E-6</v>
      </c>
      <c r="D60" t="s">
        <v>23</v>
      </c>
      <c r="E60" t="s">
        <v>19</v>
      </c>
      <c r="F60">
        <v>1</v>
      </c>
      <c r="G60">
        <f t="shared" si="13"/>
        <v>145</v>
      </c>
      <c r="I60">
        <v>2050</v>
      </c>
      <c r="J60" t="s">
        <v>28</v>
      </c>
      <c r="K60">
        <f t="shared" si="14"/>
        <v>147.5</v>
      </c>
      <c r="L60" cm="1">
        <f t="array" ref="L60">STOWA2024_NDJF_T(A60*60,K60,I60,J60,"")</f>
        <v>162146.24627643047</v>
      </c>
      <c r="M60">
        <f t="shared" si="4"/>
        <v>1.8501815915525631E-5</v>
      </c>
    </row>
    <row r="61" spans="1:13" x14ac:dyDescent="0.3">
      <c r="A61">
        <v>24</v>
      </c>
      <c r="B61">
        <f t="shared" si="12"/>
        <v>5.1648276362177078E-6</v>
      </c>
      <c r="C61">
        <f t="shared" si="9"/>
        <v>5.1648276362177078E-6</v>
      </c>
      <c r="D61" t="s">
        <v>23</v>
      </c>
      <c r="E61" t="s">
        <v>19</v>
      </c>
      <c r="F61">
        <v>1</v>
      </c>
      <c r="G61">
        <f t="shared" si="13"/>
        <v>150</v>
      </c>
      <c r="I61">
        <v>2050</v>
      </c>
      <c r="J61" t="s">
        <v>28</v>
      </c>
      <c r="K61">
        <f t="shared" si="14"/>
        <v>152.5</v>
      </c>
      <c r="L61" cm="1">
        <f t="array" ref="L61">STOWA2024_NDJF_T(A61*60,K61,I61,J61,"")</f>
        <v>224938.33968906169</v>
      </c>
      <c r="M61">
        <f t="shared" si="4"/>
        <v>1.3336988279307923E-5</v>
      </c>
    </row>
    <row r="62" spans="1:13" x14ac:dyDescent="0.3">
      <c r="A62">
        <v>24</v>
      </c>
      <c r="B62">
        <f t="shared" si="12"/>
        <v>3.649385358739136E-6</v>
      </c>
      <c r="C62">
        <f t="shared" si="9"/>
        <v>3.649385358739136E-6</v>
      </c>
      <c r="D62" t="s">
        <v>23</v>
      </c>
      <c r="E62" t="s">
        <v>19</v>
      </c>
      <c r="F62">
        <v>1</v>
      </c>
      <c r="G62">
        <f t="shared" si="13"/>
        <v>155</v>
      </c>
      <c r="I62">
        <v>2050</v>
      </c>
      <c r="J62" t="s">
        <v>28</v>
      </c>
      <c r="K62">
        <f t="shared" si="14"/>
        <v>157.5</v>
      </c>
      <c r="L62" cm="1">
        <f t="array" ref="L62">STOWA2024_NDJF_T(A62*60,K62,I62,J62,"")</f>
        <v>309674.12935870636</v>
      </c>
      <c r="M62">
        <f t="shared" si="4"/>
        <v>9.6876029205687875E-6</v>
      </c>
    </row>
    <row r="63" spans="1:13" x14ac:dyDescent="0.3">
      <c r="A63">
        <v>24</v>
      </c>
      <c r="B63" s="1">
        <f>M62</f>
        <v>9.6876029205687875E-6</v>
      </c>
      <c r="C63">
        <f t="shared" si="9"/>
        <v>9.6876029205687875E-6</v>
      </c>
      <c r="D63" t="s">
        <v>23</v>
      </c>
      <c r="E63" t="s">
        <v>19</v>
      </c>
      <c r="F63">
        <v>1</v>
      </c>
      <c r="G63">
        <f t="shared" si="13"/>
        <v>160</v>
      </c>
      <c r="I63">
        <v>2050</v>
      </c>
      <c r="J63" t="s">
        <v>28</v>
      </c>
      <c r="K63" s="1">
        <v>999</v>
      </c>
      <c r="L63" cm="1">
        <f t="array" ref="L63">STOWA2024_NDJF_T(A63*60,K63,I63,J63,"")</f>
        <v>854152779899625.63</v>
      </c>
      <c r="M63">
        <f t="shared" si="4"/>
        <v>3.5122522230186266E-15</v>
      </c>
    </row>
    <row r="64" spans="1:13" x14ac:dyDescent="0.3">
      <c r="A64">
        <v>48</v>
      </c>
      <c r="B64" s="1">
        <f>365.25*24/A64 - M64</f>
        <v>120.6601711663664</v>
      </c>
      <c r="C64">
        <f>B64</f>
        <v>120.6601711663664</v>
      </c>
      <c r="D64" t="s">
        <v>23</v>
      </c>
      <c r="E64" t="s">
        <v>19</v>
      </c>
      <c r="F64">
        <v>1</v>
      </c>
      <c r="G64">
        <v>10</v>
      </c>
      <c r="I64">
        <v>2050</v>
      </c>
      <c r="J64" t="s">
        <v>28</v>
      </c>
      <c r="K64" s="1">
        <v>12.5</v>
      </c>
      <c r="L64" cm="1">
        <f t="array" ref="L64">STOWA2024_NDJF_T(A64*60,K64,I64,J64,"")</f>
        <v>4.8414561235286493E-2</v>
      </c>
      <c r="M64">
        <f t="shared" si="4"/>
        <v>61.964828833633604</v>
      </c>
    </row>
    <row r="65" spans="1:13" x14ac:dyDescent="0.3">
      <c r="A65">
        <v>48</v>
      </c>
      <c r="B65">
        <f t="shared" ref="B65:B69" si="15">M64-M65</f>
        <v>30.940692600654376</v>
      </c>
      <c r="C65">
        <f t="shared" ref="C65:C94" si="16">B65</f>
        <v>30.940692600654376</v>
      </c>
      <c r="D65" t="s">
        <v>23</v>
      </c>
      <c r="E65" t="s">
        <v>19</v>
      </c>
      <c r="F65">
        <v>1</v>
      </c>
      <c r="G65">
        <f t="shared" ref="G65:G69" si="17">G64+5</f>
        <v>15</v>
      </c>
      <c r="I65">
        <v>2050</v>
      </c>
      <c r="J65" t="s">
        <v>28</v>
      </c>
      <c r="K65">
        <f t="shared" ref="K65:K69" si="18">AVERAGE(G65:G66)</f>
        <v>17.5</v>
      </c>
      <c r="L65" cm="1">
        <f t="array" ref="L65">STOWA2024_NDJF_T(A65*60,K65,I65,J65,"")</f>
        <v>9.6698904925866871E-2</v>
      </c>
      <c r="M65">
        <f t="shared" si="4"/>
        <v>31.024136232979227</v>
      </c>
    </row>
    <row r="66" spans="1:13" x14ac:dyDescent="0.3">
      <c r="A66">
        <v>48</v>
      </c>
      <c r="B66">
        <f t="shared" si="15"/>
        <v>15.084758072808018</v>
      </c>
      <c r="C66">
        <f t="shared" si="16"/>
        <v>15.084758072808018</v>
      </c>
      <c r="D66" t="s">
        <v>23</v>
      </c>
      <c r="E66" t="s">
        <v>19</v>
      </c>
      <c r="F66">
        <v>1</v>
      </c>
      <c r="G66">
        <f t="shared" si="17"/>
        <v>20</v>
      </c>
      <c r="I66">
        <v>2050</v>
      </c>
      <c r="J66" t="s">
        <v>28</v>
      </c>
      <c r="K66">
        <f t="shared" si="18"/>
        <v>22.5</v>
      </c>
      <c r="L66" cm="1">
        <f t="array" ref="L66">STOWA2024_NDJF_T(A66*60,K66,I66,J66,"")</f>
        <v>0.18821311407845889</v>
      </c>
      <c r="M66">
        <f t="shared" si="4"/>
        <v>15.939378160171209</v>
      </c>
    </row>
    <row r="67" spans="1:13" x14ac:dyDescent="0.3">
      <c r="A67">
        <v>48</v>
      </c>
      <c r="B67">
        <f t="shared" si="15"/>
        <v>7.5517930710319234</v>
      </c>
      <c r="C67">
        <f t="shared" si="16"/>
        <v>7.5517930710319234</v>
      </c>
      <c r="D67" t="s">
        <v>23</v>
      </c>
      <c r="E67" t="s">
        <v>19</v>
      </c>
      <c r="F67">
        <v>1</v>
      </c>
      <c r="G67">
        <f t="shared" si="17"/>
        <v>25</v>
      </c>
      <c r="I67">
        <v>2050</v>
      </c>
      <c r="J67" t="s">
        <v>28</v>
      </c>
      <c r="K67">
        <f t="shared" si="18"/>
        <v>27.5</v>
      </c>
      <c r="L67" cm="1">
        <f t="array" ref="L67">STOWA2024_NDJF_T(A67*60,K67,I67,J67,"")</f>
        <v>0.35767148328361736</v>
      </c>
      <c r="M67">
        <f t="shared" ref="M67:M130" si="19">1/L67 * 12/4</f>
        <v>8.3875850891392858</v>
      </c>
    </row>
    <row r="68" spans="1:13" x14ac:dyDescent="0.3">
      <c r="A68">
        <v>48</v>
      </c>
      <c r="B68">
        <f t="shared" si="15"/>
        <v>3.8743886549640418</v>
      </c>
      <c r="C68">
        <f t="shared" si="16"/>
        <v>3.8743886549640418</v>
      </c>
      <c r="D68" t="s">
        <v>23</v>
      </c>
      <c r="E68" t="s">
        <v>19</v>
      </c>
      <c r="F68">
        <v>1</v>
      </c>
      <c r="G68">
        <f t="shared" si="17"/>
        <v>30</v>
      </c>
      <c r="I68">
        <v>2050</v>
      </c>
      <c r="J68" t="s">
        <v>28</v>
      </c>
      <c r="K68">
        <f t="shared" si="18"/>
        <v>32.5</v>
      </c>
      <c r="L68" cm="1">
        <f t="array" ref="L68">STOWA2024_NDJF_T(A68*60,K68,I68,J68,"")</f>
        <v>0.66471735581529801</v>
      </c>
      <c r="M68">
        <f t="shared" si="19"/>
        <v>4.513196434175244</v>
      </c>
    </row>
    <row r="69" spans="1:13" x14ac:dyDescent="0.3">
      <c r="A69">
        <v>48</v>
      </c>
      <c r="B69">
        <f t="shared" si="15"/>
        <v>2.0333693920323199</v>
      </c>
      <c r="C69">
        <f t="shared" si="16"/>
        <v>2.0333693920323199</v>
      </c>
      <c r="D69" t="s">
        <v>23</v>
      </c>
      <c r="E69" t="s">
        <v>19</v>
      </c>
      <c r="F69">
        <v>1</v>
      </c>
      <c r="G69">
        <f t="shared" si="17"/>
        <v>35</v>
      </c>
      <c r="I69">
        <v>2050</v>
      </c>
      <c r="J69" t="s">
        <v>28</v>
      </c>
      <c r="K69">
        <f t="shared" si="18"/>
        <v>37.5</v>
      </c>
      <c r="L69" cm="1">
        <f t="array" ref="L69">STOWA2024_NDJF_T(A69*60,K69,I69,J69,"")</f>
        <v>1.2097617894381749</v>
      </c>
      <c r="M69">
        <f t="shared" si="19"/>
        <v>2.479827042142924</v>
      </c>
    </row>
    <row r="70" spans="1:13" x14ac:dyDescent="0.3">
      <c r="A70">
        <v>48</v>
      </c>
      <c r="B70">
        <f>M69-M70</f>
        <v>1.0906932208988689</v>
      </c>
      <c r="C70">
        <f t="shared" si="16"/>
        <v>1.0906932208988689</v>
      </c>
      <c r="D70" t="s">
        <v>23</v>
      </c>
      <c r="E70" t="s">
        <v>19</v>
      </c>
      <c r="F70">
        <v>1</v>
      </c>
      <c r="G70">
        <f>G69+5</f>
        <v>40</v>
      </c>
      <c r="I70">
        <v>2050</v>
      </c>
      <c r="J70" t="s">
        <v>28</v>
      </c>
      <c r="K70">
        <f>AVERAGE(G70:G71)</f>
        <v>42.5</v>
      </c>
      <c r="L70" cm="1">
        <f t="array" ref="L70">STOWA2024_NDJF_T(A70*60,K70,I70,J70,"")</f>
        <v>2.1596191483649245</v>
      </c>
      <c r="M70">
        <f t="shared" si="19"/>
        <v>1.3891338212440552</v>
      </c>
    </row>
    <row r="71" spans="1:13" x14ac:dyDescent="0.3">
      <c r="A71">
        <v>48</v>
      </c>
      <c r="B71">
        <f t="shared" ref="B71:B93" si="20">M70-M71</f>
        <v>0.59667338810951764</v>
      </c>
      <c r="C71">
        <f t="shared" si="16"/>
        <v>0.59667338810951764</v>
      </c>
      <c r="D71" t="s">
        <v>23</v>
      </c>
      <c r="E71" t="s">
        <v>19</v>
      </c>
      <c r="F71">
        <v>1</v>
      </c>
      <c r="G71">
        <f t="shared" ref="G71:G94" si="21">G70+5</f>
        <v>45</v>
      </c>
      <c r="I71">
        <v>2050</v>
      </c>
      <c r="J71" t="s">
        <v>28</v>
      </c>
      <c r="K71">
        <f t="shared" ref="K71:K93" si="22">AVERAGE(G71:G72)</f>
        <v>47.5</v>
      </c>
      <c r="L71" cm="1">
        <f t="array" ref="L71">STOWA2024_NDJF_T(A71*60,K71,I71,J71,"")</f>
        <v>3.7856779651870447</v>
      </c>
      <c r="M71">
        <f t="shared" si="19"/>
        <v>0.79246043313453751</v>
      </c>
    </row>
    <row r="72" spans="1:13" x14ac:dyDescent="0.3">
      <c r="A72">
        <v>48</v>
      </c>
      <c r="B72">
        <f t="shared" si="20"/>
        <v>0.33258387383488813</v>
      </c>
      <c r="C72">
        <f t="shared" si="16"/>
        <v>0.33258387383488813</v>
      </c>
      <c r="D72" t="s">
        <v>23</v>
      </c>
      <c r="E72" t="s">
        <v>19</v>
      </c>
      <c r="F72">
        <v>1</v>
      </c>
      <c r="G72">
        <f t="shared" si="21"/>
        <v>50</v>
      </c>
      <c r="I72">
        <v>2050</v>
      </c>
      <c r="J72" t="s">
        <v>28</v>
      </c>
      <c r="K72">
        <f t="shared" si="22"/>
        <v>52.5</v>
      </c>
      <c r="L72" cm="1">
        <f t="array" ref="L72">STOWA2024_NDJF_T(A72*60,K72,I72,J72,"")</f>
        <v>6.5234897046475471</v>
      </c>
      <c r="M72">
        <f t="shared" si="19"/>
        <v>0.45987655929964938</v>
      </c>
    </row>
    <row r="73" spans="1:13" x14ac:dyDescent="0.3">
      <c r="A73">
        <v>48</v>
      </c>
      <c r="B73">
        <f t="shared" si="20"/>
        <v>0.18867526068307577</v>
      </c>
      <c r="C73">
        <f t="shared" si="16"/>
        <v>0.18867526068307577</v>
      </c>
      <c r="D73" t="s">
        <v>23</v>
      </c>
      <c r="E73" t="s">
        <v>19</v>
      </c>
      <c r="F73">
        <v>1</v>
      </c>
      <c r="G73">
        <f t="shared" si="21"/>
        <v>55</v>
      </c>
      <c r="I73">
        <v>2050</v>
      </c>
      <c r="J73" t="s">
        <v>28</v>
      </c>
      <c r="K73">
        <f t="shared" si="22"/>
        <v>57.5</v>
      </c>
      <c r="L73" cm="1">
        <f t="array" ref="L73">STOWA2024_NDJF_T(A73*60,K73,I73,J73,"")</f>
        <v>11.061893933780242</v>
      </c>
      <c r="M73">
        <f t="shared" si="19"/>
        <v>0.27120129861657361</v>
      </c>
    </row>
    <row r="74" spans="1:13" x14ac:dyDescent="0.3">
      <c r="A74">
        <v>48</v>
      </c>
      <c r="B74">
        <f t="shared" si="20"/>
        <v>0.1088226548998093</v>
      </c>
      <c r="C74">
        <f t="shared" si="16"/>
        <v>0.1088226548998093</v>
      </c>
      <c r="D74" t="s">
        <v>23</v>
      </c>
      <c r="E74" t="s">
        <v>19</v>
      </c>
      <c r="F74">
        <v>1</v>
      </c>
      <c r="G74">
        <f t="shared" si="21"/>
        <v>60</v>
      </c>
      <c r="I74">
        <v>2050</v>
      </c>
      <c r="J74" t="s">
        <v>28</v>
      </c>
      <c r="K74">
        <f t="shared" si="22"/>
        <v>62.5</v>
      </c>
      <c r="L74" cm="1">
        <f t="array" ref="L74">STOWA2024_NDJF_T(A74*60,K74,I74,J74,"")</f>
        <v>18.475335988351244</v>
      </c>
      <c r="M74">
        <f t="shared" si="19"/>
        <v>0.1623786437167643</v>
      </c>
    </row>
    <row r="75" spans="1:13" x14ac:dyDescent="0.3">
      <c r="A75">
        <v>48</v>
      </c>
      <c r="B75">
        <f t="shared" si="20"/>
        <v>6.3752940566295074E-2</v>
      </c>
      <c r="C75">
        <f t="shared" si="16"/>
        <v>6.3752940566295074E-2</v>
      </c>
      <c r="D75" t="s">
        <v>23</v>
      </c>
      <c r="E75" t="s">
        <v>19</v>
      </c>
      <c r="F75">
        <v>1</v>
      </c>
      <c r="G75">
        <f t="shared" si="21"/>
        <v>65</v>
      </c>
      <c r="I75">
        <v>2050</v>
      </c>
      <c r="J75" t="s">
        <v>28</v>
      </c>
      <c r="K75">
        <f t="shared" si="22"/>
        <v>67.5</v>
      </c>
      <c r="L75" cm="1">
        <f t="array" ref="L75">STOWA2024_NDJF_T(A75*60,K75,I75,J75,"")</f>
        <v>30.418034084107081</v>
      </c>
      <c r="M75">
        <f t="shared" si="19"/>
        <v>9.8625703150469229E-2</v>
      </c>
    </row>
    <row r="76" spans="1:13" x14ac:dyDescent="0.3">
      <c r="A76">
        <v>48</v>
      </c>
      <c r="B76">
        <f t="shared" si="20"/>
        <v>3.7905610527751141E-2</v>
      </c>
      <c r="C76">
        <f t="shared" si="16"/>
        <v>3.7905610527751141E-2</v>
      </c>
      <c r="D76" t="s">
        <v>23</v>
      </c>
      <c r="E76" t="s">
        <v>19</v>
      </c>
      <c r="F76">
        <v>1</v>
      </c>
      <c r="G76">
        <f t="shared" si="21"/>
        <v>70</v>
      </c>
      <c r="I76">
        <v>2050</v>
      </c>
      <c r="J76" t="s">
        <v>28</v>
      </c>
      <c r="K76">
        <f t="shared" si="22"/>
        <v>72.5</v>
      </c>
      <c r="L76" cm="1">
        <f t="array" ref="L76">STOWA2024_NDJF_T(A76*60,K76,I76,J76,"")</f>
        <v>49.407039258658287</v>
      </c>
      <c r="M76">
        <f t="shared" si="19"/>
        <v>6.0720092622718089E-2</v>
      </c>
    </row>
    <row r="77" spans="1:13" x14ac:dyDescent="0.3">
      <c r="A77">
        <v>48</v>
      </c>
      <c r="B77">
        <f t="shared" si="20"/>
        <v>2.2854479956736742E-2</v>
      </c>
      <c r="C77">
        <f t="shared" si="16"/>
        <v>2.2854479956736742E-2</v>
      </c>
      <c r="D77" t="s">
        <v>23</v>
      </c>
      <c r="E77" t="s">
        <v>19</v>
      </c>
      <c r="F77">
        <v>1</v>
      </c>
      <c r="G77">
        <f t="shared" si="21"/>
        <v>75</v>
      </c>
      <c r="I77">
        <v>2050</v>
      </c>
      <c r="J77" t="s">
        <v>28</v>
      </c>
      <c r="K77">
        <f t="shared" si="22"/>
        <v>77.5</v>
      </c>
      <c r="L77" cm="1">
        <f t="array" ref="L77">STOWA2024_NDJF_T(A77*60,K77,I77,J77,"")</f>
        <v>79.227557374113616</v>
      </c>
      <c r="M77">
        <f t="shared" si="19"/>
        <v>3.7865612665981346E-2</v>
      </c>
    </row>
    <row r="78" spans="1:13" x14ac:dyDescent="0.3">
      <c r="A78">
        <v>48</v>
      </c>
      <c r="B78">
        <f t="shared" si="20"/>
        <v>1.3963242250423197E-2</v>
      </c>
      <c r="C78">
        <f t="shared" si="16"/>
        <v>1.3963242250423197E-2</v>
      </c>
      <c r="D78" t="s">
        <v>23</v>
      </c>
      <c r="E78" t="s">
        <v>19</v>
      </c>
      <c r="F78">
        <v>1</v>
      </c>
      <c r="G78">
        <f t="shared" si="21"/>
        <v>80</v>
      </c>
      <c r="I78">
        <v>2050</v>
      </c>
      <c r="J78" t="s">
        <v>28</v>
      </c>
      <c r="K78">
        <f t="shared" si="22"/>
        <v>82.5</v>
      </c>
      <c r="L78" cm="1">
        <f t="array" ref="L78">STOWA2024_NDJF_T(A78*60,K78,I78,J78,"")</f>
        <v>125.51056434332924</v>
      </c>
      <c r="M78">
        <f t="shared" si="19"/>
        <v>2.390237041555815E-2</v>
      </c>
    </row>
    <row r="79" spans="1:13" x14ac:dyDescent="0.3">
      <c r="A79">
        <v>48</v>
      </c>
      <c r="B79">
        <f t="shared" si="20"/>
        <v>8.6387058997409588E-3</v>
      </c>
      <c r="C79">
        <f t="shared" si="16"/>
        <v>8.6387058997409588E-3</v>
      </c>
      <c r="D79" t="s">
        <v>23</v>
      </c>
      <c r="E79" t="s">
        <v>19</v>
      </c>
      <c r="F79">
        <v>1</v>
      </c>
      <c r="G79">
        <f t="shared" si="21"/>
        <v>85</v>
      </c>
      <c r="I79">
        <v>2050</v>
      </c>
      <c r="J79" t="s">
        <v>28</v>
      </c>
      <c r="K79">
        <f t="shared" si="22"/>
        <v>87.5</v>
      </c>
      <c r="L79" cm="1">
        <f t="array" ref="L79">STOWA2024_NDJF_T(A79*60,K79,I79,J79,"")</f>
        <v>196.5452003279558</v>
      </c>
      <c r="M79">
        <f t="shared" si="19"/>
        <v>1.5263664515817191E-2</v>
      </c>
    </row>
    <row r="80" spans="1:13" x14ac:dyDescent="0.3">
      <c r="A80">
        <v>48</v>
      </c>
      <c r="B80">
        <f t="shared" si="20"/>
        <v>5.4088458050914143E-3</v>
      </c>
      <c r="C80">
        <f t="shared" si="16"/>
        <v>5.4088458050914143E-3</v>
      </c>
      <c r="D80" t="s">
        <v>23</v>
      </c>
      <c r="E80" t="s">
        <v>19</v>
      </c>
      <c r="F80">
        <v>1</v>
      </c>
      <c r="G80">
        <f t="shared" si="21"/>
        <v>90</v>
      </c>
      <c r="I80">
        <v>2050</v>
      </c>
      <c r="J80" t="s">
        <v>28</v>
      </c>
      <c r="K80">
        <f t="shared" si="22"/>
        <v>92.5</v>
      </c>
      <c r="L80" cm="1">
        <f t="array" ref="L80">STOWA2024_NDJF_T(A80*60,K80,I80,J80,"")</f>
        <v>304.41960304504266</v>
      </c>
      <c r="M80">
        <f t="shared" si="19"/>
        <v>9.8548187107257764E-3</v>
      </c>
    </row>
    <row r="81" spans="1:13" x14ac:dyDescent="0.3">
      <c r="A81">
        <v>48</v>
      </c>
      <c r="B81">
        <f t="shared" si="20"/>
        <v>3.4252981540344399E-3</v>
      </c>
      <c r="C81">
        <f t="shared" si="16"/>
        <v>3.4252981540344399E-3</v>
      </c>
      <c r="D81" t="s">
        <v>23</v>
      </c>
      <c r="E81" t="s">
        <v>19</v>
      </c>
      <c r="F81">
        <v>1</v>
      </c>
      <c r="G81">
        <f t="shared" si="21"/>
        <v>95</v>
      </c>
      <c r="I81">
        <v>2050</v>
      </c>
      <c r="J81" t="s">
        <v>28</v>
      </c>
      <c r="K81">
        <f t="shared" si="22"/>
        <v>97.5</v>
      </c>
      <c r="L81" cm="1">
        <f t="array" ref="L81">STOWA2024_NDJF_T(A81*60,K81,I81,J81,"")</f>
        <v>466.59777716673403</v>
      </c>
      <c r="M81">
        <f t="shared" si="19"/>
        <v>6.4295205566913365E-3</v>
      </c>
    </row>
    <row r="82" spans="1:13" x14ac:dyDescent="0.3">
      <c r="A82">
        <v>48</v>
      </c>
      <c r="B82">
        <f t="shared" si="20"/>
        <v>2.1926637831287139E-3</v>
      </c>
      <c r="C82">
        <f t="shared" si="16"/>
        <v>2.1926637831287139E-3</v>
      </c>
      <c r="D82" t="s">
        <v>23</v>
      </c>
      <c r="E82" t="s">
        <v>19</v>
      </c>
      <c r="F82">
        <v>1</v>
      </c>
      <c r="G82">
        <f t="shared" si="21"/>
        <v>100</v>
      </c>
      <c r="I82">
        <v>2050</v>
      </c>
      <c r="J82" t="s">
        <v>28</v>
      </c>
      <c r="K82">
        <f t="shared" si="22"/>
        <v>102.5</v>
      </c>
      <c r="L82" cm="1">
        <f t="array" ref="L82">STOWA2024_NDJF_T(A82*60,K82,I82,J82,"")</f>
        <v>708.07208275709695</v>
      </c>
      <c r="M82">
        <f t="shared" si="19"/>
        <v>4.2368567735626226E-3</v>
      </c>
    </row>
    <row r="83" spans="1:13" x14ac:dyDescent="0.3">
      <c r="A83">
        <v>48</v>
      </c>
      <c r="B83">
        <f t="shared" si="20"/>
        <v>1.4181957312282187E-3</v>
      </c>
      <c r="C83">
        <f t="shared" si="16"/>
        <v>1.4181957312282187E-3</v>
      </c>
      <c r="D83" t="s">
        <v>23</v>
      </c>
      <c r="E83" t="s">
        <v>19</v>
      </c>
      <c r="F83">
        <v>1</v>
      </c>
      <c r="G83">
        <f t="shared" si="21"/>
        <v>105</v>
      </c>
      <c r="I83">
        <v>2050</v>
      </c>
      <c r="J83" t="s">
        <v>28</v>
      </c>
      <c r="K83">
        <f t="shared" si="22"/>
        <v>107.5</v>
      </c>
      <c r="L83" cm="1">
        <f t="array" ref="L83">STOWA2024_NDJF_T(A83*60,K83,I83,J83,"")</f>
        <v>1064.3351417364509</v>
      </c>
      <c r="M83">
        <f t="shared" si="19"/>
        <v>2.8186610423344039E-3</v>
      </c>
    </row>
    <row r="84" spans="1:13" x14ac:dyDescent="0.3">
      <c r="A84">
        <v>48</v>
      </c>
      <c r="B84">
        <f t="shared" si="20"/>
        <v>9.2635510834058023E-4</v>
      </c>
      <c r="C84">
        <f t="shared" si="16"/>
        <v>9.2635510834058023E-4</v>
      </c>
      <c r="D84" t="s">
        <v>23</v>
      </c>
      <c r="E84" t="s">
        <v>19</v>
      </c>
      <c r="F84">
        <v>1</v>
      </c>
      <c r="G84">
        <f t="shared" si="21"/>
        <v>110</v>
      </c>
      <c r="I84">
        <v>2050</v>
      </c>
      <c r="J84" t="s">
        <v>28</v>
      </c>
      <c r="K84">
        <f t="shared" si="22"/>
        <v>112.5</v>
      </c>
      <c r="L84" cm="1">
        <f t="array" ref="L84">STOWA2024_NDJF_T(A84*60,K84,I84,J84,"")</f>
        <v>1585.3673267664083</v>
      </c>
      <c r="M84">
        <f t="shared" si="19"/>
        <v>1.8923059339938236E-3</v>
      </c>
    </row>
    <row r="85" spans="1:13" x14ac:dyDescent="0.3">
      <c r="A85">
        <v>48</v>
      </c>
      <c r="B85">
        <f t="shared" si="20"/>
        <v>6.1080217676153393E-4</v>
      </c>
      <c r="C85">
        <f t="shared" si="16"/>
        <v>6.1080217676153393E-4</v>
      </c>
      <c r="D85" t="s">
        <v>23</v>
      </c>
      <c r="E85" t="s">
        <v>19</v>
      </c>
      <c r="F85">
        <v>1</v>
      </c>
      <c r="G85">
        <f t="shared" si="21"/>
        <v>115</v>
      </c>
      <c r="I85">
        <v>2050</v>
      </c>
      <c r="J85" t="s">
        <v>28</v>
      </c>
      <c r="K85">
        <f t="shared" si="22"/>
        <v>117.5</v>
      </c>
      <c r="L85" cm="1">
        <f t="array" ref="L85">STOWA2024_NDJF_T(A85*60,K85,I85,J85,"")</f>
        <v>2340.999769270446</v>
      </c>
      <c r="M85">
        <f t="shared" si="19"/>
        <v>1.2815037572322897E-3</v>
      </c>
    </row>
    <row r="86" spans="1:13" x14ac:dyDescent="0.3">
      <c r="A86">
        <v>48</v>
      </c>
      <c r="B86">
        <f t="shared" si="20"/>
        <v>4.0639712320268608E-4</v>
      </c>
      <c r="C86">
        <f t="shared" si="16"/>
        <v>4.0639712320268608E-4</v>
      </c>
      <c r="D86" t="s">
        <v>23</v>
      </c>
      <c r="E86" t="s">
        <v>19</v>
      </c>
      <c r="F86">
        <v>1</v>
      </c>
      <c r="G86">
        <f t="shared" si="21"/>
        <v>120</v>
      </c>
      <c r="I86">
        <v>2050</v>
      </c>
      <c r="J86" t="s">
        <v>28</v>
      </c>
      <c r="K86">
        <f t="shared" si="22"/>
        <v>122.5</v>
      </c>
      <c r="L86" cm="1">
        <f t="array" ref="L86">STOWA2024_NDJF_T(A86*60,K86,I86,J86,"")</f>
        <v>3428.1536481855928</v>
      </c>
      <c r="M86">
        <f t="shared" si="19"/>
        <v>8.7510663402960362E-4</v>
      </c>
    </row>
    <row r="87" spans="1:13" x14ac:dyDescent="0.3">
      <c r="A87">
        <v>48</v>
      </c>
      <c r="B87">
        <f t="shared" si="20"/>
        <v>2.7273209253589022E-4</v>
      </c>
      <c r="C87">
        <f t="shared" si="16"/>
        <v>2.7273209253589022E-4</v>
      </c>
      <c r="D87" t="s">
        <v>23</v>
      </c>
      <c r="E87" t="s">
        <v>19</v>
      </c>
      <c r="F87">
        <v>1</v>
      </c>
      <c r="G87">
        <f t="shared" si="21"/>
        <v>125</v>
      </c>
      <c r="I87">
        <v>2050</v>
      </c>
      <c r="J87" t="s">
        <v>28</v>
      </c>
      <c r="K87">
        <f t="shared" si="22"/>
        <v>127.5</v>
      </c>
      <c r="L87" cm="1">
        <f t="array" ref="L87">STOWA2024_NDJF_T(A87*60,K87,I87,J87,"")</f>
        <v>4980.2901572846586</v>
      </c>
      <c r="M87">
        <f t="shared" si="19"/>
        <v>6.023745414937134E-4</v>
      </c>
    </row>
    <row r="88" spans="1:13" x14ac:dyDescent="0.3">
      <c r="A88">
        <v>48</v>
      </c>
      <c r="B88">
        <f t="shared" si="20"/>
        <v>1.845466029334883E-4</v>
      </c>
      <c r="C88">
        <f t="shared" si="16"/>
        <v>1.845466029334883E-4</v>
      </c>
      <c r="D88" t="s">
        <v>23</v>
      </c>
      <c r="E88" t="s">
        <v>19</v>
      </c>
      <c r="F88">
        <v>1</v>
      </c>
      <c r="G88">
        <f t="shared" si="21"/>
        <v>130</v>
      </c>
      <c r="I88">
        <v>2050</v>
      </c>
      <c r="J88" t="s">
        <v>28</v>
      </c>
      <c r="K88">
        <f t="shared" si="22"/>
        <v>132.5</v>
      </c>
      <c r="L88" cm="1">
        <f t="array" ref="L88">STOWA2024_NDJF_T(A88*60,K88,I88,J88,"")</f>
        <v>7179.9889934061566</v>
      </c>
      <c r="M88">
        <f t="shared" si="19"/>
        <v>4.178279385602251E-4</v>
      </c>
    </row>
    <row r="89" spans="1:13" x14ac:dyDescent="0.3">
      <c r="A89">
        <v>48</v>
      </c>
      <c r="B89">
        <f t="shared" si="20"/>
        <v>1.2587193605802872E-4</v>
      </c>
      <c r="C89">
        <f t="shared" si="16"/>
        <v>1.2587193605802872E-4</v>
      </c>
      <c r="D89" t="s">
        <v>23</v>
      </c>
      <c r="E89" t="s">
        <v>19</v>
      </c>
      <c r="F89">
        <v>1</v>
      </c>
      <c r="G89">
        <f t="shared" si="21"/>
        <v>135</v>
      </c>
      <c r="I89">
        <v>2050</v>
      </c>
      <c r="J89" t="s">
        <v>28</v>
      </c>
      <c r="K89">
        <f t="shared" si="22"/>
        <v>137.5</v>
      </c>
      <c r="L89" cm="1">
        <f t="array" ref="L89">STOWA2024_NDJF_T(A89*60,K89,I89,J89,"")</f>
        <v>10275.520880847213</v>
      </c>
      <c r="M89">
        <f t="shared" si="19"/>
        <v>2.9195600250219637E-4</v>
      </c>
    </row>
    <row r="90" spans="1:13" x14ac:dyDescent="0.3">
      <c r="A90">
        <v>48</v>
      </c>
      <c r="B90">
        <f t="shared" si="20"/>
        <v>8.6509743225431362E-5</v>
      </c>
      <c r="C90">
        <f t="shared" si="16"/>
        <v>8.6509743225431362E-5</v>
      </c>
      <c r="D90" t="s">
        <v>23</v>
      </c>
      <c r="E90" t="s">
        <v>19</v>
      </c>
      <c r="F90">
        <v>1</v>
      </c>
      <c r="G90">
        <f t="shared" si="21"/>
        <v>140</v>
      </c>
      <c r="I90">
        <v>2050</v>
      </c>
      <c r="J90" t="s">
        <v>28</v>
      </c>
      <c r="K90">
        <f t="shared" si="22"/>
        <v>142.5</v>
      </c>
      <c r="L90" cm="1">
        <f t="array" ref="L90">STOWA2024_NDJF_T(A90*60,K90,I90,J90,"")</f>
        <v>14602.358838564094</v>
      </c>
      <c r="M90">
        <f t="shared" si="19"/>
        <v>2.0544625927676501E-4</v>
      </c>
    </row>
    <row r="91" spans="1:13" x14ac:dyDescent="0.3">
      <c r="A91">
        <v>48</v>
      </c>
      <c r="B91">
        <f t="shared" si="20"/>
        <v>5.989130110953684E-5</v>
      </c>
      <c r="C91">
        <f t="shared" si="16"/>
        <v>5.989130110953684E-5</v>
      </c>
      <c r="D91" t="s">
        <v>23</v>
      </c>
      <c r="E91" t="s">
        <v>19</v>
      </c>
      <c r="F91">
        <v>1</v>
      </c>
      <c r="G91">
        <f t="shared" si="21"/>
        <v>145</v>
      </c>
      <c r="I91">
        <v>2050</v>
      </c>
      <c r="J91" t="s">
        <v>28</v>
      </c>
      <c r="K91">
        <f t="shared" si="22"/>
        <v>147.5</v>
      </c>
      <c r="L91" cm="1">
        <f t="array" ref="L91">STOWA2024_NDJF_T(A91*60,K91,I91,J91,"")</f>
        <v>20610.771613518642</v>
      </c>
      <c r="M91">
        <f t="shared" si="19"/>
        <v>1.4555495816722817E-4</v>
      </c>
    </row>
    <row r="92" spans="1:13" x14ac:dyDescent="0.3">
      <c r="A92">
        <v>48</v>
      </c>
      <c r="B92">
        <f t="shared" si="20"/>
        <v>4.1756825588212172E-5</v>
      </c>
      <c r="C92">
        <f t="shared" si="16"/>
        <v>4.1756825588212172E-5</v>
      </c>
      <c r="D92" t="s">
        <v>23</v>
      </c>
      <c r="E92" t="s">
        <v>19</v>
      </c>
      <c r="F92">
        <v>1</v>
      </c>
      <c r="G92">
        <f t="shared" si="21"/>
        <v>150</v>
      </c>
      <c r="I92">
        <v>2050</v>
      </c>
      <c r="J92" t="s">
        <v>28</v>
      </c>
      <c r="K92">
        <f t="shared" si="22"/>
        <v>152.5</v>
      </c>
      <c r="L92" cm="1">
        <f t="array" ref="L92">STOWA2024_NDJF_T(A92*60,K92,I92,J92,"")</f>
        <v>28902.254072020609</v>
      </c>
      <c r="M92">
        <f t="shared" si="19"/>
        <v>1.03798132579016E-4</v>
      </c>
    </row>
    <row r="93" spans="1:13" x14ac:dyDescent="0.3">
      <c r="A93">
        <v>48</v>
      </c>
      <c r="B93">
        <f t="shared" si="20"/>
        <v>2.9311123715644965E-5</v>
      </c>
      <c r="C93">
        <f t="shared" si="16"/>
        <v>2.9311123715644965E-5</v>
      </c>
      <c r="D93" t="s">
        <v>23</v>
      </c>
      <c r="E93" t="s">
        <v>19</v>
      </c>
      <c r="F93">
        <v>1</v>
      </c>
      <c r="G93">
        <f t="shared" si="21"/>
        <v>155</v>
      </c>
      <c r="I93">
        <v>2050</v>
      </c>
      <c r="J93" t="s">
        <v>28</v>
      </c>
      <c r="K93">
        <f t="shared" si="22"/>
        <v>157.5</v>
      </c>
      <c r="L93" cm="1">
        <f t="array" ref="L93">STOWA2024_NDJF_T(A93*60,K93,I93,J93,"")</f>
        <v>40275.479520231471</v>
      </c>
      <c r="M93">
        <f t="shared" si="19"/>
        <v>7.4487008863371036E-5</v>
      </c>
    </row>
    <row r="94" spans="1:13" x14ac:dyDescent="0.3">
      <c r="A94">
        <v>48</v>
      </c>
      <c r="B94" s="1">
        <f>M93</f>
        <v>7.4487008863371036E-5</v>
      </c>
      <c r="C94">
        <f t="shared" si="16"/>
        <v>7.4487008863371036E-5</v>
      </c>
      <c r="D94" t="s">
        <v>23</v>
      </c>
      <c r="E94" t="s">
        <v>19</v>
      </c>
      <c r="F94">
        <v>1</v>
      </c>
      <c r="G94">
        <f t="shared" si="21"/>
        <v>160</v>
      </c>
      <c r="I94">
        <v>2050</v>
      </c>
      <c r="J94" t="s">
        <v>28</v>
      </c>
      <c r="K94" s="1">
        <v>999</v>
      </c>
      <c r="L94" cm="1">
        <f t="array" ref="L94">STOWA2024_NDJF_T(A94*60,K94,I94,J94,"")</f>
        <v>3620364080081223.5</v>
      </c>
      <c r="M94">
        <f t="shared" si="19"/>
        <v>8.2864594102720587E-16</v>
      </c>
    </row>
    <row r="95" spans="1:13" x14ac:dyDescent="0.3">
      <c r="A95">
        <v>96</v>
      </c>
      <c r="B95" s="1">
        <f>365.25*24/A95 - M95</f>
        <v>10.437624763414306</v>
      </c>
      <c r="C95">
        <f>B95</f>
        <v>10.437624763414306</v>
      </c>
      <c r="D95" t="s">
        <v>23</v>
      </c>
      <c r="E95" t="s">
        <v>19</v>
      </c>
      <c r="F95">
        <v>1</v>
      </c>
      <c r="G95">
        <v>10</v>
      </c>
      <c r="I95">
        <v>2050</v>
      </c>
      <c r="J95" t="s">
        <v>28</v>
      </c>
      <c r="K95" s="1">
        <v>12.5</v>
      </c>
      <c r="L95" cm="1">
        <f t="array" ref="L95">STOWA2024_NDJF_T(A95*60,K95,I95,J95,"")</f>
        <v>3.7094338522612985E-2</v>
      </c>
      <c r="M95">
        <f t="shared" si="19"/>
        <v>80.874875236585694</v>
      </c>
    </row>
    <row r="96" spans="1:13" x14ac:dyDescent="0.3">
      <c r="A96">
        <v>96</v>
      </c>
      <c r="B96">
        <f t="shared" ref="B96:B100" si="23">M95-M96</f>
        <v>30.268672354477367</v>
      </c>
      <c r="C96">
        <f t="shared" ref="C96:C125" si="24">B96</f>
        <v>30.268672354477367</v>
      </c>
      <c r="D96" t="s">
        <v>23</v>
      </c>
      <c r="E96" t="s">
        <v>19</v>
      </c>
      <c r="F96">
        <v>1</v>
      </c>
      <c r="G96">
        <f t="shared" ref="G96:G100" si="25">G95+5</f>
        <v>15</v>
      </c>
      <c r="I96">
        <v>2050</v>
      </c>
      <c r="J96" t="s">
        <v>28</v>
      </c>
      <c r="K96">
        <f t="shared" ref="K96:K100" si="26">AVERAGE(G96:G97)</f>
        <v>17.5</v>
      </c>
      <c r="L96" cm="1">
        <f t="array" ref="L96">STOWA2024_NDJF_T(A96*60,K96,I96,J96,"")</f>
        <v>5.9281270459843986E-2</v>
      </c>
      <c r="M96">
        <f t="shared" si="19"/>
        <v>50.606202882108327</v>
      </c>
    </row>
    <row r="97" spans="1:13" x14ac:dyDescent="0.3">
      <c r="A97">
        <v>96</v>
      </c>
      <c r="B97">
        <f t="shared" si="23"/>
        <v>18.788384482407245</v>
      </c>
      <c r="C97">
        <f t="shared" si="24"/>
        <v>18.788384482407245</v>
      </c>
      <c r="D97" t="s">
        <v>23</v>
      </c>
      <c r="E97" t="s">
        <v>19</v>
      </c>
      <c r="F97">
        <v>1</v>
      </c>
      <c r="G97">
        <f t="shared" si="25"/>
        <v>20</v>
      </c>
      <c r="I97">
        <v>2050</v>
      </c>
      <c r="J97" t="s">
        <v>28</v>
      </c>
      <c r="K97">
        <f t="shared" si="26"/>
        <v>22.5</v>
      </c>
      <c r="L97" cm="1">
        <f t="array" ref="L97">STOWA2024_NDJF_T(A97*60,K97,I97,J97,"")</f>
        <v>9.4286791203390105E-2</v>
      </c>
      <c r="M97">
        <f t="shared" si="19"/>
        <v>31.817818399701082</v>
      </c>
    </row>
    <row r="98" spans="1:13" x14ac:dyDescent="0.3">
      <c r="A98">
        <v>96</v>
      </c>
      <c r="B98">
        <f t="shared" si="23"/>
        <v>11.718727227383916</v>
      </c>
      <c r="C98">
        <f t="shared" si="24"/>
        <v>11.718727227383916</v>
      </c>
      <c r="D98" t="s">
        <v>23</v>
      </c>
      <c r="E98" t="s">
        <v>19</v>
      </c>
      <c r="F98">
        <v>1</v>
      </c>
      <c r="G98">
        <f t="shared" si="25"/>
        <v>25</v>
      </c>
      <c r="I98">
        <v>2050</v>
      </c>
      <c r="J98" t="s">
        <v>28</v>
      </c>
      <c r="K98">
        <f t="shared" si="26"/>
        <v>27.5</v>
      </c>
      <c r="L98" cm="1">
        <f t="array" ref="L98">STOWA2024_NDJF_T(A98*60,K98,I98,J98,"")</f>
        <v>0.14926048020180899</v>
      </c>
      <c r="M98">
        <f t="shared" si="19"/>
        <v>20.099091172317166</v>
      </c>
    </row>
    <row r="99" spans="1:13" x14ac:dyDescent="0.3">
      <c r="A99">
        <v>96</v>
      </c>
      <c r="B99">
        <f t="shared" si="23"/>
        <v>7.3442431987708012</v>
      </c>
      <c r="C99">
        <f t="shared" si="24"/>
        <v>7.3442431987708012</v>
      </c>
      <c r="D99" t="s">
        <v>23</v>
      </c>
      <c r="E99" t="s">
        <v>19</v>
      </c>
      <c r="F99">
        <v>1</v>
      </c>
      <c r="G99">
        <f t="shared" si="25"/>
        <v>30</v>
      </c>
      <c r="I99">
        <v>2050</v>
      </c>
      <c r="J99" t="s">
        <v>28</v>
      </c>
      <c r="K99">
        <f t="shared" si="26"/>
        <v>32.5</v>
      </c>
      <c r="L99" cm="1">
        <f t="array" ref="L99">STOWA2024_NDJF_T(A99*60,K99,I99,J99,"")</f>
        <v>0.23520468501247674</v>
      </c>
      <c r="M99">
        <f t="shared" si="19"/>
        <v>12.754847973546365</v>
      </c>
    </row>
    <row r="100" spans="1:13" x14ac:dyDescent="0.3">
      <c r="A100">
        <v>96</v>
      </c>
      <c r="B100">
        <f t="shared" si="23"/>
        <v>4.624012413519063</v>
      </c>
      <c r="C100">
        <f t="shared" si="24"/>
        <v>4.624012413519063</v>
      </c>
      <c r="D100" t="s">
        <v>23</v>
      </c>
      <c r="E100" t="s">
        <v>19</v>
      </c>
      <c r="F100">
        <v>1</v>
      </c>
      <c r="G100">
        <f t="shared" si="25"/>
        <v>35</v>
      </c>
      <c r="I100">
        <v>2050</v>
      </c>
      <c r="J100" t="s">
        <v>28</v>
      </c>
      <c r="K100">
        <f t="shared" si="26"/>
        <v>37.5</v>
      </c>
      <c r="L100" cm="1">
        <f t="array" ref="L100">STOWA2024_NDJF_T(A100*60,K100,I100,J100,"")</f>
        <v>0.36896576961272676</v>
      </c>
      <c r="M100">
        <f t="shared" si="19"/>
        <v>8.1308355600273021</v>
      </c>
    </row>
    <row r="101" spans="1:13" x14ac:dyDescent="0.3">
      <c r="A101">
        <v>96</v>
      </c>
      <c r="B101">
        <f>M100-M101</f>
        <v>2.9247195080816315</v>
      </c>
      <c r="C101">
        <f t="shared" si="24"/>
        <v>2.9247195080816315</v>
      </c>
      <c r="D101" t="s">
        <v>23</v>
      </c>
      <c r="E101" t="s">
        <v>19</v>
      </c>
      <c r="F101">
        <v>1</v>
      </c>
      <c r="G101">
        <f>G100+5</f>
        <v>40</v>
      </c>
      <c r="I101">
        <v>2050</v>
      </c>
      <c r="J101" t="s">
        <v>28</v>
      </c>
      <c r="K101">
        <f>AVERAGE(G101:G102)</f>
        <v>42.5</v>
      </c>
      <c r="L101" cm="1">
        <f t="array" ref="L101">STOWA2024_NDJF_T(A101*60,K101,I101,J101,"")</f>
        <v>0.5762453180195275</v>
      </c>
      <c r="M101">
        <f t="shared" si="19"/>
        <v>5.2061160519456706</v>
      </c>
    </row>
    <row r="102" spans="1:13" x14ac:dyDescent="0.3">
      <c r="A102">
        <v>96</v>
      </c>
      <c r="B102">
        <f t="shared" ref="B102:B124" si="27">M101-M102</f>
        <v>1.8582414730557146</v>
      </c>
      <c r="C102">
        <f t="shared" si="24"/>
        <v>1.8582414730557146</v>
      </c>
      <c r="D102" t="s">
        <v>23</v>
      </c>
      <c r="E102" t="s">
        <v>19</v>
      </c>
      <c r="F102">
        <v>1</v>
      </c>
      <c r="G102">
        <f t="shared" ref="G102:G125" si="28">G101+5</f>
        <v>45</v>
      </c>
      <c r="I102">
        <v>2050</v>
      </c>
      <c r="J102" t="s">
        <v>28</v>
      </c>
      <c r="K102">
        <f t="shared" ref="K102:K124" si="29">AVERAGE(G102:G103)</f>
        <v>47.5</v>
      </c>
      <c r="L102" cm="1">
        <f t="array" ref="L102">STOWA2024_NDJF_T(A102*60,K102,I102,J102,"")</f>
        <v>0.89609091658227535</v>
      </c>
      <c r="M102">
        <f t="shared" si="19"/>
        <v>3.347874578889956</v>
      </c>
    </row>
    <row r="103" spans="1:13" x14ac:dyDescent="0.3">
      <c r="A103">
        <v>96</v>
      </c>
      <c r="B103">
        <f t="shared" si="27"/>
        <v>1.1855823773038114</v>
      </c>
      <c r="C103">
        <f t="shared" si="24"/>
        <v>1.1855823773038114</v>
      </c>
      <c r="D103" t="s">
        <v>23</v>
      </c>
      <c r="E103" t="s">
        <v>19</v>
      </c>
      <c r="F103">
        <v>1</v>
      </c>
      <c r="G103">
        <f t="shared" si="28"/>
        <v>50</v>
      </c>
      <c r="I103">
        <v>2050</v>
      </c>
      <c r="J103" t="s">
        <v>28</v>
      </c>
      <c r="K103">
        <f t="shared" si="29"/>
        <v>52.5</v>
      </c>
      <c r="L103" cm="1">
        <f t="array" ref="L103">STOWA2024_NDJF_T(A103*60,K103,I103,J103,"")</f>
        <v>1.3874165562819663</v>
      </c>
      <c r="M103">
        <f t="shared" si="19"/>
        <v>2.1622922015861445</v>
      </c>
    </row>
    <row r="104" spans="1:13" x14ac:dyDescent="0.3">
      <c r="A104">
        <v>96</v>
      </c>
      <c r="B104">
        <f t="shared" si="27"/>
        <v>0.76002017489115792</v>
      </c>
      <c r="C104">
        <f t="shared" si="24"/>
        <v>0.76002017489115792</v>
      </c>
      <c r="D104" t="s">
        <v>23</v>
      </c>
      <c r="E104" t="s">
        <v>19</v>
      </c>
      <c r="F104">
        <v>1</v>
      </c>
      <c r="G104">
        <f t="shared" si="28"/>
        <v>55</v>
      </c>
      <c r="I104">
        <v>2050</v>
      </c>
      <c r="J104" t="s">
        <v>28</v>
      </c>
      <c r="K104">
        <f t="shared" si="29"/>
        <v>57.5</v>
      </c>
      <c r="L104" cm="1">
        <f t="array" ref="L104">STOWA2024_NDJF_T(A104*60,K104,I104,J104,"")</f>
        <v>2.1393851855340054</v>
      </c>
      <c r="M104">
        <f t="shared" si="19"/>
        <v>1.4022720266949866</v>
      </c>
    </row>
    <row r="105" spans="1:13" x14ac:dyDescent="0.3">
      <c r="A105">
        <v>96</v>
      </c>
      <c r="B105">
        <f t="shared" si="27"/>
        <v>0.48917133022785908</v>
      </c>
      <c r="C105">
        <f t="shared" si="24"/>
        <v>0.48917133022785908</v>
      </c>
      <c r="D105" t="s">
        <v>23</v>
      </c>
      <c r="E105" t="s">
        <v>19</v>
      </c>
      <c r="F105">
        <v>1</v>
      </c>
      <c r="G105">
        <f t="shared" si="28"/>
        <v>60</v>
      </c>
      <c r="I105">
        <v>2050</v>
      </c>
      <c r="J105" t="s">
        <v>28</v>
      </c>
      <c r="K105">
        <f t="shared" si="29"/>
        <v>62.5</v>
      </c>
      <c r="L105" cm="1">
        <f t="array" ref="L105">STOWA2024_NDJF_T(A105*60,K105,I105,J105,"")</f>
        <v>3.2855083909225811</v>
      </c>
      <c r="M105">
        <f t="shared" si="19"/>
        <v>0.91310069646712755</v>
      </c>
    </row>
    <row r="106" spans="1:13" x14ac:dyDescent="0.3">
      <c r="A106">
        <v>96</v>
      </c>
      <c r="B106">
        <f t="shared" si="27"/>
        <v>0.31613465580040256</v>
      </c>
      <c r="C106">
        <f t="shared" si="24"/>
        <v>0.31613465580040256</v>
      </c>
      <c r="D106" t="s">
        <v>23</v>
      </c>
      <c r="E106" t="s">
        <v>19</v>
      </c>
      <c r="F106">
        <v>1</v>
      </c>
      <c r="G106">
        <f t="shared" si="28"/>
        <v>65</v>
      </c>
      <c r="I106">
        <v>2050</v>
      </c>
      <c r="J106" t="s">
        <v>28</v>
      </c>
      <c r="K106">
        <f t="shared" si="29"/>
        <v>67.5</v>
      </c>
      <c r="L106" cm="1">
        <f t="array" ref="L106">STOWA2024_NDJF_T(A106*60,K106,I106,J106,"")</f>
        <v>5.0254114901568476</v>
      </c>
      <c r="M106">
        <f t="shared" si="19"/>
        <v>0.59696604066672498</v>
      </c>
    </row>
    <row r="107" spans="1:13" x14ac:dyDescent="0.3">
      <c r="A107">
        <v>96</v>
      </c>
      <c r="B107">
        <f t="shared" si="27"/>
        <v>0.20513981858108354</v>
      </c>
      <c r="C107">
        <f t="shared" si="24"/>
        <v>0.20513981858108354</v>
      </c>
      <c r="D107" t="s">
        <v>23</v>
      </c>
      <c r="E107" t="s">
        <v>19</v>
      </c>
      <c r="F107">
        <v>1</v>
      </c>
      <c r="G107">
        <f t="shared" si="28"/>
        <v>70</v>
      </c>
      <c r="I107">
        <v>2050</v>
      </c>
      <c r="J107" t="s">
        <v>28</v>
      </c>
      <c r="K107">
        <f t="shared" si="29"/>
        <v>72.5</v>
      </c>
      <c r="L107" cm="1">
        <f t="array" ref="L107">STOWA2024_NDJF_T(A107*60,K107,I107,J107,"")</f>
        <v>7.6564554154425384</v>
      </c>
      <c r="M107">
        <f t="shared" si="19"/>
        <v>0.39182622208564144</v>
      </c>
    </row>
    <row r="108" spans="1:13" x14ac:dyDescent="0.3">
      <c r="A108">
        <v>96</v>
      </c>
      <c r="B108">
        <f t="shared" si="27"/>
        <v>0.13365347748154288</v>
      </c>
      <c r="C108">
        <f t="shared" si="24"/>
        <v>0.13365347748154288</v>
      </c>
      <c r="D108" t="s">
        <v>23</v>
      </c>
      <c r="E108" t="s">
        <v>19</v>
      </c>
      <c r="F108">
        <v>1</v>
      </c>
      <c r="G108">
        <f t="shared" si="28"/>
        <v>75</v>
      </c>
      <c r="I108">
        <v>2050</v>
      </c>
      <c r="J108" t="s">
        <v>28</v>
      </c>
      <c r="K108">
        <f t="shared" si="29"/>
        <v>77.5</v>
      </c>
      <c r="L108" cm="1">
        <f t="array" ref="L108">STOWA2024_NDJF_T(A108*60,K108,I108,J108,"")</f>
        <v>11.620126689207357</v>
      </c>
      <c r="M108">
        <f t="shared" si="19"/>
        <v>0.25817274460409856</v>
      </c>
    </row>
    <row r="109" spans="1:13" x14ac:dyDescent="0.3">
      <c r="A109">
        <v>96</v>
      </c>
      <c r="B109">
        <f t="shared" si="27"/>
        <v>8.7417189783937421E-2</v>
      </c>
      <c r="C109">
        <f t="shared" si="24"/>
        <v>8.7417189783937421E-2</v>
      </c>
      <c r="D109" t="s">
        <v>23</v>
      </c>
      <c r="E109" t="s">
        <v>19</v>
      </c>
      <c r="F109">
        <v>1</v>
      </c>
      <c r="G109">
        <f t="shared" si="28"/>
        <v>80</v>
      </c>
      <c r="I109">
        <v>2050</v>
      </c>
      <c r="J109" t="s">
        <v>28</v>
      </c>
      <c r="K109">
        <f t="shared" si="29"/>
        <v>82.5</v>
      </c>
      <c r="L109" cm="1">
        <f t="array" ref="L109">STOWA2024_NDJF_T(A109*60,K109,I109,J109,"")</f>
        <v>17.568974568116303</v>
      </c>
      <c r="M109">
        <f t="shared" si="19"/>
        <v>0.17075555482016114</v>
      </c>
    </row>
    <row r="110" spans="1:13" x14ac:dyDescent="0.3">
      <c r="A110">
        <v>96</v>
      </c>
      <c r="B110">
        <f t="shared" si="27"/>
        <v>5.7395307430557818E-2</v>
      </c>
      <c r="C110">
        <f t="shared" si="24"/>
        <v>5.7395307430557818E-2</v>
      </c>
      <c r="D110" t="s">
        <v>23</v>
      </c>
      <c r="E110" t="s">
        <v>19</v>
      </c>
      <c r="F110">
        <v>1</v>
      </c>
      <c r="G110">
        <f t="shared" si="28"/>
        <v>85</v>
      </c>
      <c r="I110">
        <v>2050</v>
      </c>
      <c r="J110" t="s">
        <v>28</v>
      </c>
      <c r="K110">
        <f t="shared" si="29"/>
        <v>87.5</v>
      </c>
      <c r="L110" cm="1">
        <f t="array" ref="L110">STOWA2024_NDJF_T(A110*60,K110,I110,J110,"")</f>
        <v>26.464303572745564</v>
      </c>
      <c r="M110">
        <f t="shared" si="19"/>
        <v>0.11336024738960332</v>
      </c>
    </row>
    <row r="111" spans="1:13" x14ac:dyDescent="0.3">
      <c r="A111">
        <v>96</v>
      </c>
      <c r="B111">
        <f t="shared" si="27"/>
        <v>3.7827458998485691E-2</v>
      </c>
      <c r="C111">
        <f t="shared" si="24"/>
        <v>3.7827458998485691E-2</v>
      </c>
      <c r="D111" t="s">
        <v>23</v>
      </c>
      <c r="E111" t="s">
        <v>19</v>
      </c>
      <c r="F111">
        <v>1</v>
      </c>
      <c r="G111">
        <f t="shared" si="28"/>
        <v>90</v>
      </c>
      <c r="I111">
        <v>2050</v>
      </c>
      <c r="J111" t="s">
        <v>28</v>
      </c>
      <c r="K111">
        <f t="shared" si="29"/>
        <v>92.5</v>
      </c>
      <c r="L111" cm="1">
        <f t="array" ref="L111">STOWA2024_NDJF_T(A111*60,K111,I111,J111,"")</f>
        <v>39.717850537512909</v>
      </c>
      <c r="M111">
        <f t="shared" si="19"/>
        <v>7.5532788391117628E-2</v>
      </c>
    </row>
    <row r="112" spans="1:13" x14ac:dyDescent="0.3">
      <c r="A112">
        <v>96</v>
      </c>
      <c r="B112">
        <f t="shared" si="27"/>
        <v>2.5023536512363644E-2</v>
      </c>
      <c r="C112">
        <f t="shared" si="24"/>
        <v>2.5023536512363644E-2</v>
      </c>
      <c r="D112" t="s">
        <v>23</v>
      </c>
      <c r="E112" t="s">
        <v>19</v>
      </c>
      <c r="F112">
        <v>1</v>
      </c>
      <c r="G112">
        <f t="shared" si="28"/>
        <v>95</v>
      </c>
      <c r="I112">
        <v>2050</v>
      </c>
      <c r="J112" t="s">
        <v>28</v>
      </c>
      <c r="K112">
        <f t="shared" si="29"/>
        <v>97.5</v>
      </c>
      <c r="L112" cm="1">
        <f t="array" ref="L112">STOWA2024_NDJF_T(A112*60,K112,I112,J112,"")</f>
        <v>59.395059091380219</v>
      </c>
      <c r="M112">
        <f t="shared" si="19"/>
        <v>5.0509251878753984E-2</v>
      </c>
    </row>
    <row r="113" spans="1:13" x14ac:dyDescent="0.3">
      <c r="A113">
        <v>96</v>
      </c>
      <c r="B113">
        <f t="shared" si="27"/>
        <v>1.6614202814220172E-2</v>
      </c>
      <c r="C113">
        <f t="shared" si="24"/>
        <v>1.6614202814220172E-2</v>
      </c>
      <c r="D113" t="s">
        <v>23</v>
      </c>
      <c r="E113" t="s">
        <v>19</v>
      </c>
      <c r="F113">
        <v>1</v>
      </c>
      <c r="G113">
        <f t="shared" si="28"/>
        <v>100</v>
      </c>
      <c r="I113">
        <v>2050</v>
      </c>
      <c r="J113" t="s">
        <v>28</v>
      </c>
      <c r="K113">
        <f t="shared" si="29"/>
        <v>102.5</v>
      </c>
      <c r="L113" cm="1">
        <f t="array" ref="L113">STOWA2024_NDJF_T(A113*60,K113,I113,J113,"")</f>
        <v>88.508501471356752</v>
      </c>
      <c r="M113">
        <f t="shared" si="19"/>
        <v>3.3895049064533812E-2</v>
      </c>
    </row>
    <row r="114" spans="1:13" x14ac:dyDescent="0.3">
      <c r="A114">
        <v>96</v>
      </c>
      <c r="B114">
        <f t="shared" si="27"/>
        <v>1.1069997094184939E-2</v>
      </c>
      <c r="C114">
        <f t="shared" si="24"/>
        <v>1.1069997094184939E-2</v>
      </c>
      <c r="D114" t="s">
        <v>23</v>
      </c>
      <c r="E114" t="s">
        <v>19</v>
      </c>
      <c r="F114">
        <v>1</v>
      </c>
      <c r="G114">
        <f t="shared" si="28"/>
        <v>105</v>
      </c>
      <c r="I114">
        <v>2050</v>
      </c>
      <c r="J114" t="s">
        <v>28</v>
      </c>
      <c r="K114">
        <f t="shared" si="29"/>
        <v>107.5</v>
      </c>
      <c r="L114" cm="1">
        <f t="array" ref="L114">STOWA2024_NDJF_T(A114*60,K114,I114,J114,"")</f>
        <v>131.43453096611486</v>
      </c>
      <c r="M114">
        <f t="shared" si="19"/>
        <v>2.2825051970348873E-2</v>
      </c>
    </row>
    <row r="115" spans="1:13" x14ac:dyDescent="0.3">
      <c r="A115">
        <v>96</v>
      </c>
      <c r="B115">
        <f t="shared" si="27"/>
        <v>7.4020815284655782E-3</v>
      </c>
      <c r="C115">
        <f t="shared" si="24"/>
        <v>7.4020815284655782E-3</v>
      </c>
      <c r="D115" t="s">
        <v>23</v>
      </c>
      <c r="E115" t="s">
        <v>19</v>
      </c>
      <c r="F115">
        <v>1</v>
      </c>
      <c r="G115">
        <f t="shared" si="28"/>
        <v>110</v>
      </c>
      <c r="I115">
        <v>2050</v>
      </c>
      <c r="J115" t="s">
        <v>28</v>
      </c>
      <c r="K115">
        <f t="shared" si="29"/>
        <v>112.5</v>
      </c>
      <c r="L115" cm="1">
        <f t="array" ref="L115">STOWA2024_NDJF_T(A115*60,K115,I115,J115,"")</f>
        <v>194.51505864610027</v>
      </c>
      <c r="M115">
        <f t="shared" si="19"/>
        <v>1.5422970441883295E-2</v>
      </c>
    </row>
    <row r="116" spans="1:13" x14ac:dyDescent="0.3">
      <c r="A116">
        <v>96</v>
      </c>
      <c r="B116">
        <f t="shared" si="27"/>
        <v>4.9666298079157987E-3</v>
      </c>
      <c r="C116">
        <f t="shared" si="24"/>
        <v>4.9666298079157987E-3</v>
      </c>
      <c r="D116" t="s">
        <v>23</v>
      </c>
      <c r="E116" t="s">
        <v>19</v>
      </c>
      <c r="F116">
        <v>1</v>
      </c>
      <c r="G116">
        <f t="shared" si="28"/>
        <v>115</v>
      </c>
      <c r="I116">
        <v>2050</v>
      </c>
      <c r="J116" t="s">
        <v>28</v>
      </c>
      <c r="K116">
        <f t="shared" si="29"/>
        <v>117.5</v>
      </c>
      <c r="L116" cm="1">
        <f t="array" ref="L116">STOWA2024_NDJF_T(A116*60,K116,I116,J116,"")</f>
        <v>286.90725608674978</v>
      </c>
      <c r="M116">
        <f t="shared" si="19"/>
        <v>1.0456340633967496E-2</v>
      </c>
    </row>
    <row r="117" spans="1:13" x14ac:dyDescent="0.3">
      <c r="A117">
        <v>96</v>
      </c>
      <c r="B117">
        <f t="shared" si="27"/>
        <v>3.3438417822984554E-3</v>
      </c>
      <c r="C117">
        <f t="shared" si="24"/>
        <v>3.3438417822984554E-3</v>
      </c>
      <c r="D117" t="s">
        <v>23</v>
      </c>
      <c r="E117" t="s">
        <v>19</v>
      </c>
      <c r="F117">
        <v>1</v>
      </c>
      <c r="G117">
        <f t="shared" si="28"/>
        <v>120</v>
      </c>
      <c r="I117">
        <v>2050</v>
      </c>
      <c r="J117" t="s">
        <v>28</v>
      </c>
      <c r="K117">
        <f t="shared" si="29"/>
        <v>122.5</v>
      </c>
      <c r="L117" cm="1">
        <f t="array" ref="L117">STOWA2024_NDJF_T(A117*60,K117,I117,J117,"")</f>
        <v>421.79268672866084</v>
      </c>
      <c r="M117">
        <f t="shared" si="19"/>
        <v>7.1124988516690409E-3</v>
      </c>
    </row>
    <row r="118" spans="1:13" x14ac:dyDescent="0.3">
      <c r="A118">
        <v>96</v>
      </c>
      <c r="B118">
        <f t="shared" si="27"/>
        <v>2.2588153725381721E-3</v>
      </c>
      <c r="C118">
        <f t="shared" si="24"/>
        <v>2.2588153725381721E-3</v>
      </c>
      <c r="D118" t="s">
        <v>23</v>
      </c>
      <c r="E118" t="s">
        <v>19</v>
      </c>
      <c r="F118">
        <v>1</v>
      </c>
      <c r="G118">
        <f t="shared" si="28"/>
        <v>125</v>
      </c>
      <c r="I118">
        <v>2050</v>
      </c>
      <c r="J118" t="s">
        <v>28</v>
      </c>
      <c r="K118">
        <f t="shared" si="29"/>
        <v>127.5</v>
      </c>
      <c r="L118" cm="1">
        <f t="array" ref="L118">STOWA2024_NDJF_T(A118*60,K118,I118,J118,"")</f>
        <v>618.08727596246115</v>
      </c>
      <c r="M118">
        <f t="shared" si="19"/>
        <v>4.8536834791308688E-3</v>
      </c>
    </row>
    <row r="119" spans="1:13" x14ac:dyDescent="0.3">
      <c r="A119">
        <v>96</v>
      </c>
      <c r="B119">
        <f t="shared" si="27"/>
        <v>1.5308642027111307E-3</v>
      </c>
      <c r="C119">
        <f t="shared" si="24"/>
        <v>1.5308642027111307E-3</v>
      </c>
      <c r="D119" t="s">
        <v>23</v>
      </c>
      <c r="E119" t="s">
        <v>19</v>
      </c>
      <c r="F119">
        <v>1</v>
      </c>
      <c r="G119">
        <f t="shared" si="28"/>
        <v>130</v>
      </c>
      <c r="I119">
        <v>2050</v>
      </c>
      <c r="J119" t="s">
        <v>28</v>
      </c>
      <c r="K119">
        <f t="shared" si="29"/>
        <v>132.5</v>
      </c>
      <c r="L119" cm="1">
        <f t="array" ref="L119">STOWA2024_NDJF_T(A119*60,K119,I119,J119,"")</f>
        <v>902.84777787627138</v>
      </c>
      <c r="M119">
        <f t="shared" si="19"/>
        <v>3.3228192764197381E-3</v>
      </c>
    </row>
    <row r="120" spans="1:13" x14ac:dyDescent="0.3">
      <c r="A120">
        <v>96</v>
      </c>
      <c r="B120">
        <f t="shared" si="27"/>
        <v>1.0409034976986125E-3</v>
      </c>
      <c r="C120">
        <f t="shared" si="24"/>
        <v>1.0409034976986125E-3</v>
      </c>
      <c r="D120" t="s">
        <v>23</v>
      </c>
      <c r="E120" t="s">
        <v>19</v>
      </c>
      <c r="F120">
        <v>1</v>
      </c>
      <c r="G120">
        <f t="shared" si="28"/>
        <v>135</v>
      </c>
      <c r="I120">
        <v>2050</v>
      </c>
      <c r="J120" t="s">
        <v>28</v>
      </c>
      <c r="K120">
        <f t="shared" si="29"/>
        <v>137.5</v>
      </c>
      <c r="L120" cm="1">
        <f t="array" ref="L120">STOWA2024_NDJF_T(A120*60,K120,I120,J120,"")</f>
        <v>1314.6848047482788</v>
      </c>
      <c r="M120">
        <f t="shared" si="19"/>
        <v>2.2819157787211256E-3</v>
      </c>
    </row>
    <row r="121" spans="1:13" x14ac:dyDescent="0.3">
      <c r="A121">
        <v>96</v>
      </c>
      <c r="B121">
        <f t="shared" si="27"/>
        <v>7.0999493063888868E-4</v>
      </c>
      <c r="C121">
        <f t="shared" si="24"/>
        <v>7.0999493063888868E-4</v>
      </c>
      <c r="D121" t="s">
        <v>23</v>
      </c>
      <c r="E121" t="s">
        <v>19</v>
      </c>
      <c r="F121">
        <v>1</v>
      </c>
      <c r="G121">
        <f t="shared" si="28"/>
        <v>140</v>
      </c>
      <c r="I121">
        <v>2050</v>
      </c>
      <c r="J121" t="s">
        <v>28</v>
      </c>
      <c r="K121">
        <f t="shared" si="29"/>
        <v>142.5</v>
      </c>
      <c r="L121" cm="1">
        <f t="array" ref="L121">STOWA2024_NDJF_T(A121*60,K121,I121,J121,"")</f>
        <v>1908.4930412749709</v>
      </c>
      <c r="M121">
        <f t="shared" si="19"/>
        <v>1.5719208480822369E-3</v>
      </c>
    </row>
    <row r="122" spans="1:13" x14ac:dyDescent="0.3">
      <c r="A122">
        <v>96</v>
      </c>
      <c r="B122">
        <f t="shared" si="27"/>
        <v>4.8579997860147273E-4</v>
      </c>
      <c r="C122">
        <f t="shared" si="24"/>
        <v>4.8579997860147273E-4</v>
      </c>
      <c r="D122" t="s">
        <v>23</v>
      </c>
      <c r="E122" t="s">
        <v>19</v>
      </c>
      <c r="F122">
        <v>1</v>
      </c>
      <c r="G122">
        <f t="shared" si="28"/>
        <v>145</v>
      </c>
      <c r="I122">
        <v>2050</v>
      </c>
      <c r="J122" t="s">
        <v>28</v>
      </c>
      <c r="K122">
        <f t="shared" si="29"/>
        <v>147.5</v>
      </c>
      <c r="L122" cm="1">
        <f t="array" ref="L122">STOWA2024_NDJF_T(A122*60,K122,I122,J122,"")</f>
        <v>2762.1235207773821</v>
      </c>
      <c r="M122">
        <f t="shared" si="19"/>
        <v>1.0861208694807642E-3</v>
      </c>
    </row>
    <row r="123" spans="1:13" x14ac:dyDescent="0.3">
      <c r="A123">
        <v>96</v>
      </c>
      <c r="B123">
        <f t="shared" si="27"/>
        <v>3.3341862159138799E-4</v>
      </c>
      <c r="C123">
        <f t="shared" si="24"/>
        <v>3.3341862159138799E-4</v>
      </c>
      <c r="D123" t="s">
        <v>23</v>
      </c>
      <c r="E123" t="s">
        <v>19</v>
      </c>
      <c r="F123">
        <v>1</v>
      </c>
      <c r="G123">
        <f t="shared" si="28"/>
        <v>150</v>
      </c>
      <c r="I123">
        <v>2050</v>
      </c>
      <c r="J123" t="s">
        <v>28</v>
      </c>
      <c r="K123">
        <f t="shared" si="29"/>
        <v>152.5</v>
      </c>
      <c r="L123" cm="1">
        <f t="array" ref="L123">STOWA2024_NDJF_T(A123*60,K123,I123,J123,"")</f>
        <v>3985.6397511927007</v>
      </c>
      <c r="M123">
        <f t="shared" si="19"/>
        <v>7.5270224788937619E-4</v>
      </c>
    </row>
    <row r="124" spans="1:13" x14ac:dyDescent="0.3">
      <c r="A124">
        <v>96</v>
      </c>
      <c r="B124">
        <f t="shared" si="27"/>
        <v>2.295353879110234E-4</v>
      </c>
      <c r="C124">
        <f t="shared" si="24"/>
        <v>2.295353879110234E-4</v>
      </c>
      <c r="D124" t="s">
        <v>23</v>
      </c>
      <c r="E124" t="s">
        <v>19</v>
      </c>
      <c r="F124">
        <v>1</v>
      </c>
      <c r="G124">
        <f t="shared" si="28"/>
        <v>155</v>
      </c>
      <c r="I124">
        <v>2050</v>
      </c>
      <c r="J124" t="s">
        <v>28</v>
      </c>
      <c r="K124">
        <f t="shared" si="29"/>
        <v>157.5</v>
      </c>
      <c r="L124" cm="1">
        <f t="array" ref="L124">STOWA2024_NDJF_T(A124*60,K124,I124,J124,"")</f>
        <v>5734.3081710568049</v>
      </c>
      <c r="M124">
        <f t="shared" si="19"/>
        <v>5.2316685997835278E-4</v>
      </c>
    </row>
    <row r="125" spans="1:13" x14ac:dyDescent="0.3">
      <c r="A125">
        <v>96</v>
      </c>
      <c r="B125" s="1">
        <f>M124</f>
        <v>5.2316685997835278E-4</v>
      </c>
      <c r="C125">
        <f t="shared" si="24"/>
        <v>5.2316685997835278E-4</v>
      </c>
      <c r="D125" t="s">
        <v>23</v>
      </c>
      <c r="E125" t="s">
        <v>19</v>
      </c>
      <c r="F125">
        <v>1</v>
      </c>
      <c r="G125">
        <f t="shared" si="28"/>
        <v>160</v>
      </c>
      <c r="I125">
        <v>2050</v>
      </c>
      <c r="J125" t="s">
        <v>28</v>
      </c>
      <c r="K125" s="1">
        <v>666</v>
      </c>
      <c r="L125" cm="1">
        <f t="array" ref="L125">STOWA2024_NDJF_T(A125*60,K125,I125,J125,"")</f>
        <v>2894790139587055</v>
      </c>
      <c r="M125">
        <f t="shared" si="19"/>
        <v>1.036344555335522E-15</v>
      </c>
    </row>
    <row r="126" spans="1:13" x14ac:dyDescent="0.3">
      <c r="A126">
        <v>192</v>
      </c>
      <c r="B126" s="1">
        <f>365.25*24/A126 - M126</f>
        <v>-30.466746639270539</v>
      </c>
      <c r="C126">
        <f>B126</f>
        <v>-30.466746639270539</v>
      </c>
      <c r="D126" t="s">
        <v>23</v>
      </c>
      <c r="E126" t="s">
        <v>19</v>
      </c>
      <c r="F126">
        <v>1</v>
      </c>
      <c r="G126">
        <v>10</v>
      </c>
      <c r="I126">
        <v>2050</v>
      </c>
      <c r="J126" t="s">
        <v>28</v>
      </c>
      <c r="K126" s="1">
        <v>12.5</v>
      </c>
      <c r="L126" cm="1">
        <f t="array" ref="L126">STOWA2024_NDJF_T(A126*60,K126,I126,J126,"")</f>
        <v>3.9409904134703383E-2</v>
      </c>
      <c r="M126">
        <f t="shared" si="19"/>
        <v>76.122996639270539</v>
      </c>
    </row>
    <row r="127" spans="1:13" x14ac:dyDescent="0.3">
      <c r="A127">
        <v>192</v>
      </c>
      <c r="B127">
        <f t="shared" ref="B127:B131" si="30">M126-M127</f>
        <v>18.184232067929045</v>
      </c>
      <c r="C127">
        <f t="shared" ref="C127:C156" si="31">B127</f>
        <v>18.184232067929045</v>
      </c>
      <c r="D127" t="s">
        <v>23</v>
      </c>
      <c r="E127" t="s">
        <v>19</v>
      </c>
      <c r="F127">
        <v>1</v>
      </c>
      <c r="G127">
        <f t="shared" ref="G127:G131" si="32">G126+5</f>
        <v>15</v>
      </c>
      <c r="I127">
        <v>2050</v>
      </c>
      <c r="J127" t="s">
        <v>28</v>
      </c>
      <c r="K127">
        <f t="shared" ref="K127:K131" si="33">AVERAGE(G127:G128)</f>
        <v>17.5</v>
      </c>
      <c r="L127" cm="1">
        <f t="array" ref="L127">STOWA2024_NDJF_T(A127*60,K127,I127,J127,"")</f>
        <v>5.1778805126333385E-2</v>
      </c>
      <c r="M127">
        <f t="shared" si="19"/>
        <v>57.938764571341494</v>
      </c>
    </row>
    <row r="128" spans="1:13" x14ac:dyDescent="0.3">
      <c r="A128">
        <v>192</v>
      </c>
      <c r="B128">
        <f t="shared" si="30"/>
        <v>13.992855285402058</v>
      </c>
      <c r="C128">
        <f t="shared" si="31"/>
        <v>13.992855285402058</v>
      </c>
      <c r="D128" t="s">
        <v>23</v>
      </c>
      <c r="E128" t="s">
        <v>19</v>
      </c>
      <c r="F128">
        <v>1</v>
      </c>
      <c r="G128">
        <f t="shared" si="32"/>
        <v>20</v>
      </c>
      <c r="I128">
        <v>2050</v>
      </c>
      <c r="J128" t="s">
        <v>28</v>
      </c>
      <c r="K128">
        <f t="shared" si="33"/>
        <v>22.5</v>
      </c>
      <c r="L128" cm="1">
        <f t="array" ref="L128">STOWA2024_NDJF_T(A128*60,K128,I128,J128,"")</f>
        <v>6.826573960457008E-2</v>
      </c>
      <c r="M128">
        <f t="shared" si="19"/>
        <v>43.945909285939436</v>
      </c>
    </row>
    <row r="129" spans="1:13" x14ac:dyDescent="0.3">
      <c r="A129">
        <v>192</v>
      </c>
      <c r="B129">
        <f t="shared" si="30"/>
        <v>10.73201522543345</v>
      </c>
      <c r="C129">
        <f t="shared" si="31"/>
        <v>10.73201522543345</v>
      </c>
      <c r="D129" t="s">
        <v>23</v>
      </c>
      <c r="E129" t="s">
        <v>19</v>
      </c>
      <c r="F129">
        <v>1</v>
      </c>
      <c r="G129">
        <f t="shared" si="32"/>
        <v>25</v>
      </c>
      <c r="I129">
        <v>2050</v>
      </c>
      <c r="J129" t="s">
        <v>28</v>
      </c>
      <c r="K129">
        <f t="shared" si="33"/>
        <v>27.5</v>
      </c>
      <c r="L129" cm="1">
        <f t="array" ref="L129">STOWA2024_NDJF_T(A129*60,K129,I129,J129,"")</f>
        <v>9.0323645716906265E-2</v>
      </c>
      <c r="M129">
        <f t="shared" si="19"/>
        <v>33.213894060505986</v>
      </c>
    </row>
    <row r="130" spans="1:13" x14ac:dyDescent="0.3">
      <c r="A130">
        <v>192</v>
      </c>
      <c r="B130">
        <f t="shared" si="30"/>
        <v>8.2026981984471803</v>
      </c>
      <c r="C130">
        <f t="shared" si="31"/>
        <v>8.2026981984471803</v>
      </c>
      <c r="D130" t="s">
        <v>23</v>
      </c>
      <c r="E130" t="s">
        <v>19</v>
      </c>
      <c r="F130">
        <v>1</v>
      </c>
      <c r="G130">
        <f t="shared" si="32"/>
        <v>30</v>
      </c>
      <c r="I130">
        <v>2050</v>
      </c>
      <c r="J130" t="s">
        <v>28</v>
      </c>
      <c r="K130">
        <f t="shared" si="33"/>
        <v>32.5</v>
      </c>
      <c r="L130" cm="1">
        <f t="array" ref="L130">STOWA2024_NDJF_T(A130*60,K130,I130,J130,"")</f>
        <v>0.11994628391803148</v>
      </c>
      <c r="M130">
        <f t="shared" si="19"/>
        <v>25.011195862058806</v>
      </c>
    </row>
    <row r="131" spans="1:13" x14ac:dyDescent="0.3">
      <c r="A131">
        <v>192</v>
      </c>
      <c r="B131">
        <f t="shared" si="30"/>
        <v>6.2473809756142238</v>
      </c>
      <c r="C131">
        <f t="shared" si="31"/>
        <v>6.2473809756142238</v>
      </c>
      <c r="D131" t="s">
        <v>23</v>
      </c>
      <c r="E131" t="s">
        <v>19</v>
      </c>
      <c r="F131">
        <v>1</v>
      </c>
      <c r="G131">
        <f t="shared" si="32"/>
        <v>35</v>
      </c>
      <c r="I131">
        <v>2050</v>
      </c>
      <c r="J131" t="s">
        <v>28</v>
      </c>
      <c r="K131">
        <f t="shared" si="33"/>
        <v>37.5</v>
      </c>
      <c r="L131" cm="1">
        <f t="array" ref="L131">STOWA2024_NDJF_T(A131*60,K131,I131,J131,"")</f>
        <v>0.15988219976350707</v>
      </c>
      <c r="M131">
        <f t="shared" ref="M131:M187" si="34">1/L131 * 12/4</f>
        <v>18.763814886444582</v>
      </c>
    </row>
    <row r="132" spans="1:13" x14ac:dyDescent="0.3">
      <c r="A132">
        <v>192</v>
      </c>
      <c r="B132">
        <f>M131-M132</f>
        <v>4.7409618899015555</v>
      </c>
      <c r="C132">
        <f t="shared" si="31"/>
        <v>4.7409618899015555</v>
      </c>
      <c r="D132" t="s">
        <v>23</v>
      </c>
      <c r="E132" t="s">
        <v>19</v>
      </c>
      <c r="F132">
        <v>1</v>
      </c>
      <c r="G132">
        <f>G131+5</f>
        <v>40</v>
      </c>
      <c r="I132">
        <v>2050</v>
      </c>
      <c r="J132" t="s">
        <v>28</v>
      </c>
      <c r="K132">
        <f>AVERAGE(G132:G133)</f>
        <v>42.5</v>
      </c>
      <c r="L132" cm="1">
        <f t="array" ref="L132">STOWA2024_NDJF_T(A132*60,K132,I132,J132,"")</f>
        <v>0.21393649357513572</v>
      </c>
      <c r="M132">
        <f t="shared" si="34"/>
        <v>14.022852996543026</v>
      </c>
    </row>
    <row r="133" spans="1:13" x14ac:dyDescent="0.3">
      <c r="A133">
        <v>192</v>
      </c>
      <c r="B133">
        <f t="shared" ref="B133:B155" si="35">M132-M133</f>
        <v>3.584430817660591</v>
      </c>
      <c r="C133">
        <f t="shared" si="31"/>
        <v>3.584430817660591</v>
      </c>
      <c r="D133" t="s">
        <v>23</v>
      </c>
      <c r="E133" t="s">
        <v>19</v>
      </c>
      <c r="F133">
        <v>1</v>
      </c>
      <c r="G133">
        <f t="shared" ref="G133:G156" si="36">G132+5</f>
        <v>45</v>
      </c>
      <c r="I133">
        <v>2050</v>
      </c>
      <c r="J133" t="s">
        <v>28</v>
      </c>
      <c r="K133">
        <f t="shared" ref="K133:K155" si="37">AVERAGE(G133:G134)</f>
        <v>47.5</v>
      </c>
      <c r="L133" cm="1">
        <f t="array" ref="L133">STOWA2024_NDJF_T(A133*60,K133,I133,J133,"")</f>
        <v>0.2873997572228093</v>
      </c>
      <c r="M133">
        <f t="shared" si="34"/>
        <v>10.438422178882435</v>
      </c>
    </row>
    <row r="134" spans="1:13" x14ac:dyDescent="0.3">
      <c r="A134">
        <v>192</v>
      </c>
      <c r="B134">
        <f t="shared" si="35"/>
        <v>2.6997684626038509</v>
      </c>
      <c r="C134">
        <f t="shared" si="31"/>
        <v>2.6997684626038509</v>
      </c>
      <c r="D134" t="s">
        <v>23</v>
      </c>
      <c r="E134" t="s">
        <v>19</v>
      </c>
      <c r="F134">
        <v>1</v>
      </c>
      <c r="G134">
        <f t="shared" si="36"/>
        <v>50</v>
      </c>
      <c r="I134">
        <v>2050</v>
      </c>
      <c r="J134" t="s">
        <v>28</v>
      </c>
      <c r="K134">
        <f t="shared" si="37"/>
        <v>52.5</v>
      </c>
      <c r="L134" cm="1">
        <f t="array" ref="L134">STOWA2024_NDJF_T(A134*60,K134,I134,J134,"")</f>
        <v>0.38766432896323733</v>
      </c>
      <c r="M134">
        <f t="shared" si="34"/>
        <v>7.7386537162785842</v>
      </c>
    </row>
    <row r="135" spans="1:13" x14ac:dyDescent="0.3">
      <c r="A135">
        <v>192</v>
      </c>
      <c r="B135">
        <f t="shared" si="35"/>
        <v>2.0253934903098756</v>
      </c>
      <c r="C135">
        <f t="shared" si="31"/>
        <v>2.0253934903098756</v>
      </c>
      <c r="D135" t="s">
        <v>23</v>
      </c>
      <c r="E135" t="s">
        <v>19</v>
      </c>
      <c r="F135">
        <v>1</v>
      </c>
      <c r="G135">
        <f t="shared" si="36"/>
        <v>55</v>
      </c>
      <c r="I135">
        <v>2050</v>
      </c>
      <c r="J135" t="s">
        <v>28</v>
      </c>
      <c r="K135">
        <f t="shared" si="37"/>
        <v>57.5</v>
      </c>
      <c r="L135" cm="1">
        <f t="array" ref="L135">STOWA2024_NDJF_T(A135*60,K135,I135,J135,"")</f>
        <v>0.52509423365033869</v>
      </c>
      <c r="M135">
        <f t="shared" si="34"/>
        <v>5.7132602259687086</v>
      </c>
    </row>
    <row r="136" spans="1:13" x14ac:dyDescent="0.3">
      <c r="A136">
        <v>192</v>
      </c>
      <c r="B136">
        <f t="shared" si="35"/>
        <v>1.5133726178841069</v>
      </c>
      <c r="C136">
        <f t="shared" si="31"/>
        <v>1.5133726178841069</v>
      </c>
      <c r="D136" t="s">
        <v>23</v>
      </c>
      <c r="E136" t="s">
        <v>19</v>
      </c>
      <c r="F136">
        <v>1</v>
      </c>
      <c r="G136">
        <f t="shared" si="36"/>
        <v>60</v>
      </c>
      <c r="I136">
        <v>2050</v>
      </c>
      <c r="J136" t="s">
        <v>28</v>
      </c>
      <c r="K136">
        <f t="shared" si="37"/>
        <v>62.5</v>
      </c>
      <c r="L136" cm="1">
        <f t="array" ref="L136">STOWA2024_NDJF_T(A136*60,K136,I136,J136,"")</f>
        <v>0.71430482906855164</v>
      </c>
      <c r="M136">
        <f t="shared" si="34"/>
        <v>4.1998876080846017</v>
      </c>
    </row>
    <row r="137" spans="1:13" x14ac:dyDescent="0.3">
      <c r="A137">
        <v>192</v>
      </c>
      <c r="B137">
        <f t="shared" si="35"/>
        <v>1.1260895866366254</v>
      </c>
      <c r="C137">
        <f t="shared" si="31"/>
        <v>1.1260895866366254</v>
      </c>
      <c r="D137" t="s">
        <v>23</v>
      </c>
      <c r="E137" t="s">
        <v>19</v>
      </c>
      <c r="F137">
        <v>1</v>
      </c>
      <c r="G137">
        <f t="shared" si="36"/>
        <v>65</v>
      </c>
      <c r="I137">
        <v>2050</v>
      </c>
      <c r="J137" t="s">
        <v>28</v>
      </c>
      <c r="K137">
        <f t="shared" si="37"/>
        <v>67.5</v>
      </c>
      <c r="L137" cm="1">
        <f t="array" ref="L137">STOWA2024_NDJF_T(A137*60,K137,I137,J137,"")</f>
        <v>0.97599125871868042</v>
      </c>
      <c r="M137">
        <f t="shared" si="34"/>
        <v>3.0737980214479763</v>
      </c>
    </row>
    <row r="138" spans="1:13" x14ac:dyDescent="0.3">
      <c r="A138">
        <v>192</v>
      </c>
      <c r="B138">
        <f t="shared" si="35"/>
        <v>0.83423375792883592</v>
      </c>
      <c r="C138">
        <f t="shared" si="31"/>
        <v>0.83423375792883592</v>
      </c>
      <c r="D138" t="s">
        <v>23</v>
      </c>
      <c r="E138" t="s">
        <v>19</v>
      </c>
      <c r="F138">
        <v>1</v>
      </c>
      <c r="G138">
        <f t="shared" si="36"/>
        <v>70</v>
      </c>
      <c r="I138">
        <v>2050</v>
      </c>
      <c r="J138" t="s">
        <v>28</v>
      </c>
      <c r="K138">
        <f t="shared" si="37"/>
        <v>72.5</v>
      </c>
      <c r="L138" cm="1">
        <f t="array" ref="L138">STOWA2024_NDJF_T(A138*60,K138,I138,J138,"")</f>
        <v>1.3395462898153001</v>
      </c>
      <c r="M138">
        <f t="shared" si="34"/>
        <v>2.2395642635191404</v>
      </c>
    </row>
    <row r="139" spans="1:13" x14ac:dyDescent="0.3">
      <c r="A139">
        <v>192</v>
      </c>
      <c r="B139">
        <f t="shared" si="35"/>
        <v>0.61553729953833058</v>
      </c>
      <c r="C139">
        <f t="shared" si="31"/>
        <v>0.61553729953833058</v>
      </c>
      <c r="D139" t="s">
        <v>23</v>
      </c>
      <c r="E139" t="s">
        <v>19</v>
      </c>
      <c r="F139">
        <v>1</v>
      </c>
      <c r="G139">
        <f t="shared" si="36"/>
        <v>75</v>
      </c>
      <c r="I139">
        <v>2050</v>
      </c>
      <c r="J139" t="s">
        <v>28</v>
      </c>
      <c r="K139">
        <f t="shared" si="37"/>
        <v>77.5</v>
      </c>
      <c r="L139" cm="1">
        <f t="array" ref="L139">STOWA2024_NDJF_T(A139*60,K139,I139,J139,"")</f>
        <v>1.8472599695305607</v>
      </c>
      <c r="M139">
        <f t="shared" si="34"/>
        <v>1.6240269639808098</v>
      </c>
    </row>
    <row r="140" spans="1:13" x14ac:dyDescent="0.3">
      <c r="A140">
        <v>192</v>
      </c>
      <c r="B140">
        <f t="shared" si="35"/>
        <v>0.45203294821313378</v>
      </c>
      <c r="C140">
        <f t="shared" si="31"/>
        <v>0.45203294821313378</v>
      </c>
      <c r="D140" t="s">
        <v>23</v>
      </c>
      <c r="E140" t="s">
        <v>19</v>
      </c>
      <c r="F140">
        <v>1</v>
      </c>
      <c r="G140">
        <f t="shared" si="36"/>
        <v>80</v>
      </c>
      <c r="I140">
        <v>2050</v>
      </c>
      <c r="J140" t="s">
        <v>28</v>
      </c>
      <c r="K140">
        <f t="shared" si="37"/>
        <v>82.5</v>
      </c>
      <c r="L140" cm="1">
        <f t="array" ref="L140">STOWA2024_NDJF_T(A140*60,K140,I140,J140,"")</f>
        <v>2.5597400324906516</v>
      </c>
      <c r="M140">
        <f t="shared" si="34"/>
        <v>1.171994015767676</v>
      </c>
    </row>
    <row r="141" spans="1:13" x14ac:dyDescent="0.3">
      <c r="A141">
        <v>192</v>
      </c>
      <c r="B141">
        <f t="shared" si="35"/>
        <v>0.33040105458422286</v>
      </c>
      <c r="C141">
        <f t="shared" si="31"/>
        <v>0.33040105458422286</v>
      </c>
      <c r="D141" t="s">
        <v>23</v>
      </c>
      <c r="E141" t="s">
        <v>19</v>
      </c>
      <c r="F141">
        <v>1</v>
      </c>
      <c r="G141">
        <f t="shared" si="36"/>
        <v>85</v>
      </c>
      <c r="I141">
        <v>2050</v>
      </c>
      <c r="J141" t="s">
        <v>28</v>
      </c>
      <c r="K141">
        <f t="shared" si="37"/>
        <v>87.5</v>
      </c>
      <c r="L141" cm="1">
        <f t="array" ref="L141">STOWA2024_NDJF_T(A141*60,K141,I141,J141,"")</f>
        <v>3.5646685967779268</v>
      </c>
      <c r="M141">
        <f t="shared" si="34"/>
        <v>0.84159296118345317</v>
      </c>
    </row>
    <row r="142" spans="1:13" x14ac:dyDescent="0.3">
      <c r="A142">
        <v>192</v>
      </c>
      <c r="B142">
        <f t="shared" si="35"/>
        <v>0.24034485909217618</v>
      </c>
      <c r="C142">
        <f t="shared" si="31"/>
        <v>0.24034485909217618</v>
      </c>
      <c r="D142" t="s">
        <v>23</v>
      </c>
      <c r="E142" t="s">
        <v>19</v>
      </c>
      <c r="F142">
        <v>1</v>
      </c>
      <c r="G142">
        <f t="shared" si="36"/>
        <v>90</v>
      </c>
      <c r="I142">
        <v>2050</v>
      </c>
      <c r="J142" t="s">
        <v>28</v>
      </c>
      <c r="K142">
        <f t="shared" si="37"/>
        <v>92.5</v>
      </c>
      <c r="L142" cm="1">
        <f t="array" ref="L142">STOWA2024_NDJF_T(A142*60,K142,I142,J142,"")</f>
        <v>4.9896207398664894</v>
      </c>
      <c r="M142">
        <f t="shared" si="34"/>
        <v>0.60124810209127699</v>
      </c>
    </row>
    <row r="143" spans="1:13" x14ac:dyDescent="0.3">
      <c r="A143">
        <v>192</v>
      </c>
      <c r="B143">
        <f t="shared" si="35"/>
        <v>0.17397000698928272</v>
      </c>
      <c r="C143">
        <f t="shared" si="31"/>
        <v>0.17397000698928272</v>
      </c>
      <c r="D143" t="s">
        <v>23</v>
      </c>
      <c r="E143" t="s">
        <v>19</v>
      </c>
      <c r="F143">
        <v>1</v>
      </c>
      <c r="G143">
        <f t="shared" si="36"/>
        <v>95</v>
      </c>
      <c r="I143">
        <v>2050</v>
      </c>
      <c r="J143" t="s">
        <v>28</v>
      </c>
      <c r="K143">
        <f t="shared" si="37"/>
        <v>97.5</v>
      </c>
      <c r="L143" cm="1">
        <f t="array" ref="L143">STOWA2024_NDJF_T(A143*60,K143,I143,J143,"")</f>
        <v>7.0211883885221846</v>
      </c>
      <c r="M143">
        <f t="shared" si="34"/>
        <v>0.42727809510199427</v>
      </c>
    </row>
    <row r="144" spans="1:13" x14ac:dyDescent="0.3">
      <c r="A144">
        <v>192</v>
      </c>
      <c r="B144">
        <f t="shared" si="35"/>
        <v>0.12528547814024088</v>
      </c>
      <c r="C144">
        <f t="shared" si="31"/>
        <v>0.12528547814024088</v>
      </c>
      <c r="D144" t="s">
        <v>23</v>
      </c>
      <c r="E144" t="s">
        <v>19</v>
      </c>
      <c r="F144">
        <v>1</v>
      </c>
      <c r="G144">
        <f t="shared" si="36"/>
        <v>100</v>
      </c>
      <c r="I144">
        <v>2050</v>
      </c>
      <c r="J144" t="s">
        <v>28</v>
      </c>
      <c r="K144">
        <f t="shared" si="37"/>
        <v>102.5</v>
      </c>
      <c r="L144" cm="1">
        <f t="array" ref="L144">STOWA2024_NDJF_T(A144*60,K144,I144,J144,"")</f>
        <v>9.9340176928230743</v>
      </c>
      <c r="M144">
        <f t="shared" si="34"/>
        <v>0.30199261696175339</v>
      </c>
    </row>
    <row r="145" spans="1:13" x14ac:dyDescent="0.3">
      <c r="A145">
        <v>192</v>
      </c>
      <c r="B145">
        <f t="shared" si="35"/>
        <v>8.9746010937065496E-2</v>
      </c>
      <c r="C145">
        <f t="shared" si="31"/>
        <v>8.9746010937065496E-2</v>
      </c>
      <c r="D145" t="s">
        <v>23</v>
      </c>
      <c r="E145" t="s">
        <v>19</v>
      </c>
      <c r="F145">
        <v>1</v>
      </c>
      <c r="G145">
        <f t="shared" si="36"/>
        <v>105</v>
      </c>
      <c r="I145">
        <v>2050</v>
      </c>
      <c r="J145" t="s">
        <v>28</v>
      </c>
      <c r="K145">
        <f t="shared" si="37"/>
        <v>107.5</v>
      </c>
      <c r="L145" cm="1">
        <f t="array" ref="L145">STOWA2024_NDJF_T(A145*60,K145,I145,J145,"")</f>
        <v>14.134501635569375</v>
      </c>
      <c r="M145">
        <f t="shared" si="34"/>
        <v>0.21224660602468789</v>
      </c>
    </row>
    <row r="146" spans="1:13" x14ac:dyDescent="0.3">
      <c r="A146">
        <v>192</v>
      </c>
      <c r="B146">
        <f t="shared" si="35"/>
        <v>6.3941256290258847E-2</v>
      </c>
      <c r="C146">
        <f t="shared" si="31"/>
        <v>6.3941256290258847E-2</v>
      </c>
      <c r="D146" t="s">
        <v>23</v>
      </c>
      <c r="E146" t="s">
        <v>19</v>
      </c>
      <c r="F146">
        <v>1</v>
      </c>
      <c r="G146">
        <f t="shared" si="36"/>
        <v>110</v>
      </c>
      <c r="I146">
        <v>2050</v>
      </c>
      <c r="J146" t="s">
        <v>28</v>
      </c>
      <c r="K146">
        <f t="shared" si="37"/>
        <v>112.5</v>
      </c>
      <c r="L146" cm="1">
        <f t="array" ref="L146">STOWA2024_NDJF_T(A146*60,K146,I146,J146,"")</f>
        <v>20.228535284614555</v>
      </c>
      <c r="M146">
        <f t="shared" si="34"/>
        <v>0.14830534973442905</v>
      </c>
    </row>
    <row r="147" spans="1:13" x14ac:dyDescent="0.3">
      <c r="A147">
        <v>192</v>
      </c>
      <c r="B147">
        <f t="shared" si="35"/>
        <v>4.5299201590813687E-2</v>
      </c>
      <c r="C147">
        <f t="shared" si="31"/>
        <v>4.5299201590813687E-2</v>
      </c>
      <c r="D147" t="s">
        <v>23</v>
      </c>
      <c r="E147" t="s">
        <v>19</v>
      </c>
      <c r="F147">
        <v>1</v>
      </c>
      <c r="G147">
        <f t="shared" si="36"/>
        <v>115</v>
      </c>
      <c r="I147">
        <v>2050</v>
      </c>
      <c r="J147" t="s">
        <v>28</v>
      </c>
      <c r="K147">
        <f t="shared" si="37"/>
        <v>117.5</v>
      </c>
      <c r="L147" cm="1">
        <f t="array" ref="L147">STOWA2024_NDJF_T(A147*60,K147,I147,J147,"")</f>
        <v>29.124475131496794</v>
      </c>
      <c r="M147">
        <f t="shared" si="34"/>
        <v>0.10300614814361536</v>
      </c>
    </row>
    <row r="148" spans="1:13" x14ac:dyDescent="0.3">
      <c r="A148">
        <v>192</v>
      </c>
      <c r="B148">
        <f t="shared" si="35"/>
        <v>3.1905970436303666E-2</v>
      </c>
      <c r="C148">
        <f t="shared" si="31"/>
        <v>3.1905970436303666E-2</v>
      </c>
      <c r="D148" t="s">
        <v>23</v>
      </c>
      <c r="E148" t="s">
        <v>19</v>
      </c>
      <c r="F148">
        <v>1</v>
      </c>
      <c r="G148">
        <f t="shared" si="36"/>
        <v>120</v>
      </c>
      <c r="I148">
        <v>2050</v>
      </c>
      <c r="J148" t="s">
        <v>28</v>
      </c>
      <c r="K148">
        <f t="shared" si="37"/>
        <v>122.5</v>
      </c>
      <c r="L148" cm="1">
        <f t="array" ref="L148">STOWA2024_NDJF_T(A148*60,K148,I148,J148,"")</f>
        <v>42.19398736736899</v>
      </c>
      <c r="M148">
        <f t="shared" si="34"/>
        <v>7.1100177707311696E-2</v>
      </c>
    </row>
    <row r="149" spans="1:13" x14ac:dyDescent="0.3">
      <c r="A149">
        <v>192</v>
      </c>
      <c r="B149">
        <f t="shared" si="35"/>
        <v>2.2337698491985872E-2</v>
      </c>
      <c r="C149">
        <f t="shared" si="31"/>
        <v>2.2337698491985872E-2</v>
      </c>
      <c r="D149" t="s">
        <v>23</v>
      </c>
      <c r="E149" t="s">
        <v>19</v>
      </c>
      <c r="F149">
        <v>1</v>
      </c>
      <c r="G149">
        <f t="shared" si="36"/>
        <v>125</v>
      </c>
      <c r="I149">
        <v>2050</v>
      </c>
      <c r="J149" t="s">
        <v>28</v>
      </c>
      <c r="K149">
        <f t="shared" si="37"/>
        <v>127.5</v>
      </c>
      <c r="L149" cm="1">
        <f t="array" ref="L149">STOWA2024_NDJF_T(A149*60,K149,I149,J149,"")</f>
        <v>61.52271271426892</v>
      </c>
      <c r="M149">
        <f t="shared" si="34"/>
        <v>4.8762479215325824E-2</v>
      </c>
    </row>
    <row r="150" spans="1:13" x14ac:dyDescent="0.3">
      <c r="A150">
        <v>192</v>
      </c>
      <c r="B150">
        <f t="shared" si="35"/>
        <v>1.5541909897267725E-2</v>
      </c>
      <c r="C150">
        <f t="shared" si="31"/>
        <v>1.5541909897267725E-2</v>
      </c>
      <c r="D150" t="s">
        <v>23</v>
      </c>
      <c r="E150" t="s">
        <v>19</v>
      </c>
      <c r="F150">
        <v>1</v>
      </c>
      <c r="G150">
        <f t="shared" si="36"/>
        <v>130</v>
      </c>
      <c r="I150">
        <v>2050</v>
      </c>
      <c r="J150" t="s">
        <v>28</v>
      </c>
      <c r="K150">
        <f t="shared" si="37"/>
        <v>132.5</v>
      </c>
      <c r="L150" cm="1">
        <f t="array" ref="L150">STOWA2024_NDJF_T(A150*60,K150,I150,J150,"")</f>
        <v>90.30549631096342</v>
      </c>
      <c r="M150">
        <f t="shared" si="34"/>
        <v>3.3220569318058099E-2</v>
      </c>
    </row>
    <row r="151" spans="1:13" x14ac:dyDescent="0.3">
      <c r="A151">
        <v>192</v>
      </c>
      <c r="B151">
        <f t="shared" si="35"/>
        <v>1.074368448530855E-2</v>
      </c>
      <c r="C151">
        <f t="shared" si="31"/>
        <v>1.074368448530855E-2</v>
      </c>
      <c r="D151" t="s">
        <v>23</v>
      </c>
      <c r="E151" t="s">
        <v>19</v>
      </c>
      <c r="F151">
        <v>1</v>
      </c>
      <c r="G151">
        <f t="shared" si="36"/>
        <v>135</v>
      </c>
      <c r="I151">
        <v>2050</v>
      </c>
      <c r="J151" t="s">
        <v>28</v>
      </c>
      <c r="K151">
        <f t="shared" si="37"/>
        <v>137.5</v>
      </c>
      <c r="L151" cm="1">
        <f t="array" ref="L151">STOWA2024_NDJF_T(A151*60,K151,I151,J151,"")</f>
        <v>133.4704529708184</v>
      </c>
      <c r="M151">
        <f t="shared" si="34"/>
        <v>2.2476884832749549E-2</v>
      </c>
    </row>
    <row r="152" spans="1:13" x14ac:dyDescent="0.3">
      <c r="A152">
        <v>192</v>
      </c>
      <c r="B152">
        <f t="shared" si="35"/>
        <v>7.3775468871209136E-3</v>
      </c>
      <c r="C152">
        <f t="shared" si="31"/>
        <v>7.3775468871209136E-3</v>
      </c>
      <c r="D152" t="s">
        <v>23</v>
      </c>
      <c r="E152" t="s">
        <v>19</v>
      </c>
      <c r="F152">
        <v>1</v>
      </c>
      <c r="G152">
        <f t="shared" si="36"/>
        <v>140</v>
      </c>
      <c r="I152">
        <v>2050</v>
      </c>
      <c r="J152" t="s">
        <v>28</v>
      </c>
      <c r="K152">
        <f t="shared" si="37"/>
        <v>142.5</v>
      </c>
      <c r="L152" cm="1">
        <f t="array" ref="L152">STOWA2024_NDJF_T(A152*60,K152,I152,J152,"")</f>
        <v>198.68420793035639</v>
      </c>
      <c r="M152">
        <f t="shared" si="34"/>
        <v>1.5099337945628635E-2</v>
      </c>
    </row>
    <row r="153" spans="1:13" x14ac:dyDescent="0.3">
      <c r="A153">
        <v>192</v>
      </c>
      <c r="B153">
        <f t="shared" si="35"/>
        <v>5.0309630059685324E-3</v>
      </c>
      <c r="C153">
        <f t="shared" si="31"/>
        <v>5.0309630059685324E-3</v>
      </c>
      <c r="D153" t="s">
        <v>23</v>
      </c>
      <c r="E153" t="s">
        <v>19</v>
      </c>
      <c r="F153">
        <v>1</v>
      </c>
      <c r="G153">
        <f t="shared" si="36"/>
        <v>145</v>
      </c>
      <c r="I153">
        <v>2050</v>
      </c>
      <c r="J153" t="s">
        <v>28</v>
      </c>
      <c r="K153">
        <f t="shared" si="37"/>
        <v>147.5</v>
      </c>
      <c r="L153" cm="1">
        <f t="array" ref="L153">STOWA2024_NDJF_T(A153*60,K153,I153,J153,"")</f>
        <v>297.96268196000221</v>
      </c>
      <c r="M153">
        <f t="shared" si="34"/>
        <v>1.0068374939660103E-2</v>
      </c>
    </row>
    <row r="154" spans="1:13" x14ac:dyDescent="0.3">
      <c r="A154">
        <v>192</v>
      </c>
      <c r="B154">
        <f t="shared" si="35"/>
        <v>3.4062056782968916E-3</v>
      </c>
      <c r="C154">
        <f t="shared" si="31"/>
        <v>3.4062056782968916E-3</v>
      </c>
      <c r="D154" t="s">
        <v>23</v>
      </c>
      <c r="E154" t="s">
        <v>19</v>
      </c>
      <c r="F154">
        <v>1</v>
      </c>
      <c r="G154">
        <f t="shared" si="36"/>
        <v>150</v>
      </c>
      <c r="I154">
        <v>2050</v>
      </c>
      <c r="J154" t="s">
        <v>28</v>
      </c>
      <c r="K154">
        <f t="shared" si="37"/>
        <v>152.5</v>
      </c>
      <c r="L154" cm="1">
        <f t="array" ref="L154">STOWA2024_NDJF_T(A154*60,K154,I154,J154,"")</f>
        <v>450.30377979110978</v>
      </c>
      <c r="M154">
        <f t="shared" si="34"/>
        <v>6.6621692613632114E-3</v>
      </c>
    </row>
    <row r="155" spans="1:13" x14ac:dyDescent="0.3">
      <c r="A155">
        <v>192</v>
      </c>
      <c r="B155">
        <f t="shared" si="35"/>
        <v>2.2889395896882082E-3</v>
      </c>
      <c r="C155">
        <f t="shared" si="31"/>
        <v>2.2889395896882082E-3</v>
      </c>
      <c r="D155" t="s">
        <v>23</v>
      </c>
      <c r="E155" t="s">
        <v>19</v>
      </c>
      <c r="F155">
        <v>1</v>
      </c>
      <c r="G155">
        <f t="shared" si="36"/>
        <v>155</v>
      </c>
      <c r="I155">
        <v>2050</v>
      </c>
      <c r="J155" t="s">
        <v>28</v>
      </c>
      <c r="K155">
        <f t="shared" si="37"/>
        <v>157.5</v>
      </c>
      <c r="L155" cm="1">
        <f t="array" ref="L155">STOWA2024_NDJF_T(A155*60,K155,I155,J155,"")</f>
        <v>685.99186990583132</v>
      </c>
      <c r="M155">
        <f t="shared" si="34"/>
        <v>4.3732296716750031E-3</v>
      </c>
    </row>
    <row r="156" spans="1:13" x14ac:dyDescent="0.3">
      <c r="A156">
        <v>192</v>
      </c>
      <c r="B156" s="1">
        <f>M155</f>
        <v>4.3732296716750031E-3</v>
      </c>
      <c r="C156">
        <f t="shared" si="31"/>
        <v>4.3732296716750031E-3</v>
      </c>
      <c r="D156" t="s">
        <v>23</v>
      </c>
      <c r="E156" t="s">
        <v>19</v>
      </c>
      <c r="F156">
        <v>1</v>
      </c>
      <c r="G156">
        <f t="shared" si="36"/>
        <v>160</v>
      </c>
      <c r="I156">
        <v>2050</v>
      </c>
      <c r="J156" t="s">
        <v>28</v>
      </c>
      <c r="K156" s="1">
        <v>555</v>
      </c>
      <c r="L156" cm="1">
        <f t="array" ref="L156">STOWA2024_NDJF_T(A156*60,K156,I156,J156,"")</f>
        <v>1.3256217370258007E+266</v>
      </c>
      <c r="M156">
        <f t="shared" si="34"/>
        <v>2.2630890217075635E-266</v>
      </c>
    </row>
    <row r="157" spans="1:13" x14ac:dyDescent="0.3">
      <c r="A157">
        <v>216</v>
      </c>
      <c r="B157" s="1">
        <f>365.25*24/A157 - M157</f>
        <v>-32.18059857751782</v>
      </c>
      <c r="C157">
        <f>B157</f>
        <v>-32.18059857751782</v>
      </c>
      <c r="D157" t="s">
        <v>23</v>
      </c>
      <c r="E157" t="s">
        <v>19</v>
      </c>
      <c r="F157">
        <v>1</v>
      </c>
      <c r="G157">
        <v>10</v>
      </c>
      <c r="I157">
        <v>2050</v>
      </c>
      <c r="J157" t="s">
        <v>28</v>
      </c>
      <c r="K157" s="1">
        <v>12.5</v>
      </c>
      <c r="L157" cm="1">
        <f t="array" ref="L157">STOWA2024_NDJF_T(A157*60,K157,I157,J157,"")</f>
        <v>4.1229217844845671E-2</v>
      </c>
      <c r="M157">
        <f t="shared" si="34"/>
        <v>72.763931910851156</v>
      </c>
    </row>
    <row r="158" spans="1:13" x14ac:dyDescent="0.3">
      <c r="A158">
        <v>216</v>
      </c>
      <c r="B158">
        <f t="shared" ref="B158:B162" si="38">M157-M158</f>
        <v>15.794547268367815</v>
      </c>
      <c r="C158">
        <f t="shared" ref="C158:C187" si="39">B158</f>
        <v>15.794547268367815</v>
      </c>
      <c r="D158" t="s">
        <v>23</v>
      </c>
      <c r="E158" t="s">
        <v>19</v>
      </c>
      <c r="F158">
        <v>1</v>
      </c>
      <c r="G158">
        <f t="shared" ref="G158:G162" si="40">G157+5</f>
        <v>15</v>
      </c>
      <c r="I158">
        <v>2050</v>
      </c>
      <c r="J158" t="s">
        <v>28</v>
      </c>
      <c r="K158">
        <f t="shared" ref="K158:K162" si="41">AVERAGE(G158:G159)</f>
        <v>17.5</v>
      </c>
      <c r="L158" cm="1">
        <f t="array" ref="L158">STOWA2024_NDJF_T(A158*60,K158,I158,J158,"")</f>
        <v>5.2659863167327126E-2</v>
      </c>
      <c r="M158">
        <f t="shared" si="34"/>
        <v>56.969384642483341</v>
      </c>
    </row>
    <row r="159" spans="1:13" x14ac:dyDescent="0.3">
      <c r="A159">
        <v>216</v>
      </c>
      <c r="B159">
        <f t="shared" si="38"/>
        <v>12.535827055461972</v>
      </c>
      <c r="C159">
        <f t="shared" si="39"/>
        <v>12.535827055461972</v>
      </c>
      <c r="D159" t="s">
        <v>23</v>
      </c>
      <c r="E159" t="s">
        <v>19</v>
      </c>
      <c r="F159">
        <v>1</v>
      </c>
      <c r="G159">
        <f t="shared" si="40"/>
        <v>20</v>
      </c>
      <c r="I159">
        <v>2050</v>
      </c>
      <c r="J159" t="s">
        <v>28</v>
      </c>
      <c r="K159">
        <f t="shared" si="41"/>
        <v>22.5</v>
      </c>
      <c r="L159" cm="1">
        <f t="array" ref="L159">STOWA2024_NDJF_T(A159*60,K159,I159,J159,"")</f>
        <v>6.7516538465879503E-2</v>
      </c>
      <c r="M159">
        <f t="shared" si="34"/>
        <v>44.433557587021369</v>
      </c>
    </row>
    <row r="160" spans="1:13" x14ac:dyDescent="0.3">
      <c r="A160">
        <v>216</v>
      </c>
      <c r="B160">
        <f t="shared" si="38"/>
        <v>9.9141896501005817</v>
      </c>
      <c r="C160">
        <f t="shared" si="39"/>
        <v>9.9141896501005817</v>
      </c>
      <c r="D160" t="s">
        <v>23</v>
      </c>
      <c r="E160" t="s">
        <v>19</v>
      </c>
      <c r="F160">
        <v>1</v>
      </c>
      <c r="G160">
        <f t="shared" si="40"/>
        <v>25</v>
      </c>
      <c r="I160">
        <v>2050</v>
      </c>
      <c r="J160" t="s">
        <v>28</v>
      </c>
      <c r="K160">
        <f t="shared" si="41"/>
        <v>27.5</v>
      </c>
      <c r="L160" cm="1">
        <f t="array" ref="L160">STOWA2024_NDJF_T(A160*60,K160,I160,J160,"")</f>
        <v>8.6907732652639291E-2</v>
      </c>
      <c r="M160">
        <f t="shared" si="34"/>
        <v>34.519367936920787</v>
      </c>
    </row>
    <row r="161" spans="1:13" x14ac:dyDescent="0.3">
      <c r="A161">
        <v>216</v>
      </c>
      <c r="B161">
        <f t="shared" si="38"/>
        <v>7.8113333281197193</v>
      </c>
      <c r="C161">
        <f t="shared" si="39"/>
        <v>7.8113333281197193</v>
      </c>
      <c r="D161" t="s">
        <v>23</v>
      </c>
      <c r="E161" t="s">
        <v>19</v>
      </c>
      <c r="F161">
        <v>1</v>
      </c>
      <c r="G161">
        <f t="shared" si="40"/>
        <v>30</v>
      </c>
      <c r="I161">
        <v>2050</v>
      </c>
      <c r="J161" t="s">
        <v>28</v>
      </c>
      <c r="K161">
        <f t="shared" si="41"/>
        <v>32.5</v>
      </c>
      <c r="L161" cm="1">
        <f t="array" ref="L161">STOWA2024_NDJF_T(A161*60,K161,I161,J161,"")</f>
        <v>0.11232574930883957</v>
      </c>
      <c r="M161">
        <f t="shared" si="34"/>
        <v>26.708034608801068</v>
      </c>
    </row>
    <row r="162" spans="1:13" x14ac:dyDescent="0.3">
      <c r="A162">
        <v>216</v>
      </c>
      <c r="B162">
        <f t="shared" si="38"/>
        <v>6.1306299914091866</v>
      </c>
      <c r="C162">
        <f t="shared" si="39"/>
        <v>6.1306299914091866</v>
      </c>
      <c r="D162" t="s">
        <v>23</v>
      </c>
      <c r="E162" t="s">
        <v>19</v>
      </c>
      <c r="F162">
        <v>1</v>
      </c>
      <c r="G162">
        <f t="shared" si="40"/>
        <v>35</v>
      </c>
      <c r="I162">
        <v>2050</v>
      </c>
      <c r="J162" t="s">
        <v>28</v>
      </c>
      <c r="K162">
        <f t="shared" si="41"/>
        <v>37.5</v>
      </c>
      <c r="L162" cm="1">
        <f t="array" ref="L162">STOWA2024_NDJF_T(A162*60,K162,I162,J162,"")</f>
        <v>0.14579098072768712</v>
      </c>
      <c r="M162">
        <f t="shared" si="34"/>
        <v>20.577404617391881</v>
      </c>
    </row>
    <row r="163" spans="1:13" x14ac:dyDescent="0.3">
      <c r="A163">
        <v>216</v>
      </c>
      <c r="B163">
        <f>M162-M163</f>
        <v>4.7924022567494298</v>
      </c>
      <c r="C163">
        <f t="shared" si="39"/>
        <v>4.7924022567494298</v>
      </c>
      <c r="D163" t="s">
        <v>23</v>
      </c>
      <c r="E163" t="s">
        <v>19</v>
      </c>
      <c r="F163">
        <v>1</v>
      </c>
      <c r="G163">
        <f>G162+5</f>
        <v>40</v>
      </c>
      <c r="I163">
        <v>2050</v>
      </c>
      <c r="J163" t="s">
        <v>28</v>
      </c>
      <c r="K163">
        <f>AVERAGE(G163:G164)</f>
        <v>42.5</v>
      </c>
      <c r="L163" cm="1">
        <f t="array" ref="L163">STOWA2024_NDJF_T(A163*60,K163,I163,J163,"")</f>
        <v>0.1900538201679369</v>
      </c>
      <c r="M163">
        <f t="shared" si="34"/>
        <v>15.785002360642451</v>
      </c>
    </row>
    <row r="164" spans="1:13" x14ac:dyDescent="0.3">
      <c r="A164">
        <v>216</v>
      </c>
      <c r="B164">
        <f t="shared" ref="B164:B186" si="42">M163-M164</f>
        <v>3.7305785800076663</v>
      </c>
      <c r="C164">
        <f t="shared" si="39"/>
        <v>3.7305785800076663</v>
      </c>
      <c r="D164" t="s">
        <v>23</v>
      </c>
      <c r="E164" t="s">
        <v>19</v>
      </c>
      <c r="F164">
        <v>1</v>
      </c>
      <c r="G164">
        <f t="shared" ref="G164:G187" si="43">G163+5</f>
        <v>45</v>
      </c>
      <c r="I164">
        <v>2050</v>
      </c>
      <c r="J164" t="s">
        <v>28</v>
      </c>
      <c r="K164">
        <f t="shared" ref="K164:K186" si="44">AVERAGE(G164:G165)</f>
        <v>47.5</v>
      </c>
      <c r="L164" cm="1">
        <f t="array" ref="L164">STOWA2024_NDJF_T(A164*60,K164,I164,J164,"")</f>
        <v>0.24887129029090929</v>
      </c>
      <c r="M164">
        <f t="shared" si="34"/>
        <v>12.054423780634785</v>
      </c>
    </row>
    <row r="165" spans="1:13" x14ac:dyDescent="0.3">
      <c r="A165">
        <v>216</v>
      </c>
      <c r="B165">
        <f t="shared" si="42"/>
        <v>2.8916865528804241</v>
      </c>
      <c r="C165">
        <f t="shared" si="39"/>
        <v>2.8916865528804241</v>
      </c>
      <c r="D165" t="s">
        <v>23</v>
      </c>
      <c r="E165" t="s">
        <v>19</v>
      </c>
      <c r="F165">
        <v>1</v>
      </c>
      <c r="G165">
        <f t="shared" si="43"/>
        <v>50</v>
      </c>
      <c r="I165">
        <v>2050</v>
      </c>
      <c r="J165" t="s">
        <v>28</v>
      </c>
      <c r="K165">
        <f t="shared" si="44"/>
        <v>52.5</v>
      </c>
      <c r="L165" cm="1">
        <f t="array" ref="L165">STOWA2024_NDJF_T(A165*60,K165,I165,J165,"")</f>
        <v>0.32741307814796428</v>
      </c>
      <c r="M165">
        <f t="shared" si="34"/>
        <v>9.1627372277543611</v>
      </c>
    </row>
    <row r="166" spans="1:13" x14ac:dyDescent="0.3">
      <c r="A166">
        <v>216</v>
      </c>
      <c r="B166">
        <f t="shared" si="42"/>
        <v>2.2315631602147814</v>
      </c>
      <c r="C166">
        <f t="shared" si="39"/>
        <v>2.2315631602147814</v>
      </c>
      <c r="D166" t="s">
        <v>23</v>
      </c>
      <c r="E166" t="s">
        <v>19</v>
      </c>
      <c r="F166">
        <v>1</v>
      </c>
      <c r="G166">
        <f t="shared" si="43"/>
        <v>55</v>
      </c>
      <c r="I166">
        <v>2050</v>
      </c>
      <c r="J166" t="s">
        <v>28</v>
      </c>
      <c r="K166">
        <f t="shared" si="44"/>
        <v>57.5</v>
      </c>
      <c r="L166" cm="1">
        <f t="array" ref="L166">STOWA2024_NDJF_T(A166*60,K166,I166,J166,"")</f>
        <v>0.43282710414816294</v>
      </c>
      <c r="M166">
        <f t="shared" si="34"/>
        <v>6.9311740675395797</v>
      </c>
    </row>
    <row r="167" spans="1:13" x14ac:dyDescent="0.3">
      <c r="A167">
        <v>216</v>
      </c>
      <c r="B167">
        <f t="shared" si="42"/>
        <v>1.714177732480044</v>
      </c>
      <c r="C167">
        <f t="shared" si="39"/>
        <v>1.714177732480044</v>
      </c>
      <c r="D167" t="s">
        <v>23</v>
      </c>
      <c r="E167" t="s">
        <v>19</v>
      </c>
      <c r="F167">
        <v>1</v>
      </c>
      <c r="G167">
        <f t="shared" si="43"/>
        <v>60</v>
      </c>
      <c r="I167">
        <v>2050</v>
      </c>
      <c r="J167" t="s">
        <v>28</v>
      </c>
      <c r="K167">
        <f t="shared" si="44"/>
        <v>62.5</v>
      </c>
      <c r="L167" cm="1">
        <f t="array" ref="L167">STOWA2024_NDJF_T(A167*60,K167,I167,J167,"")</f>
        <v>0.57504353220247462</v>
      </c>
      <c r="M167">
        <f t="shared" si="34"/>
        <v>5.2169963350595356</v>
      </c>
    </row>
    <row r="168" spans="1:13" x14ac:dyDescent="0.3">
      <c r="A168">
        <v>216</v>
      </c>
      <c r="B168">
        <f t="shared" si="42"/>
        <v>1.3105396316422326</v>
      </c>
      <c r="C168">
        <f t="shared" si="39"/>
        <v>1.3105396316422326</v>
      </c>
      <c r="D168" t="s">
        <v>23</v>
      </c>
      <c r="E168" t="s">
        <v>19</v>
      </c>
      <c r="F168">
        <v>1</v>
      </c>
      <c r="G168">
        <f t="shared" si="43"/>
        <v>65</v>
      </c>
      <c r="I168">
        <v>2050</v>
      </c>
      <c r="J168" t="s">
        <v>28</v>
      </c>
      <c r="K168">
        <f t="shared" si="44"/>
        <v>67.5</v>
      </c>
      <c r="L168" cm="1">
        <f t="array" ref="L168">STOWA2024_NDJF_T(A168*60,K168,I168,J168,"")</f>
        <v>0.76795936260490227</v>
      </c>
      <c r="M168">
        <f t="shared" si="34"/>
        <v>3.906456703417303</v>
      </c>
    </row>
    <row r="169" spans="1:13" x14ac:dyDescent="0.3">
      <c r="A169">
        <v>216</v>
      </c>
      <c r="B169">
        <f t="shared" si="42"/>
        <v>0.99678361716338637</v>
      </c>
      <c r="C169">
        <f t="shared" si="39"/>
        <v>0.99678361716338637</v>
      </c>
      <c r="D169" t="s">
        <v>23</v>
      </c>
      <c r="E169" t="s">
        <v>19</v>
      </c>
      <c r="F169">
        <v>1</v>
      </c>
      <c r="G169">
        <f t="shared" si="43"/>
        <v>70</v>
      </c>
      <c r="I169">
        <v>2050</v>
      </c>
      <c r="J169" t="s">
        <v>28</v>
      </c>
      <c r="K169">
        <f t="shared" si="44"/>
        <v>72.5</v>
      </c>
      <c r="L169" cm="1">
        <f t="array" ref="L169">STOWA2024_NDJF_T(A169*60,K169,I169,J169,"")</f>
        <v>1.0310436640366274</v>
      </c>
      <c r="M169">
        <f t="shared" si="34"/>
        <v>2.9096730862539166</v>
      </c>
    </row>
    <row r="170" spans="1:13" x14ac:dyDescent="0.3">
      <c r="A170">
        <v>216</v>
      </c>
      <c r="B170">
        <f t="shared" si="42"/>
        <v>0.75461756908426691</v>
      </c>
      <c r="C170">
        <f t="shared" si="39"/>
        <v>0.75461756908426691</v>
      </c>
      <c r="D170" t="s">
        <v>23</v>
      </c>
      <c r="E170" t="s">
        <v>19</v>
      </c>
      <c r="F170">
        <v>1</v>
      </c>
      <c r="G170">
        <f t="shared" si="43"/>
        <v>75</v>
      </c>
      <c r="I170">
        <v>2050</v>
      </c>
      <c r="J170" t="s">
        <v>28</v>
      </c>
      <c r="K170">
        <f t="shared" si="44"/>
        <v>77.5</v>
      </c>
      <c r="L170" cm="1">
        <f t="array" ref="L170">STOWA2024_NDJF_T(A170*60,K170,I170,J170,"")</f>
        <v>1.3920755062217893</v>
      </c>
      <c r="M170">
        <f t="shared" si="34"/>
        <v>2.1550555171696497</v>
      </c>
    </row>
    <row r="171" spans="1:13" x14ac:dyDescent="0.3">
      <c r="A171">
        <v>216</v>
      </c>
      <c r="B171">
        <f t="shared" si="42"/>
        <v>0.56812046730197396</v>
      </c>
      <c r="C171">
        <f t="shared" si="39"/>
        <v>0.56812046730197396</v>
      </c>
      <c r="D171" t="s">
        <v>23</v>
      </c>
      <c r="E171" t="s">
        <v>19</v>
      </c>
      <c r="F171">
        <v>1</v>
      </c>
      <c r="G171">
        <f t="shared" si="43"/>
        <v>80</v>
      </c>
      <c r="I171">
        <v>2050</v>
      </c>
      <c r="J171" t="s">
        <v>28</v>
      </c>
      <c r="K171">
        <f t="shared" si="44"/>
        <v>82.5</v>
      </c>
      <c r="L171" cm="1">
        <f t="array" ref="L171">STOWA2024_NDJF_T(A171*60,K171,I171,J171,"")</f>
        <v>1.8904365369270475</v>
      </c>
      <c r="M171">
        <f t="shared" si="34"/>
        <v>1.5869350498676758</v>
      </c>
    </row>
    <row r="172" spans="1:13" x14ac:dyDescent="0.3">
      <c r="A172">
        <v>216</v>
      </c>
      <c r="B172">
        <f t="shared" si="42"/>
        <v>0.42536609644602241</v>
      </c>
      <c r="C172">
        <f t="shared" si="39"/>
        <v>0.42536609644602241</v>
      </c>
      <c r="D172" t="s">
        <v>23</v>
      </c>
      <c r="E172" t="s">
        <v>19</v>
      </c>
      <c r="F172">
        <v>1</v>
      </c>
      <c r="G172">
        <f t="shared" si="43"/>
        <v>85</v>
      </c>
      <c r="I172">
        <v>2050</v>
      </c>
      <c r="J172" t="s">
        <v>28</v>
      </c>
      <c r="K172">
        <f t="shared" si="44"/>
        <v>87.5</v>
      </c>
      <c r="L172" cm="1">
        <f t="array" ref="L172">STOWA2024_NDJF_T(A172*60,K172,I172,J172,"")</f>
        <v>2.582713657388009</v>
      </c>
      <c r="M172">
        <f t="shared" si="34"/>
        <v>1.1615689534216533</v>
      </c>
    </row>
    <row r="173" spans="1:13" x14ac:dyDescent="0.3">
      <c r="A173">
        <v>216</v>
      </c>
      <c r="B173">
        <f t="shared" si="42"/>
        <v>0.31664748511635077</v>
      </c>
      <c r="C173">
        <f t="shared" si="39"/>
        <v>0.31664748511635077</v>
      </c>
      <c r="D173" t="s">
        <v>23</v>
      </c>
      <c r="E173" t="s">
        <v>19</v>
      </c>
      <c r="F173">
        <v>1</v>
      </c>
      <c r="G173">
        <f t="shared" si="43"/>
        <v>90</v>
      </c>
      <c r="I173">
        <v>2050</v>
      </c>
      <c r="J173" t="s">
        <v>28</v>
      </c>
      <c r="K173">
        <f t="shared" si="44"/>
        <v>92.5</v>
      </c>
      <c r="L173" cm="1">
        <f t="array" ref="L173">STOWA2024_NDJF_T(A173*60,K173,I173,J173,"")</f>
        <v>3.550625842206657</v>
      </c>
      <c r="M173">
        <f t="shared" si="34"/>
        <v>0.84492146830530257</v>
      </c>
    </row>
    <row r="174" spans="1:13" x14ac:dyDescent="0.3">
      <c r="A174">
        <v>216</v>
      </c>
      <c r="B174">
        <f t="shared" si="42"/>
        <v>0.23431810989072677</v>
      </c>
      <c r="C174">
        <f t="shared" si="39"/>
        <v>0.23431810989072677</v>
      </c>
      <c r="D174" t="s">
        <v>23</v>
      </c>
      <c r="E174" t="s">
        <v>19</v>
      </c>
      <c r="F174">
        <v>1</v>
      </c>
      <c r="G174">
        <f t="shared" si="43"/>
        <v>95</v>
      </c>
      <c r="I174">
        <v>2050</v>
      </c>
      <c r="J174" t="s">
        <v>28</v>
      </c>
      <c r="K174">
        <f t="shared" si="44"/>
        <v>97.5</v>
      </c>
      <c r="L174" cm="1">
        <f t="array" ref="L174">STOWA2024_NDJF_T(A174*60,K174,I174,J174,"")</f>
        <v>4.9131731076446474</v>
      </c>
      <c r="M174">
        <f t="shared" si="34"/>
        <v>0.6106033584145758</v>
      </c>
    </row>
    <row r="175" spans="1:13" x14ac:dyDescent="0.3">
      <c r="A175">
        <v>216</v>
      </c>
      <c r="B175">
        <f t="shared" si="42"/>
        <v>0.17232283344050886</v>
      </c>
      <c r="C175">
        <f t="shared" si="39"/>
        <v>0.17232283344050886</v>
      </c>
      <c r="D175" t="s">
        <v>23</v>
      </c>
      <c r="E175" t="s">
        <v>19</v>
      </c>
      <c r="F175">
        <v>1</v>
      </c>
      <c r="G175">
        <f t="shared" si="43"/>
        <v>100</v>
      </c>
      <c r="I175">
        <v>2050</v>
      </c>
      <c r="J175" t="s">
        <v>28</v>
      </c>
      <c r="K175">
        <f t="shared" si="44"/>
        <v>102.5</v>
      </c>
      <c r="L175" cm="1">
        <f t="array" ref="L175">STOWA2024_NDJF_T(A175*60,K175,I175,J175,"")</f>
        <v>6.8449311093106635</v>
      </c>
      <c r="M175">
        <f t="shared" si="34"/>
        <v>0.43828052497406694</v>
      </c>
    </row>
    <row r="176" spans="1:13" x14ac:dyDescent="0.3">
      <c r="A176">
        <v>216</v>
      </c>
      <c r="B176">
        <f t="shared" si="42"/>
        <v>0.12590770958452036</v>
      </c>
      <c r="C176">
        <f t="shared" si="39"/>
        <v>0.12590770958452036</v>
      </c>
      <c r="D176" t="s">
        <v>23</v>
      </c>
      <c r="E176" t="s">
        <v>19</v>
      </c>
      <c r="F176">
        <v>1</v>
      </c>
      <c r="G176">
        <f t="shared" si="43"/>
        <v>105</v>
      </c>
      <c r="I176">
        <v>2050</v>
      </c>
      <c r="J176" t="s">
        <v>28</v>
      </c>
      <c r="K176">
        <f t="shared" si="44"/>
        <v>107.5</v>
      </c>
      <c r="L176" cm="1">
        <f t="array" ref="L176">STOWA2024_NDJF_T(A176*60,K176,I176,J176,"")</f>
        <v>9.6039087020387175</v>
      </c>
      <c r="M176">
        <f t="shared" si="34"/>
        <v>0.31237281538954659</v>
      </c>
    </row>
    <row r="177" spans="1:13" x14ac:dyDescent="0.3">
      <c r="A177">
        <v>216</v>
      </c>
      <c r="B177">
        <f t="shared" si="42"/>
        <v>9.1374807313165912E-2</v>
      </c>
      <c r="C177">
        <f t="shared" si="39"/>
        <v>9.1374807313165912E-2</v>
      </c>
      <c r="D177" t="s">
        <v>23</v>
      </c>
      <c r="E177" t="s">
        <v>19</v>
      </c>
      <c r="F177">
        <v>1</v>
      </c>
      <c r="G177">
        <f t="shared" si="43"/>
        <v>110</v>
      </c>
      <c r="I177">
        <v>2050</v>
      </c>
      <c r="J177" t="s">
        <v>28</v>
      </c>
      <c r="K177">
        <f t="shared" si="44"/>
        <v>112.5</v>
      </c>
      <c r="L177" cm="1">
        <f t="array" ref="L177">STOWA2024_NDJF_T(A177*60,K177,I177,J177,"")</f>
        <v>13.574782986112476</v>
      </c>
      <c r="M177">
        <f t="shared" si="34"/>
        <v>0.22099800807638068</v>
      </c>
    </row>
    <row r="178" spans="1:13" x14ac:dyDescent="0.3">
      <c r="A178">
        <v>216</v>
      </c>
      <c r="B178">
        <f t="shared" si="42"/>
        <v>6.584698990357013E-2</v>
      </c>
      <c r="C178">
        <f t="shared" si="39"/>
        <v>6.584698990357013E-2</v>
      </c>
      <c r="D178" t="s">
        <v>23</v>
      </c>
      <c r="E178" t="s">
        <v>19</v>
      </c>
      <c r="F178">
        <v>1</v>
      </c>
      <c r="G178">
        <f t="shared" si="43"/>
        <v>115</v>
      </c>
      <c r="I178">
        <v>2050</v>
      </c>
      <c r="J178" t="s">
        <v>28</v>
      </c>
      <c r="K178">
        <f t="shared" si="44"/>
        <v>117.5</v>
      </c>
      <c r="L178" cm="1">
        <f t="array" ref="L178">STOWA2024_NDJF_T(A178*60,K178,I178,J178,"")</f>
        <v>19.335999436745787</v>
      </c>
      <c r="M178">
        <f t="shared" si="34"/>
        <v>0.15515101817281055</v>
      </c>
    </row>
    <row r="179" spans="1:13" x14ac:dyDescent="0.3">
      <c r="A179">
        <v>216</v>
      </c>
      <c r="B179">
        <f t="shared" si="42"/>
        <v>4.7102357287303054E-2</v>
      </c>
      <c r="C179">
        <f t="shared" si="39"/>
        <v>4.7102357287303054E-2</v>
      </c>
      <c r="D179" t="s">
        <v>23</v>
      </c>
      <c r="E179" t="s">
        <v>19</v>
      </c>
      <c r="F179">
        <v>1</v>
      </c>
      <c r="G179">
        <f t="shared" si="43"/>
        <v>120</v>
      </c>
      <c r="I179">
        <v>2050</v>
      </c>
      <c r="J179" t="s">
        <v>28</v>
      </c>
      <c r="K179">
        <f t="shared" si="44"/>
        <v>122.5</v>
      </c>
      <c r="L179" cm="1">
        <f t="array" ref="L179">STOWA2024_NDJF_T(A179*60,K179,I179,J179,"")</f>
        <v>27.765267754488097</v>
      </c>
      <c r="M179">
        <f t="shared" si="34"/>
        <v>0.10804866088550749</v>
      </c>
    </row>
    <row r="180" spans="1:13" x14ac:dyDescent="0.3">
      <c r="A180">
        <v>216</v>
      </c>
      <c r="B180">
        <f t="shared" si="42"/>
        <v>3.3435324165198468E-2</v>
      </c>
      <c r="C180">
        <f t="shared" si="39"/>
        <v>3.3435324165198468E-2</v>
      </c>
      <c r="D180" t="s">
        <v>23</v>
      </c>
      <c r="E180" t="s">
        <v>19</v>
      </c>
      <c r="F180">
        <v>1</v>
      </c>
      <c r="G180">
        <f t="shared" si="43"/>
        <v>125</v>
      </c>
      <c r="I180">
        <v>2050</v>
      </c>
      <c r="J180" t="s">
        <v>28</v>
      </c>
      <c r="K180">
        <f t="shared" si="44"/>
        <v>127.5</v>
      </c>
      <c r="L180" cm="1">
        <f t="array" ref="L180">STOWA2024_NDJF_T(A180*60,K180,I180,J180,"")</f>
        <v>40.207289096929358</v>
      </c>
      <c r="M180">
        <f t="shared" si="34"/>
        <v>7.4613336720309023E-2</v>
      </c>
    </row>
    <row r="181" spans="1:13" x14ac:dyDescent="0.3">
      <c r="A181">
        <v>216</v>
      </c>
      <c r="B181">
        <f t="shared" si="42"/>
        <v>2.3542418343577662E-2</v>
      </c>
      <c r="C181">
        <f t="shared" si="39"/>
        <v>2.3542418343577662E-2</v>
      </c>
      <c r="D181" t="s">
        <v>23</v>
      </c>
      <c r="E181" t="s">
        <v>19</v>
      </c>
      <c r="F181">
        <v>1</v>
      </c>
      <c r="G181">
        <f t="shared" si="43"/>
        <v>130</v>
      </c>
      <c r="I181">
        <v>2050</v>
      </c>
      <c r="J181" t="s">
        <v>28</v>
      </c>
      <c r="K181">
        <f t="shared" si="44"/>
        <v>132.5</v>
      </c>
      <c r="L181" cm="1">
        <f t="array" ref="L181">STOWA2024_NDJF_T(A181*60,K181,I181,J181,"")</f>
        <v>58.741845562088869</v>
      </c>
      <c r="M181">
        <f t="shared" si="34"/>
        <v>5.1070918376731361E-2</v>
      </c>
    </row>
    <row r="182" spans="1:13" x14ac:dyDescent="0.3">
      <c r="A182">
        <v>216</v>
      </c>
      <c r="B182">
        <f t="shared" si="42"/>
        <v>1.6436888117524133E-2</v>
      </c>
      <c r="C182">
        <f t="shared" si="39"/>
        <v>1.6436888117524133E-2</v>
      </c>
      <c r="D182" t="s">
        <v>23</v>
      </c>
      <c r="E182" t="s">
        <v>19</v>
      </c>
      <c r="F182">
        <v>1</v>
      </c>
      <c r="G182">
        <f t="shared" si="43"/>
        <v>135</v>
      </c>
      <c r="I182">
        <v>2050</v>
      </c>
      <c r="J182" t="s">
        <v>28</v>
      </c>
      <c r="K182">
        <f t="shared" si="44"/>
        <v>137.5</v>
      </c>
      <c r="L182" cm="1">
        <f t="array" ref="L182">STOWA2024_NDJF_T(A182*60,K182,I182,J182,"")</f>
        <v>86.620008631610801</v>
      </c>
      <c r="M182">
        <f t="shared" si="34"/>
        <v>3.4634030259207228E-2</v>
      </c>
    </row>
    <row r="183" spans="1:13" x14ac:dyDescent="0.3">
      <c r="A183">
        <v>216</v>
      </c>
      <c r="B183">
        <f t="shared" si="42"/>
        <v>1.1374415339074989E-2</v>
      </c>
      <c r="C183">
        <f t="shared" si="39"/>
        <v>1.1374415339074989E-2</v>
      </c>
      <c r="D183" t="s">
        <v>23</v>
      </c>
      <c r="E183" t="s">
        <v>19</v>
      </c>
      <c r="F183">
        <v>1</v>
      </c>
      <c r="G183">
        <f t="shared" si="43"/>
        <v>140</v>
      </c>
      <c r="I183">
        <v>2050</v>
      </c>
      <c r="J183" t="s">
        <v>28</v>
      </c>
      <c r="K183">
        <f t="shared" si="44"/>
        <v>142.5</v>
      </c>
      <c r="L183" cm="1">
        <f t="array" ref="L183">STOWA2024_NDJF_T(A183*60,K183,I183,J183,"")</f>
        <v>128.97891948345909</v>
      </c>
      <c r="M183">
        <f t="shared" si="34"/>
        <v>2.3259614920132239E-2</v>
      </c>
    </row>
    <row r="184" spans="1:13" x14ac:dyDescent="0.3">
      <c r="A184">
        <v>216</v>
      </c>
      <c r="B184">
        <f t="shared" si="42"/>
        <v>7.7981090409060972E-3</v>
      </c>
      <c r="C184">
        <f t="shared" si="39"/>
        <v>7.7981090409060972E-3</v>
      </c>
      <c r="D184" t="s">
        <v>23</v>
      </c>
      <c r="E184" t="s">
        <v>19</v>
      </c>
      <c r="F184">
        <v>1</v>
      </c>
      <c r="G184">
        <f t="shared" si="43"/>
        <v>145</v>
      </c>
      <c r="I184">
        <v>2050</v>
      </c>
      <c r="J184" t="s">
        <v>28</v>
      </c>
      <c r="K184">
        <f t="shared" si="44"/>
        <v>147.5</v>
      </c>
      <c r="L184" cm="1">
        <f t="array" ref="L184">STOWA2024_NDJF_T(A184*60,K184,I184,J184,"")</f>
        <v>194.03025962889922</v>
      </c>
      <c r="M184">
        <f t="shared" si="34"/>
        <v>1.5461505879226142E-2</v>
      </c>
    </row>
    <row r="185" spans="1:13" x14ac:dyDescent="0.3">
      <c r="A185">
        <v>216</v>
      </c>
      <c r="B185">
        <f t="shared" si="42"/>
        <v>5.2939614349190155E-3</v>
      </c>
      <c r="C185">
        <f t="shared" si="39"/>
        <v>5.2939614349190155E-3</v>
      </c>
      <c r="D185" t="s">
        <v>23</v>
      </c>
      <c r="E185" t="s">
        <v>19</v>
      </c>
      <c r="F185">
        <v>1</v>
      </c>
      <c r="G185">
        <f t="shared" si="43"/>
        <v>150</v>
      </c>
      <c r="I185">
        <v>2050</v>
      </c>
      <c r="J185" t="s">
        <v>28</v>
      </c>
      <c r="K185">
        <f t="shared" si="44"/>
        <v>152.5</v>
      </c>
      <c r="L185" cm="1">
        <f t="array" ref="L185">STOWA2024_NDJF_T(A185*60,K185,I185,J185,"")</f>
        <v>295.05649239425941</v>
      </c>
      <c r="M185">
        <f t="shared" si="34"/>
        <v>1.0167544444307126E-2</v>
      </c>
    </row>
    <row r="186" spans="1:13" x14ac:dyDescent="0.3">
      <c r="A186">
        <v>216</v>
      </c>
      <c r="B186">
        <f t="shared" si="42"/>
        <v>3.5568971920256157E-3</v>
      </c>
      <c r="C186">
        <f t="shared" si="39"/>
        <v>3.5568971920256157E-3</v>
      </c>
      <c r="D186" t="s">
        <v>23</v>
      </c>
      <c r="E186" t="s">
        <v>19</v>
      </c>
      <c r="F186">
        <v>1</v>
      </c>
      <c r="G186">
        <f t="shared" si="43"/>
        <v>155</v>
      </c>
      <c r="I186">
        <v>2050</v>
      </c>
      <c r="J186" t="s">
        <v>28</v>
      </c>
      <c r="K186">
        <f t="shared" si="44"/>
        <v>157.5</v>
      </c>
      <c r="L186" cm="1">
        <f t="array" ref="L186">STOWA2024_NDJF_T(A186*60,K186,I186,J186,"")</f>
        <v>453.81335374756532</v>
      </c>
      <c r="M186">
        <f t="shared" si="34"/>
        <v>6.6106472522815107E-3</v>
      </c>
    </row>
    <row r="187" spans="1:13" x14ac:dyDescent="0.3">
      <c r="A187">
        <v>216</v>
      </c>
      <c r="B187" s="1">
        <f>M186</f>
        <v>6.6106472522815107E-3</v>
      </c>
      <c r="C187">
        <f t="shared" si="39"/>
        <v>6.6106472522815107E-3</v>
      </c>
      <c r="D187" t="s">
        <v>23</v>
      </c>
      <c r="E187" t="s">
        <v>19</v>
      </c>
      <c r="F187">
        <v>1</v>
      </c>
      <c r="G187">
        <f t="shared" si="43"/>
        <v>160</v>
      </c>
      <c r="I187">
        <v>2050</v>
      </c>
      <c r="J187" t="s">
        <v>28</v>
      </c>
      <c r="K187" s="1">
        <v>444</v>
      </c>
      <c r="L187" cm="1">
        <f t="array" ref="L187">STOWA2024_NDJF_T(A187*60,K187,I187,J187,"")</f>
        <v>9.8367144504447156E+241</v>
      </c>
      <c r="M187">
        <f t="shared" si="34"/>
        <v>3.049798807430433E-242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9D63B-B931-4967-95B9-3B8CF92AEE8E}">
  <sheetPr codeName="Blad19">
    <tabColor theme="5" tint="0.59999389629810485"/>
  </sheetPr>
  <dimension ref="A1:M187"/>
  <sheetViews>
    <sheetView workbookViewId="0">
      <selection activeCell="M25" sqref="M25"/>
    </sheetView>
  </sheetViews>
  <sheetFormatPr defaultRowHeight="14.4" x14ac:dyDescent="0.3"/>
  <cols>
    <col min="1" max="1" width="6" bestFit="1" customWidth="1"/>
    <col min="2" max="3" width="12.6640625"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713.89323845111505</v>
      </c>
      <c r="C2">
        <f>B2</f>
        <v>713.89323845111505</v>
      </c>
      <c r="D2" t="s">
        <v>30</v>
      </c>
      <c r="E2" t="s">
        <v>21</v>
      </c>
      <c r="F2">
        <v>1</v>
      </c>
      <c r="G2">
        <v>10</v>
      </c>
      <c r="I2">
        <v>2050</v>
      </c>
      <c r="J2" t="s">
        <v>31</v>
      </c>
      <c r="K2" s="1">
        <v>12.5</v>
      </c>
      <c r="L2" cm="1">
        <f t="array" ref="L2">STOWA2024_JAARROND_T(A2*60,K2,I2,J2,"")</f>
        <v>9.0324654544143429E-2</v>
      </c>
      <c r="M2">
        <f>1/L2 * 12/8</f>
        <v>16.606761548884979</v>
      </c>
    </row>
    <row r="3" spans="1:13" x14ac:dyDescent="0.3">
      <c r="A3">
        <v>12</v>
      </c>
      <c r="B3">
        <f t="shared" ref="B3:B7" si="0">M2-M3</f>
        <v>8.9154635667488193</v>
      </c>
      <c r="C3">
        <f t="shared" ref="C3:C32" si="1">B3</f>
        <v>8.9154635667488193</v>
      </c>
      <c r="D3" t="s">
        <v>30</v>
      </c>
      <c r="E3" t="s">
        <v>21</v>
      </c>
      <c r="F3">
        <v>1</v>
      </c>
      <c r="G3">
        <f t="shared" ref="G3:G7" si="2">G2+5</f>
        <v>15</v>
      </c>
      <c r="I3">
        <v>2050</v>
      </c>
      <c r="J3" t="s">
        <v>31</v>
      </c>
      <c r="K3">
        <f t="shared" ref="K3:K7" si="3">AVERAGE(G3:G4)</f>
        <v>17.5</v>
      </c>
      <c r="L3" cm="1">
        <f t="array" ref="L3">STOWA2024_JAARROND_T(A3*60,K3,I3,J3,"")</f>
        <v>0.19502559951309989</v>
      </c>
      <c r="M3">
        <f t="shared" ref="M3:M66" si="4">1/L3 * 12/8</f>
        <v>7.6912979821361596</v>
      </c>
    </row>
    <row r="4" spans="1:13" x14ac:dyDescent="0.3">
      <c r="A4">
        <v>12</v>
      </c>
      <c r="B4">
        <f t="shared" si="0"/>
        <v>3.2063519649599206</v>
      </c>
      <c r="C4">
        <f t="shared" si="1"/>
        <v>3.2063519649599206</v>
      </c>
      <c r="D4" t="s">
        <v>30</v>
      </c>
      <c r="E4" t="s">
        <v>21</v>
      </c>
      <c r="F4">
        <v>1</v>
      </c>
      <c r="G4">
        <f t="shared" si="2"/>
        <v>20</v>
      </c>
      <c r="I4">
        <v>2050</v>
      </c>
      <c r="J4" t="s">
        <v>31</v>
      </c>
      <c r="K4">
        <f t="shared" si="3"/>
        <v>22.5</v>
      </c>
      <c r="L4" cm="1">
        <f t="array" ref="L4">STOWA2024_JAARROND_T(A4*60,K4,I4,J4,"")</f>
        <v>0.33445218610332639</v>
      </c>
      <c r="M4">
        <f t="shared" si="4"/>
        <v>4.484946017176239</v>
      </c>
    </row>
    <row r="5" spans="1:13" x14ac:dyDescent="0.3">
      <c r="A5">
        <v>12</v>
      </c>
      <c r="B5">
        <f t="shared" si="0"/>
        <v>1.8446209914414453</v>
      </c>
      <c r="C5">
        <f t="shared" si="1"/>
        <v>1.8446209914414453</v>
      </c>
      <c r="D5" t="s">
        <v>30</v>
      </c>
      <c r="E5" t="s">
        <v>21</v>
      </c>
      <c r="F5">
        <v>1</v>
      </c>
      <c r="G5">
        <f t="shared" si="2"/>
        <v>25</v>
      </c>
      <c r="I5">
        <v>2050</v>
      </c>
      <c r="J5" t="s">
        <v>31</v>
      </c>
      <c r="K5">
        <f t="shared" si="3"/>
        <v>27.5</v>
      </c>
      <c r="L5" cm="1">
        <f t="array" ref="L5">STOWA2024_JAARROND_T(A5*60,K5,I5,J5,"")</f>
        <v>0.56811187462897872</v>
      </c>
      <c r="M5">
        <f t="shared" si="4"/>
        <v>2.6403250257347937</v>
      </c>
    </row>
    <row r="6" spans="1:13" x14ac:dyDescent="0.3">
      <c r="A6">
        <v>12</v>
      </c>
      <c r="B6">
        <f t="shared" si="0"/>
        <v>1.1092532333432041</v>
      </c>
      <c r="C6">
        <f t="shared" si="1"/>
        <v>1.1092532333432041</v>
      </c>
      <c r="D6" t="s">
        <v>30</v>
      </c>
      <c r="E6" t="s">
        <v>21</v>
      </c>
      <c r="F6">
        <v>1</v>
      </c>
      <c r="G6">
        <f t="shared" si="2"/>
        <v>30</v>
      </c>
      <c r="I6">
        <v>2050</v>
      </c>
      <c r="J6" t="s">
        <v>31</v>
      </c>
      <c r="K6">
        <f t="shared" si="3"/>
        <v>32.5</v>
      </c>
      <c r="L6" cm="1">
        <f t="array" ref="L6">STOWA2024_JAARROND_T(A6*60,K6,I6,J6,"")</f>
        <v>0.97970585537138377</v>
      </c>
      <c r="M6">
        <f t="shared" si="4"/>
        <v>1.5310717923915895</v>
      </c>
    </row>
    <row r="7" spans="1:13" x14ac:dyDescent="0.3">
      <c r="A7">
        <v>12</v>
      </c>
      <c r="B7">
        <f t="shared" si="0"/>
        <v>0.64180553788426287</v>
      </c>
      <c r="C7">
        <f t="shared" si="1"/>
        <v>0.64180553788426287</v>
      </c>
      <c r="D7" t="s">
        <v>30</v>
      </c>
      <c r="E7" t="s">
        <v>21</v>
      </c>
      <c r="F7">
        <v>1</v>
      </c>
      <c r="G7">
        <f t="shared" si="2"/>
        <v>35</v>
      </c>
      <c r="I7">
        <v>2050</v>
      </c>
      <c r="J7" t="s">
        <v>31</v>
      </c>
      <c r="K7">
        <f t="shared" si="3"/>
        <v>37.5</v>
      </c>
      <c r="L7" cm="1">
        <f t="array" ref="L7">STOWA2024_JAARROND_T(A7*60,K7,I7,J7,"")</f>
        <v>1.686783898969644</v>
      </c>
      <c r="M7">
        <f t="shared" si="4"/>
        <v>0.88926625450732666</v>
      </c>
    </row>
    <row r="8" spans="1:13" x14ac:dyDescent="0.3">
      <c r="A8">
        <v>12</v>
      </c>
      <c r="B8">
        <f>M7-M8</f>
        <v>0.36010361833587767</v>
      </c>
      <c r="C8">
        <f t="shared" si="1"/>
        <v>0.36010361833587767</v>
      </c>
      <c r="D8" t="s">
        <v>30</v>
      </c>
      <c r="E8" t="s">
        <v>21</v>
      </c>
      <c r="F8">
        <v>1</v>
      </c>
      <c r="G8">
        <f>G7+5</f>
        <v>40</v>
      </c>
      <c r="I8">
        <v>2050</v>
      </c>
      <c r="J8" t="s">
        <v>31</v>
      </c>
      <c r="K8">
        <f>AVERAGE(G8:G9)</f>
        <v>42.5</v>
      </c>
      <c r="L8" cm="1">
        <f t="array" ref="L8">STOWA2024_JAARROND_T(A8*60,K8,I8,J8,"")</f>
        <v>2.8346672600557521</v>
      </c>
      <c r="M8">
        <f t="shared" si="4"/>
        <v>0.52916263617144899</v>
      </c>
    </row>
    <row r="9" spans="1:13" x14ac:dyDescent="0.3">
      <c r="A9">
        <v>12</v>
      </c>
      <c r="B9">
        <f t="shared" ref="B9:B31" si="5">M8-M9</f>
        <v>0.20221981974944059</v>
      </c>
      <c r="C9">
        <f t="shared" si="1"/>
        <v>0.20221981974944059</v>
      </c>
      <c r="D9" t="s">
        <v>30</v>
      </c>
      <c r="E9" t="s">
        <v>21</v>
      </c>
      <c r="F9">
        <v>1</v>
      </c>
      <c r="G9">
        <f t="shared" ref="G9:G32" si="6">G8+5</f>
        <v>45</v>
      </c>
      <c r="I9">
        <v>2050</v>
      </c>
      <c r="J9" t="s">
        <v>31</v>
      </c>
      <c r="K9">
        <f t="shared" ref="K9:K31" si="7">AVERAGE(G9:G10)</f>
        <v>47.5</v>
      </c>
      <c r="L9" cm="1">
        <f t="array" ref="L9">STOWA2024_JAARROND_T(A9*60,K9,I9,J9,"")</f>
        <v>4.5879582748312879</v>
      </c>
      <c r="M9">
        <f t="shared" si="4"/>
        <v>0.3269428164220084</v>
      </c>
    </row>
    <row r="10" spans="1:13" x14ac:dyDescent="0.3">
      <c r="A10">
        <v>12</v>
      </c>
      <c r="B10">
        <f t="shared" si="5"/>
        <v>0.11652995705651442</v>
      </c>
      <c r="C10">
        <f t="shared" si="1"/>
        <v>0.11652995705651442</v>
      </c>
      <c r="D10" t="s">
        <v>30</v>
      </c>
      <c r="E10" t="s">
        <v>21</v>
      </c>
      <c r="F10">
        <v>1</v>
      </c>
      <c r="G10">
        <f t="shared" si="6"/>
        <v>50</v>
      </c>
      <c r="I10">
        <v>2050</v>
      </c>
      <c r="J10" t="s">
        <v>31</v>
      </c>
      <c r="K10">
        <f t="shared" si="7"/>
        <v>52.5</v>
      </c>
      <c r="L10" cm="1">
        <f t="array" ref="L10">STOWA2024_JAARROND_T(A10*60,K10,I10,J10,"")</f>
        <v>7.1288418612973237</v>
      </c>
      <c r="M10">
        <f t="shared" si="4"/>
        <v>0.21041285936549398</v>
      </c>
    </row>
    <row r="11" spans="1:13" x14ac:dyDescent="0.3">
      <c r="A11">
        <v>12</v>
      </c>
      <c r="B11">
        <f t="shared" si="5"/>
        <v>6.9649834001590416E-2</v>
      </c>
      <c r="C11">
        <f t="shared" si="1"/>
        <v>6.9649834001590416E-2</v>
      </c>
      <c r="D11" t="s">
        <v>30</v>
      </c>
      <c r="E11" t="s">
        <v>21</v>
      </c>
      <c r="F11">
        <v>1</v>
      </c>
      <c r="G11">
        <f t="shared" si="6"/>
        <v>55</v>
      </c>
      <c r="I11">
        <v>2050</v>
      </c>
      <c r="J11" t="s">
        <v>31</v>
      </c>
      <c r="K11">
        <f t="shared" si="7"/>
        <v>57.5</v>
      </c>
      <c r="L11" cm="1">
        <f t="array" ref="L11">STOWA2024_JAARROND_T(A11*60,K11,I11,J11,"")</f>
        <v>10.656207453073476</v>
      </c>
      <c r="M11">
        <f t="shared" si="4"/>
        <v>0.14076302536390356</v>
      </c>
    </row>
    <row r="12" spans="1:13" x14ac:dyDescent="0.3">
      <c r="A12">
        <v>12</v>
      </c>
      <c r="B12">
        <f t="shared" si="5"/>
        <v>4.3273141292198877E-2</v>
      </c>
      <c r="C12">
        <f t="shared" si="1"/>
        <v>4.3273141292198877E-2</v>
      </c>
      <c r="D12" t="s">
        <v>30</v>
      </c>
      <c r="E12" t="s">
        <v>21</v>
      </c>
      <c r="F12">
        <v>1</v>
      </c>
      <c r="G12">
        <f t="shared" si="6"/>
        <v>60</v>
      </c>
      <c r="I12">
        <v>2050</v>
      </c>
      <c r="J12" t="s">
        <v>31</v>
      </c>
      <c r="K12">
        <f t="shared" si="7"/>
        <v>62.5</v>
      </c>
      <c r="L12" cm="1">
        <f t="array" ref="L12">STOWA2024_JAARROND_T(A12*60,K12,I12,J12,"")</f>
        <v>15.386211751946865</v>
      </c>
      <c r="M12">
        <f t="shared" si="4"/>
        <v>9.7489884071704683E-2</v>
      </c>
    </row>
    <row r="13" spans="1:13" x14ac:dyDescent="0.3">
      <c r="A13">
        <v>12</v>
      </c>
      <c r="B13">
        <f t="shared" si="5"/>
        <v>2.7890325448040876E-2</v>
      </c>
      <c r="C13">
        <f t="shared" si="1"/>
        <v>2.7890325448040876E-2</v>
      </c>
      <c r="D13" t="s">
        <v>30</v>
      </c>
      <c r="E13" t="s">
        <v>21</v>
      </c>
      <c r="F13">
        <v>1</v>
      </c>
      <c r="G13">
        <f t="shared" si="6"/>
        <v>65</v>
      </c>
      <c r="I13">
        <v>2050</v>
      </c>
      <c r="J13" t="s">
        <v>31</v>
      </c>
      <c r="K13">
        <f t="shared" si="7"/>
        <v>67.5</v>
      </c>
      <c r="L13" cm="1">
        <f t="array" ref="L13">STOWA2024_JAARROND_T(A13*60,K13,I13,J13,"")</f>
        <v>21.551860811513837</v>
      </c>
      <c r="M13">
        <f t="shared" si="4"/>
        <v>6.9599558623663807E-2</v>
      </c>
    </row>
    <row r="14" spans="1:13" x14ac:dyDescent="0.3">
      <c r="A14">
        <v>12</v>
      </c>
      <c r="B14">
        <f t="shared" si="5"/>
        <v>1.8583591615979014E-2</v>
      </c>
      <c r="C14">
        <f t="shared" si="1"/>
        <v>1.8583591615979014E-2</v>
      </c>
      <c r="D14" t="s">
        <v>30</v>
      </c>
      <c r="E14" t="s">
        <v>21</v>
      </c>
      <c r="F14">
        <v>1</v>
      </c>
      <c r="G14">
        <f t="shared" si="6"/>
        <v>70</v>
      </c>
      <c r="I14">
        <v>2050</v>
      </c>
      <c r="J14" t="s">
        <v>31</v>
      </c>
      <c r="K14">
        <f t="shared" si="7"/>
        <v>72.5</v>
      </c>
      <c r="L14" cm="1">
        <f t="array" ref="L14">STOWA2024_JAARROND_T(A14*60,K14,I14,J14,"")</f>
        <v>29.402559394278416</v>
      </c>
      <c r="M14">
        <f t="shared" si="4"/>
        <v>5.1015967007684793E-2</v>
      </c>
    </row>
    <row r="15" spans="1:13" x14ac:dyDescent="0.3">
      <c r="A15">
        <v>12</v>
      </c>
      <c r="B15">
        <f t="shared" si="5"/>
        <v>1.2755133546352666E-2</v>
      </c>
      <c r="C15">
        <f t="shared" si="1"/>
        <v>1.2755133546352666E-2</v>
      </c>
      <c r="D15" t="s">
        <v>30</v>
      </c>
      <c r="E15" t="s">
        <v>21</v>
      </c>
      <c r="F15">
        <v>1</v>
      </c>
      <c r="G15">
        <f t="shared" si="6"/>
        <v>75</v>
      </c>
      <c r="I15">
        <v>2050</v>
      </c>
      <c r="J15" t="s">
        <v>31</v>
      </c>
      <c r="K15">
        <f t="shared" si="7"/>
        <v>77.5</v>
      </c>
      <c r="L15" cm="1">
        <f t="array" ref="L15">STOWA2024_JAARROND_T(A15*60,K15,I15,J15,"")</f>
        <v>39.204582448941103</v>
      </c>
      <c r="M15">
        <f t="shared" si="4"/>
        <v>3.8260833461332126E-2</v>
      </c>
    </row>
    <row r="16" spans="1:13" x14ac:dyDescent="0.3">
      <c r="A16">
        <v>12</v>
      </c>
      <c r="B16">
        <f t="shared" si="5"/>
        <v>8.9868815170788263E-3</v>
      </c>
      <c r="C16">
        <f t="shared" si="1"/>
        <v>8.9868815170788263E-3</v>
      </c>
      <c r="D16" t="s">
        <v>30</v>
      </c>
      <c r="E16" t="s">
        <v>21</v>
      </c>
      <c r="F16">
        <v>1</v>
      </c>
      <c r="G16">
        <f t="shared" si="6"/>
        <v>80</v>
      </c>
      <c r="I16">
        <v>2050</v>
      </c>
      <c r="J16" t="s">
        <v>31</v>
      </c>
      <c r="K16">
        <f t="shared" si="7"/>
        <v>82.5</v>
      </c>
      <c r="L16" cm="1">
        <f t="array" ref="L16">STOWA2024_JAARROND_T(A16*60,K16,I16,J16,"")</f>
        <v>51.240092313346217</v>
      </c>
      <c r="M16">
        <f t="shared" si="4"/>
        <v>2.92739519442533E-2</v>
      </c>
    </row>
    <row r="17" spans="1:13" x14ac:dyDescent="0.3">
      <c r="A17">
        <v>12</v>
      </c>
      <c r="B17">
        <f t="shared" si="5"/>
        <v>6.4802501973552362E-3</v>
      </c>
      <c r="C17">
        <f t="shared" si="1"/>
        <v>6.4802501973552362E-3</v>
      </c>
      <c r="D17" t="s">
        <v>30</v>
      </c>
      <c r="E17" t="s">
        <v>21</v>
      </c>
      <c r="F17">
        <v>1</v>
      </c>
      <c r="G17">
        <f t="shared" si="6"/>
        <v>85</v>
      </c>
      <c r="I17">
        <v>2050</v>
      </c>
      <c r="J17" t="s">
        <v>31</v>
      </c>
      <c r="K17">
        <f t="shared" si="7"/>
        <v>87.5</v>
      </c>
      <c r="L17" cm="1">
        <f t="array" ref="L17">STOWA2024_JAARROND_T(A17*60,K17,I17,J17,"")</f>
        <v>65.807652335546209</v>
      </c>
      <c r="M17">
        <f t="shared" si="4"/>
        <v>2.2793701746898064E-2</v>
      </c>
    </row>
    <row r="18" spans="1:13" x14ac:dyDescent="0.3">
      <c r="A18">
        <v>12</v>
      </c>
      <c r="B18">
        <f t="shared" si="5"/>
        <v>4.769082305365456E-3</v>
      </c>
      <c r="C18">
        <f t="shared" si="1"/>
        <v>4.769082305365456E-3</v>
      </c>
      <c r="D18" t="s">
        <v>30</v>
      </c>
      <c r="E18" t="s">
        <v>21</v>
      </c>
      <c r="F18">
        <v>1</v>
      </c>
      <c r="G18">
        <f t="shared" si="6"/>
        <v>90</v>
      </c>
      <c r="I18">
        <v>2050</v>
      </c>
      <c r="J18" t="s">
        <v>31</v>
      </c>
      <c r="K18">
        <f t="shared" si="7"/>
        <v>92.5</v>
      </c>
      <c r="L18" cm="1">
        <f t="array" ref="L18">STOWA2024_JAARROND_T(A18*60,K18,I18,J18,"")</f>
        <v>83.219510118681157</v>
      </c>
      <c r="M18">
        <f t="shared" si="4"/>
        <v>1.8024619441532608E-2</v>
      </c>
    </row>
    <row r="19" spans="1:13" x14ac:dyDescent="0.3">
      <c r="A19">
        <v>12</v>
      </c>
      <c r="B19">
        <f t="shared" si="5"/>
        <v>3.57441137489742E-3</v>
      </c>
      <c r="C19">
        <f t="shared" si="1"/>
        <v>3.57441137489742E-3</v>
      </c>
      <c r="D19" t="s">
        <v>30</v>
      </c>
      <c r="E19" t="s">
        <v>21</v>
      </c>
      <c r="F19">
        <v>1</v>
      </c>
      <c r="G19">
        <f t="shared" si="6"/>
        <v>95</v>
      </c>
      <c r="I19">
        <v>2050</v>
      </c>
      <c r="J19" t="s">
        <v>31</v>
      </c>
      <c r="K19">
        <f t="shared" si="7"/>
        <v>97.5</v>
      </c>
      <c r="L19" cm="1">
        <f t="array" ref="L19">STOWA2024_JAARROND_T(A19*60,K19,I19,J19,"")</f>
        <v>103.80473368154647</v>
      </c>
      <c r="M19">
        <f t="shared" si="4"/>
        <v>1.4450208066635188E-2</v>
      </c>
    </row>
    <row r="20" spans="1:13" x14ac:dyDescent="0.3">
      <c r="A20">
        <v>12</v>
      </c>
      <c r="B20">
        <f t="shared" si="5"/>
        <v>6.0177213436260826E-3</v>
      </c>
      <c r="C20">
        <f t="shared" si="1"/>
        <v>6.0177213436260826E-3</v>
      </c>
      <c r="D20" t="s">
        <v>30</v>
      </c>
      <c r="E20" t="s">
        <v>21</v>
      </c>
      <c r="F20">
        <v>1</v>
      </c>
      <c r="G20">
        <f t="shared" si="6"/>
        <v>100</v>
      </c>
      <c r="I20">
        <v>2050</v>
      </c>
      <c r="J20" t="s">
        <v>31</v>
      </c>
      <c r="K20">
        <f t="shared" si="7"/>
        <v>102.5</v>
      </c>
      <c r="L20" cm="1">
        <f t="array" ref="L20">STOWA2024_JAARROND_T(A20*60,K20,I20,J20,"")</f>
        <v>177.88347011647949</v>
      </c>
      <c r="M20">
        <f t="shared" si="4"/>
        <v>8.4324867230091052E-3</v>
      </c>
    </row>
    <row r="21" spans="1:13" x14ac:dyDescent="0.3">
      <c r="A21">
        <v>12</v>
      </c>
      <c r="B21">
        <f t="shared" si="5"/>
        <v>1.6736963202282308E-3</v>
      </c>
      <c r="C21">
        <f t="shared" si="1"/>
        <v>1.6736963202282308E-3</v>
      </c>
      <c r="D21" t="s">
        <v>30</v>
      </c>
      <c r="E21" t="s">
        <v>21</v>
      </c>
      <c r="F21">
        <v>1</v>
      </c>
      <c r="G21">
        <f t="shared" si="6"/>
        <v>105</v>
      </c>
      <c r="I21">
        <v>2050</v>
      </c>
      <c r="J21" t="s">
        <v>31</v>
      </c>
      <c r="K21">
        <f t="shared" si="7"/>
        <v>107.5</v>
      </c>
      <c r="L21" cm="1">
        <f t="array" ref="L21">STOWA2024_JAARROND_T(A21*60,K21,I21,J21,"")</f>
        <v>221.93320263087779</v>
      </c>
      <c r="M21">
        <f t="shared" si="4"/>
        <v>6.7587904027808744E-3</v>
      </c>
    </row>
    <row r="22" spans="1:13" x14ac:dyDescent="0.3">
      <c r="A22">
        <v>12</v>
      </c>
      <c r="B22">
        <f t="shared" si="5"/>
        <v>1.2834565734745878E-3</v>
      </c>
      <c r="C22">
        <f t="shared" si="1"/>
        <v>1.2834565734745878E-3</v>
      </c>
      <c r="D22" t="s">
        <v>30</v>
      </c>
      <c r="E22" t="s">
        <v>21</v>
      </c>
      <c r="F22">
        <v>1</v>
      </c>
      <c r="G22">
        <f t="shared" si="6"/>
        <v>110</v>
      </c>
      <c r="I22">
        <v>2050</v>
      </c>
      <c r="J22" t="s">
        <v>31</v>
      </c>
      <c r="K22">
        <f t="shared" si="7"/>
        <v>112.5</v>
      </c>
      <c r="L22" cm="1">
        <f t="array" ref="L22">STOWA2024_JAARROND_T(A22*60,K22,I22,J22,"")</f>
        <v>273.95589872006889</v>
      </c>
      <c r="M22">
        <f t="shared" si="4"/>
        <v>5.4753338293062866E-3</v>
      </c>
    </row>
    <row r="23" spans="1:13" x14ac:dyDescent="0.3">
      <c r="A23">
        <v>12</v>
      </c>
      <c r="B23">
        <f t="shared" si="5"/>
        <v>9.9660537015771548E-4</v>
      </c>
      <c r="C23">
        <f t="shared" si="1"/>
        <v>9.9660537015771548E-4</v>
      </c>
      <c r="D23" t="s">
        <v>30</v>
      </c>
      <c r="E23" t="s">
        <v>21</v>
      </c>
      <c r="F23">
        <v>1</v>
      </c>
      <c r="G23">
        <f t="shared" si="6"/>
        <v>115</v>
      </c>
      <c r="I23">
        <v>2050</v>
      </c>
      <c r="J23" t="s">
        <v>31</v>
      </c>
      <c r="K23">
        <f t="shared" si="7"/>
        <v>117.5</v>
      </c>
      <c r="L23" cm="1">
        <f t="array" ref="L23">STOWA2024_JAARROND_T(A23*60,K23,I23,J23,"")</f>
        <v>334.9164866059233</v>
      </c>
      <c r="M23">
        <f t="shared" si="4"/>
        <v>4.4787284591485711E-3</v>
      </c>
    </row>
    <row r="24" spans="1:13" x14ac:dyDescent="0.3">
      <c r="A24">
        <v>12</v>
      </c>
      <c r="B24">
        <f t="shared" si="5"/>
        <v>7.8264203859028207E-4</v>
      </c>
      <c r="C24">
        <f t="shared" si="1"/>
        <v>7.8264203859028207E-4</v>
      </c>
      <c r="D24" t="s">
        <v>30</v>
      </c>
      <c r="E24" t="s">
        <v>21</v>
      </c>
      <c r="F24">
        <v>1</v>
      </c>
      <c r="G24">
        <f t="shared" si="6"/>
        <v>120</v>
      </c>
      <c r="I24">
        <v>2050</v>
      </c>
      <c r="J24" t="s">
        <v>31</v>
      </c>
      <c r="K24">
        <f t="shared" si="7"/>
        <v>122.5</v>
      </c>
      <c r="L24" cm="1">
        <f t="array" ref="L24">STOWA2024_JAARROND_T(A24*60,K24,I24,J24,"")</f>
        <v>405.83466654262565</v>
      </c>
      <c r="M24">
        <f t="shared" si="4"/>
        <v>3.6960864205582891E-3</v>
      </c>
    </row>
    <row r="25" spans="1:13" x14ac:dyDescent="0.3">
      <c r="A25">
        <v>12</v>
      </c>
      <c r="B25">
        <f t="shared" si="5"/>
        <v>6.2106214938629925E-4</v>
      </c>
      <c r="C25">
        <f t="shared" si="1"/>
        <v>6.2106214938629925E-4</v>
      </c>
      <c r="D25" t="s">
        <v>30</v>
      </c>
      <c r="E25" t="s">
        <v>21</v>
      </c>
      <c r="F25">
        <v>1</v>
      </c>
      <c r="G25">
        <f t="shared" si="6"/>
        <v>125</v>
      </c>
      <c r="I25">
        <v>2050</v>
      </c>
      <c r="J25" t="s">
        <v>31</v>
      </c>
      <c r="K25">
        <f t="shared" si="7"/>
        <v>127.5</v>
      </c>
      <c r="L25" cm="1">
        <f t="array" ref="L25">STOWA2024_JAARROND_T(A25*60,K25,I25,J25,"")</f>
        <v>487.8010278040187</v>
      </c>
      <c r="M25">
        <f t="shared" si="4"/>
        <v>3.0750242711719898E-3</v>
      </c>
    </row>
    <row r="26" spans="1:13" x14ac:dyDescent="0.3">
      <c r="A26">
        <v>12</v>
      </c>
      <c r="B26">
        <f t="shared" si="5"/>
        <v>4.9755944742779865E-4</v>
      </c>
      <c r="C26">
        <f t="shared" si="1"/>
        <v>4.9755944742779865E-4</v>
      </c>
      <c r="D26" t="s">
        <v>30</v>
      </c>
      <c r="E26" t="s">
        <v>21</v>
      </c>
      <c r="F26">
        <v>1</v>
      </c>
      <c r="G26">
        <f t="shared" si="6"/>
        <v>130</v>
      </c>
      <c r="I26">
        <v>2050</v>
      </c>
      <c r="J26" t="s">
        <v>31</v>
      </c>
      <c r="K26">
        <f t="shared" si="7"/>
        <v>132.5</v>
      </c>
      <c r="L26" cm="1">
        <f t="array" ref="L26">STOWA2024_JAARROND_T(A26*60,K26,I26,J26,"")</f>
        <v>581.96720520942108</v>
      </c>
      <c r="M26">
        <f t="shared" si="4"/>
        <v>2.5774648237441911E-3</v>
      </c>
    </row>
    <row r="27" spans="1:13" x14ac:dyDescent="0.3">
      <c r="A27">
        <v>12</v>
      </c>
      <c r="B27">
        <f t="shared" si="5"/>
        <v>4.0214666084689796E-4</v>
      </c>
      <c r="C27">
        <f t="shared" si="1"/>
        <v>4.0214666084689796E-4</v>
      </c>
      <c r="D27" t="s">
        <v>30</v>
      </c>
      <c r="E27" t="s">
        <v>21</v>
      </c>
      <c r="F27">
        <v>1</v>
      </c>
      <c r="G27">
        <f t="shared" si="6"/>
        <v>135</v>
      </c>
      <c r="I27">
        <v>2050</v>
      </c>
      <c r="J27" t="s">
        <v>31</v>
      </c>
      <c r="K27">
        <f t="shared" si="7"/>
        <v>137.5</v>
      </c>
      <c r="L27" cm="1">
        <f t="array" ref="L27">STOWA2024_JAARROND_T(A27*60,K27,I27,J27,"")</f>
        <v>689.55430317474065</v>
      </c>
      <c r="M27">
        <f t="shared" si="4"/>
        <v>2.1753181628972932E-3</v>
      </c>
    </row>
    <row r="28" spans="1:13" x14ac:dyDescent="0.3">
      <c r="A28">
        <v>12</v>
      </c>
      <c r="B28">
        <f t="shared" si="5"/>
        <v>3.2767934310511376E-4</v>
      </c>
      <c r="C28">
        <f t="shared" si="1"/>
        <v>3.2767934310511376E-4</v>
      </c>
      <c r="D28" t="s">
        <v>30</v>
      </c>
      <c r="E28" t="s">
        <v>21</v>
      </c>
      <c r="F28">
        <v>1</v>
      </c>
      <c r="G28">
        <f t="shared" si="6"/>
        <v>140</v>
      </c>
      <c r="I28">
        <v>2050</v>
      </c>
      <c r="J28" t="s">
        <v>31</v>
      </c>
      <c r="K28">
        <f t="shared" si="7"/>
        <v>142.5</v>
      </c>
      <c r="L28" cm="1">
        <f t="array" ref="L28">STOWA2024_JAARROND_T(A28*60,K28,I28,J28,"")</f>
        <v>811.84698217626669</v>
      </c>
      <c r="M28">
        <f t="shared" si="4"/>
        <v>1.8476388197921794E-3</v>
      </c>
    </row>
    <row r="29" spans="1:13" x14ac:dyDescent="0.3">
      <c r="A29">
        <v>12</v>
      </c>
      <c r="B29">
        <f t="shared" si="5"/>
        <v>2.6902442966188797E-4</v>
      </c>
      <c r="C29">
        <f t="shared" si="1"/>
        <v>2.6902442966188797E-4</v>
      </c>
      <c r="D29" t="s">
        <v>30</v>
      </c>
      <c r="E29" t="s">
        <v>21</v>
      </c>
      <c r="F29">
        <v>1</v>
      </c>
      <c r="G29">
        <f t="shared" si="6"/>
        <v>145</v>
      </c>
      <c r="I29">
        <v>2050</v>
      </c>
      <c r="J29" t="s">
        <v>31</v>
      </c>
      <c r="K29">
        <f t="shared" si="7"/>
        <v>147.5</v>
      </c>
      <c r="L29" cm="1">
        <f t="array" ref="L29">STOWA2024_JAARROND_T(A29*60,K29,I29,J29,"")</f>
        <v>950.20038419654657</v>
      </c>
      <c r="M29">
        <f t="shared" si="4"/>
        <v>1.5786143901302915E-3</v>
      </c>
    </row>
    <row r="30" spans="1:13" x14ac:dyDescent="0.3">
      <c r="A30">
        <v>12</v>
      </c>
      <c r="B30">
        <f t="shared" si="5"/>
        <v>2.2242325218189496E-4</v>
      </c>
      <c r="C30">
        <f t="shared" si="1"/>
        <v>2.2242325218189496E-4</v>
      </c>
      <c r="D30" t="s">
        <v>30</v>
      </c>
      <c r="E30" t="s">
        <v>21</v>
      </c>
      <c r="F30">
        <v>1</v>
      </c>
      <c r="G30">
        <f t="shared" si="6"/>
        <v>150</v>
      </c>
      <c r="I30">
        <v>2050</v>
      </c>
      <c r="J30" t="s">
        <v>31</v>
      </c>
      <c r="K30">
        <f t="shared" si="7"/>
        <v>152.5</v>
      </c>
      <c r="L30" cm="1">
        <f t="array" ref="L30">STOWA2024_JAARROND_T(A30*60,K30,I30,J30,"")</f>
        <v>1106.0387861471747</v>
      </c>
      <c r="M30">
        <f t="shared" si="4"/>
        <v>1.3561911379483965E-3</v>
      </c>
    </row>
    <row r="31" spans="1:13" x14ac:dyDescent="0.3">
      <c r="A31">
        <v>12</v>
      </c>
      <c r="B31">
        <f t="shared" si="5"/>
        <v>1.8510285808357721E-4</v>
      </c>
      <c r="C31">
        <f t="shared" si="1"/>
        <v>1.8510285808357721E-4</v>
      </c>
      <c r="D31" t="s">
        <v>30</v>
      </c>
      <c r="E31" t="s">
        <v>21</v>
      </c>
      <c r="F31">
        <v>1</v>
      </c>
      <c r="G31">
        <f t="shared" si="6"/>
        <v>155</v>
      </c>
      <c r="I31">
        <v>2050</v>
      </c>
      <c r="J31" t="s">
        <v>31</v>
      </c>
      <c r="K31">
        <f t="shared" si="7"/>
        <v>157.5</v>
      </c>
      <c r="L31" cm="1">
        <f t="array" ref="L31">STOWA2024_JAARROND_T(A31*60,K31,I31,J31,"")</f>
        <v>1280.8598854504355</v>
      </c>
      <c r="M31">
        <f t="shared" si="4"/>
        <v>1.1710882798648193E-3</v>
      </c>
    </row>
    <row r="32" spans="1:13" x14ac:dyDescent="0.3">
      <c r="A32">
        <v>12</v>
      </c>
      <c r="B32" s="1">
        <f>M31</f>
        <v>1.1710882798648193E-3</v>
      </c>
      <c r="C32">
        <f t="shared" si="1"/>
        <v>1.1710882798648193E-3</v>
      </c>
      <c r="D32" t="s">
        <v>30</v>
      </c>
      <c r="E32" t="s">
        <v>21</v>
      </c>
      <c r="F32">
        <v>1</v>
      </c>
      <c r="G32">
        <f t="shared" si="6"/>
        <v>160</v>
      </c>
      <c r="I32">
        <v>2050</v>
      </c>
      <c r="J32" t="s">
        <v>31</v>
      </c>
      <c r="K32" s="1">
        <v>999</v>
      </c>
      <c r="L32" cm="1">
        <f t="array" ref="L32">STOWA2024_JAARROND_T(A32*60,K32,I32,J32,"")</f>
        <v>4617690.8301129546</v>
      </c>
      <c r="M32">
        <f t="shared" si="4"/>
        <v>3.2483768515167312E-7</v>
      </c>
    </row>
    <row r="33" spans="1:13" x14ac:dyDescent="0.3">
      <c r="A33">
        <v>24</v>
      </c>
      <c r="B33" s="1">
        <f>365.25*24/A33 - M33</f>
        <v>327.98572078820627</v>
      </c>
      <c r="C33">
        <f>B33</f>
        <v>327.98572078820627</v>
      </c>
      <c r="D33" t="s">
        <v>30</v>
      </c>
      <c r="E33" t="s">
        <v>21</v>
      </c>
      <c r="F33">
        <v>1</v>
      </c>
      <c r="G33">
        <v>10</v>
      </c>
      <c r="I33">
        <v>2050</v>
      </c>
      <c r="J33" t="s">
        <v>31</v>
      </c>
      <c r="K33" s="1">
        <v>12.5</v>
      </c>
      <c r="L33" cm="1">
        <f t="array" ref="L33">STOWA2024_JAARROND_T(A33*60,K33,I33,J33,"")</f>
        <v>4.0253026000440305E-2</v>
      </c>
      <c r="M33">
        <f t="shared" si="4"/>
        <v>37.264279211793728</v>
      </c>
    </row>
    <row r="34" spans="1:13" x14ac:dyDescent="0.3">
      <c r="A34">
        <v>24</v>
      </c>
      <c r="B34">
        <f t="shared" ref="B34:B38" si="8">M33-M34</f>
        <v>19.030266878372306</v>
      </c>
      <c r="C34">
        <f t="shared" ref="C34:C63" si="9">B34</f>
        <v>19.030266878372306</v>
      </c>
      <c r="D34" t="s">
        <v>30</v>
      </c>
      <c r="E34" t="s">
        <v>21</v>
      </c>
      <c r="F34">
        <v>1</v>
      </c>
      <c r="G34">
        <f t="shared" ref="G34:G38" si="10">G33+5</f>
        <v>15</v>
      </c>
      <c r="I34">
        <v>2050</v>
      </c>
      <c r="J34" t="s">
        <v>31</v>
      </c>
      <c r="K34">
        <f t="shared" ref="K34:K38" si="11">AVERAGE(G34:G35)</f>
        <v>17.5</v>
      </c>
      <c r="L34" cm="1">
        <f t="array" ref="L34">STOWA2024_JAARROND_T(A34*60,K34,I34,J34,"")</f>
        <v>8.2263846956526693E-2</v>
      </c>
      <c r="M34">
        <f t="shared" si="4"/>
        <v>18.234012333421422</v>
      </c>
    </row>
    <row r="35" spans="1:13" x14ac:dyDescent="0.3">
      <c r="A35">
        <v>24</v>
      </c>
      <c r="B35">
        <f t="shared" si="8"/>
        <v>8.7214073491551094</v>
      </c>
      <c r="C35">
        <f t="shared" si="9"/>
        <v>8.7214073491551094</v>
      </c>
      <c r="D35" t="s">
        <v>30</v>
      </c>
      <c r="E35" t="s">
        <v>21</v>
      </c>
      <c r="F35">
        <v>1</v>
      </c>
      <c r="G35">
        <f t="shared" si="10"/>
        <v>20</v>
      </c>
      <c r="I35">
        <v>2050</v>
      </c>
      <c r="J35" t="s">
        <v>31</v>
      </c>
      <c r="K35">
        <f t="shared" si="11"/>
        <v>22.5</v>
      </c>
      <c r="L35" cm="1">
        <f t="array" ref="L35">STOWA2024_JAARROND_T(A35*60,K35,I35,J35,"")</f>
        <v>0.15768551332479111</v>
      </c>
      <c r="M35">
        <f t="shared" si="4"/>
        <v>9.5126049842663125</v>
      </c>
    </row>
    <row r="36" spans="1:13" x14ac:dyDescent="0.3">
      <c r="A36">
        <v>24</v>
      </c>
      <c r="B36">
        <f t="shared" si="8"/>
        <v>4.2773708831923631</v>
      </c>
      <c r="C36">
        <f t="shared" si="9"/>
        <v>4.2773708831923631</v>
      </c>
      <c r="D36" t="s">
        <v>30</v>
      </c>
      <c r="E36" t="s">
        <v>21</v>
      </c>
      <c r="F36">
        <v>1</v>
      </c>
      <c r="G36">
        <f t="shared" si="10"/>
        <v>25</v>
      </c>
      <c r="I36">
        <v>2050</v>
      </c>
      <c r="J36" t="s">
        <v>31</v>
      </c>
      <c r="K36">
        <f t="shared" si="11"/>
        <v>27.5</v>
      </c>
      <c r="L36" cm="1">
        <f t="array" ref="L36">STOWA2024_JAARROND_T(A36*60,K36,I36,J36,"")</f>
        <v>0.28652013855355424</v>
      </c>
      <c r="M36">
        <f t="shared" si="4"/>
        <v>5.2352341010739494</v>
      </c>
    </row>
    <row r="37" spans="1:13" x14ac:dyDescent="0.3">
      <c r="A37">
        <v>24</v>
      </c>
      <c r="B37">
        <f t="shared" si="8"/>
        <v>2.2203061754936515</v>
      </c>
      <c r="C37">
        <f t="shared" si="9"/>
        <v>2.2203061754936515</v>
      </c>
      <c r="D37" t="s">
        <v>30</v>
      </c>
      <c r="E37" t="s">
        <v>21</v>
      </c>
      <c r="F37">
        <v>1</v>
      </c>
      <c r="G37">
        <f t="shared" si="10"/>
        <v>30</v>
      </c>
      <c r="I37">
        <v>2050</v>
      </c>
      <c r="J37" t="s">
        <v>31</v>
      </c>
      <c r="K37">
        <f t="shared" si="11"/>
        <v>32.5</v>
      </c>
      <c r="L37" cm="1">
        <f t="array" ref="L37">STOWA2024_JAARROND_T(A37*60,K37,I37,J37,"")</f>
        <v>0.49752433126947393</v>
      </c>
      <c r="M37">
        <f t="shared" si="4"/>
        <v>3.0149279255802979</v>
      </c>
    </row>
    <row r="38" spans="1:13" x14ac:dyDescent="0.3">
      <c r="A38">
        <v>24</v>
      </c>
      <c r="B38">
        <f t="shared" si="8"/>
        <v>1.2096833055305516</v>
      </c>
      <c r="C38">
        <f t="shared" si="9"/>
        <v>1.2096833055305516</v>
      </c>
      <c r="D38" t="s">
        <v>30</v>
      </c>
      <c r="E38" t="s">
        <v>21</v>
      </c>
      <c r="F38">
        <v>1</v>
      </c>
      <c r="G38">
        <f t="shared" si="10"/>
        <v>35</v>
      </c>
      <c r="I38">
        <v>2050</v>
      </c>
      <c r="J38" t="s">
        <v>31</v>
      </c>
      <c r="K38">
        <f t="shared" si="11"/>
        <v>37.5</v>
      </c>
      <c r="L38" cm="1">
        <f t="array" ref="L38">STOWA2024_JAARROND_T(A38*60,K38,I38,J38,"")</f>
        <v>0.83091232254090042</v>
      </c>
      <c r="M38">
        <f t="shared" si="4"/>
        <v>1.8052446200497463</v>
      </c>
    </row>
    <row r="39" spans="1:13" x14ac:dyDescent="0.3">
      <c r="A39">
        <v>24</v>
      </c>
      <c r="B39">
        <f>M38-M39</f>
        <v>0.68699439929629014</v>
      </c>
      <c r="C39">
        <f t="shared" si="9"/>
        <v>0.68699439929629014</v>
      </c>
      <c r="D39" t="s">
        <v>30</v>
      </c>
      <c r="E39" t="s">
        <v>21</v>
      </c>
      <c r="F39">
        <v>1</v>
      </c>
      <c r="G39">
        <f>G38+5</f>
        <v>40</v>
      </c>
      <c r="I39">
        <v>2050</v>
      </c>
      <c r="J39" t="s">
        <v>31</v>
      </c>
      <c r="K39">
        <f>AVERAGE(G39:G40)</f>
        <v>42.5</v>
      </c>
      <c r="L39" cm="1">
        <f t="array" ref="L39">STOWA2024_JAARROND_T(A39*60,K39,I39,J39,"")</f>
        <v>1.3413813582700014</v>
      </c>
      <c r="M39">
        <f t="shared" si="4"/>
        <v>1.1182502207534561</v>
      </c>
    </row>
    <row r="40" spans="1:13" x14ac:dyDescent="0.3">
      <c r="A40">
        <v>24</v>
      </c>
      <c r="B40">
        <f t="shared" ref="B40:B62" si="12">M39-M40</f>
        <v>0.40481862596747742</v>
      </c>
      <c r="C40">
        <f t="shared" si="9"/>
        <v>0.40481862596747742</v>
      </c>
      <c r="D40" t="s">
        <v>30</v>
      </c>
      <c r="E40" t="s">
        <v>21</v>
      </c>
      <c r="F40">
        <v>1</v>
      </c>
      <c r="G40">
        <f t="shared" ref="G40:G63" si="13">G39+5</f>
        <v>45</v>
      </c>
      <c r="I40">
        <v>2050</v>
      </c>
      <c r="J40" t="s">
        <v>31</v>
      </c>
      <c r="K40">
        <f t="shared" ref="K40:K62" si="14">AVERAGE(G40:G41)</f>
        <v>47.5</v>
      </c>
      <c r="L40" cm="1">
        <f t="array" ref="L40">STOWA2024_JAARROND_T(A40*60,K40,I40,J40,"")</f>
        <v>2.1025141176288704</v>
      </c>
      <c r="M40">
        <f t="shared" si="4"/>
        <v>0.71343159478597873</v>
      </c>
    </row>
    <row r="41" spans="1:13" x14ac:dyDescent="0.3">
      <c r="A41">
        <v>24</v>
      </c>
      <c r="B41">
        <f t="shared" si="12"/>
        <v>0.24619481961717016</v>
      </c>
      <c r="C41">
        <f t="shared" si="9"/>
        <v>0.24619481961717016</v>
      </c>
      <c r="D41" t="s">
        <v>30</v>
      </c>
      <c r="E41" t="s">
        <v>21</v>
      </c>
      <c r="F41">
        <v>1</v>
      </c>
      <c r="G41">
        <f t="shared" si="13"/>
        <v>50</v>
      </c>
      <c r="I41">
        <v>2050</v>
      </c>
      <c r="J41" t="s">
        <v>31</v>
      </c>
      <c r="K41">
        <f t="shared" si="14"/>
        <v>52.5</v>
      </c>
      <c r="L41" cm="1">
        <f t="array" ref="L41">STOWA2024_JAARROND_T(A41*60,K41,I41,J41,"")</f>
        <v>3.2103637378673007</v>
      </c>
      <c r="M41">
        <f t="shared" si="4"/>
        <v>0.46723677516880857</v>
      </c>
    </row>
    <row r="42" spans="1:13" x14ac:dyDescent="0.3">
      <c r="A42">
        <v>24</v>
      </c>
      <c r="B42">
        <f t="shared" si="12"/>
        <v>0.15402766279419244</v>
      </c>
      <c r="C42">
        <f t="shared" si="9"/>
        <v>0.15402766279419244</v>
      </c>
      <c r="D42" t="s">
        <v>30</v>
      </c>
      <c r="E42" t="s">
        <v>21</v>
      </c>
      <c r="F42">
        <v>1</v>
      </c>
      <c r="G42">
        <f t="shared" si="13"/>
        <v>55</v>
      </c>
      <c r="I42">
        <v>2050</v>
      </c>
      <c r="J42" t="s">
        <v>31</v>
      </c>
      <c r="K42">
        <f t="shared" si="14"/>
        <v>57.5</v>
      </c>
      <c r="L42" cm="1">
        <f t="array" ref="L42">STOWA2024_JAARROND_T(A42*60,K42,I42,J42,"")</f>
        <v>4.7891326935785754</v>
      </c>
      <c r="M42">
        <f t="shared" si="4"/>
        <v>0.31320911237461613</v>
      </c>
    </row>
    <row r="43" spans="1:13" x14ac:dyDescent="0.3">
      <c r="A43">
        <v>24</v>
      </c>
      <c r="B43">
        <f t="shared" si="12"/>
        <v>9.8822748850682429E-2</v>
      </c>
      <c r="C43">
        <f t="shared" si="9"/>
        <v>9.8822748850682429E-2</v>
      </c>
      <c r="D43" t="s">
        <v>30</v>
      </c>
      <c r="E43" t="s">
        <v>21</v>
      </c>
      <c r="F43">
        <v>1</v>
      </c>
      <c r="G43">
        <f t="shared" si="13"/>
        <v>60</v>
      </c>
      <c r="I43">
        <v>2050</v>
      </c>
      <c r="J43" t="s">
        <v>31</v>
      </c>
      <c r="K43">
        <f t="shared" si="14"/>
        <v>62.5</v>
      </c>
      <c r="L43" cm="1">
        <f t="array" ref="L43">STOWA2024_JAARROND_T(A43*60,K43,I43,J43,"")</f>
        <v>6.9967136684630722</v>
      </c>
      <c r="M43">
        <f t="shared" si="4"/>
        <v>0.2143863635239337</v>
      </c>
    </row>
    <row r="44" spans="1:13" x14ac:dyDescent="0.3">
      <c r="A44">
        <v>24</v>
      </c>
      <c r="B44">
        <f t="shared" si="12"/>
        <v>6.4860920368018243E-2</v>
      </c>
      <c r="C44">
        <f t="shared" si="9"/>
        <v>6.4860920368018243E-2</v>
      </c>
      <c r="D44" t="s">
        <v>30</v>
      </c>
      <c r="E44" t="s">
        <v>21</v>
      </c>
      <c r="F44">
        <v>1</v>
      </c>
      <c r="G44">
        <f t="shared" si="13"/>
        <v>65</v>
      </c>
      <c r="I44">
        <v>2050</v>
      </c>
      <c r="J44" t="s">
        <v>31</v>
      </c>
      <c r="K44">
        <f t="shared" si="14"/>
        <v>67.5</v>
      </c>
      <c r="L44" cm="1">
        <f t="array" ref="L44">STOWA2024_JAARROND_T(A44*60,K44,I44,J44,"")</f>
        <v>10.031737531357102</v>
      </c>
      <c r="M44">
        <f t="shared" si="4"/>
        <v>0.14952544315591546</v>
      </c>
    </row>
    <row r="45" spans="1:13" x14ac:dyDescent="0.3">
      <c r="A45">
        <v>24</v>
      </c>
      <c r="B45">
        <f t="shared" si="12"/>
        <v>4.3446512832514383E-2</v>
      </c>
      <c r="C45">
        <f t="shared" si="9"/>
        <v>4.3446512832514383E-2</v>
      </c>
      <c r="D45" t="s">
        <v>30</v>
      </c>
      <c r="E45" t="s">
        <v>21</v>
      </c>
      <c r="F45">
        <v>1</v>
      </c>
      <c r="G45">
        <f t="shared" si="13"/>
        <v>70</v>
      </c>
      <c r="I45">
        <v>2050</v>
      </c>
      <c r="J45" t="s">
        <v>31</v>
      </c>
      <c r="K45">
        <f t="shared" si="14"/>
        <v>72.5</v>
      </c>
      <c r="L45" cm="1">
        <f t="array" ref="L45">STOWA2024_JAARROND_T(A45*60,K45,I45,J45,"")</f>
        <v>14.140414080599937</v>
      </c>
      <c r="M45">
        <f t="shared" si="4"/>
        <v>0.10607893032340107</v>
      </c>
    </row>
    <row r="46" spans="1:13" x14ac:dyDescent="0.3">
      <c r="A46">
        <v>24</v>
      </c>
      <c r="B46">
        <f t="shared" si="12"/>
        <v>2.9647563282614905E-2</v>
      </c>
      <c r="C46">
        <f t="shared" si="9"/>
        <v>2.9647563282614905E-2</v>
      </c>
      <c r="D46" t="s">
        <v>30</v>
      </c>
      <c r="E46" t="s">
        <v>21</v>
      </c>
      <c r="F46">
        <v>1</v>
      </c>
      <c r="G46">
        <f t="shared" si="13"/>
        <v>75</v>
      </c>
      <c r="I46">
        <v>2050</v>
      </c>
      <c r="J46" t="s">
        <v>31</v>
      </c>
      <c r="K46">
        <f t="shared" si="14"/>
        <v>77.5</v>
      </c>
      <c r="L46" cm="1">
        <f t="array" ref="L46">STOWA2024_JAARROND_T(A46*60,K46,I46,J46,"")</f>
        <v>19.625450362539677</v>
      </c>
      <c r="M46">
        <f t="shared" si="4"/>
        <v>7.6431367040786166E-2</v>
      </c>
    </row>
    <row r="47" spans="1:13" x14ac:dyDescent="0.3">
      <c r="A47">
        <v>24</v>
      </c>
      <c r="B47">
        <f t="shared" si="12"/>
        <v>2.0577611777310503E-2</v>
      </c>
      <c r="C47">
        <f t="shared" si="9"/>
        <v>2.0577611777310503E-2</v>
      </c>
      <c r="D47" t="s">
        <v>30</v>
      </c>
      <c r="E47" t="s">
        <v>21</v>
      </c>
      <c r="F47">
        <v>1</v>
      </c>
      <c r="G47">
        <f t="shared" si="13"/>
        <v>80</v>
      </c>
      <c r="I47">
        <v>2050</v>
      </c>
      <c r="J47" t="s">
        <v>31</v>
      </c>
      <c r="K47">
        <f t="shared" si="14"/>
        <v>82.5</v>
      </c>
      <c r="L47" cm="1">
        <f t="array" ref="L47">STOWA2024_JAARROND_T(A47*60,K47,I47,J47,"")</f>
        <v>26.855848687776454</v>
      </c>
      <c r="M47">
        <f t="shared" si="4"/>
        <v>5.5853755263475663E-2</v>
      </c>
    </row>
    <row r="48" spans="1:13" x14ac:dyDescent="0.3">
      <c r="A48">
        <v>24</v>
      </c>
      <c r="B48">
        <f t="shared" si="12"/>
        <v>1.4504427000612961E-2</v>
      </c>
      <c r="C48">
        <f t="shared" si="9"/>
        <v>1.4504427000612961E-2</v>
      </c>
      <c r="D48" t="s">
        <v>30</v>
      </c>
      <c r="E48" t="s">
        <v>21</v>
      </c>
      <c r="F48">
        <v>1</v>
      </c>
      <c r="G48">
        <f t="shared" si="13"/>
        <v>85</v>
      </c>
      <c r="I48">
        <v>2050</v>
      </c>
      <c r="J48" t="s">
        <v>31</v>
      </c>
      <c r="K48">
        <f t="shared" si="14"/>
        <v>87.5</v>
      </c>
      <c r="L48" cm="1">
        <f t="array" ref="L48">STOWA2024_JAARROND_T(A48*60,K48,I48,J48,"")</f>
        <v>36.276284598006477</v>
      </c>
      <c r="M48">
        <f t="shared" si="4"/>
        <v>4.1349328262862702E-2</v>
      </c>
    </row>
    <row r="49" spans="1:13" x14ac:dyDescent="0.3">
      <c r="A49">
        <v>24</v>
      </c>
      <c r="B49">
        <f t="shared" si="12"/>
        <v>1.036972058059444E-2</v>
      </c>
      <c r="C49">
        <f t="shared" si="9"/>
        <v>1.036972058059444E-2</v>
      </c>
      <c r="D49" t="s">
        <v>30</v>
      </c>
      <c r="E49" t="s">
        <v>21</v>
      </c>
      <c r="F49">
        <v>1</v>
      </c>
      <c r="G49">
        <f t="shared" si="13"/>
        <v>90</v>
      </c>
      <c r="I49">
        <v>2050</v>
      </c>
      <c r="J49" t="s">
        <v>31</v>
      </c>
      <c r="K49">
        <f t="shared" si="14"/>
        <v>92.5</v>
      </c>
      <c r="L49" cm="1">
        <f t="array" ref="L49">STOWA2024_JAARROND_T(A49*60,K49,I49,J49,"")</f>
        <v>48.418947566548823</v>
      </c>
      <c r="M49">
        <f t="shared" si="4"/>
        <v>3.0979607682268262E-2</v>
      </c>
    </row>
    <row r="50" spans="1:13" x14ac:dyDescent="0.3">
      <c r="A50">
        <v>24</v>
      </c>
      <c r="B50">
        <f t="shared" si="12"/>
        <v>7.51171166250926E-3</v>
      </c>
      <c r="C50">
        <f t="shared" si="9"/>
        <v>7.51171166250926E-3</v>
      </c>
      <c r="D50" t="s">
        <v>30</v>
      </c>
      <c r="E50" t="s">
        <v>21</v>
      </c>
      <c r="F50">
        <v>1</v>
      </c>
      <c r="G50">
        <f t="shared" si="13"/>
        <v>95</v>
      </c>
      <c r="I50">
        <v>2050</v>
      </c>
      <c r="J50" t="s">
        <v>31</v>
      </c>
      <c r="K50">
        <f t="shared" si="14"/>
        <v>97.5</v>
      </c>
      <c r="L50" cm="1">
        <f t="array" ref="L50">STOWA2024_JAARROND_T(A50*60,K50,I50,J50,"")</f>
        <v>63.917106106873057</v>
      </c>
      <c r="M50">
        <f t="shared" si="4"/>
        <v>2.3467896019759002E-2</v>
      </c>
    </row>
    <row r="51" spans="1:13" x14ac:dyDescent="0.3">
      <c r="A51">
        <v>24</v>
      </c>
      <c r="B51">
        <f t="shared" si="12"/>
        <v>5.5078794622024467E-3</v>
      </c>
      <c r="C51">
        <f t="shared" si="9"/>
        <v>5.5078794622024467E-3</v>
      </c>
      <c r="D51" t="s">
        <v>30</v>
      </c>
      <c r="E51" t="s">
        <v>21</v>
      </c>
      <c r="F51">
        <v>1</v>
      </c>
      <c r="G51">
        <f t="shared" si="13"/>
        <v>100</v>
      </c>
      <c r="I51">
        <v>2050</v>
      </c>
      <c r="J51" t="s">
        <v>31</v>
      </c>
      <c r="K51">
        <f t="shared" si="14"/>
        <v>102.5</v>
      </c>
      <c r="L51" cm="1">
        <f t="array" ref="L51">STOWA2024_JAARROND_T(A51*60,K51,I51,J51,"")</f>
        <v>83.518853960570823</v>
      </c>
      <c r="M51">
        <f t="shared" si="4"/>
        <v>1.7960016557556555E-2</v>
      </c>
    </row>
    <row r="52" spans="1:13" x14ac:dyDescent="0.3">
      <c r="A52">
        <v>24</v>
      </c>
      <c r="B52">
        <f t="shared" si="12"/>
        <v>4.0839572142134864E-3</v>
      </c>
      <c r="C52">
        <f t="shared" si="9"/>
        <v>4.0839572142134864E-3</v>
      </c>
      <c r="D52" t="s">
        <v>30</v>
      </c>
      <c r="E52" t="s">
        <v>21</v>
      </c>
      <c r="F52">
        <v>1</v>
      </c>
      <c r="G52">
        <f t="shared" si="13"/>
        <v>105</v>
      </c>
      <c r="I52">
        <v>2050</v>
      </c>
      <c r="J52" t="s">
        <v>31</v>
      </c>
      <c r="K52">
        <f t="shared" si="14"/>
        <v>107.5</v>
      </c>
      <c r="L52" cm="1">
        <f t="array" ref="L52">STOWA2024_JAARROND_T(A52*60,K52,I52,J52,"")</f>
        <v>108.09985478475294</v>
      </c>
      <c r="M52">
        <f t="shared" si="4"/>
        <v>1.3876059343343069E-2</v>
      </c>
    </row>
    <row r="53" spans="1:13" x14ac:dyDescent="0.3">
      <c r="A53">
        <v>24</v>
      </c>
      <c r="B53">
        <f t="shared" si="12"/>
        <v>3.060077291119196E-3</v>
      </c>
      <c r="C53">
        <f t="shared" si="9"/>
        <v>3.060077291119196E-3</v>
      </c>
      <c r="D53" t="s">
        <v>30</v>
      </c>
      <c r="E53" t="s">
        <v>21</v>
      </c>
      <c r="F53">
        <v>1</v>
      </c>
      <c r="G53">
        <f t="shared" si="13"/>
        <v>110</v>
      </c>
      <c r="I53">
        <v>2050</v>
      </c>
      <c r="J53" t="s">
        <v>31</v>
      </c>
      <c r="K53">
        <f t="shared" si="14"/>
        <v>112.5</v>
      </c>
      <c r="L53" cm="1">
        <f t="array" ref="L53">STOWA2024_JAARROND_T(A53*60,K53,I53,J53,"")</f>
        <v>138.68366208055838</v>
      </c>
      <c r="M53">
        <f t="shared" si="4"/>
        <v>1.0815982052223873E-2</v>
      </c>
    </row>
    <row r="54" spans="1:13" x14ac:dyDescent="0.3">
      <c r="A54">
        <v>24</v>
      </c>
      <c r="B54">
        <f t="shared" si="12"/>
        <v>2.3153426169744921E-3</v>
      </c>
      <c r="C54">
        <f t="shared" si="9"/>
        <v>2.3153426169744921E-3</v>
      </c>
      <c r="D54" t="s">
        <v>30</v>
      </c>
      <c r="E54" t="s">
        <v>21</v>
      </c>
      <c r="F54">
        <v>1</v>
      </c>
      <c r="G54">
        <f t="shared" si="13"/>
        <v>115</v>
      </c>
      <c r="I54">
        <v>2050</v>
      </c>
      <c r="J54" t="s">
        <v>31</v>
      </c>
      <c r="K54">
        <f t="shared" si="14"/>
        <v>117.5</v>
      </c>
      <c r="L54" cm="1">
        <f t="array" ref="L54">STOWA2024_JAARROND_T(A54*60,K54,I54,J54,"")</f>
        <v>176.45731376159645</v>
      </c>
      <c r="M54">
        <f t="shared" si="4"/>
        <v>8.5006394352493807E-3</v>
      </c>
    </row>
    <row r="55" spans="1:13" x14ac:dyDescent="0.3">
      <c r="A55">
        <v>24</v>
      </c>
      <c r="B55">
        <f t="shared" si="12"/>
        <v>1.7678814756732567E-3</v>
      </c>
      <c r="C55">
        <f t="shared" si="9"/>
        <v>1.7678814756732567E-3</v>
      </c>
      <c r="D55" t="s">
        <v>30</v>
      </c>
      <c r="E55" t="s">
        <v>21</v>
      </c>
      <c r="F55">
        <v>1</v>
      </c>
      <c r="G55">
        <f t="shared" si="13"/>
        <v>120</v>
      </c>
      <c r="I55">
        <v>2050</v>
      </c>
      <c r="J55" t="s">
        <v>31</v>
      </c>
      <c r="K55">
        <f t="shared" si="14"/>
        <v>122.5</v>
      </c>
      <c r="L55" cm="1">
        <f t="array" ref="L55">STOWA2024_JAARROND_T(A55*60,K55,I55,J55,"")</f>
        <v>222.79131509050058</v>
      </c>
      <c r="M55">
        <f t="shared" si="4"/>
        <v>6.7327579595761241E-3</v>
      </c>
    </row>
    <row r="56" spans="1:13" x14ac:dyDescent="0.3">
      <c r="A56">
        <v>24</v>
      </c>
      <c r="B56">
        <f t="shared" si="12"/>
        <v>1.3614311655494368E-3</v>
      </c>
      <c r="C56">
        <f t="shared" si="9"/>
        <v>1.3614311655494368E-3</v>
      </c>
      <c r="D56" t="s">
        <v>30</v>
      </c>
      <c r="E56" t="s">
        <v>21</v>
      </c>
      <c r="F56">
        <v>1</v>
      </c>
      <c r="G56">
        <f t="shared" si="13"/>
        <v>125</v>
      </c>
      <c r="I56">
        <v>2050</v>
      </c>
      <c r="J56" t="s">
        <v>31</v>
      </c>
      <c r="K56">
        <f t="shared" si="14"/>
        <v>127.5</v>
      </c>
      <c r="L56" cm="1">
        <f t="array" ref="L56">STOWA2024_JAARROND_T(A56*60,K56,I56,J56,"")</f>
        <v>279.26061055680151</v>
      </c>
      <c r="M56">
        <f t="shared" si="4"/>
        <v>5.3713267940266873E-3</v>
      </c>
    </row>
    <row r="57" spans="1:13" x14ac:dyDescent="0.3">
      <c r="A57">
        <v>24</v>
      </c>
      <c r="B57">
        <f t="shared" si="12"/>
        <v>1.0568555040338795E-3</v>
      </c>
      <c r="C57">
        <f t="shared" si="9"/>
        <v>1.0568555040338795E-3</v>
      </c>
      <c r="D57" t="s">
        <v>30</v>
      </c>
      <c r="E57" t="s">
        <v>21</v>
      </c>
      <c r="F57">
        <v>1</v>
      </c>
      <c r="G57">
        <f t="shared" si="13"/>
        <v>130</v>
      </c>
      <c r="I57">
        <v>2050</v>
      </c>
      <c r="J57" t="s">
        <v>31</v>
      </c>
      <c r="K57">
        <f t="shared" si="14"/>
        <v>132.5</v>
      </c>
      <c r="L57" cm="1">
        <f t="array" ref="L57">STOWA2024_JAARROND_T(A57*60,K57,I57,J57,"")</f>
        <v>347.66716456757337</v>
      </c>
      <c r="M57">
        <f t="shared" si="4"/>
        <v>4.3144712899928078E-3</v>
      </c>
    </row>
    <row r="58" spans="1:13" x14ac:dyDescent="0.3">
      <c r="A58">
        <v>24</v>
      </c>
      <c r="B58">
        <f t="shared" si="12"/>
        <v>8.2662008551625046E-4</v>
      </c>
      <c r="C58">
        <f t="shared" si="9"/>
        <v>8.2662008551625046E-4</v>
      </c>
      <c r="D58" t="s">
        <v>30</v>
      </c>
      <c r="E58" t="s">
        <v>21</v>
      </c>
      <c r="F58">
        <v>1</v>
      </c>
      <c r="G58">
        <f t="shared" si="13"/>
        <v>135</v>
      </c>
      <c r="I58">
        <v>2050</v>
      </c>
      <c r="J58" t="s">
        <v>31</v>
      </c>
      <c r="K58">
        <f t="shared" si="14"/>
        <v>137.5</v>
      </c>
      <c r="L58" cm="1">
        <f t="array" ref="L58">STOWA2024_JAARROND_T(A58*60,K58,I58,J58,"")</f>
        <v>430.06421778394474</v>
      </c>
      <c r="M58">
        <f t="shared" si="4"/>
        <v>3.4878512044765574E-3</v>
      </c>
    </row>
    <row r="59" spans="1:13" x14ac:dyDescent="0.3">
      <c r="A59">
        <v>24</v>
      </c>
      <c r="B59">
        <f t="shared" si="12"/>
        <v>6.511274674631507E-4</v>
      </c>
      <c r="C59">
        <f t="shared" si="9"/>
        <v>6.511274674631507E-4</v>
      </c>
      <c r="D59" t="s">
        <v>30</v>
      </c>
      <c r="E59" t="s">
        <v>21</v>
      </c>
      <c r="F59">
        <v>1</v>
      </c>
      <c r="G59">
        <f t="shared" si="13"/>
        <v>140</v>
      </c>
      <c r="I59">
        <v>2050</v>
      </c>
      <c r="J59" t="s">
        <v>31</v>
      </c>
      <c r="K59">
        <f t="shared" si="14"/>
        <v>142.5</v>
      </c>
      <c r="L59" cm="1">
        <f t="array" ref="L59">STOWA2024_JAARROND_T(A59*60,K59,I59,J59,"")</f>
        <v>528.779020821833</v>
      </c>
      <c r="M59">
        <f t="shared" si="4"/>
        <v>2.8367237370134067E-3</v>
      </c>
    </row>
    <row r="60" spans="1:13" x14ac:dyDescent="0.3">
      <c r="A60">
        <v>24</v>
      </c>
      <c r="B60">
        <f t="shared" si="12"/>
        <v>5.1637038614328699E-4</v>
      </c>
      <c r="C60">
        <f t="shared" si="9"/>
        <v>5.1637038614328699E-4</v>
      </c>
      <c r="D60" t="s">
        <v>30</v>
      </c>
      <c r="E60" t="s">
        <v>21</v>
      </c>
      <c r="F60">
        <v>1</v>
      </c>
      <c r="G60">
        <f t="shared" si="13"/>
        <v>145</v>
      </c>
      <c r="I60">
        <v>2050</v>
      </c>
      <c r="J60" t="s">
        <v>31</v>
      </c>
      <c r="K60">
        <f t="shared" si="14"/>
        <v>147.5</v>
      </c>
      <c r="L60" cm="1">
        <f t="array" ref="L60">STOWA2024_JAARROND_T(A60*60,K60,I60,J60,"")</f>
        <v>646.45326516218245</v>
      </c>
      <c r="M60">
        <f t="shared" si="4"/>
        <v>2.3203533508701197E-3</v>
      </c>
    </row>
    <row r="61" spans="1:13" x14ac:dyDescent="0.3">
      <c r="A61">
        <v>24</v>
      </c>
      <c r="B61">
        <f t="shared" si="12"/>
        <v>4.1208869036888805E-4</v>
      </c>
      <c r="C61">
        <f t="shared" si="9"/>
        <v>4.1208869036888805E-4</v>
      </c>
      <c r="D61" t="s">
        <v>30</v>
      </c>
      <c r="E61" t="s">
        <v>21</v>
      </c>
      <c r="F61">
        <v>1</v>
      </c>
      <c r="G61">
        <f t="shared" si="13"/>
        <v>150</v>
      </c>
      <c r="I61">
        <v>2050</v>
      </c>
      <c r="J61" t="s">
        <v>31</v>
      </c>
      <c r="K61">
        <f t="shared" si="14"/>
        <v>152.5</v>
      </c>
      <c r="L61" cm="1">
        <f t="array" ref="L61">STOWA2024_JAARROND_T(A61*60,K61,I61,J61,"")</f>
        <v>786.05448764428968</v>
      </c>
      <c r="M61">
        <f t="shared" si="4"/>
        <v>1.9082646605012316E-3</v>
      </c>
    </row>
    <row r="62" spans="1:13" x14ac:dyDescent="0.3">
      <c r="A62">
        <v>24</v>
      </c>
      <c r="B62">
        <f t="shared" si="12"/>
        <v>3.3084404465293852E-4</v>
      </c>
      <c r="C62">
        <f t="shared" si="9"/>
        <v>3.3084404465293852E-4</v>
      </c>
      <c r="D62" t="s">
        <v>30</v>
      </c>
      <c r="E62" t="s">
        <v>21</v>
      </c>
      <c r="F62">
        <v>1</v>
      </c>
      <c r="G62">
        <f t="shared" si="13"/>
        <v>155</v>
      </c>
      <c r="I62">
        <v>2050</v>
      </c>
      <c r="J62" t="s">
        <v>31</v>
      </c>
      <c r="K62">
        <f t="shared" si="14"/>
        <v>157.5</v>
      </c>
      <c r="L62" cm="1">
        <f t="array" ref="L62">STOWA2024_JAARROND_T(A62*60,K62,I62,J62,"")</f>
        <v>950.9194852213476</v>
      </c>
      <c r="M62">
        <f t="shared" si="4"/>
        <v>1.5774206158482931E-3</v>
      </c>
    </row>
    <row r="63" spans="1:13" x14ac:dyDescent="0.3">
      <c r="A63">
        <v>24</v>
      </c>
      <c r="B63" s="1">
        <f>M62</f>
        <v>1.5774206158482931E-3</v>
      </c>
      <c r="C63">
        <f t="shared" si="9"/>
        <v>1.5774206158482931E-3</v>
      </c>
      <c r="D63" t="s">
        <v>30</v>
      </c>
      <c r="E63" t="s">
        <v>21</v>
      </c>
      <c r="F63">
        <v>1</v>
      </c>
      <c r="G63">
        <f t="shared" si="13"/>
        <v>160</v>
      </c>
      <c r="I63">
        <v>2050</v>
      </c>
      <c r="J63" t="s">
        <v>31</v>
      </c>
      <c r="K63" s="1">
        <v>999</v>
      </c>
      <c r="L63" cm="1">
        <f t="array" ref="L63">STOWA2024_JAARROND_T(A63*60,K63,I63,J63,"")</f>
        <v>187563985.80681807</v>
      </c>
      <c r="M63">
        <f t="shared" si="4"/>
        <v>7.9972708702454654E-9</v>
      </c>
    </row>
    <row r="64" spans="1:13" x14ac:dyDescent="0.3">
      <c r="A64">
        <v>48</v>
      </c>
      <c r="B64" s="1">
        <f>365.25*24/A64 - M64</f>
        <v>124.23420420976925</v>
      </c>
      <c r="C64">
        <f>B64</f>
        <v>124.23420420976925</v>
      </c>
      <c r="D64" t="s">
        <v>30</v>
      </c>
      <c r="E64" t="s">
        <v>21</v>
      </c>
      <c r="F64">
        <v>1</v>
      </c>
      <c r="G64">
        <v>10</v>
      </c>
      <c r="I64">
        <v>2050</v>
      </c>
      <c r="J64" t="s">
        <v>31</v>
      </c>
      <c r="K64" s="1">
        <v>12.5</v>
      </c>
      <c r="L64" cm="1">
        <f t="array" ref="L64">STOWA2024_JAARROND_T(A64*60,K64,I64,J64,"")</f>
        <v>2.5688980252791177E-2</v>
      </c>
      <c r="M64">
        <f t="shared" si="4"/>
        <v>58.390795790230754</v>
      </c>
    </row>
    <row r="65" spans="1:13" x14ac:dyDescent="0.3">
      <c r="A65">
        <v>48</v>
      </c>
      <c r="B65">
        <f t="shared" ref="B65:B69" si="15">M64-M65</f>
        <v>26.260361980696196</v>
      </c>
      <c r="C65">
        <f t="shared" ref="C65:C94" si="16">B65</f>
        <v>26.260361980696196</v>
      </c>
      <c r="D65" t="s">
        <v>30</v>
      </c>
      <c r="E65" t="s">
        <v>21</v>
      </c>
      <c r="F65">
        <v>1</v>
      </c>
      <c r="G65">
        <f t="shared" ref="G65:G69" si="17">G64+5</f>
        <v>15</v>
      </c>
      <c r="I65">
        <v>2050</v>
      </c>
      <c r="J65" t="s">
        <v>31</v>
      </c>
      <c r="K65">
        <f t="shared" ref="K65:K69" si="18">AVERAGE(G65:G66)</f>
        <v>17.5</v>
      </c>
      <c r="L65" cm="1">
        <f t="array" ref="L65">STOWA2024_JAARROND_T(A65*60,K65,I65,J65,"")</f>
        <v>4.6684710480157973E-2</v>
      </c>
      <c r="M65">
        <f t="shared" si="4"/>
        <v>32.130433809534559</v>
      </c>
    </row>
    <row r="66" spans="1:13" x14ac:dyDescent="0.3">
      <c r="A66">
        <v>48</v>
      </c>
      <c r="B66">
        <f t="shared" si="15"/>
        <v>13.83924847869589</v>
      </c>
      <c r="C66">
        <f t="shared" si="16"/>
        <v>13.83924847869589</v>
      </c>
      <c r="D66" t="s">
        <v>30</v>
      </c>
      <c r="E66" t="s">
        <v>21</v>
      </c>
      <c r="F66">
        <v>1</v>
      </c>
      <c r="G66">
        <f t="shared" si="17"/>
        <v>20</v>
      </c>
      <c r="I66">
        <v>2050</v>
      </c>
      <c r="J66" t="s">
        <v>31</v>
      </c>
      <c r="K66">
        <f t="shared" si="18"/>
        <v>22.5</v>
      </c>
      <c r="L66" cm="1">
        <f t="array" ref="L66">STOWA2024_JAARROND_T(A66*60,K66,I66,J66,"")</f>
        <v>8.2006713773274287E-2</v>
      </c>
      <c r="M66">
        <f t="shared" si="4"/>
        <v>18.291185330838669</v>
      </c>
    </row>
    <row r="67" spans="1:13" x14ac:dyDescent="0.3">
      <c r="A67">
        <v>48</v>
      </c>
      <c r="B67">
        <f t="shared" si="15"/>
        <v>7.5579659804392385</v>
      </c>
      <c r="C67">
        <f t="shared" si="16"/>
        <v>7.5579659804392385</v>
      </c>
      <c r="D67" t="s">
        <v>30</v>
      </c>
      <c r="E67" t="s">
        <v>21</v>
      </c>
      <c r="F67">
        <v>1</v>
      </c>
      <c r="G67">
        <f t="shared" si="17"/>
        <v>25</v>
      </c>
      <c r="I67">
        <v>2050</v>
      </c>
      <c r="J67" t="s">
        <v>31</v>
      </c>
      <c r="K67">
        <f t="shared" si="18"/>
        <v>27.5</v>
      </c>
      <c r="L67" cm="1">
        <f t="array" ref="L67">STOWA2024_JAARROND_T(A67*60,K67,I67,J67,"")</f>
        <v>0.13975303690632004</v>
      </c>
      <c r="M67">
        <f t="shared" ref="M67:M130" si="19">1/L67 * 12/8</f>
        <v>10.73321935039943</v>
      </c>
    </row>
    <row r="68" spans="1:13" x14ac:dyDescent="0.3">
      <c r="A68">
        <v>48</v>
      </c>
      <c r="B68">
        <f t="shared" si="15"/>
        <v>4.2611128429770915</v>
      </c>
      <c r="C68">
        <f t="shared" si="16"/>
        <v>4.2611128429770915</v>
      </c>
      <c r="D68" t="s">
        <v>30</v>
      </c>
      <c r="E68" t="s">
        <v>21</v>
      </c>
      <c r="F68">
        <v>1</v>
      </c>
      <c r="G68">
        <f t="shared" si="17"/>
        <v>30</v>
      </c>
      <c r="I68">
        <v>2050</v>
      </c>
      <c r="J68" t="s">
        <v>31</v>
      </c>
      <c r="K68">
        <f t="shared" si="18"/>
        <v>32.5</v>
      </c>
      <c r="L68" cm="1">
        <f t="array" ref="L68">STOWA2024_JAARROND_T(A68*60,K68,I68,J68,"")</f>
        <v>0.23176380028353527</v>
      </c>
      <c r="M68">
        <f t="shared" si="19"/>
        <v>6.472106507422339</v>
      </c>
    </row>
    <row r="69" spans="1:13" x14ac:dyDescent="0.3">
      <c r="A69">
        <v>48</v>
      </c>
      <c r="B69">
        <f t="shared" si="15"/>
        <v>2.4724550679194532</v>
      </c>
      <c r="C69">
        <f t="shared" si="16"/>
        <v>2.4724550679194532</v>
      </c>
      <c r="D69" t="s">
        <v>30</v>
      </c>
      <c r="E69" t="s">
        <v>21</v>
      </c>
      <c r="F69">
        <v>1</v>
      </c>
      <c r="G69">
        <f t="shared" si="17"/>
        <v>35</v>
      </c>
      <c r="I69">
        <v>2050</v>
      </c>
      <c r="J69" t="s">
        <v>31</v>
      </c>
      <c r="K69">
        <f t="shared" si="18"/>
        <v>37.5</v>
      </c>
      <c r="L69" cm="1">
        <f t="array" ref="L69">STOWA2024_JAARROND_T(A69*60,K69,I69,J69,"")</f>
        <v>0.37503268039437809</v>
      </c>
      <c r="M69">
        <f t="shared" si="19"/>
        <v>3.9996514395028857</v>
      </c>
    </row>
    <row r="70" spans="1:13" x14ac:dyDescent="0.3">
      <c r="A70">
        <v>48</v>
      </c>
      <c r="B70">
        <f>M69-M70</f>
        <v>1.4721418548349336</v>
      </c>
      <c r="C70">
        <f t="shared" si="16"/>
        <v>1.4721418548349336</v>
      </c>
      <c r="D70" t="s">
        <v>30</v>
      </c>
      <c r="E70" t="s">
        <v>21</v>
      </c>
      <c r="F70">
        <v>1</v>
      </c>
      <c r="G70">
        <f>G69+5</f>
        <v>40</v>
      </c>
      <c r="I70">
        <v>2050</v>
      </c>
      <c r="J70" t="s">
        <v>31</v>
      </c>
      <c r="K70">
        <f>AVERAGE(G70:G71)</f>
        <v>42.5</v>
      </c>
      <c r="L70" cm="1">
        <f t="array" ref="L70">STOWA2024_JAARROND_T(A70*60,K70,I70,J70,"")</f>
        <v>0.59346955956135783</v>
      </c>
      <c r="M70">
        <f t="shared" si="19"/>
        <v>2.5275095846679521</v>
      </c>
    </row>
    <row r="71" spans="1:13" x14ac:dyDescent="0.3">
      <c r="A71">
        <v>48</v>
      </c>
      <c r="B71">
        <f t="shared" ref="B71:B93" si="20">M70-M71</f>
        <v>0.89751408154069479</v>
      </c>
      <c r="C71">
        <f t="shared" si="16"/>
        <v>0.89751408154069479</v>
      </c>
      <c r="D71" t="s">
        <v>30</v>
      </c>
      <c r="E71" t="s">
        <v>21</v>
      </c>
      <c r="F71">
        <v>1</v>
      </c>
      <c r="G71">
        <f t="shared" ref="G71:G94" si="21">G70+5</f>
        <v>45</v>
      </c>
      <c r="I71">
        <v>2050</v>
      </c>
      <c r="J71" t="s">
        <v>31</v>
      </c>
      <c r="K71">
        <f t="shared" ref="K71:K93" si="22">AVERAGE(G71:G72)</f>
        <v>47.5</v>
      </c>
      <c r="L71" cm="1">
        <f t="array" ref="L71">STOWA2024_JAARROND_T(A71*60,K71,I71,J71,"")</f>
        <v>0.92024793756924361</v>
      </c>
      <c r="M71">
        <f t="shared" si="19"/>
        <v>1.6299955031272573</v>
      </c>
    </row>
    <row r="72" spans="1:13" x14ac:dyDescent="0.3">
      <c r="A72">
        <v>48</v>
      </c>
      <c r="B72">
        <f t="shared" si="20"/>
        <v>0.5589628432156315</v>
      </c>
      <c r="C72">
        <f t="shared" si="16"/>
        <v>0.5589628432156315</v>
      </c>
      <c r="D72" t="s">
        <v>30</v>
      </c>
      <c r="E72" t="s">
        <v>21</v>
      </c>
      <c r="F72">
        <v>1</v>
      </c>
      <c r="G72">
        <f t="shared" si="21"/>
        <v>50</v>
      </c>
      <c r="I72">
        <v>2050</v>
      </c>
      <c r="J72" t="s">
        <v>31</v>
      </c>
      <c r="K72">
        <f t="shared" si="22"/>
        <v>52.5</v>
      </c>
      <c r="L72" cm="1">
        <f t="array" ref="L72">STOWA2024_JAARROND_T(A72*60,K72,I72,J72,"")</f>
        <v>1.4005175156131744</v>
      </c>
      <c r="M72">
        <f t="shared" si="19"/>
        <v>1.0710326599116258</v>
      </c>
    </row>
    <row r="73" spans="1:13" x14ac:dyDescent="0.3">
      <c r="A73">
        <v>48</v>
      </c>
      <c r="B73">
        <f t="shared" si="20"/>
        <v>0.35523464829052975</v>
      </c>
      <c r="C73">
        <f t="shared" si="16"/>
        <v>0.35523464829052975</v>
      </c>
      <c r="D73" t="s">
        <v>30</v>
      </c>
      <c r="E73" t="s">
        <v>21</v>
      </c>
      <c r="F73">
        <v>1</v>
      </c>
      <c r="G73">
        <f t="shared" si="21"/>
        <v>55</v>
      </c>
      <c r="I73">
        <v>2050</v>
      </c>
      <c r="J73" t="s">
        <v>31</v>
      </c>
      <c r="K73">
        <f t="shared" si="22"/>
        <v>57.5</v>
      </c>
      <c r="L73" cm="1">
        <f t="array" ref="L73">STOWA2024_JAARROND_T(A73*60,K73,I73,J73,"")</f>
        <v>2.0955632394156707</v>
      </c>
      <c r="M73">
        <f t="shared" si="19"/>
        <v>0.71579801162109602</v>
      </c>
    </row>
    <row r="74" spans="1:13" x14ac:dyDescent="0.3">
      <c r="A74">
        <v>48</v>
      </c>
      <c r="B74">
        <f t="shared" si="20"/>
        <v>0.22982084580027706</v>
      </c>
      <c r="C74">
        <f t="shared" si="16"/>
        <v>0.22982084580027706</v>
      </c>
      <c r="D74" t="s">
        <v>30</v>
      </c>
      <c r="E74" t="s">
        <v>21</v>
      </c>
      <c r="F74">
        <v>1</v>
      </c>
      <c r="G74">
        <f t="shared" si="21"/>
        <v>60</v>
      </c>
      <c r="I74">
        <v>2050</v>
      </c>
      <c r="J74" t="s">
        <v>31</v>
      </c>
      <c r="K74">
        <f t="shared" si="22"/>
        <v>62.5</v>
      </c>
      <c r="L74" cm="1">
        <f t="array" ref="L74">STOWA2024_JAARROND_T(A74*60,K74,I74,J74,"")</f>
        <v>3.0865647719610223</v>
      </c>
      <c r="M74">
        <f t="shared" si="19"/>
        <v>0.48597716582081896</v>
      </c>
    </row>
    <row r="75" spans="1:13" x14ac:dyDescent="0.3">
      <c r="A75">
        <v>48</v>
      </c>
      <c r="B75">
        <f t="shared" si="20"/>
        <v>0.15119014754104676</v>
      </c>
      <c r="C75">
        <f t="shared" si="16"/>
        <v>0.15119014754104676</v>
      </c>
      <c r="D75" t="s">
        <v>30</v>
      </c>
      <c r="E75" t="s">
        <v>21</v>
      </c>
      <c r="F75">
        <v>1</v>
      </c>
      <c r="G75">
        <f t="shared" si="21"/>
        <v>65</v>
      </c>
      <c r="I75">
        <v>2050</v>
      </c>
      <c r="J75" t="s">
        <v>31</v>
      </c>
      <c r="K75">
        <f t="shared" si="22"/>
        <v>67.5</v>
      </c>
      <c r="L75" cm="1">
        <f t="array" ref="L75">STOWA2024_JAARROND_T(A75*60,K75,I75,J75,"")</f>
        <v>4.4804604662015048</v>
      </c>
      <c r="M75">
        <f t="shared" si="19"/>
        <v>0.3347870182797722</v>
      </c>
    </row>
    <row r="76" spans="1:13" x14ac:dyDescent="0.3">
      <c r="A76">
        <v>48</v>
      </c>
      <c r="B76">
        <f t="shared" si="20"/>
        <v>0.10101846594783154</v>
      </c>
      <c r="C76">
        <f t="shared" si="16"/>
        <v>0.10101846594783154</v>
      </c>
      <c r="D76" t="s">
        <v>30</v>
      </c>
      <c r="E76" t="s">
        <v>21</v>
      </c>
      <c r="F76">
        <v>1</v>
      </c>
      <c r="G76">
        <f t="shared" si="21"/>
        <v>70</v>
      </c>
      <c r="I76">
        <v>2050</v>
      </c>
      <c r="J76" t="s">
        <v>31</v>
      </c>
      <c r="K76">
        <f t="shared" si="22"/>
        <v>72.5</v>
      </c>
      <c r="L76" cm="1">
        <f t="array" ref="L76">STOWA2024_JAARROND_T(A76*60,K76,I76,J76,"")</f>
        <v>6.4166030248160526</v>
      </c>
      <c r="M76">
        <f t="shared" si="19"/>
        <v>0.23376855233194066</v>
      </c>
    </row>
    <row r="77" spans="1:13" x14ac:dyDescent="0.3">
      <c r="A77">
        <v>48</v>
      </c>
      <c r="B77">
        <f t="shared" si="20"/>
        <v>6.8472278602917852E-2</v>
      </c>
      <c r="C77">
        <f t="shared" si="16"/>
        <v>6.8472278602917852E-2</v>
      </c>
      <c r="D77" t="s">
        <v>30</v>
      </c>
      <c r="E77" t="s">
        <v>21</v>
      </c>
      <c r="F77">
        <v>1</v>
      </c>
      <c r="G77">
        <f t="shared" si="21"/>
        <v>75</v>
      </c>
      <c r="I77">
        <v>2050</v>
      </c>
      <c r="J77" t="s">
        <v>31</v>
      </c>
      <c r="K77">
        <f t="shared" si="22"/>
        <v>77.5</v>
      </c>
      <c r="L77" cm="1">
        <f t="array" ref="L77">STOWA2024_JAARROND_T(A77*60,K77,I77,J77,"")</f>
        <v>9.0746147276073117</v>
      </c>
      <c r="M77">
        <f t="shared" si="19"/>
        <v>0.16529627372902281</v>
      </c>
    </row>
    <row r="78" spans="1:13" x14ac:dyDescent="0.3">
      <c r="A78">
        <v>48</v>
      </c>
      <c r="B78">
        <f t="shared" si="20"/>
        <v>4.7039438342281081E-2</v>
      </c>
      <c r="C78">
        <f t="shared" si="16"/>
        <v>4.7039438342281081E-2</v>
      </c>
      <c r="D78" t="s">
        <v>30</v>
      </c>
      <c r="E78" t="s">
        <v>21</v>
      </c>
      <c r="F78">
        <v>1</v>
      </c>
      <c r="G78">
        <f t="shared" si="21"/>
        <v>80</v>
      </c>
      <c r="I78">
        <v>2050</v>
      </c>
      <c r="J78" t="s">
        <v>31</v>
      </c>
      <c r="K78">
        <f t="shared" si="22"/>
        <v>82.5</v>
      </c>
      <c r="L78" cm="1">
        <f t="array" ref="L78">STOWA2024_JAARROND_T(A78*60,K78,I78,J78,"")</f>
        <v>12.684256221591493</v>
      </c>
      <c r="M78">
        <f t="shared" si="19"/>
        <v>0.11825683538674173</v>
      </c>
    </row>
    <row r="79" spans="1:13" x14ac:dyDescent="0.3">
      <c r="A79">
        <v>48</v>
      </c>
      <c r="B79">
        <f t="shared" si="20"/>
        <v>3.2722858430507554E-2</v>
      </c>
      <c r="C79">
        <f t="shared" si="16"/>
        <v>3.2722858430507554E-2</v>
      </c>
      <c r="D79" t="s">
        <v>30</v>
      </c>
      <c r="E79" t="s">
        <v>21</v>
      </c>
      <c r="F79">
        <v>1</v>
      </c>
      <c r="G79">
        <f t="shared" si="21"/>
        <v>85</v>
      </c>
      <c r="I79">
        <v>2050</v>
      </c>
      <c r="J79" t="s">
        <v>31</v>
      </c>
      <c r="K79">
        <f t="shared" si="22"/>
        <v>87.5</v>
      </c>
      <c r="L79" cm="1">
        <f t="array" ref="L79">STOWA2024_JAARROND_T(A79*60,K79,I79,J79,"")</f>
        <v>17.536890641335624</v>
      </c>
      <c r="M79">
        <f t="shared" si="19"/>
        <v>8.5533976956234173E-2</v>
      </c>
    </row>
    <row r="80" spans="1:13" x14ac:dyDescent="0.3">
      <c r="A80">
        <v>48</v>
      </c>
      <c r="B80">
        <f t="shared" si="20"/>
        <v>2.3029882080412789E-2</v>
      </c>
      <c r="C80">
        <f t="shared" si="16"/>
        <v>2.3029882080412789E-2</v>
      </c>
      <c r="D80" t="s">
        <v>30</v>
      </c>
      <c r="E80" t="s">
        <v>21</v>
      </c>
      <c r="F80">
        <v>1</v>
      </c>
      <c r="G80">
        <f t="shared" si="21"/>
        <v>90</v>
      </c>
      <c r="I80">
        <v>2050</v>
      </c>
      <c r="J80" t="s">
        <v>31</v>
      </c>
      <c r="K80">
        <f t="shared" si="22"/>
        <v>92.5</v>
      </c>
      <c r="L80" cm="1">
        <f t="array" ref="L80">STOWA2024_JAARROND_T(A80*60,K80,I80,J80,"")</f>
        <v>23.998427670700483</v>
      </c>
      <c r="M80">
        <f t="shared" si="19"/>
        <v>6.2504094875821384E-2</v>
      </c>
    </row>
    <row r="81" spans="1:13" x14ac:dyDescent="0.3">
      <c r="A81">
        <v>48</v>
      </c>
      <c r="B81">
        <f t="shared" si="20"/>
        <v>1.6387422641534956E-2</v>
      </c>
      <c r="C81">
        <f t="shared" si="16"/>
        <v>1.6387422641534956E-2</v>
      </c>
      <c r="D81" t="s">
        <v>30</v>
      </c>
      <c r="E81" t="s">
        <v>21</v>
      </c>
      <c r="F81">
        <v>1</v>
      </c>
      <c r="G81">
        <f t="shared" si="21"/>
        <v>95</v>
      </c>
      <c r="I81">
        <v>2050</v>
      </c>
      <c r="J81" t="s">
        <v>31</v>
      </c>
      <c r="K81">
        <f t="shared" si="22"/>
        <v>97.5</v>
      </c>
      <c r="L81" cm="1">
        <f t="array" ref="L81">STOWA2024_JAARROND_T(A81*60,K81,I81,J81,"")</f>
        <v>32.526197735594479</v>
      </c>
      <c r="M81">
        <f t="shared" si="19"/>
        <v>4.6116672234286428E-2</v>
      </c>
    </row>
    <row r="82" spans="1:13" x14ac:dyDescent="0.3">
      <c r="A82">
        <v>48</v>
      </c>
      <c r="B82">
        <f t="shared" si="20"/>
        <v>1.1781570259456094E-2</v>
      </c>
      <c r="C82">
        <f t="shared" si="16"/>
        <v>1.1781570259456094E-2</v>
      </c>
      <c r="D82" t="s">
        <v>30</v>
      </c>
      <c r="E82" t="s">
        <v>21</v>
      </c>
      <c r="F82">
        <v>1</v>
      </c>
      <c r="G82">
        <f t="shared" si="21"/>
        <v>100</v>
      </c>
      <c r="I82">
        <v>2050</v>
      </c>
      <c r="J82" t="s">
        <v>31</v>
      </c>
      <c r="K82">
        <f t="shared" si="22"/>
        <v>102.5</v>
      </c>
      <c r="L82" cm="1">
        <f t="array" ref="L82">STOWA2024_JAARROND_T(A82*60,K82,I82,J82,"")</f>
        <v>43.687069900057061</v>
      </c>
      <c r="M82">
        <f t="shared" si="19"/>
        <v>3.4335101974830334E-2</v>
      </c>
    </row>
    <row r="83" spans="1:13" x14ac:dyDescent="0.3">
      <c r="A83">
        <v>48</v>
      </c>
      <c r="B83">
        <f t="shared" si="20"/>
        <v>8.5525517907388375E-3</v>
      </c>
      <c r="C83">
        <f t="shared" si="16"/>
        <v>8.5525517907388375E-3</v>
      </c>
      <c r="D83" t="s">
        <v>30</v>
      </c>
      <c r="E83" t="s">
        <v>21</v>
      </c>
      <c r="F83">
        <v>1</v>
      </c>
      <c r="G83">
        <f t="shared" si="21"/>
        <v>105</v>
      </c>
      <c r="I83">
        <v>2050</v>
      </c>
      <c r="J83" t="s">
        <v>31</v>
      </c>
      <c r="K83">
        <f t="shared" si="22"/>
        <v>107.5</v>
      </c>
      <c r="L83" cm="1">
        <f t="array" ref="L83">STOWA2024_JAARROND_T(A83*60,K83,I83,J83,"")</f>
        <v>58.178884140232917</v>
      </c>
      <c r="M83">
        <f t="shared" si="19"/>
        <v>2.5782550184091497E-2</v>
      </c>
    </row>
    <row r="84" spans="1:13" x14ac:dyDescent="0.3">
      <c r="A84">
        <v>48</v>
      </c>
      <c r="B84">
        <f t="shared" si="20"/>
        <v>6.2659030895098264E-3</v>
      </c>
      <c r="C84">
        <f t="shared" si="16"/>
        <v>6.2659030895098264E-3</v>
      </c>
      <c r="D84" t="s">
        <v>30</v>
      </c>
      <c r="E84" t="s">
        <v>21</v>
      </c>
      <c r="F84">
        <v>1</v>
      </c>
      <c r="G84">
        <f t="shared" si="21"/>
        <v>110</v>
      </c>
      <c r="I84">
        <v>2050</v>
      </c>
      <c r="J84" t="s">
        <v>31</v>
      </c>
      <c r="K84">
        <f t="shared" si="22"/>
        <v>112.5</v>
      </c>
      <c r="L84" cm="1">
        <f t="array" ref="L84">STOWA2024_JAARROND_T(A84*60,K84,I84,J84,"")</f>
        <v>76.8574639245508</v>
      </c>
      <c r="M84">
        <f t="shared" si="19"/>
        <v>1.951664709458167E-2</v>
      </c>
    </row>
    <row r="85" spans="1:13" x14ac:dyDescent="0.3">
      <c r="A85">
        <v>48</v>
      </c>
      <c r="B85">
        <f t="shared" si="20"/>
        <v>4.6302656429259223E-3</v>
      </c>
      <c r="C85">
        <f t="shared" si="16"/>
        <v>4.6302656429259223E-3</v>
      </c>
      <c r="D85" t="s">
        <v>30</v>
      </c>
      <c r="E85" t="s">
        <v>21</v>
      </c>
      <c r="F85">
        <v>1</v>
      </c>
      <c r="G85">
        <f t="shared" si="21"/>
        <v>115</v>
      </c>
      <c r="I85">
        <v>2050</v>
      </c>
      <c r="J85" t="s">
        <v>31</v>
      </c>
      <c r="K85">
        <f t="shared" si="22"/>
        <v>117.5</v>
      </c>
      <c r="L85" cm="1">
        <f t="array" ref="L85">STOWA2024_JAARROND_T(A85*60,K85,I85,J85,"")</f>
        <v>100.76323818997407</v>
      </c>
      <c r="M85">
        <f t="shared" si="19"/>
        <v>1.4886381451655748E-2</v>
      </c>
    </row>
    <row r="86" spans="1:13" x14ac:dyDescent="0.3">
      <c r="A86">
        <v>48</v>
      </c>
      <c r="B86">
        <f t="shared" si="20"/>
        <v>3.4495719779668969E-3</v>
      </c>
      <c r="C86">
        <f t="shared" si="16"/>
        <v>3.4495719779668969E-3</v>
      </c>
      <c r="D86" t="s">
        <v>30</v>
      </c>
      <c r="E86" t="s">
        <v>21</v>
      </c>
      <c r="F86">
        <v>1</v>
      </c>
      <c r="G86">
        <f t="shared" si="21"/>
        <v>120</v>
      </c>
      <c r="I86">
        <v>2050</v>
      </c>
      <c r="J86" t="s">
        <v>31</v>
      </c>
      <c r="K86">
        <f t="shared" si="22"/>
        <v>122.5</v>
      </c>
      <c r="L86" cm="1">
        <f t="array" ref="L86">STOWA2024_JAARROND_T(A86*60,K86,I86,J86,"")</f>
        <v>131.15545934824314</v>
      </c>
      <c r="M86">
        <f t="shared" si="19"/>
        <v>1.1436809473688851E-2</v>
      </c>
    </row>
    <row r="87" spans="1:13" x14ac:dyDescent="0.3">
      <c r="A87">
        <v>48</v>
      </c>
      <c r="B87">
        <f t="shared" si="20"/>
        <v>2.590054335037997E-3</v>
      </c>
      <c r="C87">
        <f t="shared" si="16"/>
        <v>2.590054335037997E-3</v>
      </c>
      <c r="D87" t="s">
        <v>30</v>
      </c>
      <c r="E87" t="s">
        <v>21</v>
      </c>
      <c r="F87">
        <v>1</v>
      </c>
      <c r="G87">
        <f t="shared" si="21"/>
        <v>125</v>
      </c>
      <c r="I87">
        <v>2050</v>
      </c>
      <c r="J87" t="s">
        <v>31</v>
      </c>
      <c r="K87">
        <f t="shared" si="22"/>
        <v>127.5</v>
      </c>
      <c r="L87" cm="1">
        <f t="array" ref="L87">STOWA2024_JAARROND_T(A87*60,K87,I87,J87,"")</f>
        <v>169.5536924546046</v>
      </c>
      <c r="M87">
        <f t="shared" si="19"/>
        <v>8.8467551386508542E-3</v>
      </c>
    </row>
    <row r="88" spans="1:13" x14ac:dyDescent="0.3">
      <c r="A88">
        <v>48</v>
      </c>
      <c r="B88">
        <f t="shared" si="20"/>
        <v>1.9589200829328727E-3</v>
      </c>
      <c r="C88">
        <f t="shared" si="16"/>
        <v>1.9589200829328727E-3</v>
      </c>
      <c r="D88" t="s">
        <v>30</v>
      </c>
      <c r="E88" t="s">
        <v>21</v>
      </c>
      <c r="F88">
        <v>1</v>
      </c>
      <c r="G88">
        <f t="shared" si="21"/>
        <v>130</v>
      </c>
      <c r="I88">
        <v>2050</v>
      </c>
      <c r="J88" t="s">
        <v>31</v>
      </c>
      <c r="K88">
        <f t="shared" si="22"/>
        <v>132.5</v>
      </c>
      <c r="L88" cm="1">
        <f t="array" ref="L88">STOWA2024_JAARROND_T(A88*60,K88,I88,J88,"")</f>
        <v>217.77524982320318</v>
      </c>
      <c r="M88">
        <f t="shared" si="19"/>
        <v>6.8878350557179816E-3</v>
      </c>
    </row>
    <row r="89" spans="1:13" x14ac:dyDescent="0.3">
      <c r="A89">
        <v>48</v>
      </c>
      <c r="B89">
        <f t="shared" si="20"/>
        <v>1.4919920880429368E-3</v>
      </c>
      <c r="C89">
        <f t="shared" si="16"/>
        <v>1.4919920880429368E-3</v>
      </c>
      <c r="D89" t="s">
        <v>30</v>
      </c>
      <c r="E89" t="s">
        <v>21</v>
      </c>
      <c r="F89">
        <v>1</v>
      </c>
      <c r="G89">
        <f t="shared" si="21"/>
        <v>135</v>
      </c>
      <c r="I89">
        <v>2050</v>
      </c>
      <c r="J89" t="s">
        <v>31</v>
      </c>
      <c r="K89">
        <f t="shared" si="22"/>
        <v>137.5</v>
      </c>
      <c r="L89" cm="1">
        <f t="array" ref="L89">STOWA2024_JAARROND_T(A89*60,K89,I89,J89,"")</f>
        <v>277.99178163376359</v>
      </c>
      <c r="M89">
        <f t="shared" si="19"/>
        <v>5.3958429676750448E-3</v>
      </c>
    </row>
    <row r="90" spans="1:13" x14ac:dyDescent="0.3">
      <c r="A90">
        <v>48</v>
      </c>
      <c r="B90">
        <f t="shared" si="20"/>
        <v>1.1439520543061596E-3</v>
      </c>
      <c r="C90">
        <f t="shared" si="16"/>
        <v>1.1439520543061596E-3</v>
      </c>
      <c r="D90" t="s">
        <v>30</v>
      </c>
      <c r="E90" t="s">
        <v>21</v>
      </c>
      <c r="F90">
        <v>1</v>
      </c>
      <c r="G90">
        <f t="shared" si="21"/>
        <v>140</v>
      </c>
      <c r="I90">
        <v>2050</v>
      </c>
      <c r="J90" t="s">
        <v>31</v>
      </c>
      <c r="K90">
        <f t="shared" si="22"/>
        <v>142.5</v>
      </c>
      <c r="L90" cm="1">
        <f t="array" ref="L90">STOWA2024_JAARROND_T(A90*60,K90,I90,J90,"")</f>
        <v>352.78421543781104</v>
      </c>
      <c r="M90">
        <f t="shared" si="19"/>
        <v>4.2518909133688852E-3</v>
      </c>
    </row>
    <row r="91" spans="1:13" x14ac:dyDescent="0.3">
      <c r="A91">
        <v>48</v>
      </c>
      <c r="B91">
        <f t="shared" si="20"/>
        <v>8.8261125368441131E-4</v>
      </c>
      <c r="C91">
        <f t="shared" si="16"/>
        <v>8.8261125368441131E-4</v>
      </c>
      <c r="D91" t="s">
        <v>30</v>
      </c>
      <c r="E91" t="s">
        <v>21</v>
      </c>
      <c r="F91">
        <v>1</v>
      </c>
      <c r="G91">
        <f t="shared" si="21"/>
        <v>145</v>
      </c>
      <c r="I91">
        <v>2050</v>
      </c>
      <c r="J91" t="s">
        <v>31</v>
      </c>
      <c r="K91">
        <f t="shared" si="22"/>
        <v>147.5</v>
      </c>
      <c r="L91" cm="1">
        <f t="array" ref="L91">STOWA2024_JAARROND_T(A91*60,K91,I91,J91,"")</f>
        <v>445.19901922907519</v>
      </c>
      <c r="M91">
        <f t="shared" si="19"/>
        <v>3.3692796596844739E-3</v>
      </c>
    </row>
    <row r="92" spans="1:13" x14ac:dyDescent="0.3">
      <c r="A92">
        <v>48</v>
      </c>
      <c r="B92">
        <f t="shared" si="20"/>
        <v>6.8511033844568517E-4</v>
      </c>
      <c r="C92">
        <f t="shared" si="16"/>
        <v>6.8511033844568517E-4</v>
      </c>
      <c r="D92" t="s">
        <v>30</v>
      </c>
      <c r="E92" t="s">
        <v>21</v>
      </c>
      <c r="F92">
        <v>1</v>
      </c>
      <c r="G92">
        <f t="shared" si="21"/>
        <v>150</v>
      </c>
      <c r="I92">
        <v>2050</v>
      </c>
      <c r="J92" t="s">
        <v>31</v>
      </c>
      <c r="K92">
        <f t="shared" si="22"/>
        <v>152.5</v>
      </c>
      <c r="L92" cm="1">
        <f t="array" ref="L92">STOWA2024_JAARROND_T(A92*60,K92,I92,J92,"")</f>
        <v>558.83210799374058</v>
      </c>
      <c r="M92">
        <f t="shared" si="19"/>
        <v>2.6841693212387887E-3</v>
      </c>
    </row>
    <row r="93" spans="1:13" x14ac:dyDescent="0.3">
      <c r="A93">
        <v>48</v>
      </c>
      <c r="B93">
        <f t="shared" si="20"/>
        <v>5.3487102415897486E-4</v>
      </c>
      <c r="C93">
        <f t="shared" si="16"/>
        <v>5.3487102415897486E-4</v>
      </c>
      <c r="D93" t="s">
        <v>30</v>
      </c>
      <c r="E93" t="s">
        <v>21</v>
      </c>
      <c r="F93">
        <v>1</v>
      </c>
      <c r="G93">
        <f t="shared" si="21"/>
        <v>155</v>
      </c>
      <c r="I93">
        <v>2050</v>
      </c>
      <c r="J93" t="s">
        <v>31</v>
      </c>
      <c r="K93">
        <f t="shared" si="22"/>
        <v>157.5</v>
      </c>
      <c r="L93" cm="1">
        <f t="array" ref="L93">STOWA2024_JAARROND_T(A93*60,K93,I93,J93,"")</f>
        <v>697.902195352783</v>
      </c>
      <c r="M93">
        <f t="shared" si="19"/>
        <v>2.1492982970798139E-3</v>
      </c>
    </row>
    <row r="94" spans="1:13" x14ac:dyDescent="0.3">
      <c r="A94">
        <v>48</v>
      </c>
      <c r="B94" s="1">
        <f>M93</f>
        <v>2.1492982970798139E-3</v>
      </c>
      <c r="C94">
        <f t="shared" si="16"/>
        <v>2.1492982970798139E-3</v>
      </c>
      <c r="D94" t="s">
        <v>30</v>
      </c>
      <c r="E94" t="s">
        <v>21</v>
      </c>
      <c r="F94">
        <v>1</v>
      </c>
      <c r="G94">
        <f t="shared" si="21"/>
        <v>160</v>
      </c>
      <c r="I94">
        <v>2050</v>
      </c>
      <c r="J94" t="s">
        <v>31</v>
      </c>
      <c r="K94" s="1">
        <v>999</v>
      </c>
      <c r="L94" cm="1">
        <f t="array" ref="L94">STOWA2024_JAARROND_T(A94*60,K94,I94,J94,"")</f>
        <v>3416338585.4235296</v>
      </c>
      <c r="M94">
        <f t="shared" si="19"/>
        <v>4.3906655107314034E-10</v>
      </c>
    </row>
    <row r="95" spans="1:13" x14ac:dyDescent="0.3">
      <c r="A95">
        <v>96</v>
      </c>
      <c r="B95" s="1">
        <f>365.25*24/A95 - M95</f>
        <v>10.327209884607527</v>
      </c>
      <c r="C95">
        <f>B95</f>
        <v>10.327209884607527</v>
      </c>
      <c r="D95" t="s">
        <v>30</v>
      </c>
      <c r="E95" t="s">
        <v>21</v>
      </c>
      <c r="F95">
        <v>1</v>
      </c>
      <c r="G95">
        <v>10</v>
      </c>
      <c r="I95">
        <v>2050</v>
      </c>
      <c r="J95" t="s">
        <v>31</v>
      </c>
      <c r="K95" s="1">
        <v>12.5</v>
      </c>
      <c r="L95" cm="1">
        <f t="array" ref="L95">STOWA2024_JAARROND_T(A95*60,K95,I95,J95,"")</f>
        <v>1.852188215739814E-2</v>
      </c>
      <c r="M95">
        <f t="shared" si="19"/>
        <v>80.985290115392473</v>
      </c>
    </row>
    <row r="96" spans="1:13" x14ac:dyDescent="0.3">
      <c r="A96">
        <v>96</v>
      </c>
      <c r="B96">
        <f t="shared" ref="B96:B100" si="23">M95-M96</f>
        <v>29.240632406052839</v>
      </c>
      <c r="C96">
        <f t="shared" ref="C96:C125" si="24">B96</f>
        <v>29.240632406052839</v>
      </c>
      <c r="D96" t="s">
        <v>30</v>
      </c>
      <c r="E96" t="s">
        <v>21</v>
      </c>
      <c r="F96">
        <v>1</v>
      </c>
      <c r="G96">
        <f t="shared" ref="G96:G100" si="25">G95+5</f>
        <v>15</v>
      </c>
      <c r="I96">
        <v>2050</v>
      </c>
      <c r="J96" t="s">
        <v>31</v>
      </c>
      <c r="K96">
        <f t="shared" ref="K96:K100" si="26">AVERAGE(G96:G97)</f>
        <v>17.5</v>
      </c>
      <c r="L96" cm="1">
        <f t="array" ref="L96">STOWA2024_JAARROND_T(A96*60,K96,I96,J96,"")</f>
        <v>2.8988499806604347E-2</v>
      </c>
      <c r="M96">
        <f t="shared" si="19"/>
        <v>51.744657709339634</v>
      </c>
    </row>
    <row r="97" spans="1:13" x14ac:dyDescent="0.3">
      <c r="A97">
        <v>96</v>
      </c>
      <c r="B97">
        <f t="shared" si="23"/>
        <v>18.333773426201915</v>
      </c>
      <c r="C97">
        <f t="shared" si="24"/>
        <v>18.333773426201915</v>
      </c>
      <c r="D97" t="s">
        <v>30</v>
      </c>
      <c r="E97" t="s">
        <v>21</v>
      </c>
      <c r="F97">
        <v>1</v>
      </c>
      <c r="G97">
        <f t="shared" si="25"/>
        <v>20</v>
      </c>
      <c r="I97">
        <v>2050</v>
      </c>
      <c r="J97" t="s">
        <v>31</v>
      </c>
      <c r="K97">
        <f t="shared" si="26"/>
        <v>22.5</v>
      </c>
      <c r="L97" cm="1">
        <f t="array" ref="L97">STOWA2024_JAARROND_T(A97*60,K97,I97,J97,"")</f>
        <v>4.4895549225467256E-2</v>
      </c>
      <c r="M97">
        <f t="shared" si="19"/>
        <v>33.410884283137719</v>
      </c>
    </row>
    <row r="98" spans="1:13" x14ac:dyDescent="0.3">
      <c r="A98">
        <v>96</v>
      </c>
      <c r="B98">
        <f t="shared" si="23"/>
        <v>11.62072919742635</v>
      </c>
      <c r="C98">
        <f t="shared" si="24"/>
        <v>11.62072919742635</v>
      </c>
      <c r="D98" t="s">
        <v>30</v>
      </c>
      <c r="E98" t="s">
        <v>21</v>
      </c>
      <c r="F98">
        <v>1</v>
      </c>
      <c r="G98">
        <f t="shared" si="25"/>
        <v>25</v>
      </c>
      <c r="I98">
        <v>2050</v>
      </c>
      <c r="J98" t="s">
        <v>31</v>
      </c>
      <c r="K98">
        <f t="shared" si="26"/>
        <v>27.5</v>
      </c>
      <c r="L98" cm="1">
        <f t="array" ref="L98">STOWA2024_JAARROND_T(A98*60,K98,I98,J98,"")</f>
        <v>6.8838426991444726E-2</v>
      </c>
      <c r="M98">
        <f t="shared" si="19"/>
        <v>21.790155085711369</v>
      </c>
    </row>
    <row r="99" spans="1:13" x14ac:dyDescent="0.3">
      <c r="A99">
        <v>96</v>
      </c>
      <c r="B99">
        <f t="shared" si="23"/>
        <v>7.4420215186542791</v>
      </c>
      <c r="C99">
        <f t="shared" si="24"/>
        <v>7.4420215186542791</v>
      </c>
      <c r="D99" t="s">
        <v>30</v>
      </c>
      <c r="E99" t="s">
        <v>21</v>
      </c>
      <c r="F99">
        <v>1</v>
      </c>
      <c r="G99">
        <f t="shared" si="25"/>
        <v>30</v>
      </c>
      <c r="I99">
        <v>2050</v>
      </c>
      <c r="J99" t="s">
        <v>31</v>
      </c>
      <c r="K99">
        <f t="shared" si="26"/>
        <v>32.5</v>
      </c>
      <c r="L99" cm="1">
        <f t="array" ref="L99">STOWA2024_JAARROND_T(A99*60,K99,I99,J99,"")</f>
        <v>0.1045432141392911</v>
      </c>
      <c r="M99">
        <f t="shared" si="19"/>
        <v>14.34813356705709</v>
      </c>
    </row>
    <row r="100" spans="1:13" x14ac:dyDescent="0.3">
      <c r="A100">
        <v>96</v>
      </c>
      <c r="B100">
        <f t="shared" si="23"/>
        <v>4.8133346171839158</v>
      </c>
      <c r="C100">
        <f t="shared" si="24"/>
        <v>4.8133346171839158</v>
      </c>
      <c r="D100" t="s">
        <v>30</v>
      </c>
      <c r="E100" t="s">
        <v>21</v>
      </c>
      <c r="F100">
        <v>1</v>
      </c>
      <c r="G100">
        <f t="shared" si="25"/>
        <v>35</v>
      </c>
      <c r="I100">
        <v>2050</v>
      </c>
      <c r="J100" t="s">
        <v>31</v>
      </c>
      <c r="K100">
        <f t="shared" si="26"/>
        <v>37.5</v>
      </c>
      <c r="L100" cm="1">
        <f t="array" ref="L100">STOWA2024_JAARROND_T(A100*60,K100,I100,J100,"")</f>
        <v>0.1573184718299647</v>
      </c>
      <c r="M100">
        <f t="shared" si="19"/>
        <v>9.5347989498731742</v>
      </c>
    </row>
    <row r="101" spans="1:13" x14ac:dyDescent="0.3">
      <c r="A101">
        <v>96</v>
      </c>
      <c r="B101">
        <f>M100-M101</f>
        <v>3.1427947155530322</v>
      </c>
      <c r="C101">
        <f t="shared" si="24"/>
        <v>3.1427947155530322</v>
      </c>
      <c r="D101" t="s">
        <v>30</v>
      </c>
      <c r="E101" t="s">
        <v>21</v>
      </c>
      <c r="F101">
        <v>1</v>
      </c>
      <c r="G101">
        <f>G100+5</f>
        <v>40</v>
      </c>
      <c r="I101">
        <v>2050</v>
      </c>
      <c r="J101" t="s">
        <v>31</v>
      </c>
      <c r="K101">
        <f>AVERAGE(G101:G102)</f>
        <v>42.5</v>
      </c>
      <c r="L101" cm="1">
        <f t="array" ref="L101">STOWA2024_JAARROND_T(A101*60,K101,I101,J101,"")</f>
        <v>0.23466817996555051</v>
      </c>
      <c r="M101">
        <f t="shared" si="19"/>
        <v>6.392004234320142</v>
      </c>
    </row>
    <row r="102" spans="1:13" x14ac:dyDescent="0.3">
      <c r="A102">
        <v>96</v>
      </c>
      <c r="B102">
        <f t="shared" ref="B102:B124" si="27">M101-M102</f>
        <v>2.0707974219900516</v>
      </c>
      <c r="C102">
        <f t="shared" si="24"/>
        <v>2.0707974219900516</v>
      </c>
      <c r="D102" t="s">
        <v>30</v>
      </c>
      <c r="E102" t="s">
        <v>21</v>
      </c>
      <c r="F102">
        <v>1</v>
      </c>
      <c r="G102">
        <f t="shared" ref="G102:G125" si="28">G101+5</f>
        <v>45</v>
      </c>
      <c r="I102">
        <v>2050</v>
      </c>
      <c r="J102" t="s">
        <v>31</v>
      </c>
      <c r="K102">
        <f t="shared" ref="K102:K124" si="29">AVERAGE(G102:G103)</f>
        <v>47.5</v>
      </c>
      <c r="L102" cm="1">
        <f t="array" ref="L102">STOWA2024_JAARROND_T(A102*60,K102,I102,J102,"")</f>
        <v>0.34712525114972842</v>
      </c>
      <c r="M102">
        <f t="shared" si="19"/>
        <v>4.3212068123300904</v>
      </c>
    </row>
    <row r="103" spans="1:13" x14ac:dyDescent="0.3">
      <c r="A103">
        <v>96</v>
      </c>
      <c r="B103">
        <f t="shared" si="27"/>
        <v>1.3763229828954016</v>
      </c>
      <c r="C103">
        <f t="shared" si="24"/>
        <v>1.3763229828954016</v>
      </c>
      <c r="D103" t="s">
        <v>30</v>
      </c>
      <c r="E103" t="s">
        <v>21</v>
      </c>
      <c r="F103">
        <v>1</v>
      </c>
      <c r="G103">
        <f t="shared" si="28"/>
        <v>50</v>
      </c>
      <c r="I103">
        <v>2050</v>
      </c>
      <c r="J103" t="s">
        <v>31</v>
      </c>
      <c r="K103">
        <f t="shared" si="29"/>
        <v>52.5</v>
      </c>
      <c r="L103" cm="1">
        <f t="array" ref="L103">STOWA2024_JAARROND_T(A103*60,K103,I103,J103,"")</f>
        <v>0.50935795327720812</v>
      </c>
      <c r="M103">
        <f t="shared" si="19"/>
        <v>2.9448838294346888</v>
      </c>
    </row>
    <row r="104" spans="1:13" x14ac:dyDescent="0.3">
      <c r="A104">
        <v>96</v>
      </c>
      <c r="B104">
        <f t="shared" si="27"/>
        <v>0.92237036766029856</v>
      </c>
      <c r="C104">
        <f t="shared" si="24"/>
        <v>0.92237036766029856</v>
      </c>
      <c r="D104" t="s">
        <v>30</v>
      </c>
      <c r="E104" t="s">
        <v>21</v>
      </c>
      <c r="F104">
        <v>1</v>
      </c>
      <c r="G104">
        <f t="shared" si="28"/>
        <v>55</v>
      </c>
      <c r="I104">
        <v>2050</v>
      </c>
      <c r="J104" t="s">
        <v>31</v>
      </c>
      <c r="K104">
        <f t="shared" si="29"/>
        <v>57.5</v>
      </c>
      <c r="L104" cm="1">
        <f t="array" ref="L104">STOWA2024_JAARROND_T(A104*60,K104,I104,J104,"")</f>
        <v>0.74165142944661588</v>
      </c>
      <c r="M104">
        <f t="shared" si="19"/>
        <v>2.0225134617743903</v>
      </c>
    </row>
    <row r="105" spans="1:13" x14ac:dyDescent="0.3">
      <c r="A105">
        <v>96</v>
      </c>
      <c r="B105">
        <f t="shared" si="27"/>
        <v>0.62299618533283008</v>
      </c>
      <c r="C105">
        <f t="shared" si="24"/>
        <v>0.62299618533283008</v>
      </c>
      <c r="D105" t="s">
        <v>30</v>
      </c>
      <c r="E105" t="s">
        <v>21</v>
      </c>
      <c r="F105">
        <v>1</v>
      </c>
      <c r="G105">
        <f t="shared" si="28"/>
        <v>60</v>
      </c>
      <c r="I105">
        <v>2050</v>
      </c>
      <c r="J105" t="s">
        <v>31</v>
      </c>
      <c r="K105">
        <f t="shared" si="29"/>
        <v>62.5</v>
      </c>
      <c r="L105" cm="1">
        <f t="array" ref="L105">STOWA2024_JAARROND_T(A105*60,K105,I105,J105,"")</f>
        <v>1.0717981301480817</v>
      </c>
      <c r="M105">
        <f t="shared" si="19"/>
        <v>1.3995172764415602</v>
      </c>
    </row>
    <row r="106" spans="1:13" x14ac:dyDescent="0.3">
      <c r="A106">
        <v>96</v>
      </c>
      <c r="B106">
        <f t="shared" si="27"/>
        <v>0.42426226345343376</v>
      </c>
      <c r="C106">
        <f t="shared" si="24"/>
        <v>0.42426226345343376</v>
      </c>
      <c r="D106" t="s">
        <v>30</v>
      </c>
      <c r="E106" t="s">
        <v>21</v>
      </c>
      <c r="F106">
        <v>1</v>
      </c>
      <c r="G106">
        <f t="shared" si="28"/>
        <v>65</v>
      </c>
      <c r="I106">
        <v>2050</v>
      </c>
      <c r="J106" t="s">
        <v>31</v>
      </c>
      <c r="K106">
        <f t="shared" si="29"/>
        <v>67.5</v>
      </c>
      <c r="L106" cm="1">
        <f t="array" ref="L106">STOWA2024_JAARROND_T(A106*60,K106,I106,J106,"")</f>
        <v>1.538059256321159</v>
      </c>
      <c r="M106">
        <f t="shared" si="19"/>
        <v>0.97525501298812645</v>
      </c>
    </row>
    <row r="107" spans="1:13" x14ac:dyDescent="0.3">
      <c r="A107">
        <v>96</v>
      </c>
      <c r="B107">
        <f t="shared" si="27"/>
        <v>0.29096529120407177</v>
      </c>
      <c r="C107">
        <f t="shared" si="24"/>
        <v>0.29096529120407177</v>
      </c>
      <c r="D107" t="s">
        <v>30</v>
      </c>
      <c r="E107" t="s">
        <v>21</v>
      </c>
      <c r="F107">
        <v>1</v>
      </c>
      <c r="G107">
        <f t="shared" si="28"/>
        <v>70</v>
      </c>
      <c r="I107">
        <v>2050</v>
      </c>
      <c r="J107" t="s">
        <v>31</v>
      </c>
      <c r="K107">
        <f t="shared" si="29"/>
        <v>72.5</v>
      </c>
      <c r="L107" cm="1">
        <f t="array" ref="L107">STOWA2024_JAARROND_T(A107*60,K107,I107,J107,"")</f>
        <v>2.1920539681485436</v>
      </c>
      <c r="M107">
        <f t="shared" si="19"/>
        <v>0.68428972178405467</v>
      </c>
    </row>
    <row r="108" spans="1:13" x14ac:dyDescent="0.3">
      <c r="A108">
        <v>96</v>
      </c>
      <c r="B108">
        <f t="shared" si="27"/>
        <v>0.20097342412482122</v>
      </c>
      <c r="C108">
        <f t="shared" si="24"/>
        <v>0.20097342412482122</v>
      </c>
      <c r="D108" t="s">
        <v>30</v>
      </c>
      <c r="E108" t="s">
        <v>21</v>
      </c>
      <c r="F108">
        <v>1</v>
      </c>
      <c r="G108">
        <f t="shared" si="28"/>
        <v>75</v>
      </c>
      <c r="I108">
        <v>2050</v>
      </c>
      <c r="J108" t="s">
        <v>31</v>
      </c>
      <c r="K108">
        <f t="shared" si="29"/>
        <v>77.5</v>
      </c>
      <c r="L108" cm="1">
        <f t="array" ref="L108">STOWA2024_JAARROND_T(A108*60,K108,I108,J108,"")</f>
        <v>3.1035576645453586</v>
      </c>
      <c r="M108">
        <f t="shared" si="19"/>
        <v>0.48331629765923345</v>
      </c>
    </row>
    <row r="109" spans="1:13" x14ac:dyDescent="0.3">
      <c r="A109">
        <v>96</v>
      </c>
      <c r="B109">
        <f t="shared" si="27"/>
        <v>0.13976661805901908</v>
      </c>
      <c r="C109">
        <f t="shared" si="24"/>
        <v>0.13976661805901908</v>
      </c>
      <c r="D109" t="s">
        <v>30</v>
      </c>
      <c r="E109" t="s">
        <v>21</v>
      </c>
      <c r="F109">
        <v>1</v>
      </c>
      <c r="G109">
        <f t="shared" si="28"/>
        <v>80</v>
      </c>
      <c r="I109">
        <v>2050</v>
      </c>
      <c r="J109" t="s">
        <v>31</v>
      </c>
      <c r="K109">
        <f t="shared" si="29"/>
        <v>82.5</v>
      </c>
      <c r="L109" cm="1">
        <f t="array" ref="L109">STOWA2024_JAARROND_T(A109*60,K109,I109,J109,"")</f>
        <v>4.3661807565809294</v>
      </c>
      <c r="M109">
        <f t="shared" si="19"/>
        <v>0.34354967960021437</v>
      </c>
    </row>
    <row r="110" spans="1:13" x14ac:dyDescent="0.3">
      <c r="A110">
        <v>96</v>
      </c>
      <c r="B110">
        <f t="shared" si="27"/>
        <v>9.7848781210015834E-2</v>
      </c>
      <c r="C110">
        <f t="shared" si="24"/>
        <v>9.7848781210015834E-2</v>
      </c>
      <c r="D110" t="s">
        <v>30</v>
      </c>
      <c r="E110" t="s">
        <v>21</v>
      </c>
      <c r="F110">
        <v>1</v>
      </c>
      <c r="G110">
        <f t="shared" si="28"/>
        <v>85</v>
      </c>
      <c r="I110">
        <v>2050</v>
      </c>
      <c r="J110" t="s">
        <v>31</v>
      </c>
      <c r="K110">
        <f t="shared" si="29"/>
        <v>87.5</v>
      </c>
      <c r="L110" cm="1">
        <f t="array" ref="L110">STOWA2024_JAARROND_T(A110*60,K110,I110,J110,"")</f>
        <v>6.1049837824273823</v>
      </c>
      <c r="M110">
        <f t="shared" si="19"/>
        <v>0.24570089839019854</v>
      </c>
    </row>
    <row r="111" spans="1:13" x14ac:dyDescent="0.3">
      <c r="A111">
        <v>96</v>
      </c>
      <c r="B111">
        <f t="shared" si="27"/>
        <v>6.8935158667321583E-2</v>
      </c>
      <c r="C111">
        <f t="shared" si="24"/>
        <v>6.8935158667321583E-2</v>
      </c>
      <c r="D111" t="s">
        <v>30</v>
      </c>
      <c r="E111" t="s">
        <v>21</v>
      </c>
      <c r="F111">
        <v>1</v>
      </c>
      <c r="G111">
        <f t="shared" si="28"/>
        <v>90</v>
      </c>
      <c r="I111">
        <v>2050</v>
      </c>
      <c r="J111" t="s">
        <v>31</v>
      </c>
      <c r="K111">
        <f t="shared" si="29"/>
        <v>92.5</v>
      </c>
      <c r="L111" cm="1">
        <f t="array" ref="L111">STOWA2024_JAARROND_T(A111*60,K111,I111,J111,"")</f>
        <v>8.4858072743712256</v>
      </c>
      <c r="M111">
        <f t="shared" si="19"/>
        <v>0.17676573972287696</v>
      </c>
    </row>
    <row r="112" spans="1:13" x14ac:dyDescent="0.3">
      <c r="A112">
        <v>96</v>
      </c>
      <c r="B112">
        <f t="shared" si="27"/>
        <v>4.8865826502392656E-2</v>
      </c>
      <c r="C112">
        <f t="shared" si="24"/>
        <v>4.8865826502392656E-2</v>
      </c>
      <c r="D112" t="s">
        <v>30</v>
      </c>
      <c r="E112" t="s">
        <v>21</v>
      </c>
      <c r="F112">
        <v>1</v>
      </c>
      <c r="G112">
        <f t="shared" si="28"/>
        <v>95</v>
      </c>
      <c r="I112">
        <v>2050</v>
      </c>
      <c r="J112" t="s">
        <v>31</v>
      </c>
      <c r="K112">
        <f t="shared" si="29"/>
        <v>97.5</v>
      </c>
      <c r="L112" cm="1">
        <f t="array" ref="L112">STOWA2024_JAARROND_T(A112*60,K112,I112,J112,"")</f>
        <v>11.727920388922998</v>
      </c>
      <c r="M112">
        <f t="shared" si="19"/>
        <v>0.1278999132204843</v>
      </c>
    </row>
    <row r="113" spans="1:13" x14ac:dyDescent="0.3">
      <c r="A113">
        <v>96</v>
      </c>
      <c r="B113">
        <f t="shared" si="27"/>
        <v>3.4845126882965927E-2</v>
      </c>
      <c r="C113">
        <f t="shared" si="24"/>
        <v>3.4845126882965927E-2</v>
      </c>
      <c r="D113" t="s">
        <v>30</v>
      </c>
      <c r="E113" t="s">
        <v>21</v>
      </c>
      <c r="F113">
        <v>1</v>
      </c>
      <c r="G113">
        <f t="shared" si="28"/>
        <v>100</v>
      </c>
      <c r="I113">
        <v>2050</v>
      </c>
      <c r="J113" t="s">
        <v>31</v>
      </c>
      <c r="K113">
        <f t="shared" si="29"/>
        <v>102.5</v>
      </c>
      <c r="L113" cm="1">
        <f t="array" ref="L113">STOWA2024_JAARROND_T(A113*60,K113,I113,J113,"")</f>
        <v>16.119536232766794</v>
      </c>
      <c r="M113">
        <f t="shared" si="19"/>
        <v>9.3054786337518375E-2</v>
      </c>
    </row>
    <row r="114" spans="1:13" x14ac:dyDescent="0.3">
      <c r="A114">
        <v>96</v>
      </c>
      <c r="B114">
        <f t="shared" si="27"/>
        <v>2.4989882485205131E-2</v>
      </c>
      <c r="C114">
        <f t="shared" si="24"/>
        <v>2.4989882485205131E-2</v>
      </c>
      <c r="D114" t="s">
        <v>30</v>
      </c>
      <c r="E114" t="s">
        <v>21</v>
      </c>
      <c r="F114">
        <v>1</v>
      </c>
      <c r="G114">
        <f t="shared" si="28"/>
        <v>105</v>
      </c>
      <c r="I114">
        <v>2050</v>
      </c>
      <c r="J114" t="s">
        <v>31</v>
      </c>
      <c r="K114">
        <f t="shared" si="29"/>
        <v>107.5</v>
      </c>
      <c r="L114" cm="1">
        <f t="array" ref="L114">STOWA2024_JAARROND_T(A114*60,K114,I114,J114,"")</f>
        <v>22.037789155696004</v>
      </c>
      <c r="M114">
        <f t="shared" si="19"/>
        <v>6.8064903852313244E-2</v>
      </c>
    </row>
    <row r="115" spans="1:13" x14ac:dyDescent="0.3">
      <c r="A115">
        <v>96</v>
      </c>
      <c r="B115">
        <f t="shared" si="27"/>
        <v>1.8021035379942055E-2</v>
      </c>
      <c r="C115">
        <f t="shared" si="24"/>
        <v>1.8021035379942055E-2</v>
      </c>
      <c r="D115" t="s">
        <v>30</v>
      </c>
      <c r="E115" t="s">
        <v>21</v>
      </c>
      <c r="F115">
        <v>1</v>
      </c>
      <c r="G115">
        <f t="shared" si="28"/>
        <v>110</v>
      </c>
      <c r="I115">
        <v>2050</v>
      </c>
      <c r="J115" t="s">
        <v>31</v>
      </c>
      <c r="K115">
        <f t="shared" si="29"/>
        <v>112.5</v>
      </c>
      <c r="L115" cm="1">
        <f t="array" ref="L115">STOWA2024_JAARROND_T(A115*60,K115,I115,J115,"")</f>
        <v>29.973701989648095</v>
      </c>
      <c r="M115">
        <f t="shared" si="19"/>
        <v>5.0043868472371189E-2</v>
      </c>
    </row>
    <row r="116" spans="1:13" x14ac:dyDescent="0.3">
      <c r="A116">
        <v>96</v>
      </c>
      <c r="B116">
        <f t="shared" si="27"/>
        <v>1.3065990743884433E-2</v>
      </c>
      <c r="C116">
        <f t="shared" si="24"/>
        <v>1.3065990743884433E-2</v>
      </c>
      <c r="D116" t="s">
        <v>30</v>
      </c>
      <c r="E116" t="s">
        <v>21</v>
      </c>
      <c r="F116">
        <v>1</v>
      </c>
      <c r="G116">
        <f t="shared" si="28"/>
        <v>115</v>
      </c>
      <c r="I116">
        <v>2050</v>
      </c>
      <c r="J116" t="s">
        <v>31</v>
      </c>
      <c r="K116">
        <f t="shared" si="29"/>
        <v>117.5</v>
      </c>
      <c r="L116" cm="1">
        <f t="array" ref="L116">STOWA2024_JAARROND_T(A116*60,K116,I116,J116,"")</f>
        <v>40.564794199761238</v>
      </c>
      <c r="M116">
        <f t="shared" si="19"/>
        <v>3.6977877728486756E-2</v>
      </c>
    </row>
    <row r="117" spans="1:13" x14ac:dyDescent="0.3">
      <c r="A117">
        <v>96</v>
      </c>
      <c r="B117">
        <f t="shared" si="27"/>
        <v>9.5222677494315733E-3</v>
      </c>
      <c r="C117">
        <f t="shared" si="24"/>
        <v>9.5222677494315733E-3</v>
      </c>
      <c r="D117" t="s">
        <v>30</v>
      </c>
      <c r="E117" t="s">
        <v>21</v>
      </c>
      <c r="F117">
        <v>1</v>
      </c>
      <c r="G117">
        <f t="shared" si="28"/>
        <v>120</v>
      </c>
      <c r="I117">
        <v>2050</v>
      </c>
      <c r="J117" t="s">
        <v>31</v>
      </c>
      <c r="K117">
        <f t="shared" si="29"/>
        <v>122.5</v>
      </c>
      <c r="L117" cm="1">
        <f t="array" ref="L117">STOWA2024_JAARROND_T(A117*60,K117,I117,J117,"")</f>
        <v>54.633643220612889</v>
      </c>
      <c r="M117">
        <f t="shared" si="19"/>
        <v>2.7455609979055183E-2</v>
      </c>
    </row>
    <row r="118" spans="1:13" x14ac:dyDescent="0.3">
      <c r="A118">
        <v>96</v>
      </c>
      <c r="B118">
        <f t="shared" si="27"/>
        <v>6.9744187127938444E-3</v>
      </c>
      <c r="C118">
        <f t="shared" si="24"/>
        <v>6.9744187127938444E-3</v>
      </c>
      <c r="D118" t="s">
        <v>30</v>
      </c>
      <c r="E118" t="s">
        <v>21</v>
      </c>
      <c r="F118">
        <v>1</v>
      </c>
      <c r="G118">
        <f t="shared" si="28"/>
        <v>125</v>
      </c>
      <c r="I118">
        <v>2050</v>
      </c>
      <c r="J118" t="s">
        <v>31</v>
      </c>
      <c r="K118">
        <f t="shared" si="29"/>
        <v>127.5</v>
      </c>
      <c r="L118" cm="1">
        <f t="array" ref="L118">STOWA2024_JAARROND_T(A118*60,K118,I118,J118,"")</f>
        <v>73.237927447655338</v>
      </c>
      <c r="M118">
        <f t="shared" si="19"/>
        <v>2.0481191266261339E-2</v>
      </c>
    </row>
    <row r="119" spans="1:13" x14ac:dyDescent="0.3">
      <c r="A119">
        <v>96</v>
      </c>
      <c r="B119">
        <f t="shared" si="27"/>
        <v>5.1334167408382207E-3</v>
      </c>
      <c r="C119">
        <f t="shared" si="24"/>
        <v>5.1334167408382207E-3</v>
      </c>
      <c r="D119" t="s">
        <v>30</v>
      </c>
      <c r="E119" t="s">
        <v>21</v>
      </c>
      <c r="F119">
        <v>1</v>
      </c>
      <c r="G119">
        <f t="shared" si="28"/>
        <v>130</v>
      </c>
      <c r="I119">
        <v>2050</v>
      </c>
      <c r="J119" t="s">
        <v>31</v>
      </c>
      <c r="K119">
        <f t="shared" si="29"/>
        <v>132.5</v>
      </c>
      <c r="L119" cm="1">
        <f t="array" ref="L119">STOWA2024_JAARROND_T(A119*60,K119,I119,J119,"")</f>
        <v>97.734039388922213</v>
      </c>
      <c r="M119">
        <f t="shared" si="19"/>
        <v>1.5347774525423118E-2</v>
      </c>
    </row>
    <row r="120" spans="1:13" x14ac:dyDescent="0.3">
      <c r="A120">
        <v>96</v>
      </c>
      <c r="B120">
        <f t="shared" si="27"/>
        <v>3.7960307979509264E-3</v>
      </c>
      <c r="C120">
        <f t="shared" si="24"/>
        <v>3.7960307979509264E-3</v>
      </c>
      <c r="D120" t="s">
        <v>30</v>
      </c>
      <c r="E120" t="s">
        <v>21</v>
      </c>
      <c r="F120">
        <v>1</v>
      </c>
      <c r="G120">
        <f t="shared" si="28"/>
        <v>135</v>
      </c>
      <c r="I120">
        <v>2050</v>
      </c>
      <c r="J120" t="s">
        <v>31</v>
      </c>
      <c r="K120">
        <f t="shared" si="29"/>
        <v>137.5</v>
      </c>
      <c r="L120" cm="1">
        <f t="array" ref="L120">STOWA2024_JAARROND_T(A120*60,K120,I120,J120,"")</f>
        <v>129.85052606670294</v>
      </c>
      <c r="M120">
        <f t="shared" si="19"/>
        <v>1.1551743727472192E-2</v>
      </c>
    </row>
    <row r="121" spans="1:13" x14ac:dyDescent="0.3">
      <c r="A121">
        <v>96</v>
      </c>
      <c r="B121">
        <f t="shared" si="27"/>
        <v>2.8199909558883438E-3</v>
      </c>
      <c r="C121">
        <f t="shared" si="24"/>
        <v>2.8199909558883438E-3</v>
      </c>
      <c r="D121" t="s">
        <v>30</v>
      </c>
      <c r="E121" t="s">
        <v>21</v>
      </c>
      <c r="F121">
        <v>1</v>
      </c>
      <c r="G121">
        <f t="shared" si="28"/>
        <v>140</v>
      </c>
      <c r="I121">
        <v>2050</v>
      </c>
      <c r="J121" t="s">
        <v>31</v>
      </c>
      <c r="K121">
        <f t="shared" si="29"/>
        <v>142.5</v>
      </c>
      <c r="L121" cm="1">
        <f t="array" ref="L121">STOWA2024_JAARROND_T(A121*60,K121,I121,J121,"")</f>
        <v>171.78681522929969</v>
      </c>
      <c r="M121">
        <f t="shared" si="19"/>
        <v>8.7317527715838478E-3</v>
      </c>
    </row>
    <row r="122" spans="1:13" x14ac:dyDescent="0.3">
      <c r="A122">
        <v>96</v>
      </c>
      <c r="B122">
        <f t="shared" si="27"/>
        <v>2.1042135549509729E-3</v>
      </c>
      <c r="C122">
        <f t="shared" si="24"/>
        <v>2.1042135549509729E-3</v>
      </c>
      <c r="D122" t="s">
        <v>30</v>
      </c>
      <c r="E122" t="s">
        <v>21</v>
      </c>
      <c r="F122">
        <v>1</v>
      </c>
      <c r="G122">
        <f t="shared" si="28"/>
        <v>145</v>
      </c>
      <c r="I122">
        <v>2050</v>
      </c>
      <c r="J122" t="s">
        <v>31</v>
      </c>
      <c r="K122">
        <f t="shared" si="29"/>
        <v>147.5</v>
      </c>
      <c r="L122" cm="1">
        <f t="array" ref="L122">STOWA2024_JAARROND_T(A122*60,K122,I122,J122,"")</f>
        <v>226.32834766718679</v>
      </c>
      <c r="M122">
        <f t="shared" si="19"/>
        <v>6.6275392166328748E-3</v>
      </c>
    </row>
    <row r="123" spans="1:13" x14ac:dyDescent="0.3">
      <c r="A123">
        <v>96</v>
      </c>
      <c r="B123">
        <f t="shared" si="27"/>
        <v>1.5769134115321635E-3</v>
      </c>
      <c r="C123">
        <f t="shared" si="24"/>
        <v>1.5769134115321635E-3</v>
      </c>
      <c r="D123" t="s">
        <v>30</v>
      </c>
      <c r="E123" t="s">
        <v>21</v>
      </c>
      <c r="F123">
        <v>1</v>
      </c>
      <c r="G123">
        <f t="shared" si="28"/>
        <v>150</v>
      </c>
      <c r="I123">
        <v>2050</v>
      </c>
      <c r="J123" t="s">
        <v>31</v>
      </c>
      <c r="K123">
        <f t="shared" si="29"/>
        <v>152.5</v>
      </c>
      <c r="L123" cm="1">
        <f t="array" ref="L123">STOWA2024_JAARROND_T(A123*60,K123,I123,J123,"")</f>
        <v>296.99289907502651</v>
      </c>
      <c r="M123">
        <f t="shared" si="19"/>
        <v>5.0506258051007114E-3</v>
      </c>
    </row>
    <row r="124" spans="1:13" x14ac:dyDescent="0.3">
      <c r="A124">
        <v>96</v>
      </c>
      <c r="B124">
        <f t="shared" si="27"/>
        <v>1.1866423359506561E-3</v>
      </c>
      <c r="C124">
        <f t="shared" si="24"/>
        <v>1.1866423359506561E-3</v>
      </c>
      <c r="D124" t="s">
        <v>30</v>
      </c>
      <c r="E124" t="s">
        <v>21</v>
      </c>
      <c r="F124">
        <v>1</v>
      </c>
      <c r="G124">
        <f t="shared" si="28"/>
        <v>155</v>
      </c>
      <c r="I124">
        <v>2050</v>
      </c>
      <c r="J124" t="s">
        <v>31</v>
      </c>
      <c r="K124">
        <f t="shared" si="29"/>
        <v>157.5</v>
      </c>
      <c r="L124" cm="1">
        <f t="array" ref="L124">STOWA2024_JAARROND_T(A124*60,K124,I124,J124,"")</f>
        <v>388.20041855146673</v>
      </c>
      <c r="M124">
        <f t="shared" si="19"/>
        <v>3.8639834691500553E-3</v>
      </c>
    </row>
    <row r="125" spans="1:13" x14ac:dyDescent="0.3">
      <c r="A125">
        <v>96</v>
      </c>
      <c r="B125" s="1">
        <f>M124</f>
        <v>3.8639834691500553E-3</v>
      </c>
      <c r="C125">
        <f t="shared" si="24"/>
        <v>3.8639834691500553E-3</v>
      </c>
      <c r="D125" t="s">
        <v>30</v>
      </c>
      <c r="E125" t="s">
        <v>21</v>
      </c>
      <c r="F125">
        <v>1</v>
      </c>
      <c r="G125">
        <f t="shared" si="28"/>
        <v>160</v>
      </c>
      <c r="I125">
        <v>2050</v>
      </c>
      <c r="J125" t="s">
        <v>31</v>
      </c>
      <c r="K125" s="1">
        <v>999</v>
      </c>
      <c r="L125" cm="1">
        <f t="array" ref="L125">STOWA2024_JAARROND_T(A125*60,K125,I125,J125,"")</f>
        <v>3159889832434.5474</v>
      </c>
      <c r="M125">
        <f t="shared" si="19"/>
        <v>4.7470009384609466E-13</v>
      </c>
    </row>
    <row r="126" spans="1:13" x14ac:dyDescent="0.3">
      <c r="A126">
        <v>192</v>
      </c>
      <c r="B126" s="1">
        <f>365.25*24/A126 - M126</f>
        <v>-51.519101667520914</v>
      </c>
      <c r="C126">
        <f>B126</f>
        <v>-51.519101667520914</v>
      </c>
      <c r="D126" t="s">
        <v>30</v>
      </c>
      <c r="E126" t="s">
        <v>21</v>
      </c>
      <c r="F126">
        <v>1</v>
      </c>
      <c r="G126">
        <v>10</v>
      </c>
      <c r="I126">
        <v>2050</v>
      </c>
      <c r="J126" t="s">
        <v>31</v>
      </c>
      <c r="K126" s="1">
        <v>12.5</v>
      </c>
      <c r="L126" cm="1">
        <f t="array" ref="L126">STOWA2024_JAARROND_T(A126*60,K126,I126,J126,"")</f>
        <v>1.5436013086241783E-2</v>
      </c>
      <c r="M126">
        <f t="shared" si="19"/>
        <v>97.175351667520914</v>
      </c>
    </row>
    <row r="127" spans="1:13" x14ac:dyDescent="0.3">
      <c r="A127">
        <v>192</v>
      </c>
      <c r="B127">
        <f t="shared" ref="B127:B131" si="30">M126-M127</f>
        <v>24.994436534245921</v>
      </c>
      <c r="C127">
        <f t="shared" ref="C127:C156" si="31">B127</f>
        <v>24.994436534245921</v>
      </c>
      <c r="D127" t="s">
        <v>30</v>
      </c>
      <c r="E127" t="s">
        <v>21</v>
      </c>
      <c r="F127">
        <v>1</v>
      </c>
      <c r="G127">
        <f t="shared" ref="G127:G131" si="32">G126+5</f>
        <v>15</v>
      </c>
      <c r="I127">
        <v>2050</v>
      </c>
      <c r="J127" t="s">
        <v>31</v>
      </c>
      <c r="K127">
        <f t="shared" ref="K127:K131" si="33">AVERAGE(G127:G128)</f>
        <v>17.5</v>
      </c>
      <c r="L127" cm="1">
        <f t="array" ref="L127">STOWA2024_JAARROND_T(A127*60,K127,I127,J127,"")</f>
        <v>2.0781116410486026E-2</v>
      </c>
      <c r="M127">
        <f t="shared" si="19"/>
        <v>72.180915133274993</v>
      </c>
    </row>
    <row r="128" spans="1:13" x14ac:dyDescent="0.3">
      <c r="A128">
        <v>192</v>
      </c>
      <c r="B128">
        <f t="shared" si="30"/>
        <v>18.587113748482636</v>
      </c>
      <c r="C128">
        <f t="shared" si="31"/>
        <v>18.587113748482636</v>
      </c>
      <c r="D128" t="s">
        <v>30</v>
      </c>
      <c r="E128" t="s">
        <v>21</v>
      </c>
      <c r="F128">
        <v>1</v>
      </c>
      <c r="G128">
        <f t="shared" si="32"/>
        <v>20</v>
      </c>
      <c r="I128">
        <v>2050</v>
      </c>
      <c r="J128" t="s">
        <v>31</v>
      </c>
      <c r="K128">
        <f t="shared" si="33"/>
        <v>22.5</v>
      </c>
      <c r="L128" cm="1">
        <f t="array" ref="L128">STOWA2024_JAARROND_T(A128*60,K128,I128,J128,"")</f>
        <v>2.7988311357694369E-2</v>
      </c>
      <c r="M128">
        <f t="shared" si="19"/>
        <v>53.593801384792357</v>
      </c>
    </row>
    <row r="129" spans="1:13" x14ac:dyDescent="0.3">
      <c r="A129">
        <v>192</v>
      </c>
      <c r="B129">
        <f t="shared" si="30"/>
        <v>13.816107334416472</v>
      </c>
      <c r="C129">
        <f t="shared" si="31"/>
        <v>13.816107334416472</v>
      </c>
      <c r="D129" t="s">
        <v>30</v>
      </c>
      <c r="E129" t="s">
        <v>21</v>
      </c>
      <c r="F129">
        <v>1</v>
      </c>
      <c r="G129">
        <f t="shared" si="32"/>
        <v>25</v>
      </c>
      <c r="I129">
        <v>2050</v>
      </c>
      <c r="J129" t="s">
        <v>31</v>
      </c>
      <c r="K129">
        <f t="shared" si="33"/>
        <v>27.5</v>
      </c>
      <c r="L129" cm="1">
        <f t="array" ref="L129">STOWA2024_JAARROND_T(A129*60,K129,I129,J129,"")</f>
        <v>3.7709576580792915E-2</v>
      </c>
      <c r="M129">
        <f t="shared" si="19"/>
        <v>39.777694050375885</v>
      </c>
    </row>
    <row r="130" spans="1:13" x14ac:dyDescent="0.3">
      <c r="A130">
        <v>192</v>
      </c>
      <c r="B130">
        <f t="shared" si="30"/>
        <v>10.265595313125509</v>
      </c>
      <c r="C130">
        <f t="shared" si="31"/>
        <v>10.265595313125509</v>
      </c>
      <c r="D130" t="s">
        <v>30</v>
      </c>
      <c r="E130" t="s">
        <v>21</v>
      </c>
      <c r="F130">
        <v>1</v>
      </c>
      <c r="G130">
        <f t="shared" si="32"/>
        <v>30</v>
      </c>
      <c r="I130">
        <v>2050</v>
      </c>
      <c r="J130" t="s">
        <v>31</v>
      </c>
      <c r="K130">
        <f t="shared" si="33"/>
        <v>32.5</v>
      </c>
      <c r="L130" cm="1">
        <f t="array" ref="L130">STOWA2024_JAARROND_T(A130*60,K130,I130,J130,"")</f>
        <v>5.0826612277041806E-2</v>
      </c>
      <c r="M130">
        <f t="shared" si="19"/>
        <v>29.512098737250376</v>
      </c>
    </row>
    <row r="131" spans="1:13" x14ac:dyDescent="0.3">
      <c r="A131">
        <v>192</v>
      </c>
      <c r="B131">
        <f t="shared" si="30"/>
        <v>7.624609251543184</v>
      </c>
      <c r="C131">
        <f t="shared" si="31"/>
        <v>7.624609251543184</v>
      </c>
      <c r="D131" t="s">
        <v>30</v>
      </c>
      <c r="E131" t="s">
        <v>21</v>
      </c>
      <c r="F131">
        <v>1</v>
      </c>
      <c r="G131">
        <f t="shared" si="32"/>
        <v>35</v>
      </c>
      <c r="I131">
        <v>2050</v>
      </c>
      <c r="J131" t="s">
        <v>31</v>
      </c>
      <c r="K131">
        <f t="shared" si="33"/>
        <v>37.5</v>
      </c>
      <c r="L131" cm="1">
        <f t="array" ref="L131">STOWA2024_JAARROND_T(A131*60,K131,I131,J131,"")</f>
        <v>6.8532300197312213E-2</v>
      </c>
      <c r="M131">
        <f t="shared" ref="M131:M187" si="34">1/L131 * 12/8</f>
        <v>21.887489485707192</v>
      </c>
    </row>
    <row r="132" spans="1:13" x14ac:dyDescent="0.3">
      <c r="A132">
        <v>192</v>
      </c>
      <c r="B132">
        <f>M131-M132</f>
        <v>5.6609272910929143</v>
      </c>
      <c r="C132">
        <f t="shared" si="31"/>
        <v>5.6609272910929143</v>
      </c>
      <c r="D132" t="s">
        <v>30</v>
      </c>
      <c r="E132" t="s">
        <v>21</v>
      </c>
      <c r="F132">
        <v>1</v>
      </c>
      <c r="G132">
        <f>G131+5</f>
        <v>40</v>
      </c>
      <c r="I132">
        <v>2050</v>
      </c>
      <c r="J132" t="s">
        <v>31</v>
      </c>
      <c r="K132">
        <f>AVERAGE(G132:G133)</f>
        <v>42.5</v>
      </c>
      <c r="L132" cm="1">
        <f t="array" ref="L132">STOWA2024_JAARROND_T(A132*60,K132,I132,J132,"")</f>
        <v>9.2441022442687315E-2</v>
      </c>
      <c r="M132">
        <f t="shared" si="34"/>
        <v>16.226562194614278</v>
      </c>
    </row>
    <row r="133" spans="1:13" x14ac:dyDescent="0.3">
      <c r="A133">
        <v>192</v>
      </c>
      <c r="B133">
        <f t="shared" ref="B133:B155" si="35">M132-M133</f>
        <v>4.2013951223457546</v>
      </c>
      <c r="C133">
        <f t="shared" si="31"/>
        <v>4.2013951223457546</v>
      </c>
      <c r="D133" t="s">
        <v>30</v>
      </c>
      <c r="E133" t="s">
        <v>21</v>
      </c>
      <c r="F133">
        <v>1</v>
      </c>
      <c r="G133">
        <f t="shared" ref="G133:G156" si="36">G132+5</f>
        <v>45</v>
      </c>
      <c r="I133">
        <v>2050</v>
      </c>
      <c r="J133" t="s">
        <v>31</v>
      </c>
      <c r="K133">
        <f t="shared" ref="K133:K155" si="37">AVERAGE(G133:G134)</f>
        <v>47.5</v>
      </c>
      <c r="L133" cm="1">
        <f t="array" ref="L133">STOWA2024_JAARROND_T(A133*60,K133,I133,J133,"")</f>
        <v>0.124738391656876</v>
      </c>
      <c r="M133">
        <f t="shared" si="34"/>
        <v>12.025167072268523</v>
      </c>
    </row>
    <row r="134" spans="1:13" x14ac:dyDescent="0.3">
      <c r="A134">
        <v>192</v>
      </c>
      <c r="B134">
        <f t="shared" si="35"/>
        <v>3.1171003733750258</v>
      </c>
      <c r="C134">
        <f t="shared" si="31"/>
        <v>3.1171003733750258</v>
      </c>
      <c r="D134" t="s">
        <v>30</v>
      </c>
      <c r="E134" t="s">
        <v>21</v>
      </c>
      <c r="F134">
        <v>1</v>
      </c>
      <c r="G134">
        <f t="shared" si="36"/>
        <v>50</v>
      </c>
      <c r="I134">
        <v>2050</v>
      </c>
      <c r="J134" t="s">
        <v>31</v>
      </c>
      <c r="K134">
        <f t="shared" si="37"/>
        <v>52.5</v>
      </c>
      <c r="L134" cm="1">
        <f t="array" ref="L134">STOWA2024_JAARROND_T(A134*60,K134,I134,J134,"")</f>
        <v>0.16838670507331521</v>
      </c>
      <c r="M134">
        <f t="shared" si="34"/>
        <v>8.9080666988934976</v>
      </c>
    </row>
    <row r="135" spans="1:13" x14ac:dyDescent="0.3">
      <c r="A135">
        <v>192</v>
      </c>
      <c r="B135">
        <f t="shared" si="35"/>
        <v>2.3115374047478907</v>
      </c>
      <c r="C135">
        <f t="shared" si="31"/>
        <v>2.3115374047478907</v>
      </c>
      <c r="D135" t="s">
        <v>30</v>
      </c>
      <c r="E135" t="s">
        <v>21</v>
      </c>
      <c r="F135">
        <v>1</v>
      </c>
      <c r="G135">
        <f t="shared" si="36"/>
        <v>55</v>
      </c>
      <c r="I135">
        <v>2050</v>
      </c>
      <c r="J135" t="s">
        <v>31</v>
      </c>
      <c r="K135">
        <f t="shared" si="37"/>
        <v>57.5</v>
      </c>
      <c r="L135" cm="1">
        <f t="array" ref="L135">STOWA2024_JAARROND_T(A135*60,K135,I135,J135,"")</f>
        <v>0.22739230481872399</v>
      </c>
      <c r="M135">
        <f t="shared" si="34"/>
        <v>6.5965292941456068</v>
      </c>
    </row>
    <row r="136" spans="1:13" x14ac:dyDescent="0.3">
      <c r="A136">
        <v>192</v>
      </c>
      <c r="B136">
        <f t="shared" si="35"/>
        <v>1.7136598123544369</v>
      </c>
      <c r="C136">
        <f t="shared" si="31"/>
        <v>1.7136598123544369</v>
      </c>
      <c r="D136" t="s">
        <v>30</v>
      </c>
      <c r="E136" t="s">
        <v>21</v>
      </c>
      <c r="F136">
        <v>1</v>
      </c>
      <c r="G136">
        <f t="shared" si="36"/>
        <v>60</v>
      </c>
      <c r="I136">
        <v>2050</v>
      </c>
      <c r="J136" t="s">
        <v>31</v>
      </c>
      <c r="K136">
        <f t="shared" si="37"/>
        <v>62.5</v>
      </c>
      <c r="L136" cm="1">
        <f t="array" ref="L136">STOWA2024_JAARROND_T(A136*60,K136,I136,J136,"")</f>
        <v>0.30719641505751633</v>
      </c>
      <c r="M136">
        <f t="shared" si="34"/>
        <v>4.88286948179117</v>
      </c>
    </row>
    <row r="137" spans="1:13" x14ac:dyDescent="0.3">
      <c r="A137">
        <v>192</v>
      </c>
      <c r="B137">
        <f t="shared" si="35"/>
        <v>1.2698671023171633</v>
      </c>
      <c r="C137">
        <f t="shared" si="31"/>
        <v>1.2698671023171633</v>
      </c>
      <c r="D137" t="s">
        <v>30</v>
      </c>
      <c r="E137" t="s">
        <v>21</v>
      </c>
      <c r="F137">
        <v>1</v>
      </c>
      <c r="G137">
        <f t="shared" si="36"/>
        <v>65</v>
      </c>
      <c r="I137">
        <v>2050</v>
      </c>
      <c r="J137" t="s">
        <v>31</v>
      </c>
      <c r="K137">
        <f t="shared" si="37"/>
        <v>67.5</v>
      </c>
      <c r="L137" cm="1">
        <f t="array" ref="L137">STOWA2024_JAARROND_T(A137*60,K137,I137,J137,"")</f>
        <v>0.41516717744824044</v>
      </c>
      <c r="M137">
        <f t="shared" si="34"/>
        <v>3.6130023794740067</v>
      </c>
    </row>
    <row r="138" spans="1:13" x14ac:dyDescent="0.3">
      <c r="A138">
        <v>192</v>
      </c>
      <c r="B138">
        <f t="shared" si="35"/>
        <v>0.94066802807661931</v>
      </c>
      <c r="C138">
        <f t="shared" si="31"/>
        <v>0.94066802807661931</v>
      </c>
      <c r="D138" t="s">
        <v>30</v>
      </c>
      <c r="E138" t="s">
        <v>21</v>
      </c>
      <c r="F138">
        <v>1</v>
      </c>
      <c r="G138">
        <f t="shared" si="36"/>
        <v>70</v>
      </c>
      <c r="I138">
        <v>2050</v>
      </c>
      <c r="J138" t="s">
        <v>31</v>
      </c>
      <c r="K138">
        <f t="shared" si="37"/>
        <v>72.5</v>
      </c>
      <c r="L138" cm="1">
        <f t="array" ref="L138">STOWA2024_JAARROND_T(A138*60,K138,I138,J138,"")</f>
        <v>0.56130700831489766</v>
      </c>
      <c r="M138">
        <f t="shared" si="34"/>
        <v>2.6723343513973874</v>
      </c>
    </row>
    <row r="139" spans="1:13" x14ac:dyDescent="0.3">
      <c r="A139">
        <v>192</v>
      </c>
      <c r="B139">
        <f t="shared" si="35"/>
        <v>0.69651776525679399</v>
      </c>
      <c r="C139">
        <f t="shared" si="31"/>
        <v>0.69651776525679399</v>
      </c>
      <c r="D139" t="s">
        <v>30</v>
      </c>
      <c r="E139" t="s">
        <v>21</v>
      </c>
      <c r="F139">
        <v>1</v>
      </c>
      <c r="G139">
        <f t="shared" si="36"/>
        <v>75</v>
      </c>
      <c r="I139">
        <v>2050</v>
      </c>
      <c r="J139" t="s">
        <v>31</v>
      </c>
      <c r="K139">
        <f t="shared" si="37"/>
        <v>77.5</v>
      </c>
      <c r="L139" cm="1">
        <f t="array" ref="L139">STOWA2024_JAARROND_T(A139*60,K139,I139,J139,"")</f>
        <v>0.75917977939945491</v>
      </c>
      <c r="M139">
        <f t="shared" si="34"/>
        <v>1.9758165861405934</v>
      </c>
    </row>
    <row r="140" spans="1:13" x14ac:dyDescent="0.3">
      <c r="A140">
        <v>192</v>
      </c>
      <c r="B140">
        <f t="shared" si="35"/>
        <v>0.51543550393457394</v>
      </c>
      <c r="C140">
        <f t="shared" si="31"/>
        <v>0.51543550393457394</v>
      </c>
      <c r="D140" t="s">
        <v>30</v>
      </c>
      <c r="E140" t="s">
        <v>21</v>
      </c>
      <c r="F140">
        <v>1</v>
      </c>
      <c r="G140">
        <f t="shared" si="36"/>
        <v>80</v>
      </c>
      <c r="I140">
        <v>2050</v>
      </c>
      <c r="J140" t="s">
        <v>31</v>
      </c>
      <c r="K140">
        <f t="shared" si="37"/>
        <v>82.5</v>
      </c>
      <c r="L140" cm="1">
        <f t="array" ref="L140">STOWA2024_JAARROND_T(A140*60,K140,I140,J140,"")</f>
        <v>1.027129163939958</v>
      </c>
      <c r="M140">
        <f t="shared" si="34"/>
        <v>1.4603810822060195</v>
      </c>
    </row>
    <row r="141" spans="1:13" x14ac:dyDescent="0.3">
      <c r="A141">
        <v>192</v>
      </c>
      <c r="B141">
        <f t="shared" si="35"/>
        <v>0.38147422722377522</v>
      </c>
      <c r="C141">
        <f t="shared" si="31"/>
        <v>0.38147422722377522</v>
      </c>
      <c r="D141" t="s">
        <v>30</v>
      </c>
      <c r="E141" t="s">
        <v>21</v>
      </c>
      <c r="F141">
        <v>1</v>
      </c>
      <c r="G141">
        <f t="shared" si="36"/>
        <v>85</v>
      </c>
      <c r="I141">
        <v>2050</v>
      </c>
      <c r="J141" t="s">
        <v>31</v>
      </c>
      <c r="K141">
        <f t="shared" si="37"/>
        <v>87.5</v>
      </c>
      <c r="L141" cm="1">
        <f t="array" ref="L141">STOWA2024_JAARROND_T(A141*60,K141,I141,J141,"")</f>
        <v>1.3902961067243249</v>
      </c>
      <c r="M141">
        <f t="shared" si="34"/>
        <v>1.0789068549822443</v>
      </c>
    </row>
    <row r="142" spans="1:13" x14ac:dyDescent="0.3">
      <c r="A142">
        <v>192</v>
      </c>
      <c r="B142">
        <f t="shared" si="35"/>
        <v>0.28214765369559425</v>
      </c>
      <c r="C142">
        <f t="shared" si="31"/>
        <v>0.28214765369559425</v>
      </c>
      <c r="D142" t="s">
        <v>30</v>
      </c>
      <c r="E142" t="s">
        <v>21</v>
      </c>
      <c r="F142">
        <v>1</v>
      </c>
      <c r="G142">
        <f t="shared" si="36"/>
        <v>90</v>
      </c>
      <c r="I142">
        <v>2050</v>
      </c>
      <c r="J142" t="s">
        <v>31</v>
      </c>
      <c r="K142">
        <f t="shared" si="37"/>
        <v>92.5</v>
      </c>
      <c r="L142" cm="1">
        <f t="array" ref="L142">STOWA2024_JAARROND_T(A142*60,K142,I142,J142,"")</f>
        <v>1.882626516992485</v>
      </c>
      <c r="M142">
        <f t="shared" si="34"/>
        <v>0.79675920128665001</v>
      </c>
    </row>
    <row r="143" spans="1:13" x14ac:dyDescent="0.3">
      <c r="A143">
        <v>192</v>
      </c>
      <c r="B143">
        <f t="shared" si="35"/>
        <v>0.20859430805380741</v>
      </c>
      <c r="C143">
        <f t="shared" si="31"/>
        <v>0.20859430805380741</v>
      </c>
      <c r="D143" t="s">
        <v>30</v>
      </c>
      <c r="E143" t="s">
        <v>21</v>
      </c>
      <c r="F143">
        <v>1</v>
      </c>
      <c r="G143">
        <f t="shared" si="36"/>
        <v>95</v>
      </c>
      <c r="I143">
        <v>2050</v>
      </c>
      <c r="J143" t="s">
        <v>31</v>
      </c>
      <c r="K143">
        <f t="shared" si="37"/>
        <v>97.5</v>
      </c>
      <c r="L143" cm="1">
        <f t="array" ref="L143">STOWA2024_JAARROND_T(A143*60,K143,I143,J143,"")</f>
        <v>2.5503052243653386</v>
      </c>
      <c r="M143">
        <f t="shared" si="34"/>
        <v>0.5881648932328426</v>
      </c>
    </row>
    <row r="144" spans="1:13" x14ac:dyDescent="0.3">
      <c r="A144">
        <v>192</v>
      </c>
      <c r="B144">
        <f t="shared" si="35"/>
        <v>0.15415283174129291</v>
      </c>
      <c r="C144">
        <f t="shared" si="31"/>
        <v>0.15415283174129291</v>
      </c>
      <c r="D144" t="s">
        <v>30</v>
      </c>
      <c r="E144" t="s">
        <v>21</v>
      </c>
      <c r="F144">
        <v>1</v>
      </c>
      <c r="G144">
        <f t="shared" si="36"/>
        <v>100</v>
      </c>
      <c r="I144">
        <v>2050</v>
      </c>
      <c r="J144" t="s">
        <v>31</v>
      </c>
      <c r="K144">
        <f t="shared" si="37"/>
        <v>102.5</v>
      </c>
      <c r="L144" cm="1">
        <f t="array" ref="L144">STOWA2024_JAARROND_T(A144*60,K144,I144,J144,"")</f>
        <v>3.4561251474095389</v>
      </c>
      <c r="M144">
        <f t="shared" si="34"/>
        <v>0.43401206149154969</v>
      </c>
    </row>
    <row r="145" spans="1:13" x14ac:dyDescent="0.3">
      <c r="A145">
        <v>192</v>
      </c>
      <c r="B145">
        <f t="shared" si="35"/>
        <v>0.11388085032228012</v>
      </c>
      <c r="C145">
        <f t="shared" si="31"/>
        <v>0.11388085032228012</v>
      </c>
      <c r="D145" t="s">
        <v>30</v>
      </c>
      <c r="E145" t="s">
        <v>21</v>
      </c>
      <c r="F145">
        <v>1</v>
      </c>
      <c r="G145">
        <f t="shared" si="36"/>
        <v>105</v>
      </c>
      <c r="I145">
        <v>2050</v>
      </c>
      <c r="J145" t="s">
        <v>31</v>
      </c>
      <c r="K145">
        <f t="shared" si="37"/>
        <v>107.5</v>
      </c>
      <c r="L145" cm="1">
        <f t="array" ref="L145">STOWA2024_JAARROND_T(A145*60,K145,I145,J145,"")</f>
        <v>4.6855787491675533</v>
      </c>
      <c r="M145">
        <f t="shared" si="34"/>
        <v>0.32013121116926957</v>
      </c>
    </row>
    <row r="146" spans="1:13" x14ac:dyDescent="0.3">
      <c r="A146">
        <v>192</v>
      </c>
      <c r="B146">
        <f t="shared" si="35"/>
        <v>8.4091604249890956E-2</v>
      </c>
      <c r="C146">
        <f t="shared" si="31"/>
        <v>8.4091604249890956E-2</v>
      </c>
      <c r="D146" t="s">
        <v>30</v>
      </c>
      <c r="E146" t="s">
        <v>21</v>
      </c>
      <c r="F146">
        <v>1</v>
      </c>
      <c r="G146">
        <f t="shared" si="36"/>
        <v>110</v>
      </c>
      <c r="I146">
        <v>2050</v>
      </c>
      <c r="J146" t="s">
        <v>31</v>
      </c>
      <c r="K146">
        <f t="shared" si="37"/>
        <v>112.5</v>
      </c>
      <c r="L146" cm="1">
        <f t="array" ref="L146">STOWA2024_JAARROND_T(A146*60,K146,I146,J146,"")</f>
        <v>6.3548656921477509</v>
      </c>
      <c r="M146">
        <f t="shared" si="34"/>
        <v>0.23603960691937861</v>
      </c>
    </row>
    <row r="147" spans="1:13" x14ac:dyDescent="0.3">
      <c r="A147">
        <v>192</v>
      </c>
      <c r="B147">
        <f t="shared" si="35"/>
        <v>6.2071951261904679E-2</v>
      </c>
      <c r="C147">
        <f t="shared" si="31"/>
        <v>6.2071951261904679E-2</v>
      </c>
      <c r="D147" t="s">
        <v>30</v>
      </c>
      <c r="E147" t="s">
        <v>21</v>
      </c>
      <c r="F147">
        <v>1</v>
      </c>
      <c r="G147">
        <f t="shared" si="36"/>
        <v>115</v>
      </c>
      <c r="I147">
        <v>2050</v>
      </c>
      <c r="J147" t="s">
        <v>31</v>
      </c>
      <c r="K147">
        <f t="shared" si="37"/>
        <v>117.5</v>
      </c>
      <c r="L147" cm="1">
        <f t="array" ref="L147">STOWA2024_JAARROND_T(A147*60,K147,I147,J147,"")</f>
        <v>8.6222924274691604</v>
      </c>
      <c r="M147">
        <f t="shared" si="34"/>
        <v>0.17396765565747394</v>
      </c>
    </row>
    <row r="148" spans="1:13" x14ac:dyDescent="0.3">
      <c r="A148">
        <v>192</v>
      </c>
      <c r="B148">
        <f t="shared" si="35"/>
        <v>4.5799969140672636E-2</v>
      </c>
      <c r="C148">
        <f t="shared" si="31"/>
        <v>4.5799969140672636E-2</v>
      </c>
      <c r="D148" t="s">
        <v>30</v>
      </c>
      <c r="E148" t="s">
        <v>21</v>
      </c>
      <c r="F148">
        <v>1</v>
      </c>
      <c r="G148">
        <f t="shared" si="36"/>
        <v>120</v>
      </c>
      <c r="I148">
        <v>2050</v>
      </c>
      <c r="J148" t="s">
        <v>31</v>
      </c>
      <c r="K148">
        <f t="shared" si="37"/>
        <v>122.5</v>
      </c>
      <c r="L148" cm="1">
        <f t="array" ref="L148">STOWA2024_JAARROND_T(A148*60,K148,I148,J148,"")</f>
        <v>11.703417926665683</v>
      </c>
      <c r="M148">
        <f t="shared" si="34"/>
        <v>0.1281676865168013</v>
      </c>
    </row>
    <row r="149" spans="1:13" x14ac:dyDescent="0.3">
      <c r="A149">
        <v>192</v>
      </c>
      <c r="B149">
        <f t="shared" si="35"/>
        <v>3.3780163274498745E-2</v>
      </c>
      <c r="C149">
        <f t="shared" si="31"/>
        <v>3.3780163274498745E-2</v>
      </c>
      <c r="D149" t="s">
        <v>30</v>
      </c>
      <c r="E149" t="s">
        <v>21</v>
      </c>
      <c r="F149">
        <v>1</v>
      </c>
      <c r="G149">
        <f t="shared" si="36"/>
        <v>125</v>
      </c>
      <c r="I149">
        <v>2050</v>
      </c>
      <c r="J149" t="s">
        <v>31</v>
      </c>
      <c r="K149">
        <f t="shared" si="37"/>
        <v>127.5</v>
      </c>
      <c r="L149" cm="1">
        <f t="array" ref="L149">STOWA2024_JAARROND_T(A149*60,K149,I149,J149,"")</f>
        <v>15.891930929783426</v>
      </c>
      <c r="M149">
        <f t="shared" si="34"/>
        <v>9.4387523242302554E-2</v>
      </c>
    </row>
    <row r="150" spans="1:13" x14ac:dyDescent="0.3">
      <c r="A150">
        <v>192</v>
      </c>
      <c r="B150">
        <f t="shared" si="35"/>
        <v>2.4904896558160847E-2</v>
      </c>
      <c r="C150">
        <f t="shared" si="31"/>
        <v>2.4904896558160847E-2</v>
      </c>
      <c r="D150" t="s">
        <v>30</v>
      </c>
      <c r="E150" t="s">
        <v>21</v>
      </c>
      <c r="F150">
        <v>1</v>
      </c>
      <c r="G150">
        <f t="shared" si="36"/>
        <v>130</v>
      </c>
      <c r="I150">
        <v>2050</v>
      </c>
      <c r="J150" t="s">
        <v>31</v>
      </c>
      <c r="K150">
        <f t="shared" si="37"/>
        <v>132.5</v>
      </c>
      <c r="L150" cm="1">
        <f t="array" ref="L150">STOWA2024_JAARROND_T(A150*60,K150,I150,J150,"")</f>
        <v>21.588130322401163</v>
      </c>
      <c r="M150">
        <f t="shared" si="34"/>
        <v>6.9482626684141707E-2</v>
      </c>
    </row>
    <row r="151" spans="1:13" x14ac:dyDescent="0.3">
      <c r="A151">
        <v>192</v>
      </c>
      <c r="B151">
        <f t="shared" si="35"/>
        <v>1.8354129849101758E-2</v>
      </c>
      <c r="C151">
        <f t="shared" si="31"/>
        <v>1.8354129849101758E-2</v>
      </c>
      <c r="D151" t="s">
        <v>30</v>
      </c>
      <c r="E151" t="s">
        <v>21</v>
      </c>
      <c r="F151">
        <v>1</v>
      </c>
      <c r="G151">
        <f t="shared" si="36"/>
        <v>135</v>
      </c>
      <c r="I151">
        <v>2050</v>
      </c>
      <c r="J151" t="s">
        <v>31</v>
      </c>
      <c r="K151">
        <f t="shared" si="37"/>
        <v>137.5</v>
      </c>
      <c r="L151" cm="1">
        <f t="array" ref="L151">STOWA2024_JAARROND_T(A151*60,K151,I151,J151,"")</f>
        <v>29.337846657991392</v>
      </c>
      <c r="M151">
        <f t="shared" si="34"/>
        <v>5.1128496835039949E-2</v>
      </c>
    </row>
    <row r="152" spans="1:13" x14ac:dyDescent="0.3">
      <c r="A152">
        <v>192</v>
      </c>
      <c r="B152">
        <f t="shared" si="35"/>
        <v>1.3520990540617818E-2</v>
      </c>
      <c r="C152">
        <f t="shared" si="31"/>
        <v>1.3520990540617818E-2</v>
      </c>
      <c r="D152" t="s">
        <v>30</v>
      </c>
      <c r="E152" t="s">
        <v>21</v>
      </c>
      <c r="F152">
        <v>1</v>
      </c>
      <c r="G152">
        <f t="shared" si="36"/>
        <v>140</v>
      </c>
      <c r="I152">
        <v>2050</v>
      </c>
      <c r="J152" t="s">
        <v>31</v>
      </c>
      <c r="K152">
        <f t="shared" si="37"/>
        <v>142.5</v>
      </c>
      <c r="L152" cm="1">
        <f t="array" ref="L152">STOWA2024_JAARROND_T(A152*60,K152,I152,J152,"")</f>
        <v>39.885654429112648</v>
      </c>
      <c r="M152">
        <f t="shared" si="34"/>
        <v>3.7607506294422131E-2</v>
      </c>
    </row>
    <row r="153" spans="1:13" x14ac:dyDescent="0.3">
      <c r="A153">
        <v>192</v>
      </c>
      <c r="B153">
        <f t="shared" si="35"/>
        <v>9.9565399878861413E-3</v>
      </c>
      <c r="C153">
        <f t="shared" si="31"/>
        <v>9.9565399878861413E-3</v>
      </c>
      <c r="D153" t="s">
        <v>30</v>
      </c>
      <c r="E153" t="s">
        <v>21</v>
      </c>
      <c r="F153">
        <v>1</v>
      </c>
      <c r="G153">
        <f t="shared" si="36"/>
        <v>145</v>
      </c>
      <c r="I153">
        <v>2050</v>
      </c>
      <c r="J153" t="s">
        <v>31</v>
      </c>
      <c r="K153">
        <f t="shared" si="37"/>
        <v>147.5</v>
      </c>
      <c r="L153" cm="1">
        <f t="array" ref="L153">STOWA2024_JAARROND_T(A153*60,K153,I153,J153,"")</f>
        <v>54.247652084601391</v>
      </c>
      <c r="M153">
        <f t="shared" si="34"/>
        <v>2.765096630653599E-2</v>
      </c>
    </row>
    <row r="154" spans="1:13" x14ac:dyDescent="0.3">
      <c r="A154">
        <v>192</v>
      </c>
      <c r="B154">
        <f t="shared" si="35"/>
        <v>7.3288048919953226E-3</v>
      </c>
      <c r="C154">
        <f t="shared" si="31"/>
        <v>7.3288048919953226E-3</v>
      </c>
      <c r="D154" t="s">
        <v>30</v>
      </c>
      <c r="E154" t="s">
        <v>21</v>
      </c>
      <c r="F154">
        <v>1</v>
      </c>
      <c r="G154">
        <f t="shared" si="36"/>
        <v>150</v>
      </c>
      <c r="I154">
        <v>2050</v>
      </c>
      <c r="J154" t="s">
        <v>31</v>
      </c>
      <c r="K154">
        <f t="shared" si="37"/>
        <v>152.5</v>
      </c>
      <c r="L154" cm="1">
        <f t="array" ref="L154">STOWA2024_JAARROND_T(A154*60,K154,I154,J154,"")</f>
        <v>73.811046443452526</v>
      </c>
      <c r="M154">
        <f t="shared" si="34"/>
        <v>2.0322161414540667E-2</v>
      </c>
    </row>
    <row r="155" spans="1:13" x14ac:dyDescent="0.3">
      <c r="A155">
        <v>192</v>
      </c>
      <c r="B155">
        <f t="shared" si="35"/>
        <v>5.3924014064292043E-3</v>
      </c>
      <c r="C155">
        <f t="shared" si="31"/>
        <v>5.3924014064292043E-3</v>
      </c>
      <c r="D155" t="s">
        <v>30</v>
      </c>
      <c r="E155" t="s">
        <v>21</v>
      </c>
      <c r="F155">
        <v>1</v>
      </c>
      <c r="G155">
        <f t="shared" si="36"/>
        <v>155</v>
      </c>
      <c r="I155">
        <v>2050</v>
      </c>
      <c r="J155" t="s">
        <v>31</v>
      </c>
      <c r="K155">
        <f t="shared" si="37"/>
        <v>157.5</v>
      </c>
      <c r="L155" cm="1">
        <f t="array" ref="L155">STOWA2024_JAARROND_T(A155*60,K155,I155,J155,"")</f>
        <v>100.47046966495358</v>
      </c>
      <c r="M155">
        <f t="shared" si="34"/>
        <v>1.4929760008111463E-2</v>
      </c>
    </row>
    <row r="156" spans="1:13" x14ac:dyDescent="0.3">
      <c r="A156">
        <v>192</v>
      </c>
      <c r="B156" s="1">
        <f>M155</f>
        <v>1.4929760008111463E-2</v>
      </c>
      <c r="C156">
        <f t="shared" si="31"/>
        <v>1.4929760008111463E-2</v>
      </c>
      <c r="D156" t="s">
        <v>30</v>
      </c>
      <c r="E156" t="s">
        <v>21</v>
      </c>
      <c r="F156">
        <v>1</v>
      </c>
      <c r="G156">
        <f t="shared" si="36"/>
        <v>160</v>
      </c>
      <c r="I156">
        <v>2050</v>
      </c>
      <c r="J156" t="s">
        <v>31</v>
      </c>
      <c r="K156" s="1">
        <v>999</v>
      </c>
      <c r="L156" cm="1">
        <f t="array" ref="L156">STOWA2024_JAARROND_T(A156*60,K156,I156,J156,"")</f>
        <v>1.0984976958934512E+16</v>
      </c>
      <c r="M156">
        <f t="shared" si="34"/>
        <v>1.3655012710609204E-16</v>
      </c>
    </row>
    <row r="157" spans="1:13" x14ac:dyDescent="0.3">
      <c r="A157">
        <v>216</v>
      </c>
      <c r="B157" s="1">
        <f>365.25*24/A157 - M157</f>
        <v>-58.18249548223131</v>
      </c>
      <c r="C157">
        <f>B157</f>
        <v>-58.18249548223131</v>
      </c>
      <c r="D157" t="s">
        <v>30</v>
      </c>
      <c r="E157" t="s">
        <v>21</v>
      </c>
      <c r="F157">
        <v>1</v>
      </c>
      <c r="G157">
        <v>10</v>
      </c>
      <c r="I157">
        <v>2050</v>
      </c>
      <c r="J157" t="s">
        <v>31</v>
      </c>
      <c r="K157" s="1">
        <v>12.5</v>
      </c>
      <c r="L157" cm="1">
        <f t="array" ref="L157">STOWA2024_JAARROND_T(A157*60,K157,I157,J157,"")</f>
        <v>1.5187438995739112E-2</v>
      </c>
      <c r="M157">
        <f t="shared" si="34"/>
        <v>98.765828815564646</v>
      </c>
    </row>
    <row r="158" spans="1:13" x14ac:dyDescent="0.3">
      <c r="A158">
        <v>216</v>
      </c>
      <c r="B158">
        <f t="shared" ref="B158:B162" si="38">M157-M158</f>
        <v>23.68623182838239</v>
      </c>
      <c r="C158">
        <f t="shared" ref="C158:C187" si="39">B158</f>
        <v>23.68623182838239</v>
      </c>
      <c r="D158" t="s">
        <v>30</v>
      </c>
      <c r="E158" t="s">
        <v>21</v>
      </c>
      <c r="F158">
        <v>1</v>
      </c>
      <c r="G158">
        <f t="shared" ref="G158:G162" si="40">G157+5</f>
        <v>15</v>
      </c>
      <c r="I158">
        <v>2050</v>
      </c>
      <c r="J158" t="s">
        <v>31</v>
      </c>
      <c r="K158">
        <f t="shared" ref="K158:K162" si="41">AVERAGE(G158:G159)</f>
        <v>17.5</v>
      </c>
      <c r="L158" cm="1">
        <f t="array" ref="L158">STOWA2024_JAARROND_T(A158*60,K158,I158,J158,"")</f>
        <v>1.997879663973267E-2</v>
      </c>
      <c r="M158">
        <f t="shared" si="34"/>
        <v>75.079596987182256</v>
      </c>
    </row>
    <row r="159" spans="1:13" x14ac:dyDescent="0.3">
      <c r="A159">
        <v>216</v>
      </c>
      <c r="B159">
        <f t="shared" si="38"/>
        <v>18.072176076503666</v>
      </c>
      <c r="C159">
        <f t="shared" si="39"/>
        <v>18.072176076503666</v>
      </c>
      <c r="D159" t="s">
        <v>30</v>
      </c>
      <c r="E159" t="s">
        <v>21</v>
      </c>
      <c r="F159">
        <v>1</v>
      </c>
      <c r="G159">
        <f t="shared" si="40"/>
        <v>20</v>
      </c>
      <c r="I159">
        <v>2050</v>
      </c>
      <c r="J159" t="s">
        <v>31</v>
      </c>
      <c r="K159">
        <f t="shared" si="41"/>
        <v>22.5</v>
      </c>
      <c r="L159" cm="1">
        <f t="array" ref="L159">STOWA2024_JAARROND_T(A159*60,K159,I159,J159,"")</f>
        <v>2.6312363829794325E-2</v>
      </c>
      <c r="M159">
        <f t="shared" si="34"/>
        <v>57.00742091067859</v>
      </c>
    </row>
    <row r="160" spans="1:13" x14ac:dyDescent="0.3">
      <c r="A160">
        <v>216</v>
      </c>
      <c r="B160">
        <f t="shared" si="38"/>
        <v>13.772217874990496</v>
      </c>
      <c r="C160">
        <f t="shared" si="39"/>
        <v>13.772217874990496</v>
      </c>
      <c r="D160" t="s">
        <v>30</v>
      </c>
      <c r="E160" t="s">
        <v>21</v>
      </c>
      <c r="F160">
        <v>1</v>
      </c>
      <c r="G160">
        <f t="shared" si="40"/>
        <v>25</v>
      </c>
      <c r="I160">
        <v>2050</v>
      </c>
      <c r="J160" t="s">
        <v>31</v>
      </c>
      <c r="K160">
        <f t="shared" si="41"/>
        <v>27.5</v>
      </c>
      <c r="L160" cm="1">
        <f t="array" ref="L160">STOWA2024_JAARROND_T(A160*60,K160,I160,J160,"")</f>
        <v>3.4693950639293612E-2</v>
      </c>
      <c r="M160">
        <f t="shared" si="34"/>
        <v>43.235203035688095</v>
      </c>
    </row>
    <row r="161" spans="1:13" x14ac:dyDescent="0.3">
      <c r="A161">
        <v>216</v>
      </c>
      <c r="B161">
        <f t="shared" si="38"/>
        <v>10.483183621705628</v>
      </c>
      <c r="C161">
        <f t="shared" si="39"/>
        <v>10.483183621705628</v>
      </c>
      <c r="D161" t="s">
        <v>30</v>
      </c>
      <c r="E161" t="s">
        <v>21</v>
      </c>
      <c r="F161">
        <v>1</v>
      </c>
      <c r="G161">
        <f t="shared" si="40"/>
        <v>30</v>
      </c>
      <c r="I161">
        <v>2050</v>
      </c>
      <c r="J161" t="s">
        <v>31</v>
      </c>
      <c r="K161">
        <f t="shared" si="41"/>
        <v>32.5</v>
      </c>
      <c r="L161" cm="1">
        <f t="array" ref="L161">STOWA2024_JAARROND_T(A161*60,K161,I161,J161,"")</f>
        <v>4.5798702701049972E-2</v>
      </c>
      <c r="M161">
        <f t="shared" si="34"/>
        <v>32.752019413982467</v>
      </c>
    </row>
    <row r="162" spans="1:13" x14ac:dyDescent="0.3">
      <c r="A162">
        <v>216</v>
      </c>
      <c r="B162">
        <f t="shared" si="38"/>
        <v>7.9704325889435879</v>
      </c>
      <c r="C162">
        <f t="shared" si="39"/>
        <v>7.9704325889435879</v>
      </c>
      <c r="D162" t="s">
        <v>30</v>
      </c>
      <c r="E162" t="s">
        <v>21</v>
      </c>
      <c r="F162">
        <v>1</v>
      </c>
      <c r="G162">
        <f t="shared" si="40"/>
        <v>35</v>
      </c>
      <c r="I162">
        <v>2050</v>
      </c>
      <c r="J162" t="s">
        <v>31</v>
      </c>
      <c r="K162">
        <f t="shared" si="41"/>
        <v>37.5</v>
      </c>
      <c r="L162" cm="1">
        <f t="array" ref="L162">STOWA2024_JAARROND_T(A162*60,K162,I162,J162,"")</f>
        <v>6.0528811596698345E-2</v>
      </c>
      <c r="M162">
        <f t="shared" si="34"/>
        <v>24.781586825038879</v>
      </c>
    </row>
    <row r="163" spans="1:13" x14ac:dyDescent="0.3">
      <c r="A163">
        <v>216</v>
      </c>
      <c r="B163">
        <f>M162-M163</f>
        <v>6.0529547272821276</v>
      </c>
      <c r="C163">
        <f t="shared" si="39"/>
        <v>6.0529547272821276</v>
      </c>
      <c r="D163" t="s">
        <v>30</v>
      </c>
      <c r="E163" t="s">
        <v>21</v>
      </c>
      <c r="F163">
        <v>1</v>
      </c>
      <c r="G163">
        <f>G162+5</f>
        <v>40</v>
      </c>
      <c r="I163">
        <v>2050</v>
      </c>
      <c r="J163" t="s">
        <v>31</v>
      </c>
      <c r="K163">
        <f>AVERAGE(G163:G164)</f>
        <v>42.5</v>
      </c>
      <c r="L163" cm="1">
        <f t="array" ref="L163">STOWA2024_JAARROND_T(A163*60,K163,I163,J163,"")</f>
        <v>8.0091273733742918E-2</v>
      </c>
      <c r="M163">
        <f t="shared" si="34"/>
        <v>18.728632097756751</v>
      </c>
    </row>
    <row r="164" spans="1:13" x14ac:dyDescent="0.3">
      <c r="A164">
        <v>216</v>
      </c>
      <c r="B164">
        <f t="shared" ref="B164:B186" si="42">M163-M164</f>
        <v>4.5915861491754537</v>
      </c>
      <c r="C164">
        <f t="shared" si="39"/>
        <v>4.5915861491754537</v>
      </c>
      <c r="D164" t="s">
        <v>30</v>
      </c>
      <c r="E164" t="s">
        <v>21</v>
      </c>
      <c r="F164">
        <v>1</v>
      </c>
      <c r="G164">
        <f t="shared" ref="G164:G187" si="43">G163+5</f>
        <v>45</v>
      </c>
      <c r="I164">
        <v>2050</v>
      </c>
      <c r="J164" t="s">
        <v>31</v>
      </c>
      <c r="K164">
        <f t="shared" ref="K164:K186" si="44">AVERAGE(G164:G165)</f>
        <v>47.5</v>
      </c>
      <c r="L164" cm="1">
        <f t="array" ref="L164">STOWA2024_JAARROND_T(A164*60,K164,I164,J164,"")</f>
        <v>0.10610420348464174</v>
      </c>
      <c r="M164">
        <f t="shared" si="34"/>
        <v>14.137045948581298</v>
      </c>
    </row>
    <row r="165" spans="1:13" x14ac:dyDescent="0.3">
      <c r="A165">
        <v>216</v>
      </c>
      <c r="B165">
        <f t="shared" si="42"/>
        <v>3.4785808085934136</v>
      </c>
      <c r="C165">
        <f t="shared" si="39"/>
        <v>3.4785808085934136</v>
      </c>
      <c r="D165" t="s">
        <v>30</v>
      </c>
      <c r="E165" t="s">
        <v>21</v>
      </c>
      <c r="F165">
        <v>1</v>
      </c>
      <c r="G165">
        <f t="shared" si="43"/>
        <v>50</v>
      </c>
      <c r="I165">
        <v>2050</v>
      </c>
      <c r="J165" t="s">
        <v>31</v>
      </c>
      <c r="K165">
        <f t="shared" si="44"/>
        <v>52.5</v>
      </c>
      <c r="L165" cm="1">
        <f t="array" ref="L165">STOWA2024_JAARROND_T(A165*60,K165,I165,J165,"")</f>
        <v>0.14073320879686296</v>
      </c>
      <c r="M165">
        <f t="shared" si="34"/>
        <v>10.658465139987884</v>
      </c>
    </row>
    <row r="166" spans="1:13" x14ac:dyDescent="0.3">
      <c r="A166">
        <v>216</v>
      </c>
      <c r="B166">
        <f t="shared" si="42"/>
        <v>2.6323981963347922</v>
      </c>
      <c r="C166">
        <f t="shared" si="39"/>
        <v>2.6323981963347922</v>
      </c>
      <c r="D166" t="s">
        <v>30</v>
      </c>
      <c r="E166" t="s">
        <v>21</v>
      </c>
      <c r="F166">
        <v>1</v>
      </c>
      <c r="G166">
        <f t="shared" si="43"/>
        <v>55</v>
      </c>
      <c r="I166">
        <v>2050</v>
      </c>
      <c r="J166" t="s">
        <v>31</v>
      </c>
      <c r="K166">
        <f t="shared" si="44"/>
        <v>57.5</v>
      </c>
      <c r="L166" cm="1">
        <f t="array" ref="L166">STOWA2024_JAARROND_T(A166*60,K166,I166,J166,"")</f>
        <v>0.18689104022315445</v>
      </c>
      <c r="M166">
        <f t="shared" si="34"/>
        <v>8.0260669436530918</v>
      </c>
    </row>
    <row r="167" spans="1:13" x14ac:dyDescent="0.3">
      <c r="A167">
        <v>216</v>
      </c>
      <c r="B167">
        <f t="shared" si="42"/>
        <v>1.9897216788016454</v>
      </c>
      <c r="C167">
        <f t="shared" si="39"/>
        <v>1.9897216788016454</v>
      </c>
      <c r="D167" t="s">
        <v>30</v>
      </c>
      <c r="E167" t="s">
        <v>21</v>
      </c>
      <c r="F167">
        <v>1</v>
      </c>
      <c r="G167">
        <f t="shared" si="43"/>
        <v>60</v>
      </c>
      <c r="I167">
        <v>2050</v>
      </c>
      <c r="J167" t="s">
        <v>31</v>
      </c>
      <c r="K167">
        <f t="shared" si="44"/>
        <v>62.5</v>
      </c>
      <c r="L167" cm="1">
        <f t="array" ref="L167">STOWA2024_JAARROND_T(A167*60,K167,I167,J167,"")</f>
        <v>0.24849473219072316</v>
      </c>
      <c r="M167">
        <f t="shared" si="34"/>
        <v>6.0363452648514464</v>
      </c>
    </row>
    <row r="168" spans="1:13" x14ac:dyDescent="0.3">
      <c r="A168">
        <v>216</v>
      </c>
      <c r="B168">
        <f t="shared" si="42"/>
        <v>1.5020551027652456</v>
      </c>
      <c r="C168">
        <f t="shared" si="39"/>
        <v>1.5020551027652456</v>
      </c>
      <c r="D168" t="s">
        <v>30</v>
      </c>
      <c r="E168" t="s">
        <v>21</v>
      </c>
      <c r="F168">
        <v>1</v>
      </c>
      <c r="G168">
        <f t="shared" si="43"/>
        <v>65</v>
      </c>
      <c r="I168">
        <v>2050</v>
      </c>
      <c r="J168" t="s">
        <v>31</v>
      </c>
      <c r="K168">
        <f t="shared" si="44"/>
        <v>67.5</v>
      </c>
      <c r="L168" cm="1">
        <f t="array" ref="L168">STOWA2024_JAARROND_T(A168*60,K168,I168,J168,"")</f>
        <v>0.33081252993960553</v>
      </c>
      <c r="M168">
        <f t="shared" si="34"/>
        <v>4.5342901620862008</v>
      </c>
    </row>
    <row r="169" spans="1:13" x14ac:dyDescent="0.3">
      <c r="A169">
        <v>216</v>
      </c>
      <c r="B169">
        <f t="shared" si="42"/>
        <v>1.13252451516014</v>
      </c>
      <c r="C169">
        <f t="shared" si="39"/>
        <v>1.13252451516014</v>
      </c>
      <c r="D169" t="s">
        <v>30</v>
      </c>
      <c r="E169" t="s">
        <v>21</v>
      </c>
      <c r="F169">
        <v>1</v>
      </c>
      <c r="G169">
        <f t="shared" si="43"/>
        <v>70</v>
      </c>
      <c r="I169">
        <v>2050</v>
      </c>
      <c r="J169" t="s">
        <v>31</v>
      </c>
      <c r="K169">
        <f t="shared" si="44"/>
        <v>72.5</v>
      </c>
      <c r="L169" cm="1">
        <f t="array" ref="L169">STOWA2024_JAARROND_T(A169*60,K169,I169,J169,"")</f>
        <v>0.44094748306822534</v>
      </c>
      <c r="M169">
        <f t="shared" si="34"/>
        <v>3.4017656469260609</v>
      </c>
    </row>
    <row r="170" spans="1:13" x14ac:dyDescent="0.3">
      <c r="A170">
        <v>216</v>
      </c>
      <c r="B170">
        <f t="shared" si="42"/>
        <v>0.85287444097314458</v>
      </c>
      <c r="C170">
        <f t="shared" si="39"/>
        <v>0.85287444097314458</v>
      </c>
      <c r="D170" t="s">
        <v>30</v>
      </c>
      <c r="E170" t="s">
        <v>21</v>
      </c>
      <c r="F170">
        <v>1</v>
      </c>
      <c r="G170">
        <f t="shared" si="43"/>
        <v>75</v>
      </c>
      <c r="I170">
        <v>2050</v>
      </c>
      <c r="J170" t="s">
        <v>31</v>
      </c>
      <c r="K170">
        <f t="shared" si="44"/>
        <v>77.5</v>
      </c>
      <c r="L170" cm="1">
        <f t="array" ref="L170">STOWA2024_JAARROND_T(A170*60,K170,I170,J170,"")</f>
        <v>0.58849118255685495</v>
      </c>
      <c r="M170">
        <f t="shared" si="34"/>
        <v>2.5488912059529163</v>
      </c>
    </row>
    <row r="171" spans="1:13" x14ac:dyDescent="0.3">
      <c r="A171">
        <v>216</v>
      </c>
      <c r="B171">
        <f t="shared" si="42"/>
        <v>0.64147397448460675</v>
      </c>
      <c r="C171">
        <f t="shared" si="39"/>
        <v>0.64147397448460675</v>
      </c>
      <c r="D171" t="s">
        <v>30</v>
      </c>
      <c r="E171" t="s">
        <v>21</v>
      </c>
      <c r="F171">
        <v>1</v>
      </c>
      <c r="G171">
        <f t="shared" si="43"/>
        <v>80</v>
      </c>
      <c r="I171">
        <v>2050</v>
      </c>
      <c r="J171" t="s">
        <v>31</v>
      </c>
      <c r="K171">
        <f t="shared" si="44"/>
        <v>82.5</v>
      </c>
      <c r="L171" cm="1">
        <f t="array" ref="L171">STOWA2024_JAARROND_T(A171*60,K171,I171,J171,"")</f>
        <v>0.78640371663483177</v>
      </c>
      <c r="M171">
        <f t="shared" si="34"/>
        <v>1.9074172314683095</v>
      </c>
    </row>
    <row r="172" spans="1:13" x14ac:dyDescent="0.3">
      <c r="A172">
        <v>216</v>
      </c>
      <c r="B172">
        <f t="shared" si="42"/>
        <v>0.48172866740393205</v>
      </c>
      <c r="C172">
        <f t="shared" si="39"/>
        <v>0.48172866740393205</v>
      </c>
      <c r="D172" t="s">
        <v>30</v>
      </c>
      <c r="E172" t="s">
        <v>21</v>
      </c>
      <c r="F172">
        <v>1</v>
      </c>
      <c r="G172">
        <f t="shared" si="43"/>
        <v>85</v>
      </c>
      <c r="I172">
        <v>2050</v>
      </c>
      <c r="J172" t="s">
        <v>31</v>
      </c>
      <c r="K172">
        <f t="shared" si="44"/>
        <v>87.5</v>
      </c>
      <c r="L172" cm="1">
        <f t="array" ref="L172">STOWA2024_JAARROND_T(A172*60,K172,I172,J172,"")</f>
        <v>1.0521231900210901</v>
      </c>
      <c r="M172">
        <f t="shared" si="34"/>
        <v>1.4256885640643775</v>
      </c>
    </row>
    <row r="173" spans="1:13" x14ac:dyDescent="0.3">
      <c r="A173">
        <v>216</v>
      </c>
      <c r="B173">
        <f t="shared" si="42"/>
        <v>0.36154431107738949</v>
      </c>
      <c r="C173">
        <f t="shared" si="39"/>
        <v>0.36154431107738949</v>
      </c>
      <c r="D173" t="s">
        <v>30</v>
      </c>
      <c r="E173" t="s">
        <v>21</v>
      </c>
      <c r="F173">
        <v>1</v>
      </c>
      <c r="G173">
        <f t="shared" si="43"/>
        <v>90</v>
      </c>
      <c r="I173">
        <v>2050</v>
      </c>
      <c r="J173" t="s">
        <v>31</v>
      </c>
      <c r="K173">
        <f t="shared" si="44"/>
        <v>92.5</v>
      </c>
      <c r="L173" cm="1">
        <f t="array" ref="L173">STOWA2024_JAARROND_T(A173*60,K173,I173,J173,"")</f>
        <v>1.4095833302577085</v>
      </c>
      <c r="M173">
        <f t="shared" si="34"/>
        <v>1.064144252986988</v>
      </c>
    </row>
    <row r="174" spans="1:13" x14ac:dyDescent="0.3">
      <c r="A174">
        <v>216</v>
      </c>
      <c r="B174">
        <f t="shared" si="42"/>
        <v>0.27088380623876618</v>
      </c>
      <c r="C174">
        <f t="shared" si="39"/>
        <v>0.27088380623876618</v>
      </c>
      <c r="D174" t="s">
        <v>30</v>
      </c>
      <c r="E174" t="s">
        <v>21</v>
      </c>
      <c r="F174">
        <v>1</v>
      </c>
      <c r="G174">
        <f t="shared" si="43"/>
        <v>95</v>
      </c>
      <c r="I174">
        <v>2050</v>
      </c>
      <c r="J174" t="s">
        <v>31</v>
      </c>
      <c r="K174">
        <f t="shared" si="44"/>
        <v>97.5</v>
      </c>
      <c r="L174" cm="1">
        <f t="array" ref="L174">STOWA2024_JAARROND_T(A174*60,K174,I174,J174,"")</f>
        <v>1.8909300295368123</v>
      </c>
      <c r="M174">
        <f t="shared" si="34"/>
        <v>0.79326044674822183</v>
      </c>
    </row>
    <row r="175" spans="1:13" x14ac:dyDescent="0.3">
      <c r="A175">
        <v>216</v>
      </c>
      <c r="B175">
        <f t="shared" si="42"/>
        <v>0.20271145252856715</v>
      </c>
      <c r="C175">
        <f t="shared" si="39"/>
        <v>0.20271145252856715</v>
      </c>
      <c r="D175" t="s">
        <v>30</v>
      </c>
      <c r="E175" t="s">
        <v>21</v>
      </c>
      <c r="F175">
        <v>1</v>
      </c>
      <c r="G175">
        <f t="shared" si="43"/>
        <v>100</v>
      </c>
      <c r="I175">
        <v>2050</v>
      </c>
      <c r="J175" t="s">
        <v>31</v>
      </c>
      <c r="K175">
        <f t="shared" si="44"/>
        <v>102.5</v>
      </c>
      <c r="L175" cm="1">
        <f t="array" ref="L175">STOWA2024_JAARROND_T(A175*60,K175,I175,J175,"")</f>
        <v>2.5400094059631488</v>
      </c>
      <c r="M175">
        <f t="shared" si="34"/>
        <v>0.59054899421965468</v>
      </c>
    </row>
    <row r="176" spans="1:13" x14ac:dyDescent="0.3">
      <c r="A176">
        <v>216</v>
      </c>
      <c r="B176">
        <f t="shared" si="42"/>
        <v>0.1514947361598401</v>
      </c>
      <c r="C176">
        <f t="shared" si="39"/>
        <v>0.1514947361598401</v>
      </c>
      <c r="D176" t="s">
        <v>30</v>
      </c>
      <c r="E176" t="s">
        <v>21</v>
      </c>
      <c r="F176">
        <v>1</v>
      </c>
      <c r="G176">
        <f t="shared" si="43"/>
        <v>105</v>
      </c>
      <c r="I176">
        <v>2050</v>
      </c>
      <c r="J176" t="s">
        <v>31</v>
      </c>
      <c r="K176">
        <f t="shared" si="44"/>
        <v>107.5</v>
      </c>
      <c r="L176" cm="1">
        <f t="array" ref="L176">STOWA2024_JAARROND_T(A176*60,K176,I176,J176,"")</f>
        <v>3.4164342389674474</v>
      </c>
      <c r="M176">
        <f t="shared" si="34"/>
        <v>0.43905425805981457</v>
      </c>
    </row>
    <row r="177" spans="1:13" x14ac:dyDescent="0.3">
      <c r="A177">
        <v>216</v>
      </c>
      <c r="B177">
        <f t="shared" si="42"/>
        <v>0.11306628521863027</v>
      </c>
      <c r="C177">
        <f t="shared" si="39"/>
        <v>0.11306628521863027</v>
      </c>
      <c r="D177" t="s">
        <v>30</v>
      </c>
      <c r="E177" t="s">
        <v>21</v>
      </c>
      <c r="F177">
        <v>1</v>
      </c>
      <c r="G177">
        <f t="shared" si="43"/>
        <v>110</v>
      </c>
      <c r="I177">
        <v>2050</v>
      </c>
      <c r="J177" t="s">
        <v>31</v>
      </c>
      <c r="K177">
        <f t="shared" si="44"/>
        <v>112.5</v>
      </c>
      <c r="L177" cm="1">
        <f t="array" ref="L177">STOWA2024_JAARROND_T(A177*60,K177,I177,J177,"")</f>
        <v>4.601396753771569</v>
      </c>
      <c r="M177">
        <f t="shared" si="34"/>
        <v>0.3259879728411843</v>
      </c>
    </row>
    <row r="178" spans="1:13" x14ac:dyDescent="0.3">
      <c r="A178">
        <v>216</v>
      </c>
      <c r="B178">
        <f t="shared" si="42"/>
        <v>8.4278238340352529E-2</v>
      </c>
      <c r="C178">
        <f t="shared" si="39"/>
        <v>8.4278238340352529E-2</v>
      </c>
      <c r="D178" t="s">
        <v>30</v>
      </c>
      <c r="E178" t="s">
        <v>21</v>
      </c>
      <c r="F178">
        <v>1</v>
      </c>
      <c r="G178">
        <f t="shared" si="43"/>
        <v>115</v>
      </c>
      <c r="I178">
        <v>2050</v>
      </c>
      <c r="J178" t="s">
        <v>31</v>
      </c>
      <c r="K178">
        <f t="shared" si="44"/>
        <v>117.5</v>
      </c>
      <c r="L178" cm="1">
        <f t="array" ref="L178">STOWA2024_JAARROND_T(A178*60,K178,I178,J178,"")</f>
        <v>6.2057906070590558</v>
      </c>
      <c r="M178">
        <f t="shared" si="34"/>
        <v>0.24170973450083177</v>
      </c>
    </row>
    <row r="179" spans="1:13" x14ac:dyDescent="0.3">
      <c r="A179">
        <v>216</v>
      </c>
      <c r="B179">
        <f t="shared" si="42"/>
        <v>6.273269485666047E-2</v>
      </c>
      <c r="C179">
        <f t="shared" si="39"/>
        <v>6.273269485666047E-2</v>
      </c>
      <c r="D179" t="s">
        <v>30</v>
      </c>
      <c r="E179" t="s">
        <v>21</v>
      </c>
      <c r="F179">
        <v>1</v>
      </c>
      <c r="G179">
        <f t="shared" si="43"/>
        <v>120</v>
      </c>
      <c r="I179">
        <v>2050</v>
      </c>
      <c r="J179" t="s">
        <v>31</v>
      </c>
      <c r="K179">
        <f t="shared" si="44"/>
        <v>122.5</v>
      </c>
      <c r="L179" cm="1">
        <f t="array" ref="L179">STOWA2024_JAARROND_T(A179*60,K179,I179,J179,"")</f>
        <v>8.3809632955276676</v>
      </c>
      <c r="M179">
        <f t="shared" si="34"/>
        <v>0.1789770396441713</v>
      </c>
    </row>
    <row r="180" spans="1:13" x14ac:dyDescent="0.3">
      <c r="A180">
        <v>216</v>
      </c>
      <c r="B180">
        <f t="shared" si="42"/>
        <v>4.663358298950751E-2</v>
      </c>
      <c r="C180">
        <f t="shared" si="39"/>
        <v>4.663358298950751E-2</v>
      </c>
      <c r="D180" t="s">
        <v>30</v>
      </c>
      <c r="E180" t="s">
        <v>21</v>
      </c>
      <c r="F180">
        <v>1</v>
      </c>
      <c r="G180">
        <f t="shared" si="43"/>
        <v>125</v>
      </c>
      <c r="I180">
        <v>2050</v>
      </c>
      <c r="J180" t="s">
        <v>31</v>
      </c>
      <c r="K180">
        <f t="shared" si="44"/>
        <v>127.5</v>
      </c>
      <c r="L180" cm="1">
        <f t="array" ref="L180">STOWA2024_JAARROND_T(A180*60,K180,I180,J180,"")</f>
        <v>11.334145547626814</v>
      </c>
      <c r="M180">
        <f t="shared" si="34"/>
        <v>0.13234345665466379</v>
      </c>
    </row>
    <row r="181" spans="1:13" x14ac:dyDescent="0.3">
      <c r="A181">
        <v>216</v>
      </c>
      <c r="B181">
        <f t="shared" si="42"/>
        <v>3.461880143353735E-2</v>
      </c>
      <c r="C181">
        <f t="shared" si="39"/>
        <v>3.461880143353735E-2</v>
      </c>
      <c r="D181" t="s">
        <v>30</v>
      </c>
      <c r="E181" t="s">
        <v>21</v>
      </c>
      <c r="F181">
        <v>1</v>
      </c>
      <c r="G181">
        <f t="shared" si="43"/>
        <v>130</v>
      </c>
      <c r="I181">
        <v>2050</v>
      </c>
      <c r="J181" t="s">
        <v>31</v>
      </c>
      <c r="K181">
        <f t="shared" si="44"/>
        <v>132.5</v>
      </c>
      <c r="L181" cm="1">
        <f t="array" ref="L181">STOWA2024_JAARROND_T(A181*60,K181,I181,J181,"")</f>
        <v>15.349248320251172</v>
      </c>
      <c r="M181">
        <f t="shared" si="34"/>
        <v>9.7724655221126444E-2</v>
      </c>
    </row>
    <row r="182" spans="1:13" x14ac:dyDescent="0.3">
      <c r="A182">
        <v>216</v>
      </c>
      <c r="B182">
        <f t="shared" si="42"/>
        <v>2.5664719157697566E-2</v>
      </c>
      <c r="C182">
        <f t="shared" si="39"/>
        <v>2.5664719157697566E-2</v>
      </c>
      <c r="D182" t="s">
        <v>30</v>
      </c>
      <c r="E182" t="s">
        <v>21</v>
      </c>
      <c r="F182">
        <v>1</v>
      </c>
      <c r="G182">
        <f t="shared" si="43"/>
        <v>135</v>
      </c>
      <c r="I182">
        <v>2050</v>
      </c>
      <c r="J182" t="s">
        <v>31</v>
      </c>
      <c r="K182">
        <f t="shared" si="44"/>
        <v>137.5</v>
      </c>
      <c r="L182" cm="1">
        <f t="array" ref="L182">STOWA2024_JAARROND_T(A182*60,K182,I182,J182,"")</f>
        <v>20.81600514715506</v>
      </c>
      <c r="M182">
        <f t="shared" si="34"/>
        <v>7.2059936063428878E-2</v>
      </c>
    </row>
    <row r="183" spans="1:13" x14ac:dyDescent="0.3">
      <c r="A183">
        <v>216</v>
      </c>
      <c r="B183">
        <f t="shared" si="42"/>
        <v>1.8999373878637003E-2</v>
      </c>
      <c r="C183">
        <f t="shared" si="39"/>
        <v>1.8999373878637003E-2</v>
      </c>
      <c r="D183" t="s">
        <v>30</v>
      </c>
      <c r="E183" t="s">
        <v>21</v>
      </c>
      <c r="F183">
        <v>1</v>
      </c>
      <c r="G183">
        <f t="shared" si="43"/>
        <v>140</v>
      </c>
      <c r="I183">
        <v>2050</v>
      </c>
      <c r="J183" t="s">
        <v>31</v>
      </c>
      <c r="K183">
        <f t="shared" si="44"/>
        <v>142.5</v>
      </c>
      <c r="L183" cm="1">
        <f t="array" ref="L183">STOWA2024_JAARROND_T(A183*60,K183,I183,J183,"")</f>
        <v>28.269583627403168</v>
      </c>
      <c r="M183">
        <f t="shared" si="34"/>
        <v>5.3060562184791875E-2</v>
      </c>
    </row>
    <row r="184" spans="1:13" x14ac:dyDescent="0.3">
      <c r="A184">
        <v>216</v>
      </c>
      <c r="B184">
        <f t="shared" si="42"/>
        <v>1.4045757492132528E-2</v>
      </c>
      <c r="C184">
        <f t="shared" si="39"/>
        <v>1.4045757492132528E-2</v>
      </c>
      <c r="D184" t="s">
        <v>30</v>
      </c>
      <c r="E184" t="s">
        <v>21</v>
      </c>
      <c r="F184">
        <v>1</v>
      </c>
      <c r="G184">
        <f t="shared" si="43"/>
        <v>145</v>
      </c>
      <c r="I184">
        <v>2050</v>
      </c>
      <c r="J184" t="s">
        <v>31</v>
      </c>
      <c r="K184">
        <f t="shared" si="44"/>
        <v>147.5</v>
      </c>
      <c r="L184" cm="1">
        <f t="array" ref="L184">STOWA2024_JAARROND_T(A184*60,K184,I184,J184,"")</f>
        <v>38.446943713195772</v>
      </c>
      <c r="M184">
        <f t="shared" si="34"/>
        <v>3.9014804692659347E-2</v>
      </c>
    </row>
    <row r="185" spans="1:13" x14ac:dyDescent="0.3">
      <c r="A185">
        <v>216</v>
      </c>
      <c r="B185">
        <f t="shared" si="42"/>
        <v>1.0369187333645224E-2</v>
      </c>
      <c r="C185">
        <f t="shared" si="39"/>
        <v>1.0369187333645224E-2</v>
      </c>
      <c r="D185" t="s">
        <v>30</v>
      </c>
      <c r="E185" t="s">
        <v>21</v>
      </c>
      <c r="F185">
        <v>1</v>
      </c>
      <c r="G185">
        <f t="shared" si="43"/>
        <v>150</v>
      </c>
      <c r="I185">
        <v>2050</v>
      </c>
      <c r="J185" t="s">
        <v>31</v>
      </c>
      <c r="K185">
        <f t="shared" si="44"/>
        <v>152.5</v>
      </c>
      <c r="L185" cm="1">
        <f t="array" ref="L185">STOWA2024_JAARROND_T(A185*60,K185,I185,J185,"")</f>
        <v>52.364031160528796</v>
      </c>
      <c r="M185">
        <f t="shared" si="34"/>
        <v>2.8645617359014122E-2</v>
      </c>
    </row>
    <row r="186" spans="1:13" x14ac:dyDescent="0.3">
      <c r="A186">
        <v>216</v>
      </c>
      <c r="B186">
        <f t="shared" si="42"/>
        <v>7.6437712067285099E-3</v>
      </c>
      <c r="C186">
        <f t="shared" si="39"/>
        <v>7.6437712067285099E-3</v>
      </c>
      <c r="D186" t="s">
        <v>30</v>
      </c>
      <c r="E186" t="s">
        <v>21</v>
      </c>
      <c r="F186">
        <v>1</v>
      </c>
      <c r="G186">
        <f t="shared" si="43"/>
        <v>155</v>
      </c>
      <c r="I186">
        <v>2050</v>
      </c>
      <c r="J186" t="s">
        <v>31</v>
      </c>
      <c r="K186">
        <f t="shared" si="44"/>
        <v>157.5</v>
      </c>
      <c r="L186" cm="1">
        <f t="array" ref="L186">STOWA2024_JAARROND_T(A186*60,K186,I186,J186,"")</f>
        <v>71.422292551017293</v>
      </c>
      <c r="M186">
        <f t="shared" si="34"/>
        <v>2.1001846152285612E-2</v>
      </c>
    </row>
    <row r="187" spans="1:13" x14ac:dyDescent="0.3">
      <c r="A187">
        <v>216</v>
      </c>
      <c r="B187" s="1">
        <f>M186</f>
        <v>2.1001846152285612E-2</v>
      </c>
      <c r="C187">
        <f t="shared" si="39"/>
        <v>2.1001846152285612E-2</v>
      </c>
      <c r="D187" t="s">
        <v>30</v>
      </c>
      <c r="E187" t="s">
        <v>21</v>
      </c>
      <c r="F187">
        <v>1</v>
      </c>
      <c r="G187">
        <f t="shared" si="43"/>
        <v>160</v>
      </c>
      <c r="I187">
        <v>2050</v>
      </c>
      <c r="J187" t="s">
        <v>31</v>
      </c>
      <c r="K187" s="1">
        <v>999</v>
      </c>
      <c r="L187" cm="1">
        <f t="array" ref="L187">STOWA2024_JAARROND_T(A187*60,K187,I187,J187,"")</f>
        <v>2.7930424733575304E+16</v>
      </c>
      <c r="M187">
        <f t="shared" si="34"/>
        <v>5.3704876109414928E-17</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7C0AA-1081-400C-8288-F112478218A9}">
  <sheetPr codeName="Blad11">
    <tabColor theme="5" tint="0.59999389629810485"/>
  </sheetPr>
  <dimension ref="A1:M187"/>
  <sheetViews>
    <sheetView workbookViewId="0">
      <selection activeCell="M26" sqref="M2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716.83148795430895</v>
      </c>
      <c r="C2">
        <f>B2</f>
        <v>716.83148795430895</v>
      </c>
      <c r="D2" t="s">
        <v>30</v>
      </c>
      <c r="E2" t="s">
        <v>19</v>
      </c>
      <c r="F2">
        <v>1</v>
      </c>
      <c r="G2">
        <v>10</v>
      </c>
      <c r="I2">
        <v>2050</v>
      </c>
      <c r="J2" t="s">
        <v>31</v>
      </c>
      <c r="K2" s="1">
        <v>12.5</v>
      </c>
      <c r="L2" cm="1">
        <f t="array" ref="L2">STOWA2024_NDJF_T(A2*60,K2,I2,J2,"")</f>
        <v>0.21948255888948381</v>
      </c>
      <c r="M2">
        <f>1/L2 * 12/4</f>
        <v>13.668512045691029</v>
      </c>
    </row>
    <row r="3" spans="1:13" x14ac:dyDescent="0.3">
      <c r="A3">
        <v>12</v>
      </c>
      <c r="B3">
        <f t="shared" ref="B3:B7" si="0">M2-M3</f>
        <v>8.2514125715560027</v>
      </c>
      <c r="C3">
        <f t="shared" ref="C3:C32" si="1">B3</f>
        <v>8.2514125715560027</v>
      </c>
      <c r="D3" t="s">
        <v>30</v>
      </c>
      <c r="E3" t="s">
        <v>19</v>
      </c>
      <c r="F3">
        <v>1</v>
      </c>
      <c r="G3">
        <f t="shared" ref="G3:G7" si="2">G2+5</f>
        <v>15</v>
      </c>
      <c r="I3">
        <v>2050</v>
      </c>
      <c r="J3" t="s">
        <v>31</v>
      </c>
      <c r="K3">
        <f t="shared" ref="K3:K7" si="3">AVERAGE(G3:G4)</f>
        <v>17.5</v>
      </c>
      <c r="L3" cm="1">
        <f t="array" ref="L3">STOWA2024_NDJF_T(A3*60,K3,I3,J3,"")</f>
        <v>0.55380190345849678</v>
      </c>
      <c r="M3">
        <f t="shared" ref="M3:M66" si="4">1/L3 * 12/4</f>
        <v>5.4170994741350276</v>
      </c>
    </row>
    <row r="4" spans="1:13" x14ac:dyDescent="0.3">
      <c r="A4">
        <v>12</v>
      </c>
      <c r="B4">
        <f t="shared" si="0"/>
        <v>3.2164491579726651</v>
      </c>
      <c r="C4">
        <f t="shared" si="1"/>
        <v>3.2164491579726651</v>
      </c>
      <c r="D4" t="s">
        <v>30</v>
      </c>
      <c r="E4" t="s">
        <v>19</v>
      </c>
      <c r="F4">
        <v>1</v>
      </c>
      <c r="G4">
        <f t="shared" si="2"/>
        <v>20</v>
      </c>
      <c r="I4">
        <v>2050</v>
      </c>
      <c r="J4" t="s">
        <v>31</v>
      </c>
      <c r="K4">
        <f t="shared" si="3"/>
        <v>22.5</v>
      </c>
      <c r="L4" cm="1">
        <f t="array" ref="L4">STOWA2024_NDJF_T(A4*60,K4,I4,J4,"")</f>
        <v>1.3632333942230292</v>
      </c>
      <c r="M4">
        <f t="shared" si="4"/>
        <v>2.2006503161623625</v>
      </c>
    </row>
    <row r="5" spans="1:13" x14ac:dyDescent="0.3">
      <c r="A5">
        <v>12</v>
      </c>
      <c r="B5">
        <f t="shared" si="0"/>
        <v>1.2855271444998904</v>
      </c>
      <c r="C5">
        <f t="shared" si="1"/>
        <v>1.2855271444998904</v>
      </c>
      <c r="D5" t="s">
        <v>30</v>
      </c>
      <c r="E5" t="s">
        <v>19</v>
      </c>
      <c r="F5">
        <v>1</v>
      </c>
      <c r="G5">
        <f t="shared" si="2"/>
        <v>25</v>
      </c>
      <c r="I5">
        <v>2050</v>
      </c>
      <c r="J5" t="s">
        <v>31</v>
      </c>
      <c r="K5">
        <f t="shared" si="3"/>
        <v>27.5</v>
      </c>
      <c r="L5" cm="1">
        <f t="array" ref="L5">STOWA2024_NDJF_T(A5*60,K5,I5,J5,"")</f>
        <v>3.2782472271464886</v>
      </c>
      <c r="M5">
        <f t="shared" si="4"/>
        <v>0.91512317166247226</v>
      </c>
    </row>
    <row r="6" spans="1:13" x14ac:dyDescent="0.3">
      <c r="A6">
        <v>12</v>
      </c>
      <c r="B6">
        <f t="shared" si="0"/>
        <v>0.52601786514171545</v>
      </c>
      <c r="C6">
        <f t="shared" si="1"/>
        <v>0.52601786514171545</v>
      </c>
      <c r="D6" t="s">
        <v>30</v>
      </c>
      <c r="E6" t="s">
        <v>19</v>
      </c>
      <c r="F6">
        <v>1</v>
      </c>
      <c r="G6">
        <f t="shared" si="2"/>
        <v>30</v>
      </c>
      <c r="I6">
        <v>2050</v>
      </c>
      <c r="J6" t="s">
        <v>31</v>
      </c>
      <c r="K6">
        <f t="shared" si="3"/>
        <v>32.5</v>
      </c>
      <c r="L6" cm="1">
        <f t="array" ref="L6">STOWA2024_NDJF_T(A6*60,K6,I6,J6,"")</f>
        <v>7.7099950828862953</v>
      </c>
      <c r="M6">
        <f t="shared" si="4"/>
        <v>0.38910530652075681</v>
      </c>
    </row>
    <row r="7" spans="1:13" x14ac:dyDescent="0.3">
      <c r="A7">
        <v>12</v>
      </c>
      <c r="B7">
        <f t="shared" si="0"/>
        <v>0.22013478419013555</v>
      </c>
      <c r="C7">
        <f t="shared" si="1"/>
        <v>0.22013478419013555</v>
      </c>
      <c r="D7" t="s">
        <v>30</v>
      </c>
      <c r="E7" t="s">
        <v>19</v>
      </c>
      <c r="F7">
        <v>1</v>
      </c>
      <c r="G7">
        <f t="shared" si="2"/>
        <v>35</v>
      </c>
      <c r="I7">
        <v>2050</v>
      </c>
      <c r="J7" t="s">
        <v>31</v>
      </c>
      <c r="K7">
        <f t="shared" si="3"/>
        <v>37.5</v>
      </c>
      <c r="L7" cm="1">
        <f t="array" ref="L7">STOWA2024_NDJF_T(A7*60,K7,I7,J7,"")</f>
        <v>17.754576115530728</v>
      </c>
      <c r="M7">
        <f t="shared" si="4"/>
        <v>0.16897052233062126</v>
      </c>
    </row>
    <row r="8" spans="1:13" x14ac:dyDescent="0.3">
      <c r="A8">
        <v>12</v>
      </c>
      <c r="B8">
        <f>M7-M8</f>
        <v>9.4105019766818773E-2</v>
      </c>
      <c r="C8">
        <f t="shared" si="1"/>
        <v>9.4105019766818773E-2</v>
      </c>
      <c r="D8" t="s">
        <v>30</v>
      </c>
      <c r="E8" t="s">
        <v>19</v>
      </c>
      <c r="F8">
        <v>1</v>
      </c>
      <c r="G8">
        <f>G7+5</f>
        <v>40</v>
      </c>
      <c r="I8">
        <v>2050</v>
      </c>
      <c r="J8" t="s">
        <v>31</v>
      </c>
      <c r="K8">
        <f>AVERAGE(G8:G9)</f>
        <v>42.5</v>
      </c>
      <c r="L8" cm="1">
        <f t="array" ref="L8">STOWA2024_NDJF_T(A8*60,K8,I8,J8,"")</f>
        <v>40.071860833944385</v>
      </c>
      <c r="M8">
        <f t="shared" si="4"/>
        <v>7.4865502563802491E-2</v>
      </c>
    </row>
    <row r="9" spans="1:13" x14ac:dyDescent="0.3">
      <c r="A9">
        <v>12</v>
      </c>
      <c r="B9">
        <f t="shared" ref="B9:B31" si="5">M8-M9</f>
        <v>4.1053692003066751E-2</v>
      </c>
      <c r="C9">
        <f t="shared" si="1"/>
        <v>4.1053692003066751E-2</v>
      </c>
      <c r="D9" t="s">
        <v>30</v>
      </c>
      <c r="E9" t="s">
        <v>19</v>
      </c>
      <c r="F9">
        <v>1</v>
      </c>
      <c r="G9">
        <f t="shared" ref="G9:G32" si="6">G8+5</f>
        <v>45</v>
      </c>
      <c r="I9">
        <v>2050</v>
      </c>
      <c r="J9" t="s">
        <v>31</v>
      </c>
      <c r="K9">
        <f t="shared" ref="K9:K31" si="7">AVERAGE(G9:G10)</f>
        <v>47.5</v>
      </c>
      <c r="L9" cm="1">
        <f t="array" ref="L9">STOWA2024_NDJF_T(A9*60,K9,I9,J9,"")</f>
        <v>88.726393240939785</v>
      </c>
      <c r="M9">
        <f t="shared" si="4"/>
        <v>3.381181056073574E-2</v>
      </c>
    </row>
    <row r="10" spans="1:13" x14ac:dyDescent="0.3">
      <c r="A10">
        <v>12</v>
      </c>
      <c r="B10">
        <f t="shared" si="5"/>
        <v>1.8260001068718362E-2</v>
      </c>
      <c r="C10">
        <f t="shared" si="1"/>
        <v>1.8260001068718362E-2</v>
      </c>
      <c r="D10" t="s">
        <v>30</v>
      </c>
      <c r="E10" t="s">
        <v>19</v>
      </c>
      <c r="F10">
        <v>1</v>
      </c>
      <c r="G10">
        <f t="shared" si="6"/>
        <v>50</v>
      </c>
      <c r="I10">
        <v>2050</v>
      </c>
      <c r="J10" t="s">
        <v>31</v>
      </c>
      <c r="K10">
        <f t="shared" si="7"/>
        <v>52.5</v>
      </c>
      <c r="L10" cm="1">
        <f t="array" ref="L10">STOWA2024_NDJF_T(A10*60,K10,I10,J10,"")</f>
        <v>192.90359758714101</v>
      </c>
      <c r="M10">
        <f t="shared" si="4"/>
        <v>1.5551809492017378E-2</v>
      </c>
    </row>
    <row r="11" spans="1:13" x14ac:dyDescent="0.3">
      <c r="A11">
        <v>12</v>
      </c>
      <c r="B11">
        <f t="shared" si="5"/>
        <v>8.272699753758668E-3</v>
      </c>
      <c r="C11">
        <f t="shared" si="1"/>
        <v>8.272699753758668E-3</v>
      </c>
      <c r="D11" t="s">
        <v>30</v>
      </c>
      <c r="E11" t="s">
        <v>19</v>
      </c>
      <c r="F11">
        <v>1</v>
      </c>
      <c r="G11">
        <f t="shared" si="6"/>
        <v>55</v>
      </c>
      <c r="I11">
        <v>2050</v>
      </c>
      <c r="J11" t="s">
        <v>31</v>
      </c>
      <c r="K11">
        <f t="shared" si="7"/>
        <v>57.5</v>
      </c>
      <c r="L11" cm="1">
        <f t="array" ref="L11">STOWA2024_NDJF_T(A11*60,K11,I11,J11,"")</f>
        <v>412.13831194659969</v>
      </c>
      <c r="M11">
        <f t="shared" si="4"/>
        <v>7.27910973825871E-3</v>
      </c>
    </row>
    <row r="12" spans="1:13" x14ac:dyDescent="0.3">
      <c r="A12">
        <v>12</v>
      </c>
      <c r="B12">
        <f t="shared" si="5"/>
        <v>3.8148326821969597E-3</v>
      </c>
      <c r="C12">
        <f t="shared" si="1"/>
        <v>3.8148326821969597E-3</v>
      </c>
      <c r="D12" t="s">
        <v>30</v>
      </c>
      <c r="E12" t="s">
        <v>19</v>
      </c>
      <c r="F12">
        <v>1</v>
      </c>
      <c r="G12">
        <f t="shared" si="6"/>
        <v>60</v>
      </c>
      <c r="I12">
        <v>2050</v>
      </c>
      <c r="J12" t="s">
        <v>31</v>
      </c>
      <c r="K12">
        <f t="shared" si="7"/>
        <v>62.5</v>
      </c>
      <c r="L12" cm="1">
        <f t="array" ref="L12">STOWA2024_NDJF_T(A12*60,K12,I12,J12,"")</f>
        <v>865.98154577464766</v>
      </c>
      <c r="M12">
        <f t="shared" si="4"/>
        <v>3.4642770560617503E-3</v>
      </c>
    </row>
    <row r="13" spans="1:13" x14ac:dyDescent="0.3">
      <c r="A13">
        <v>12</v>
      </c>
      <c r="B13">
        <f t="shared" si="5"/>
        <v>1.7890266801691419E-3</v>
      </c>
      <c r="C13">
        <f t="shared" si="1"/>
        <v>1.7890266801691419E-3</v>
      </c>
      <c r="D13" t="s">
        <v>30</v>
      </c>
      <c r="E13" t="s">
        <v>19</v>
      </c>
      <c r="F13">
        <v>1</v>
      </c>
      <c r="G13">
        <f t="shared" si="6"/>
        <v>65</v>
      </c>
      <c r="I13">
        <v>2050</v>
      </c>
      <c r="J13" t="s">
        <v>31</v>
      </c>
      <c r="K13">
        <f t="shared" si="7"/>
        <v>67.5</v>
      </c>
      <c r="L13" cm="1">
        <f t="array" ref="L13">STOWA2024_NDJF_T(A13*60,K13,I13,J13,"")</f>
        <v>1790.777094081556</v>
      </c>
      <c r="M13">
        <f t="shared" si="4"/>
        <v>1.6752503758926084E-3</v>
      </c>
    </row>
    <row r="14" spans="1:13" x14ac:dyDescent="0.3">
      <c r="A14">
        <v>12</v>
      </c>
      <c r="B14">
        <f t="shared" si="5"/>
        <v>8.526524715655162E-4</v>
      </c>
      <c r="C14">
        <f t="shared" si="1"/>
        <v>8.526524715655162E-4</v>
      </c>
      <c r="D14" t="s">
        <v>30</v>
      </c>
      <c r="E14" t="s">
        <v>19</v>
      </c>
      <c r="F14">
        <v>1</v>
      </c>
      <c r="G14">
        <f t="shared" si="6"/>
        <v>70</v>
      </c>
      <c r="I14">
        <v>2050</v>
      </c>
      <c r="J14" t="s">
        <v>31</v>
      </c>
      <c r="K14">
        <f t="shared" si="7"/>
        <v>72.5</v>
      </c>
      <c r="L14" cm="1">
        <f t="array" ref="L14">STOWA2024_NDJF_T(A14*60,K14,I14,J14,"")</f>
        <v>3646.9823035278491</v>
      </c>
      <c r="M14">
        <f t="shared" si="4"/>
        <v>8.2259790432709216E-4</v>
      </c>
    </row>
    <row r="15" spans="1:13" x14ac:dyDescent="0.3">
      <c r="A15">
        <v>12</v>
      </c>
      <c r="B15">
        <f t="shared" si="5"/>
        <v>4.1271775943423094E-4</v>
      </c>
      <c r="C15">
        <f t="shared" si="1"/>
        <v>4.1271775943423094E-4</v>
      </c>
      <c r="D15" t="s">
        <v>30</v>
      </c>
      <c r="E15" t="s">
        <v>19</v>
      </c>
      <c r="F15">
        <v>1</v>
      </c>
      <c r="G15">
        <f t="shared" si="6"/>
        <v>75</v>
      </c>
      <c r="I15">
        <v>2050</v>
      </c>
      <c r="J15" t="s">
        <v>31</v>
      </c>
      <c r="K15">
        <f t="shared" si="7"/>
        <v>77.5</v>
      </c>
      <c r="L15" cm="1">
        <f t="array" ref="L15">STOWA2024_NDJF_T(A15*60,K15,I15,J15,"")</f>
        <v>7319.2127927645088</v>
      </c>
      <c r="M15">
        <f t="shared" si="4"/>
        <v>4.0988014489286122E-4</v>
      </c>
    </row>
    <row r="16" spans="1:13" x14ac:dyDescent="0.3">
      <c r="A16">
        <v>12</v>
      </c>
      <c r="B16">
        <f t="shared" si="5"/>
        <v>2.0275081779119199E-4</v>
      </c>
      <c r="C16">
        <f t="shared" si="1"/>
        <v>2.0275081779119199E-4</v>
      </c>
      <c r="D16" t="s">
        <v>30</v>
      </c>
      <c r="E16" t="s">
        <v>19</v>
      </c>
      <c r="F16">
        <v>1</v>
      </c>
      <c r="G16">
        <f t="shared" si="6"/>
        <v>80</v>
      </c>
      <c r="I16">
        <v>2050</v>
      </c>
      <c r="J16" t="s">
        <v>31</v>
      </c>
      <c r="K16">
        <f t="shared" si="7"/>
        <v>82.5</v>
      </c>
      <c r="L16" cm="1">
        <f t="array" ref="L16">STOWA2024_NDJF_T(A16*60,K16,I16,J16,"")</f>
        <v>14483.704659202862</v>
      </c>
      <c r="M16">
        <f t="shared" si="4"/>
        <v>2.0712932710166923E-4</v>
      </c>
    </row>
    <row r="17" spans="1:13" x14ac:dyDescent="0.3">
      <c r="A17">
        <v>12</v>
      </c>
      <c r="B17">
        <f t="shared" si="5"/>
        <v>1.0103460465062839E-4</v>
      </c>
      <c r="C17">
        <f t="shared" si="1"/>
        <v>1.0103460465062839E-4</v>
      </c>
      <c r="D17" t="s">
        <v>30</v>
      </c>
      <c r="E17" t="s">
        <v>19</v>
      </c>
      <c r="F17">
        <v>1</v>
      </c>
      <c r="G17">
        <f t="shared" si="6"/>
        <v>85</v>
      </c>
      <c r="I17">
        <v>2050</v>
      </c>
      <c r="J17" t="s">
        <v>31</v>
      </c>
      <c r="K17">
        <f t="shared" si="7"/>
        <v>87.5</v>
      </c>
      <c r="L17" cm="1">
        <f t="array" ref="L17">STOWA2024_NDJF_T(A17*60,K17,I17,J17,"")</f>
        <v>28276.618579066453</v>
      </c>
      <c r="M17">
        <f t="shared" si="4"/>
        <v>1.0609472245104084E-4</v>
      </c>
    </row>
    <row r="18" spans="1:13" x14ac:dyDescent="0.3">
      <c r="A18">
        <v>12</v>
      </c>
      <c r="B18">
        <f t="shared" si="5"/>
        <v>5.1041700983774493E-5</v>
      </c>
      <c r="C18">
        <f t="shared" si="1"/>
        <v>5.1041700983774493E-5</v>
      </c>
      <c r="D18" t="s">
        <v>30</v>
      </c>
      <c r="E18" t="s">
        <v>19</v>
      </c>
      <c r="F18">
        <v>1</v>
      </c>
      <c r="G18">
        <f t="shared" si="6"/>
        <v>90</v>
      </c>
      <c r="I18">
        <v>2050</v>
      </c>
      <c r="J18" t="s">
        <v>31</v>
      </c>
      <c r="K18">
        <f t="shared" si="7"/>
        <v>92.5</v>
      </c>
      <c r="L18" cm="1">
        <f t="array" ref="L18">STOWA2024_NDJF_T(A18*60,K18,I18,J18,"")</f>
        <v>54492.921914989762</v>
      </c>
      <c r="M18">
        <f t="shared" si="4"/>
        <v>5.5053021467266342E-5</v>
      </c>
    </row>
    <row r="19" spans="1:13" x14ac:dyDescent="0.3">
      <c r="A19">
        <v>12</v>
      </c>
      <c r="B19">
        <f t="shared" si="5"/>
        <v>2.6126658620750772E-5</v>
      </c>
      <c r="C19">
        <f t="shared" si="1"/>
        <v>2.6126658620750772E-5</v>
      </c>
      <c r="D19" t="s">
        <v>30</v>
      </c>
      <c r="E19" t="s">
        <v>19</v>
      </c>
      <c r="F19">
        <v>1</v>
      </c>
      <c r="G19">
        <f t="shared" si="6"/>
        <v>95</v>
      </c>
      <c r="I19">
        <v>2050</v>
      </c>
      <c r="J19" t="s">
        <v>31</v>
      </c>
      <c r="K19">
        <f t="shared" si="7"/>
        <v>97.5</v>
      </c>
      <c r="L19" cm="1">
        <f t="array" ref="L19">STOWA2024_NDJF_T(A19*60,K19,I19,J19,"")</f>
        <v>103711.62167598183</v>
      </c>
      <c r="M19">
        <f t="shared" si="4"/>
        <v>2.892636284651557E-5</v>
      </c>
    </row>
    <row r="20" spans="1:13" x14ac:dyDescent="0.3">
      <c r="A20">
        <v>12</v>
      </c>
      <c r="B20">
        <f t="shared" si="5"/>
        <v>1.3543789761684228E-5</v>
      </c>
      <c r="C20">
        <f t="shared" si="1"/>
        <v>1.3543789761684228E-5</v>
      </c>
      <c r="D20" t="s">
        <v>30</v>
      </c>
      <c r="E20" t="s">
        <v>19</v>
      </c>
      <c r="F20">
        <v>1</v>
      </c>
      <c r="G20">
        <f t="shared" si="6"/>
        <v>100</v>
      </c>
      <c r="I20">
        <v>2050</v>
      </c>
      <c r="J20" t="s">
        <v>31</v>
      </c>
      <c r="K20">
        <f t="shared" si="7"/>
        <v>102.5</v>
      </c>
      <c r="L20" cm="1">
        <f t="array" ref="L20">STOWA2024_NDJF_T(A20*60,K20,I20,J20,"")</f>
        <v>195025.88958659203</v>
      </c>
      <c r="M20">
        <f t="shared" si="4"/>
        <v>1.5382573084831343E-5</v>
      </c>
    </row>
    <row r="21" spans="1:13" x14ac:dyDescent="0.3">
      <c r="A21">
        <v>12</v>
      </c>
      <c r="B21">
        <f t="shared" si="5"/>
        <v>7.1070589813754341E-6</v>
      </c>
      <c r="C21">
        <f t="shared" si="1"/>
        <v>7.1070589813754341E-6</v>
      </c>
      <c r="D21" t="s">
        <v>30</v>
      </c>
      <c r="E21" t="s">
        <v>19</v>
      </c>
      <c r="F21">
        <v>1</v>
      </c>
      <c r="G21">
        <f t="shared" si="6"/>
        <v>105</v>
      </c>
      <c r="I21">
        <v>2050</v>
      </c>
      <c r="J21" t="s">
        <v>31</v>
      </c>
      <c r="K21">
        <f t="shared" si="7"/>
        <v>107.5</v>
      </c>
      <c r="L21" cm="1">
        <f t="array" ref="L21">STOWA2024_NDJF_T(A21*60,K21,I21,J21,"")</f>
        <v>362515.24225512228</v>
      </c>
      <c r="M21">
        <f t="shared" si="4"/>
        <v>8.2755141034559085E-6</v>
      </c>
    </row>
    <row r="22" spans="1:13" x14ac:dyDescent="0.3">
      <c r="A22">
        <v>12</v>
      </c>
      <c r="B22">
        <f t="shared" si="5"/>
        <v>3.7734619566285645E-6</v>
      </c>
      <c r="C22">
        <f t="shared" si="1"/>
        <v>3.7734619566285645E-6</v>
      </c>
      <c r="D22" t="s">
        <v>30</v>
      </c>
      <c r="E22" t="s">
        <v>19</v>
      </c>
      <c r="F22">
        <v>1</v>
      </c>
      <c r="G22">
        <f t="shared" si="6"/>
        <v>110</v>
      </c>
      <c r="I22">
        <v>2050</v>
      </c>
      <c r="J22" t="s">
        <v>31</v>
      </c>
      <c r="K22">
        <f t="shared" si="7"/>
        <v>112.5</v>
      </c>
      <c r="L22" cm="1">
        <f t="array" ref="L22">STOWA2024_NDJF_T(A22*60,K22,I22,J22,"")</f>
        <v>666362.78349510895</v>
      </c>
      <c r="M22">
        <f t="shared" si="4"/>
        <v>4.502052146827344E-6</v>
      </c>
    </row>
    <row r="23" spans="1:13" x14ac:dyDescent="0.3">
      <c r="A23">
        <v>12</v>
      </c>
      <c r="B23">
        <f t="shared" si="5"/>
        <v>2.0263184401834304E-6</v>
      </c>
      <c r="C23">
        <f t="shared" si="1"/>
        <v>2.0263184401834304E-6</v>
      </c>
      <c r="D23" t="s">
        <v>30</v>
      </c>
      <c r="E23" t="s">
        <v>19</v>
      </c>
      <c r="F23">
        <v>1</v>
      </c>
      <c r="G23">
        <f t="shared" si="6"/>
        <v>115</v>
      </c>
      <c r="I23">
        <v>2050</v>
      </c>
      <c r="J23" t="s">
        <v>31</v>
      </c>
      <c r="K23">
        <f t="shared" si="7"/>
        <v>117.5</v>
      </c>
      <c r="L23" cm="1">
        <f t="array" ref="L23">STOWA2024_NDJF_T(A23*60,K23,I23,J23,"")</f>
        <v>1211761.9887587903</v>
      </c>
      <c r="M23">
        <f t="shared" si="4"/>
        <v>2.4757337066439135E-6</v>
      </c>
    </row>
    <row r="24" spans="1:13" x14ac:dyDescent="0.3">
      <c r="A24">
        <v>12</v>
      </c>
      <c r="B24">
        <f t="shared" si="5"/>
        <v>1.1000803570815367E-6</v>
      </c>
      <c r="C24">
        <f t="shared" si="1"/>
        <v>1.1000803570815367E-6</v>
      </c>
      <c r="D24" t="s">
        <v>30</v>
      </c>
      <c r="E24" t="s">
        <v>19</v>
      </c>
      <c r="F24">
        <v>1</v>
      </c>
      <c r="G24">
        <f t="shared" si="6"/>
        <v>120</v>
      </c>
      <c r="I24">
        <v>2050</v>
      </c>
      <c r="J24" t="s">
        <v>31</v>
      </c>
      <c r="K24">
        <f t="shared" si="7"/>
        <v>122.5</v>
      </c>
      <c r="L24" cm="1">
        <f t="array" ref="L24">STOWA2024_NDJF_T(A24*60,K24,I24,J24,"")</f>
        <v>2180781.9542287746</v>
      </c>
      <c r="M24">
        <f t="shared" si="4"/>
        <v>1.3756533495623768E-6</v>
      </c>
    </row>
    <row r="25" spans="1:13" x14ac:dyDescent="0.3">
      <c r="A25">
        <v>12</v>
      </c>
      <c r="B25">
        <f t="shared" si="5"/>
        <v>6.0354437013615699E-7</v>
      </c>
      <c r="C25">
        <f t="shared" si="1"/>
        <v>6.0354437013615699E-7</v>
      </c>
      <c r="D25" t="s">
        <v>30</v>
      </c>
      <c r="E25" t="s">
        <v>19</v>
      </c>
      <c r="F25">
        <v>1</v>
      </c>
      <c r="G25">
        <f t="shared" si="6"/>
        <v>125</v>
      </c>
      <c r="I25">
        <v>2050</v>
      </c>
      <c r="J25" t="s">
        <v>31</v>
      </c>
      <c r="K25">
        <f t="shared" si="7"/>
        <v>127.5</v>
      </c>
      <c r="L25" cm="1">
        <f t="array" ref="L25">STOWA2024_NDJF_T(A25*60,K25,I25,J25,"")</f>
        <v>3885461.8712366242</v>
      </c>
      <c r="M25">
        <f t="shared" si="4"/>
        <v>7.7210897942621983E-7</v>
      </c>
    </row>
    <row r="26" spans="1:13" x14ac:dyDescent="0.3">
      <c r="A26">
        <v>12</v>
      </c>
      <c r="B26">
        <f t="shared" si="5"/>
        <v>3.3452725914971141E-7</v>
      </c>
      <c r="C26">
        <f t="shared" si="1"/>
        <v>3.3452725914971141E-7</v>
      </c>
      <c r="D26" t="s">
        <v>30</v>
      </c>
      <c r="E26" t="s">
        <v>19</v>
      </c>
      <c r="F26">
        <v>1</v>
      </c>
      <c r="G26">
        <f t="shared" si="6"/>
        <v>130</v>
      </c>
      <c r="I26">
        <v>2050</v>
      </c>
      <c r="J26" t="s">
        <v>31</v>
      </c>
      <c r="K26">
        <f t="shared" si="7"/>
        <v>132.5</v>
      </c>
      <c r="L26" cm="1">
        <f t="array" ref="L26">STOWA2024_NDJF_T(A26*60,K26,I26,J26,"")</f>
        <v>6855862.2560930932</v>
      </c>
      <c r="M26">
        <f t="shared" si="4"/>
        <v>4.3758172027650842E-7</v>
      </c>
    </row>
    <row r="27" spans="1:13" x14ac:dyDescent="0.3">
      <c r="A27">
        <v>12</v>
      </c>
      <c r="B27">
        <f t="shared" si="5"/>
        <v>1.8724872108221991E-7</v>
      </c>
      <c r="C27">
        <f t="shared" si="1"/>
        <v>1.8724872108221991E-7</v>
      </c>
      <c r="D27" t="s">
        <v>30</v>
      </c>
      <c r="E27" t="s">
        <v>19</v>
      </c>
      <c r="F27">
        <v>1</v>
      </c>
      <c r="G27">
        <f t="shared" si="6"/>
        <v>135</v>
      </c>
      <c r="I27">
        <v>2050</v>
      </c>
      <c r="J27" t="s">
        <v>31</v>
      </c>
      <c r="K27">
        <f t="shared" si="7"/>
        <v>137.5</v>
      </c>
      <c r="L27" cm="1">
        <f t="array" ref="L27">STOWA2024_NDJF_T(A27*60,K27,I27,J27,"")</f>
        <v>11984037.300937856</v>
      </c>
      <c r="M27">
        <f t="shared" si="4"/>
        <v>2.5033299919428852E-7</v>
      </c>
    </row>
    <row r="28" spans="1:13" x14ac:dyDescent="0.3">
      <c r="A28">
        <v>12</v>
      </c>
      <c r="B28">
        <f t="shared" si="5"/>
        <v>1.0581682091804854E-7</v>
      </c>
      <c r="C28">
        <f t="shared" si="1"/>
        <v>1.0581682091804854E-7</v>
      </c>
      <c r="D28" t="s">
        <v>30</v>
      </c>
      <c r="E28" t="s">
        <v>19</v>
      </c>
      <c r="F28">
        <v>1</v>
      </c>
      <c r="G28">
        <f t="shared" si="6"/>
        <v>140</v>
      </c>
      <c r="I28">
        <v>2050</v>
      </c>
      <c r="J28" t="s">
        <v>31</v>
      </c>
      <c r="K28">
        <f t="shared" si="7"/>
        <v>142.5</v>
      </c>
      <c r="L28" cm="1">
        <f t="array" ref="L28">STOWA2024_NDJF_T(A28*60,K28,I28,J28,"")</f>
        <v>20758921.497810137</v>
      </c>
      <c r="M28">
        <f t="shared" si="4"/>
        <v>1.4451617827623998E-7</v>
      </c>
    </row>
    <row r="29" spans="1:13" x14ac:dyDescent="0.3">
      <c r="A29">
        <v>12</v>
      </c>
      <c r="B29">
        <f t="shared" si="5"/>
        <v>6.0351211946243991E-8</v>
      </c>
      <c r="C29">
        <f t="shared" si="1"/>
        <v>6.0351211946243991E-8</v>
      </c>
      <c r="D29" t="s">
        <v>30</v>
      </c>
      <c r="E29" t="s">
        <v>19</v>
      </c>
      <c r="F29">
        <v>1</v>
      </c>
      <c r="G29">
        <f t="shared" si="6"/>
        <v>145</v>
      </c>
      <c r="I29">
        <v>2050</v>
      </c>
      <c r="J29" t="s">
        <v>31</v>
      </c>
      <c r="K29">
        <f t="shared" si="7"/>
        <v>147.5</v>
      </c>
      <c r="L29" cm="1">
        <f t="array" ref="L29">STOWA2024_NDJF_T(A29*60,K29,I29,J29,"")</f>
        <v>35644284.442977488</v>
      </c>
      <c r="M29">
        <f t="shared" si="4"/>
        <v>8.4164966329995985E-8</v>
      </c>
    </row>
    <row r="30" spans="1:13" x14ac:dyDescent="0.3">
      <c r="A30">
        <v>12</v>
      </c>
      <c r="B30">
        <f t="shared" si="5"/>
        <v>3.4729051541044008E-8</v>
      </c>
      <c r="C30">
        <f t="shared" si="1"/>
        <v>3.4729051541044008E-8</v>
      </c>
      <c r="D30" t="s">
        <v>30</v>
      </c>
      <c r="E30" t="s">
        <v>19</v>
      </c>
      <c r="F30">
        <v>1</v>
      </c>
      <c r="G30">
        <f t="shared" si="6"/>
        <v>150</v>
      </c>
      <c r="I30">
        <v>2050</v>
      </c>
      <c r="J30" t="s">
        <v>31</v>
      </c>
      <c r="K30">
        <f t="shared" si="7"/>
        <v>152.5</v>
      </c>
      <c r="L30" cm="1">
        <f t="array" ref="L30">STOWA2024_NDJF_T(A30*60,K30,I30,J30,"")</f>
        <v>60684626.001306348</v>
      </c>
      <c r="M30">
        <f t="shared" si="4"/>
        <v>4.9435914788951977E-8</v>
      </c>
    </row>
    <row r="31" spans="1:13" x14ac:dyDescent="0.3">
      <c r="A31">
        <v>12</v>
      </c>
      <c r="B31">
        <f t="shared" si="5"/>
        <v>2.0158310745492809E-8</v>
      </c>
      <c r="C31">
        <f t="shared" si="1"/>
        <v>2.0158310745492809E-8</v>
      </c>
      <c r="D31" t="s">
        <v>30</v>
      </c>
      <c r="E31" t="s">
        <v>19</v>
      </c>
      <c r="F31">
        <v>1</v>
      </c>
      <c r="G31">
        <f t="shared" si="6"/>
        <v>155</v>
      </c>
      <c r="I31">
        <v>2050</v>
      </c>
      <c r="J31" t="s">
        <v>31</v>
      </c>
      <c r="K31">
        <f t="shared" si="7"/>
        <v>157.5</v>
      </c>
      <c r="L31" cm="1">
        <f t="array" ref="L31">STOWA2024_NDJF_T(A31*60,K31,I31,J31,"")</f>
        <v>102467401.21038771</v>
      </c>
      <c r="M31">
        <f t="shared" si="4"/>
        <v>2.9277604043459168E-8</v>
      </c>
    </row>
    <row r="32" spans="1:13" x14ac:dyDescent="0.3">
      <c r="A32">
        <v>12</v>
      </c>
      <c r="B32" s="1">
        <f>M31</f>
        <v>2.9277604043459168E-8</v>
      </c>
      <c r="C32">
        <f t="shared" si="1"/>
        <v>2.9277604043459168E-8</v>
      </c>
      <c r="D32" t="s">
        <v>30</v>
      </c>
      <c r="E32" t="s">
        <v>19</v>
      </c>
      <c r="F32">
        <v>1</v>
      </c>
      <c r="G32">
        <f t="shared" si="6"/>
        <v>160</v>
      </c>
      <c r="I32">
        <v>2050</v>
      </c>
      <c r="J32" t="s">
        <v>31</v>
      </c>
      <c r="K32" s="1">
        <v>333</v>
      </c>
      <c r="L32" cm="1">
        <f t="array" ref="L32">STOWA2024_NDJF_T(A32*60,K32,I32,J32,"")</f>
        <v>222430684654185.72</v>
      </c>
      <c r="M32">
        <f t="shared" si="4"/>
        <v>1.3487347776068386E-14</v>
      </c>
    </row>
    <row r="33" spans="1:13" x14ac:dyDescent="0.3">
      <c r="A33">
        <v>24</v>
      </c>
      <c r="B33" s="1">
        <f>365.25*24/A33 - M33</f>
        <v>326.42117404285159</v>
      </c>
      <c r="C33">
        <f>B33</f>
        <v>326.42117404285159</v>
      </c>
      <c r="D33" t="s">
        <v>30</v>
      </c>
      <c r="E33" t="s">
        <v>19</v>
      </c>
      <c r="F33">
        <v>1</v>
      </c>
      <c r="G33">
        <v>10</v>
      </c>
      <c r="I33">
        <v>2050</v>
      </c>
      <c r="J33" t="s">
        <v>31</v>
      </c>
      <c r="K33" s="1">
        <v>12.5</v>
      </c>
      <c r="L33" cm="1">
        <f t="array" ref="L33">STOWA2024_NDJF_T(A33*60,K33,I33,J33,"")</f>
        <v>7.7262186688590764E-2</v>
      </c>
      <c r="M33">
        <f t="shared" si="4"/>
        <v>38.828825957148418</v>
      </c>
    </row>
    <row r="34" spans="1:13" x14ac:dyDescent="0.3">
      <c r="A34">
        <v>24</v>
      </c>
      <c r="B34">
        <f t="shared" ref="B34:B38" si="8">M33-M34</f>
        <v>23.106226740062489</v>
      </c>
      <c r="C34">
        <f t="shared" ref="C34:C63" si="9">B34</f>
        <v>23.106226740062489</v>
      </c>
      <c r="D34" t="s">
        <v>30</v>
      </c>
      <c r="E34" t="s">
        <v>19</v>
      </c>
      <c r="F34">
        <v>1</v>
      </c>
      <c r="G34">
        <f t="shared" ref="G34:G38" si="10">G33+5</f>
        <v>15</v>
      </c>
      <c r="I34">
        <v>2050</v>
      </c>
      <c r="J34" t="s">
        <v>31</v>
      </c>
      <c r="K34">
        <f t="shared" ref="K34:K38" si="11">AVERAGE(G34:G35)</f>
        <v>17.5</v>
      </c>
      <c r="L34" cm="1">
        <f t="array" ref="L34">STOWA2024_NDJF_T(A34*60,K34,I34,J34,"")</f>
        <v>0.1908081455603006</v>
      </c>
      <c r="M34">
        <f t="shared" si="4"/>
        <v>15.722599217085929</v>
      </c>
    </row>
    <row r="35" spans="1:13" x14ac:dyDescent="0.3">
      <c r="A35">
        <v>24</v>
      </c>
      <c r="B35">
        <f t="shared" si="8"/>
        <v>8.9893302282656524</v>
      </c>
      <c r="C35">
        <f t="shared" si="9"/>
        <v>8.9893302282656524</v>
      </c>
      <c r="D35" t="s">
        <v>30</v>
      </c>
      <c r="E35" t="s">
        <v>19</v>
      </c>
      <c r="F35">
        <v>1</v>
      </c>
      <c r="G35">
        <f t="shared" si="10"/>
        <v>20</v>
      </c>
      <c r="I35">
        <v>2050</v>
      </c>
      <c r="J35" t="s">
        <v>31</v>
      </c>
      <c r="K35">
        <f t="shared" si="11"/>
        <v>22.5</v>
      </c>
      <c r="L35" cm="1">
        <f t="array" ref="L35">STOWA2024_NDJF_T(A35*60,K35,I35,J35,"")</f>
        <v>0.44554881217148951</v>
      </c>
      <c r="M35">
        <f t="shared" si="4"/>
        <v>6.7332689888202761</v>
      </c>
    </row>
    <row r="36" spans="1:13" x14ac:dyDescent="0.3">
      <c r="A36">
        <v>24</v>
      </c>
      <c r="B36">
        <f t="shared" si="8"/>
        <v>3.703579812098786</v>
      </c>
      <c r="C36">
        <f t="shared" si="9"/>
        <v>3.703579812098786</v>
      </c>
      <c r="D36" t="s">
        <v>30</v>
      </c>
      <c r="E36" t="s">
        <v>19</v>
      </c>
      <c r="F36">
        <v>1</v>
      </c>
      <c r="G36">
        <f t="shared" si="10"/>
        <v>25</v>
      </c>
      <c r="I36">
        <v>2050</v>
      </c>
      <c r="J36" t="s">
        <v>31</v>
      </c>
      <c r="K36">
        <f t="shared" si="11"/>
        <v>27.5</v>
      </c>
      <c r="L36" cm="1">
        <f t="array" ref="L36">STOWA2024_NDJF_T(A36*60,K36,I36,J36,"")</f>
        <v>0.99020058659825383</v>
      </c>
      <c r="M36">
        <f t="shared" si="4"/>
        <v>3.0296891767214902</v>
      </c>
    </row>
    <row r="37" spans="1:13" x14ac:dyDescent="0.3">
      <c r="A37">
        <v>24</v>
      </c>
      <c r="B37">
        <f t="shared" si="8"/>
        <v>1.6048700152281032</v>
      </c>
      <c r="C37">
        <f t="shared" si="9"/>
        <v>1.6048700152281032</v>
      </c>
      <c r="D37" t="s">
        <v>30</v>
      </c>
      <c r="E37" t="s">
        <v>19</v>
      </c>
      <c r="F37">
        <v>1</v>
      </c>
      <c r="G37">
        <f t="shared" si="10"/>
        <v>30</v>
      </c>
      <c r="I37">
        <v>2050</v>
      </c>
      <c r="J37" t="s">
        <v>31</v>
      </c>
      <c r="K37">
        <f t="shared" si="11"/>
        <v>32.5</v>
      </c>
      <c r="L37" cm="1">
        <f t="array" ref="L37">STOWA2024_NDJF_T(A37*60,K37,I37,J37,"")</f>
        <v>2.1055303585724019</v>
      </c>
      <c r="M37">
        <f t="shared" si="4"/>
        <v>1.4248191614933869</v>
      </c>
    </row>
    <row r="38" spans="1:13" x14ac:dyDescent="0.3">
      <c r="A38">
        <v>24</v>
      </c>
      <c r="B38">
        <f t="shared" si="8"/>
        <v>0.72793592146757113</v>
      </c>
      <c r="C38">
        <f t="shared" si="9"/>
        <v>0.72793592146757113</v>
      </c>
      <c r="D38" t="s">
        <v>30</v>
      </c>
      <c r="E38" t="s">
        <v>19</v>
      </c>
      <c r="F38">
        <v>1</v>
      </c>
      <c r="G38">
        <f t="shared" si="10"/>
        <v>35</v>
      </c>
      <c r="I38">
        <v>2050</v>
      </c>
      <c r="J38" t="s">
        <v>31</v>
      </c>
      <c r="K38">
        <f t="shared" si="11"/>
        <v>37.5</v>
      </c>
      <c r="L38" cm="1">
        <f t="array" ref="L38">STOWA2024_NDJF_T(A38*60,K38,I38,J38,"")</f>
        <v>4.3048818334171246</v>
      </c>
      <c r="M38">
        <f t="shared" si="4"/>
        <v>0.69688324002581581</v>
      </c>
    </row>
    <row r="39" spans="1:13" x14ac:dyDescent="0.3">
      <c r="A39">
        <v>24</v>
      </c>
      <c r="B39">
        <f>M38-M39</f>
        <v>0.34372250593224229</v>
      </c>
      <c r="C39">
        <f t="shared" si="9"/>
        <v>0.34372250593224229</v>
      </c>
      <c r="D39" t="s">
        <v>30</v>
      </c>
      <c r="E39" t="s">
        <v>19</v>
      </c>
      <c r="F39">
        <v>1</v>
      </c>
      <c r="G39">
        <f>G38+5</f>
        <v>40</v>
      </c>
      <c r="I39">
        <v>2050</v>
      </c>
      <c r="J39" t="s">
        <v>31</v>
      </c>
      <c r="K39">
        <f>AVERAGE(G39:G40)</f>
        <v>42.5</v>
      </c>
      <c r="L39" cm="1">
        <f t="array" ref="L39">STOWA2024_NDJF_T(A39*60,K39,I39,J39,"")</f>
        <v>8.4947156078940527</v>
      </c>
      <c r="M39">
        <f t="shared" si="4"/>
        <v>0.35316073409357351</v>
      </c>
    </row>
    <row r="40" spans="1:13" x14ac:dyDescent="0.3">
      <c r="A40">
        <v>24</v>
      </c>
      <c r="B40">
        <f t="shared" ref="B40:B62" si="12">M39-M40</f>
        <v>0.16834295625898169</v>
      </c>
      <c r="C40">
        <f t="shared" si="9"/>
        <v>0.16834295625898169</v>
      </c>
      <c r="D40" t="s">
        <v>30</v>
      </c>
      <c r="E40" t="s">
        <v>19</v>
      </c>
      <c r="F40">
        <v>1</v>
      </c>
      <c r="G40">
        <f t="shared" ref="G40:G63" si="13">G39+5</f>
        <v>45</v>
      </c>
      <c r="I40">
        <v>2050</v>
      </c>
      <c r="J40" t="s">
        <v>31</v>
      </c>
      <c r="K40">
        <f t="shared" ref="K40:K62" si="14">AVERAGE(G40:G41)</f>
        <v>47.5</v>
      </c>
      <c r="L40" cm="1">
        <f t="array" ref="L40">STOWA2024_NDJF_T(A40*60,K40,I40,J40,"")</f>
        <v>16.232204689123247</v>
      </c>
      <c r="M40">
        <f t="shared" si="4"/>
        <v>0.18481777783459183</v>
      </c>
    </row>
    <row r="41" spans="1:13" x14ac:dyDescent="0.3">
      <c r="A41">
        <v>24</v>
      </c>
      <c r="B41">
        <f t="shared" si="12"/>
        <v>8.5229543016448431E-2</v>
      </c>
      <c r="C41">
        <f t="shared" si="9"/>
        <v>8.5229543016448431E-2</v>
      </c>
      <c r="D41" t="s">
        <v>30</v>
      </c>
      <c r="E41" t="s">
        <v>19</v>
      </c>
      <c r="F41">
        <v>1</v>
      </c>
      <c r="G41">
        <f t="shared" si="13"/>
        <v>50</v>
      </c>
      <c r="I41">
        <v>2050</v>
      </c>
      <c r="J41" t="s">
        <v>31</v>
      </c>
      <c r="K41">
        <f t="shared" si="14"/>
        <v>52.5</v>
      </c>
      <c r="L41" cm="1">
        <f t="array" ref="L41">STOWA2024_NDJF_T(A41*60,K41,I41,J41,"")</f>
        <v>30.1240403093624</v>
      </c>
      <c r="M41">
        <f t="shared" si="4"/>
        <v>9.9588234818143398E-2</v>
      </c>
    </row>
    <row r="42" spans="1:13" x14ac:dyDescent="0.3">
      <c r="A42">
        <v>24</v>
      </c>
      <c r="B42">
        <f t="shared" si="12"/>
        <v>4.447253144587611E-2</v>
      </c>
      <c r="C42">
        <f t="shared" si="9"/>
        <v>4.447253144587611E-2</v>
      </c>
      <c r="D42" t="s">
        <v>30</v>
      </c>
      <c r="E42" t="s">
        <v>19</v>
      </c>
      <c r="F42">
        <v>1</v>
      </c>
      <c r="G42">
        <f t="shared" si="13"/>
        <v>55</v>
      </c>
      <c r="I42">
        <v>2050</v>
      </c>
      <c r="J42" t="s">
        <v>31</v>
      </c>
      <c r="K42">
        <f t="shared" si="14"/>
        <v>57.5</v>
      </c>
      <c r="L42" cm="1">
        <f t="array" ref="L42">STOWA2024_NDJF_T(A42*60,K42,I42,J42,"")</f>
        <v>54.430948285956518</v>
      </c>
      <c r="M42">
        <f t="shared" si="4"/>
        <v>5.5115703372267288E-2</v>
      </c>
    </row>
    <row r="43" spans="1:13" x14ac:dyDescent="0.3">
      <c r="A43">
        <v>24</v>
      </c>
      <c r="B43">
        <f t="shared" si="12"/>
        <v>2.3856406507688159E-2</v>
      </c>
      <c r="C43">
        <f t="shared" si="9"/>
        <v>2.3856406507688159E-2</v>
      </c>
      <c r="D43" t="s">
        <v>30</v>
      </c>
      <c r="E43" t="s">
        <v>19</v>
      </c>
      <c r="F43">
        <v>1</v>
      </c>
      <c r="G43">
        <f t="shared" si="13"/>
        <v>60</v>
      </c>
      <c r="I43">
        <v>2050</v>
      </c>
      <c r="J43" t="s">
        <v>31</v>
      </c>
      <c r="K43">
        <f t="shared" si="14"/>
        <v>62.5</v>
      </c>
      <c r="L43" cm="1">
        <f t="array" ref="L43">STOWA2024_NDJF_T(A43*60,K43,I43,J43,"")</f>
        <v>95.971448526066894</v>
      </c>
      <c r="M43">
        <f t="shared" si="4"/>
        <v>3.1259296864579129E-2</v>
      </c>
    </row>
    <row r="44" spans="1:13" x14ac:dyDescent="0.3">
      <c r="A44">
        <v>24</v>
      </c>
      <c r="B44">
        <f t="shared" si="12"/>
        <v>1.3126110095863834E-2</v>
      </c>
      <c r="C44">
        <f t="shared" si="9"/>
        <v>1.3126110095863834E-2</v>
      </c>
      <c r="D44" t="s">
        <v>30</v>
      </c>
      <c r="E44" t="s">
        <v>19</v>
      </c>
      <c r="F44">
        <v>1</v>
      </c>
      <c r="G44">
        <f t="shared" si="13"/>
        <v>65</v>
      </c>
      <c r="I44">
        <v>2050</v>
      </c>
      <c r="J44" t="s">
        <v>31</v>
      </c>
      <c r="K44">
        <f t="shared" si="14"/>
        <v>67.5</v>
      </c>
      <c r="L44" cm="1">
        <f t="array" ref="L44">STOWA2024_NDJF_T(A44*60,K44,I44,J44,"")</f>
        <v>165.44251367750871</v>
      </c>
      <c r="M44">
        <f t="shared" si="4"/>
        <v>1.8133186768715295E-2</v>
      </c>
    </row>
    <row r="45" spans="1:13" x14ac:dyDescent="0.3">
      <c r="A45">
        <v>24</v>
      </c>
      <c r="B45">
        <f t="shared" si="12"/>
        <v>7.3928898962175513E-3</v>
      </c>
      <c r="C45">
        <f t="shared" si="9"/>
        <v>7.3928898962175513E-3</v>
      </c>
      <c r="D45" t="s">
        <v>30</v>
      </c>
      <c r="E45" t="s">
        <v>19</v>
      </c>
      <c r="F45">
        <v>1</v>
      </c>
      <c r="G45">
        <f t="shared" si="13"/>
        <v>70</v>
      </c>
      <c r="I45">
        <v>2050</v>
      </c>
      <c r="J45" t="s">
        <v>31</v>
      </c>
      <c r="K45">
        <f t="shared" si="14"/>
        <v>72.5</v>
      </c>
      <c r="L45" cm="1">
        <f t="array" ref="L45">STOWA2024_NDJF_T(A45*60,K45,I45,J45,"")</f>
        <v>279.32188799007804</v>
      </c>
      <c r="M45">
        <f t="shared" si="4"/>
        <v>1.0740296872497744E-2</v>
      </c>
    </row>
    <row r="46" spans="1:13" x14ac:dyDescent="0.3">
      <c r="A46">
        <v>24</v>
      </c>
      <c r="B46">
        <f t="shared" si="12"/>
        <v>4.254930449508993E-3</v>
      </c>
      <c r="C46">
        <f t="shared" si="9"/>
        <v>4.254930449508993E-3</v>
      </c>
      <c r="D46" t="s">
        <v>30</v>
      </c>
      <c r="E46" t="s">
        <v>19</v>
      </c>
      <c r="F46">
        <v>1</v>
      </c>
      <c r="G46">
        <f t="shared" si="13"/>
        <v>75</v>
      </c>
      <c r="I46">
        <v>2050</v>
      </c>
      <c r="J46" t="s">
        <v>31</v>
      </c>
      <c r="K46">
        <f t="shared" si="14"/>
        <v>77.5</v>
      </c>
      <c r="L46" cm="1">
        <f t="array" ref="L46">STOWA2024_NDJF_T(A46*60,K46,I46,J46,"")</f>
        <v>462.57987665367165</v>
      </c>
      <c r="M46">
        <f t="shared" si="4"/>
        <v>6.485366422988751E-3</v>
      </c>
    </row>
    <row r="47" spans="1:13" x14ac:dyDescent="0.3">
      <c r="A47">
        <v>24</v>
      </c>
      <c r="B47">
        <f t="shared" si="12"/>
        <v>2.4984803635051487E-3</v>
      </c>
      <c r="C47">
        <f t="shared" si="9"/>
        <v>2.4984803635051487E-3</v>
      </c>
      <c r="D47" t="s">
        <v>30</v>
      </c>
      <c r="E47" t="s">
        <v>19</v>
      </c>
      <c r="F47">
        <v>1</v>
      </c>
      <c r="G47">
        <f t="shared" si="13"/>
        <v>80</v>
      </c>
      <c r="I47">
        <v>2050</v>
      </c>
      <c r="J47" t="s">
        <v>31</v>
      </c>
      <c r="K47">
        <f t="shared" si="14"/>
        <v>82.5</v>
      </c>
      <c r="L47" cm="1">
        <f t="array" ref="L47">STOWA2024_NDJF_T(A47*60,K47,I47,J47,"")</f>
        <v>752.46695171132433</v>
      </c>
      <c r="M47">
        <f t="shared" si="4"/>
        <v>3.9868860594836023E-3</v>
      </c>
    </row>
    <row r="48" spans="1:13" x14ac:dyDescent="0.3">
      <c r="A48">
        <v>24</v>
      </c>
      <c r="B48">
        <f t="shared" si="12"/>
        <v>1.4946999100644313E-3</v>
      </c>
      <c r="C48">
        <f t="shared" si="9"/>
        <v>1.4946999100644313E-3</v>
      </c>
      <c r="D48" t="s">
        <v>30</v>
      </c>
      <c r="E48" t="s">
        <v>19</v>
      </c>
      <c r="F48">
        <v>1</v>
      </c>
      <c r="G48">
        <f t="shared" si="13"/>
        <v>85</v>
      </c>
      <c r="I48">
        <v>2050</v>
      </c>
      <c r="J48" t="s">
        <v>31</v>
      </c>
      <c r="K48">
        <f t="shared" si="14"/>
        <v>87.5</v>
      </c>
      <c r="L48" cm="1">
        <f t="array" ref="L48">STOWA2024_NDJF_T(A48*60,K48,I48,J48,"")</f>
        <v>1203.7624078358594</v>
      </c>
      <c r="M48">
        <f t="shared" si="4"/>
        <v>2.492186149419171E-3</v>
      </c>
    </row>
    <row r="49" spans="1:13" x14ac:dyDescent="0.3">
      <c r="A49">
        <v>24</v>
      </c>
      <c r="B49">
        <f t="shared" si="12"/>
        <v>9.0986773028978694E-4</v>
      </c>
      <c r="C49">
        <f t="shared" si="9"/>
        <v>9.0986773028978694E-4</v>
      </c>
      <c r="D49" t="s">
        <v>30</v>
      </c>
      <c r="E49" t="s">
        <v>19</v>
      </c>
      <c r="F49">
        <v>1</v>
      </c>
      <c r="G49">
        <f t="shared" si="13"/>
        <v>90</v>
      </c>
      <c r="I49">
        <v>2050</v>
      </c>
      <c r="J49" t="s">
        <v>31</v>
      </c>
      <c r="K49">
        <f t="shared" si="14"/>
        <v>92.5</v>
      </c>
      <c r="L49" cm="1">
        <f t="array" ref="L49">STOWA2024_NDJF_T(A49*60,K49,I49,J49,"")</f>
        <v>1895.9521444809106</v>
      </c>
      <c r="M49">
        <f t="shared" si="4"/>
        <v>1.5823184191293841E-3</v>
      </c>
    </row>
    <row r="50" spans="1:13" x14ac:dyDescent="0.3">
      <c r="A50">
        <v>24</v>
      </c>
      <c r="B50">
        <f t="shared" si="12"/>
        <v>5.6292991593685023E-4</v>
      </c>
      <c r="C50">
        <f t="shared" si="9"/>
        <v>5.6292991593685023E-4</v>
      </c>
      <c r="D50" t="s">
        <v>30</v>
      </c>
      <c r="E50" t="s">
        <v>19</v>
      </c>
      <c r="F50">
        <v>1</v>
      </c>
      <c r="G50">
        <f t="shared" si="13"/>
        <v>95</v>
      </c>
      <c r="I50">
        <v>2050</v>
      </c>
      <c r="J50" t="s">
        <v>31</v>
      </c>
      <c r="K50">
        <f t="shared" si="14"/>
        <v>97.5</v>
      </c>
      <c r="L50" cm="1">
        <f t="array" ref="L50">STOWA2024_NDJF_T(A50*60,K50,I50,J50,"")</f>
        <v>2942.9407832289276</v>
      </c>
      <c r="M50">
        <f t="shared" si="4"/>
        <v>1.0193885031925338E-3</v>
      </c>
    </row>
    <row r="51" spans="1:13" x14ac:dyDescent="0.3">
      <c r="A51">
        <v>24</v>
      </c>
      <c r="B51">
        <f t="shared" si="12"/>
        <v>3.5361333076831998E-4</v>
      </c>
      <c r="C51">
        <f t="shared" si="9"/>
        <v>3.5361333076831998E-4</v>
      </c>
      <c r="D51" t="s">
        <v>30</v>
      </c>
      <c r="E51" t="s">
        <v>19</v>
      </c>
      <c r="F51">
        <v>1</v>
      </c>
      <c r="G51">
        <f t="shared" si="13"/>
        <v>100</v>
      </c>
      <c r="I51">
        <v>2050</v>
      </c>
      <c r="J51" t="s">
        <v>31</v>
      </c>
      <c r="K51">
        <f t="shared" si="14"/>
        <v>102.5</v>
      </c>
      <c r="L51" cm="1">
        <f t="array" ref="L51">STOWA2024_NDJF_T(A51*60,K51,I51,J51,"")</f>
        <v>4506.025643876791</v>
      </c>
      <c r="M51">
        <f t="shared" si="4"/>
        <v>6.6577517242421386E-4</v>
      </c>
    </row>
    <row r="52" spans="1:13" x14ac:dyDescent="0.3">
      <c r="A52">
        <v>24</v>
      </c>
      <c r="B52">
        <f t="shared" si="12"/>
        <v>2.2532625877704925E-4</v>
      </c>
      <c r="C52">
        <f t="shared" si="9"/>
        <v>2.2532625877704925E-4</v>
      </c>
      <c r="D52" t="s">
        <v>30</v>
      </c>
      <c r="E52" t="s">
        <v>19</v>
      </c>
      <c r="F52">
        <v>1</v>
      </c>
      <c r="G52">
        <f t="shared" si="13"/>
        <v>105</v>
      </c>
      <c r="I52">
        <v>2050</v>
      </c>
      <c r="J52" t="s">
        <v>31</v>
      </c>
      <c r="K52">
        <f t="shared" si="14"/>
        <v>107.5</v>
      </c>
      <c r="L52" cm="1">
        <f t="array" ref="L52">STOWA2024_NDJF_T(A52*60,K52,I52,J52,"")</f>
        <v>6811.2326016615943</v>
      </c>
      <c r="M52">
        <f t="shared" si="4"/>
        <v>4.4044891364716462E-4</v>
      </c>
    </row>
    <row r="53" spans="1:13" x14ac:dyDescent="0.3">
      <c r="A53">
        <v>24</v>
      </c>
      <c r="B53">
        <f t="shared" si="12"/>
        <v>1.4552262434132542E-4</v>
      </c>
      <c r="C53">
        <f t="shared" si="9"/>
        <v>1.4552262434132542E-4</v>
      </c>
      <c r="D53" t="s">
        <v>30</v>
      </c>
      <c r="E53" t="s">
        <v>19</v>
      </c>
      <c r="F53">
        <v>1</v>
      </c>
      <c r="G53">
        <f t="shared" si="13"/>
        <v>110</v>
      </c>
      <c r="I53">
        <v>2050</v>
      </c>
      <c r="J53" t="s">
        <v>31</v>
      </c>
      <c r="K53">
        <f t="shared" si="14"/>
        <v>112.5</v>
      </c>
      <c r="L53" cm="1">
        <f t="array" ref="L53">STOWA2024_NDJF_T(A53*60,K53,I53,J53,"")</f>
        <v>10172.033178395275</v>
      </c>
      <c r="M53">
        <f t="shared" si="4"/>
        <v>2.949262893058392E-4</v>
      </c>
    </row>
    <row r="54" spans="1:13" x14ac:dyDescent="0.3">
      <c r="A54">
        <v>24</v>
      </c>
      <c r="B54">
        <f t="shared" si="12"/>
        <v>9.5175151063921296E-5</v>
      </c>
      <c r="C54">
        <f t="shared" si="9"/>
        <v>9.5175151063921296E-5</v>
      </c>
      <c r="D54" t="s">
        <v>30</v>
      </c>
      <c r="E54" t="s">
        <v>19</v>
      </c>
      <c r="F54">
        <v>1</v>
      </c>
      <c r="G54">
        <f t="shared" si="13"/>
        <v>115</v>
      </c>
      <c r="I54">
        <v>2050</v>
      </c>
      <c r="J54" t="s">
        <v>31</v>
      </c>
      <c r="K54">
        <f t="shared" si="14"/>
        <v>117.5</v>
      </c>
      <c r="L54" cm="1">
        <f t="array" ref="L54">STOWA2024_NDJF_T(A54*60,K54,I54,J54,"")</f>
        <v>15018.687885356181</v>
      </c>
      <c r="M54">
        <f t="shared" si="4"/>
        <v>1.9975113824191791E-4</v>
      </c>
    </row>
    <row r="55" spans="1:13" x14ac:dyDescent="0.3">
      <c r="A55">
        <v>24</v>
      </c>
      <c r="B55">
        <f t="shared" si="12"/>
        <v>6.2995436290079465E-5</v>
      </c>
      <c r="C55">
        <f t="shared" si="9"/>
        <v>6.2995436290079465E-5</v>
      </c>
      <c r="D55" t="s">
        <v>30</v>
      </c>
      <c r="E55" t="s">
        <v>19</v>
      </c>
      <c r="F55">
        <v>1</v>
      </c>
      <c r="G55">
        <f t="shared" si="13"/>
        <v>120</v>
      </c>
      <c r="I55">
        <v>2050</v>
      </c>
      <c r="J55" t="s">
        <v>31</v>
      </c>
      <c r="K55">
        <f t="shared" si="14"/>
        <v>122.5</v>
      </c>
      <c r="L55" cm="1">
        <f t="array" ref="L55">STOWA2024_NDJF_T(A55*60,K55,I55,J55,"")</f>
        <v>21936.928092815586</v>
      </c>
      <c r="M55">
        <f t="shared" si="4"/>
        <v>1.3675570195183844E-4</v>
      </c>
    </row>
    <row r="56" spans="1:13" x14ac:dyDescent="0.3">
      <c r="A56">
        <v>24</v>
      </c>
      <c r="B56">
        <f t="shared" si="12"/>
        <v>4.2168996831176339E-5</v>
      </c>
      <c r="C56">
        <f t="shared" si="9"/>
        <v>4.2168996831176339E-5</v>
      </c>
      <c r="D56" t="s">
        <v>30</v>
      </c>
      <c r="E56" t="s">
        <v>19</v>
      </c>
      <c r="F56">
        <v>1</v>
      </c>
      <c r="G56">
        <f t="shared" si="13"/>
        <v>125</v>
      </c>
      <c r="I56">
        <v>2050</v>
      </c>
      <c r="J56" t="s">
        <v>31</v>
      </c>
      <c r="K56">
        <f t="shared" si="14"/>
        <v>127.5</v>
      </c>
      <c r="L56" cm="1">
        <f t="array" ref="L56">STOWA2024_NDJF_T(A56*60,K56,I56,J56,"")</f>
        <v>31716.93100180378</v>
      </c>
      <c r="M56">
        <f t="shared" si="4"/>
        <v>9.45867051206621E-5</v>
      </c>
    </row>
    <row r="57" spans="1:13" x14ac:dyDescent="0.3">
      <c r="A57">
        <v>24</v>
      </c>
      <c r="B57">
        <f t="shared" si="12"/>
        <v>2.8530881971309665E-5</v>
      </c>
      <c r="C57">
        <f t="shared" si="9"/>
        <v>2.8530881971309665E-5</v>
      </c>
      <c r="D57" t="s">
        <v>30</v>
      </c>
      <c r="E57" t="s">
        <v>19</v>
      </c>
      <c r="F57">
        <v>1</v>
      </c>
      <c r="G57">
        <f t="shared" si="13"/>
        <v>130</v>
      </c>
      <c r="I57">
        <v>2050</v>
      </c>
      <c r="J57" t="s">
        <v>31</v>
      </c>
      <c r="K57">
        <f t="shared" si="14"/>
        <v>132.5</v>
      </c>
      <c r="L57" cm="1">
        <f t="array" ref="L57">STOWA2024_NDJF_T(A57*60,K57,I57,J57,"")</f>
        <v>45416.132249491311</v>
      </c>
      <c r="M57">
        <f t="shared" si="4"/>
        <v>6.6055823149352436E-5</v>
      </c>
    </row>
    <row r="58" spans="1:13" x14ac:dyDescent="0.3">
      <c r="A58">
        <v>24</v>
      </c>
      <c r="B58">
        <f t="shared" si="12"/>
        <v>1.9499699207651113E-5</v>
      </c>
      <c r="C58">
        <f t="shared" si="9"/>
        <v>1.9499699207651113E-5</v>
      </c>
      <c r="D58" t="s">
        <v>30</v>
      </c>
      <c r="E58" t="s">
        <v>19</v>
      </c>
      <c r="F58">
        <v>1</v>
      </c>
      <c r="G58">
        <f t="shared" si="13"/>
        <v>135</v>
      </c>
      <c r="I58">
        <v>2050</v>
      </c>
      <c r="J58" t="s">
        <v>31</v>
      </c>
      <c r="K58">
        <f t="shared" si="14"/>
        <v>137.5</v>
      </c>
      <c r="L58" cm="1">
        <f t="array" ref="L58">STOWA2024_NDJF_T(A58*60,K58,I58,J58,"")</f>
        <v>64438.354098306605</v>
      </c>
      <c r="M58">
        <f t="shared" si="4"/>
        <v>4.6556123941701323E-5</v>
      </c>
    </row>
    <row r="59" spans="1:13" x14ac:dyDescent="0.3">
      <c r="A59">
        <v>24</v>
      </c>
      <c r="B59">
        <f t="shared" si="12"/>
        <v>1.3456474028333596E-5</v>
      </c>
      <c r="C59">
        <f t="shared" si="9"/>
        <v>1.3456474028333596E-5</v>
      </c>
      <c r="D59" t="s">
        <v>30</v>
      </c>
      <c r="E59" t="s">
        <v>19</v>
      </c>
      <c r="F59">
        <v>1</v>
      </c>
      <c r="G59">
        <f t="shared" si="13"/>
        <v>140</v>
      </c>
      <c r="I59">
        <v>2050</v>
      </c>
      <c r="J59" t="s">
        <v>31</v>
      </c>
      <c r="K59">
        <f t="shared" si="14"/>
        <v>142.5</v>
      </c>
      <c r="L59" cm="1">
        <f t="array" ref="L59">STOWA2024_NDJF_T(A59*60,K59,I59,J59,"")</f>
        <v>90635.399705191769</v>
      </c>
      <c r="M59">
        <f t="shared" si="4"/>
        <v>3.3099649913367727E-5</v>
      </c>
    </row>
    <row r="60" spans="1:13" x14ac:dyDescent="0.3">
      <c r="A60">
        <v>24</v>
      </c>
      <c r="B60">
        <f t="shared" si="12"/>
        <v>9.3711744394925906E-6</v>
      </c>
      <c r="C60">
        <f t="shared" si="9"/>
        <v>9.3711744394925906E-6</v>
      </c>
      <c r="D60" t="s">
        <v>30</v>
      </c>
      <c r="E60" t="s">
        <v>19</v>
      </c>
      <c r="F60">
        <v>1</v>
      </c>
      <c r="G60">
        <f t="shared" si="13"/>
        <v>145</v>
      </c>
      <c r="I60">
        <v>2050</v>
      </c>
      <c r="J60" t="s">
        <v>31</v>
      </c>
      <c r="K60">
        <f t="shared" si="14"/>
        <v>147.5</v>
      </c>
      <c r="L60" cm="1">
        <f t="array" ref="L60">STOWA2024_NDJF_T(A60*60,K60,I60,J60,"")</f>
        <v>126430.37279419725</v>
      </c>
      <c r="M60">
        <f t="shared" si="4"/>
        <v>2.3728475473875137E-5</v>
      </c>
    </row>
    <row r="61" spans="1:13" x14ac:dyDescent="0.3">
      <c r="A61">
        <v>24</v>
      </c>
      <c r="B61">
        <f t="shared" si="12"/>
        <v>6.5830701047300091E-6</v>
      </c>
      <c r="C61">
        <f t="shared" si="9"/>
        <v>6.5830701047300091E-6</v>
      </c>
      <c r="D61" t="s">
        <v>30</v>
      </c>
      <c r="E61" t="s">
        <v>19</v>
      </c>
      <c r="F61">
        <v>1</v>
      </c>
      <c r="G61">
        <f t="shared" si="13"/>
        <v>150</v>
      </c>
      <c r="I61">
        <v>2050</v>
      </c>
      <c r="J61" t="s">
        <v>31</v>
      </c>
      <c r="K61">
        <f t="shared" si="14"/>
        <v>152.5</v>
      </c>
      <c r="L61" cm="1">
        <f t="array" ref="L61">STOWA2024_NDJF_T(A61*60,K61,I61,J61,"")</f>
        <v>174973.99072283239</v>
      </c>
      <c r="M61">
        <f t="shared" si="4"/>
        <v>1.7145405369145128E-5</v>
      </c>
    </row>
    <row r="62" spans="1:13" x14ac:dyDescent="0.3">
      <c r="A62">
        <v>24</v>
      </c>
      <c r="B62">
        <f t="shared" si="12"/>
        <v>4.6631443005394495E-6</v>
      </c>
      <c r="C62">
        <f t="shared" si="9"/>
        <v>4.6631443005394495E-6</v>
      </c>
      <c r="D62" t="s">
        <v>30</v>
      </c>
      <c r="E62" t="s">
        <v>19</v>
      </c>
      <c r="F62">
        <v>1</v>
      </c>
      <c r="G62">
        <f t="shared" si="13"/>
        <v>155</v>
      </c>
      <c r="I62">
        <v>2050</v>
      </c>
      <c r="J62" t="s">
        <v>31</v>
      </c>
      <c r="K62">
        <f t="shared" si="14"/>
        <v>157.5</v>
      </c>
      <c r="L62" cm="1">
        <f t="array" ref="L62">STOWA2024_NDJF_T(A62*60,K62,I62,J62,"")</f>
        <v>240341.07150228936</v>
      </c>
      <c r="M62">
        <f t="shared" si="4"/>
        <v>1.2482261068605678E-5</v>
      </c>
    </row>
    <row r="63" spans="1:13" x14ac:dyDescent="0.3">
      <c r="A63">
        <v>24</v>
      </c>
      <c r="B63" s="1">
        <f>M62</f>
        <v>1.2482261068605678E-5</v>
      </c>
      <c r="C63">
        <f t="shared" si="9"/>
        <v>1.2482261068605678E-5</v>
      </c>
      <c r="D63" t="s">
        <v>30</v>
      </c>
      <c r="E63" t="s">
        <v>19</v>
      </c>
      <c r="F63">
        <v>1</v>
      </c>
      <c r="G63">
        <f t="shared" si="13"/>
        <v>160</v>
      </c>
      <c r="I63">
        <v>2050</v>
      </c>
      <c r="J63" t="s">
        <v>31</v>
      </c>
      <c r="K63" s="1">
        <v>999</v>
      </c>
      <c r="L63" cm="1">
        <f t="array" ref="L63">STOWA2024_NDJF_T(A63*60,K63,I63,J63,"")</f>
        <v>619589071442709.25</v>
      </c>
      <c r="M63">
        <f t="shared" si="4"/>
        <v>4.8419188431043805E-15</v>
      </c>
    </row>
    <row r="64" spans="1:13" x14ac:dyDescent="0.3">
      <c r="A64">
        <v>48</v>
      </c>
      <c r="B64" s="1">
        <f>365.25*24/A64 - M64</f>
        <v>118.12524634798164</v>
      </c>
      <c r="C64">
        <f>B64</f>
        <v>118.12524634798164</v>
      </c>
      <c r="D64" t="s">
        <v>30</v>
      </c>
      <c r="E64" t="s">
        <v>19</v>
      </c>
      <c r="F64">
        <v>1</v>
      </c>
      <c r="G64">
        <v>10</v>
      </c>
      <c r="I64">
        <v>2050</v>
      </c>
      <c r="J64" t="s">
        <v>31</v>
      </c>
      <c r="K64" s="1">
        <v>12.5</v>
      </c>
      <c r="L64" cm="1">
        <f t="array" ref="L64">STOWA2024_NDJF_T(A64*60,K64,I64,J64,"")</f>
        <v>4.6511805551773956E-2</v>
      </c>
      <c r="M64">
        <f t="shared" si="4"/>
        <v>64.499753652018356</v>
      </c>
    </row>
    <row r="65" spans="1:13" x14ac:dyDescent="0.3">
      <c r="A65">
        <v>48</v>
      </c>
      <c r="B65">
        <f t="shared" ref="B65:B69" si="15">M64-M65</f>
        <v>31.753492951463194</v>
      </c>
      <c r="C65">
        <f t="shared" ref="C65:C94" si="16">B65</f>
        <v>31.753492951463194</v>
      </c>
      <c r="D65" t="s">
        <v>30</v>
      </c>
      <c r="E65" t="s">
        <v>19</v>
      </c>
      <c r="F65">
        <v>1</v>
      </c>
      <c r="G65">
        <f t="shared" ref="G65:G69" si="17">G64+5</f>
        <v>15</v>
      </c>
      <c r="I65">
        <v>2050</v>
      </c>
      <c r="J65" t="s">
        <v>31</v>
      </c>
      <c r="K65">
        <f t="shared" ref="K65:K69" si="18">AVERAGE(G65:G66)</f>
        <v>17.5</v>
      </c>
      <c r="L65" cm="1">
        <f t="array" ref="L65">STOWA2024_NDJF_T(A65*60,K65,I65,J65,"")</f>
        <v>9.1613513598795104E-2</v>
      </c>
      <c r="M65">
        <f t="shared" si="4"/>
        <v>32.746260700555162</v>
      </c>
    </row>
    <row r="66" spans="1:13" x14ac:dyDescent="0.3">
      <c r="A66">
        <v>48</v>
      </c>
      <c r="B66">
        <f t="shared" si="15"/>
        <v>15.703447642585353</v>
      </c>
      <c r="C66">
        <f t="shared" si="16"/>
        <v>15.703447642585353</v>
      </c>
      <c r="D66" t="s">
        <v>30</v>
      </c>
      <c r="E66" t="s">
        <v>19</v>
      </c>
      <c r="F66">
        <v>1</v>
      </c>
      <c r="G66">
        <f t="shared" si="17"/>
        <v>20</v>
      </c>
      <c r="I66">
        <v>2050</v>
      </c>
      <c r="J66" t="s">
        <v>31</v>
      </c>
      <c r="K66">
        <f t="shared" si="18"/>
        <v>22.5</v>
      </c>
      <c r="L66" cm="1">
        <f t="array" ref="L66">STOWA2024_NDJF_T(A66*60,K66,I66,J66,"")</f>
        <v>0.17602727846604502</v>
      </c>
      <c r="M66">
        <f t="shared" si="4"/>
        <v>17.042813057969809</v>
      </c>
    </row>
    <row r="67" spans="1:13" x14ac:dyDescent="0.3">
      <c r="A67">
        <v>48</v>
      </c>
      <c r="B67">
        <f t="shared" si="15"/>
        <v>7.9662262918970814</v>
      </c>
      <c r="C67">
        <f t="shared" si="16"/>
        <v>7.9662262918970814</v>
      </c>
      <c r="D67" t="s">
        <v>30</v>
      </c>
      <c r="E67" t="s">
        <v>19</v>
      </c>
      <c r="F67">
        <v>1</v>
      </c>
      <c r="G67">
        <f t="shared" si="17"/>
        <v>25</v>
      </c>
      <c r="I67">
        <v>2050</v>
      </c>
      <c r="J67" t="s">
        <v>31</v>
      </c>
      <c r="K67">
        <f t="shared" si="18"/>
        <v>27.5</v>
      </c>
      <c r="L67" cm="1">
        <f t="array" ref="L67">STOWA2024_NDJF_T(A67*60,K67,I67,J67,"")</f>
        <v>0.33052072076407252</v>
      </c>
      <c r="M67">
        <f t="shared" ref="M67:M130" si="19">1/L67 * 12/4</f>
        <v>9.0765867660727277</v>
      </c>
    </row>
    <row r="68" spans="1:13" x14ac:dyDescent="0.3">
      <c r="A68">
        <v>48</v>
      </c>
      <c r="B68">
        <f t="shared" si="15"/>
        <v>4.1376092389886434</v>
      </c>
      <c r="C68">
        <f t="shared" si="16"/>
        <v>4.1376092389886434</v>
      </c>
      <c r="D68" t="s">
        <v>30</v>
      </c>
      <c r="E68" t="s">
        <v>19</v>
      </c>
      <c r="F68">
        <v>1</v>
      </c>
      <c r="G68">
        <f t="shared" si="17"/>
        <v>30</v>
      </c>
      <c r="I68">
        <v>2050</v>
      </c>
      <c r="J68" t="s">
        <v>31</v>
      </c>
      <c r="K68">
        <f t="shared" si="18"/>
        <v>32.5</v>
      </c>
      <c r="L68" cm="1">
        <f t="array" ref="L68">STOWA2024_NDJF_T(A68*60,K68,I68,J68,"")</f>
        <v>0.60741317075219925</v>
      </c>
      <c r="M68">
        <f t="shared" si="19"/>
        <v>4.9389775270840843</v>
      </c>
    </row>
    <row r="69" spans="1:13" x14ac:dyDescent="0.3">
      <c r="A69">
        <v>48</v>
      </c>
      <c r="B69">
        <f t="shared" si="15"/>
        <v>2.1967126765140046</v>
      </c>
      <c r="C69">
        <f t="shared" si="16"/>
        <v>2.1967126765140046</v>
      </c>
      <c r="D69" t="s">
        <v>30</v>
      </c>
      <c r="E69" t="s">
        <v>19</v>
      </c>
      <c r="F69">
        <v>1</v>
      </c>
      <c r="G69">
        <f t="shared" si="17"/>
        <v>35</v>
      </c>
      <c r="I69">
        <v>2050</v>
      </c>
      <c r="J69" t="s">
        <v>31</v>
      </c>
      <c r="K69">
        <f t="shared" si="18"/>
        <v>37.5</v>
      </c>
      <c r="L69" cm="1">
        <f t="array" ref="L69">STOWA2024_NDJF_T(A69*60,K69,I69,J69,"")</f>
        <v>1.0939862352742262</v>
      </c>
      <c r="M69">
        <f t="shared" si="19"/>
        <v>2.7422648505700797</v>
      </c>
    </row>
    <row r="70" spans="1:13" x14ac:dyDescent="0.3">
      <c r="A70">
        <v>48</v>
      </c>
      <c r="B70">
        <f>M69-M70</f>
        <v>1.1909850911434048</v>
      </c>
      <c r="C70">
        <f t="shared" si="16"/>
        <v>1.1909850911434048</v>
      </c>
      <c r="D70" t="s">
        <v>30</v>
      </c>
      <c r="E70" t="s">
        <v>19</v>
      </c>
      <c r="F70">
        <v>1</v>
      </c>
      <c r="G70">
        <f>G69+5</f>
        <v>40</v>
      </c>
      <c r="I70">
        <v>2050</v>
      </c>
      <c r="J70" t="s">
        <v>31</v>
      </c>
      <c r="K70">
        <f>AVERAGE(G70:G71)</f>
        <v>42.5</v>
      </c>
      <c r="L70" cm="1">
        <f t="array" ref="L70">STOWA2024_NDJF_T(A70*60,K70,I70,J70,"")</f>
        <v>1.933887154634665</v>
      </c>
      <c r="M70">
        <f t="shared" si="19"/>
        <v>1.551279759426675</v>
      </c>
    </row>
    <row r="71" spans="1:13" x14ac:dyDescent="0.3">
      <c r="A71">
        <v>48</v>
      </c>
      <c r="B71">
        <f t="shared" ref="B71:B93" si="20">M70-M71</f>
        <v>0.65813726504939751</v>
      </c>
      <c r="C71">
        <f t="shared" si="16"/>
        <v>0.65813726504939751</v>
      </c>
      <c r="D71" t="s">
        <v>30</v>
      </c>
      <c r="E71" t="s">
        <v>19</v>
      </c>
      <c r="F71">
        <v>1</v>
      </c>
      <c r="G71">
        <f t="shared" ref="G71:G94" si="21">G70+5</f>
        <v>45</v>
      </c>
      <c r="I71">
        <v>2050</v>
      </c>
      <c r="J71" t="s">
        <v>31</v>
      </c>
      <c r="K71">
        <f t="shared" ref="K71:K93" si="22">AVERAGE(G71:G72)</f>
        <v>47.5</v>
      </c>
      <c r="L71" cm="1">
        <f t="array" ref="L71">STOWA2024_NDJF_T(A71*60,K71,I71,J71,"")</f>
        <v>3.3589265082406357</v>
      </c>
      <c r="M71">
        <f t="shared" si="19"/>
        <v>0.89314249437727744</v>
      </c>
    </row>
    <row r="72" spans="1:13" x14ac:dyDescent="0.3">
      <c r="A72">
        <v>48</v>
      </c>
      <c r="B72">
        <f t="shared" si="20"/>
        <v>0.37033389408974005</v>
      </c>
      <c r="C72">
        <f t="shared" si="16"/>
        <v>0.37033389408974005</v>
      </c>
      <c r="D72" t="s">
        <v>30</v>
      </c>
      <c r="E72" t="s">
        <v>19</v>
      </c>
      <c r="F72">
        <v>1</v>
      </c>
      <c r="G72">
        <f t="shared" si="21"/>
        <v>50</v>
      </c>
      <c r="I72">
        <v>2050</v>
      </c>
      <c r="J72" t="s">
        <v>31</v>
      </c>
      <c r="K72">
        <f t="shared" si="22"/>
        <v>52.5</v>
      </c>
      <c r="L72" cm="1">
        <f t="array" ref="L72">STOWA2024_NDJF_T(A72*60,K72,I72,J72,"")</f>
        <v>5.7382376616414534</v>
      </c>
      <c r="M72">
        <f t="shared" si="19"/>
        <v>0.52280860028753739</v>
      </c>
    </row>
    <row r="73" spans="1:13" x14ac:dyDescent="0.3">
      <c r="A73">
        <v>48</v>
      </c>
      <c r="B73">
        <f t="shared" si="20"/>
        <v>0.21197066195409164</v>
      </c>
      <c r="C73">
        <f t="shared" si="16"/>
        <v>0.21197066195409164</v>
      </c>
      <c r="D73" t="s">
        <v>30</v>
      </c>
      <c r="E73" t="s">
        <v>19</v>
      </c>
      <c r="F73">
        <v>1</v>
      </c>
      <c r="G73">
        <f t="shared" si="21"/>
        <v>55</v>
      </c>
      <c r="I73">
        <v>2050</v>
      </c>
      <c r="J73" t="s">
        <v>31</v>
      </c>
      <c r="K73">
        <f t="shared" si="22"/>
        <v>57.5</v>
      </c>
      <c r="L73" cm="1">
        <f t="array" ref="L73">STOWA2024_NDJF_T(A73*60,K73,I73,J73,"")</f>
        <v>9.6513315462213765</v>
      </c>
      <c r="M73">
        <f t="shared" si="19"/>
        <v>0.31083793833344575</v>
      </c>
    </row>
    <row r="74" spans="1:13" x14ac:dyDescent="0.3">
      <c r="A74">
        <v>48</v>
      </c>
      <c r="B74">
        <f t="shared" si="20"/>
        <v>0.12328972647798228</v>
      </c>
      <c r="C74">
        <f t="shared" si="16"/>
        <v>0.12328972647798228</v>
      </c>
      <c r="D74" t="s">
        <v>30</v>
      </c>
      <c r="E74" t="s">
        <v>19</v>
      </c>
      <c r="F74">
        <v>1</v>
      </c>
      <c r="G74">
        <f t="shared" si="21"/>
        <v>60</v>
      </c>
      <c r="I74">
        <v>2050</v>
      </c>
      <c r="J74" t="s">
        <v>31</v>
      </c>
      <c r="K74">
        <f t="shared" si="22"/>
        <v>62.5</v>
      </c>
      <c r="L74" cm="1">
        <f t="array" ref="L74">STOWA2024_NDJF_T(A74*60,K74,I74,J74,"")</f>
        <v>15.995886979247715</v>
      </c>
      <c r="M74">
        <f t="shared" si="19"/>
        <v>0.18754821185546347</v>
      </c>
    </row>
    <row r="75" spans="1:13" x14ac:dyDescent="0.3">
      <c r="A75">
        <v>48</v>
      </c>
      <c r="B75">
        <f t="shared" si="20"/>
        <v>7.2803394144463768E-2</v>
      </c>
      <c r="C75">
        <f t="shared" si="16"/>
        <v>7.2803394144463768E-2</v>
      </c>
      <c r="D75" t="s">
        <v>30</v>
      </c>
      <c r="E75" t="s">
        <v>19</v>
      </c>
      <c r="F75">
        <v>1</v>
      </c>
      <c r="G75">
        <f t="shared" si="21"/>
        <v>65</v>
      </c>
      <c r="I75">
        <v>2050</v>
      </c>
      <c r="J75" t="s">
        <v>31</v>
      </c>
      <c r="K75">
        <f t="shared" si="22"/>
        <v>67.5</v>
      </c>
      <c r="L75" cm="1">
        <f t="array" ref="L75">STOWA2024_NDJF_T(A75*60,K75,I75,J75,"")</f>
        <v>26.144971597374486</v>
      </c>
      <c r="M75">
        <f t="shared" si="19"/>
        <v>0.1147448177109997</v>
      </c>
    </row>
    <row r="76" spans="1:13" x14ac:dyDescent="0.3">
      <c r="A76">
        <v>48</v>
      </c>
      <c r="B76">
        <f t="shared" si="20"/>
        <v>4.3612615631781301E-2</v>
      </c>
      <c r="C76">
        <f t="shared" si="16"/>
        <v>4.3612615631781301E-2</v>
      </c>
      <c r="D76" t="s">
        <v>30</v>
      </c>
      <c r="E76" t="s">
        <v>19</v>
      </c>
      <c r="F76">
        <v>1</v>
      </c>
      <c r="G76">
        <f t="shared" si="21"/>
        <v>70</v>
      </c>
      <c r="I76">
        <v>2050</v>
      </c>
      <c r="J76" t="s">
        <v>31</v>
      </c>
      <c r="K76">
        <f t="shared" si="22"/>
        <v>72.5</v>
      </c>
      <c r="L76" cm="1">
        <f t="array" ref="L76">STOWA2024_NDJF_T(A76*60,K76,I76,J76,"")</f>
        <v>42.174991246003664</v>
      </c>
      <c r="M76">
        <f t="shared" si="19"/>
        <v>7.1132202079218401E-2</v>
      </c>
    </row>
    <row r="77" spans="1:13" x14ac:dyDescent="0.3">
      <c r="A77">
        <v>48</v>
      </c>
      <c r="B77">
        <f t="shared" si="20"/>
        <v>2.6482901336423344E-2</v>
      </c>
      <c r="C77">
        <f t="shared" si="16"/>
        <v>2.6482901336423344E-2</v>
      </c>
      <c r="D77" t="s">
        <v>30</v>
      </c>
      <c r="E77" t="s">
        <v>19</v>
      </c>
      <c r="F77">
        <v>1</v>
      </c>
      <c r="G77">
        <f t="shared" si="21"/>
        <v>75</v>
      </c>
      <c r="I77">
        <v>2050</v>
      </c>
      <c r="J77" t="s">
        <v>31</v>
      </c>
      <c r="K77">
        <f t="shared" si="22"/>
        <v>77.5</v>
      </c>
      <c r="L77" cm="1">
        <f t="array" ref="L77">STOWA2024_NDJF_T(A77*60,K77,I77,J77,"")</f>
        <v>67.190301977665399</v>
      </c>
      <c r="M77">
        <f t="shared" si="19"/>
        <v>4.4649300742795058E-2</v>
      </c>
    </row>
    <row r="78" spans="1:13" x14ac:dyDescent="0.3">
      <c r="A78">
        <v>48</v>
      </c>
      <c r="B78">
        <f t="shared" si="20"/>
        <v>1.6289235825302111E-2</v>
      </c>
      <c r="C78">
        <f t="shared" si="16"/>
        <v>1.6289235825302111E-2</v>
      </c>
      <c r="D78" t="s">
        <v>30</v>
      </c>
      <c r="E78" t="s">
        <v>19</v>
      </c>
      <c r="F78">
        <v>1</v>
      </c>
      <c r="G78">
        <f t="shared" si="21"/>
        <v>80</v>
      </c>
      <c r="I78">
        <v>2050</v>
      </c>
      <c r="J78" t="s">
        <v>31</v>
      </c>
      <c r="K78">
        <f t="shared" si="22"/>
        <v>82.5</v>
      </c>
      <c r="L78" cm="1">
        <f t="array" ref="L78">STOWA2024_NDJF_T(A78*60,K78,I78,J78,"")</f>
        <v>105.78255052404874</v>
      </c>
      <c r="M78">
        <f t="shared" si="19"/>
        <v>2.8360064917492947E-2</v>
      </c>
    </row>
    <row r="79" spans="1:13" x14ac:dyDescent="0.3">
      <c r="A79">
        <v>48</v>
      </c>
      <c r="B79">
        <f t="shared" si="20"/>
        <v>1.0142897824622361E-2</v>
      </c>
      <c r="C79">
        <f t="shared" si="16"/>
        <v>1.0142897824622361E-2</v>
      </c>
      <c r="D79" t="s">
        <v>30</v>
      </c>
      <c r="E79" t="s">
        <v>19</v>
      </c>
      <c r="F79">
        <v>1</v>
      </c>
      <c r="G79">
        <f t="shared" si="21"/>
        <v>85</v>
      </c>
      <c r="I79">
        <v>2050</v>
      </c>
      <c r="J79" t="s">
        <v>31</v>
      </c>
      <c r="K79">
        <f t="shared" si="22"/>
        <v>87.5</v>
      </c>
      <c r="L79" cm="1">
        <f t="array" ref="L79">STOWA2024_NDJF_T(A79*60,K79,I79,J79,"")</f>
        <v>164.67983110140494</v>
      </c>
      <c r="M79">
        <f t="shared" si="19"/>
        <v>1.8217167092870586E-2</v>
      </c>
    </row>
    <row r="80" spans="1:13" x14ac:dyDescent="0.3">
      <c r="A80">
        <v>48</v>
      </c>
      <c r="B80">
        <f t="shared" si="20"/>
        <v>6.3892752497190924E-3</v>
      </c>
      <c r="C80">
        <f t="shared" si="16"/>
        <v>6.3892752497190924E-3</v>
      </c>
      <c r="D80" t="s">
        <v>30</v>
      </c>
      <c r="E80" t="s">
        <v>19</v>
      </c>
      <c r="F80">
        <v>1</v>
      </c>
      <c r="G80">
        <f t="shared" si="21"/>
        <v>90</v>
      </c>
      <c r="I80">
        <v>2050</v>
      </c>
      <c r="J80" t="s">
        <v>31</v>
      </c>
      <c r="K80">
        <f t="shared" si="22"/>
        <v>92.5</v>
      </c>
      <c r="L80" cm="1">
        <f t="array" ref="L80">STOWA2024_NDJF_T(A80*60,K80,I80,J80,"")</f>
        <v>253.63776062401519</v>
      </c>
      <c r="M80">
        <f t="shared" si="19"/>
        <v>1.1827891843151493E-2</v>
      </c>
    </row>
    <row r="81" spans="1:13" x14ac:dyDescent="0.3">
      <c r="A81">
        <v>48</v>
      </c>
      <c r="B81">
        <f t="shared" si="20"/>
        <v>4.069652746331383E-3</v>
      </c>
      <c r="C81">
        <f t="shared" si="16"/>
        <v>4.069652746331383E-3</v>
      </c>
      <c r="D81" t="s">
        <v>30</v>
      </c>
      <c r="E81" t="s">
        <v>19</v>
      </c>
      <c r="F81">
        <v>1</v>
      </c>
      <c r="G81">
        <f t="shared" si="21"/>
        <v>95</v>
      </c>
      <c r="I81">
        <v>2050</v>
      </c>
      <c r="J81" t="s">
        <v>31</v>
      </c>
      <c r="K81">
        <f t="shared" si="22"/>
        <v>97.5</v>
      </c>
      <c r="L81" cm="1">
        <f t="array" ref="L81">STOWA2024_NDJF_T(A81*60,K81,I81,J81,"")</f>
        <v>386.68568505830376</v>
      </c>
      <c r="M81">
        <f t="shared" si="19"/>
        <v>7.7582390968201102E-3</v>
      </c>
    </row>
    <row r="82" spans="1:13" x14ac:dyDescent="0.3">
      <c r="A82">
        <v>48</v>
      </c>
      <c r="B82">
        <f t="shared" si="20"/>
        <v>2.6196494630250809E-3</v>
      </c>
      <c r="C82">
        <f t="shared" si="16"/>
        <v>2.6196494630250809E-3</v>
      </c>
      <c r="D82" t="s">
        <v>30</v>
      </c>
      <c r="E82" t="s">
        <v>19</v>
      </c>
      <c r="F82">
        <v>1</v>
      </c>
      <c r="G82">
        <f t="shared" si="21"/>
        <v>100</v>
      </c>
      <c r="I82">
        <v>2050</v>
      </c>
      <c r="J82" t="s">
        <v>31</v>
      </c>
      <c r="K82">
        <f t="shared" si="22"/>
        <v>102.5</v>
      </c>
      <c r="L82" cm="1">
        <f t="array" ref="L82">STOWA2024_NDJF_T(A82*60,K82,I82,J82,"")</f>
        <v>583.81778149199954</v>
      </c>
      <c r="M82">
        <f t="shared" si="19"/>
        <v>5.1385896337950293E-3</v>
      </c>
    </row>
    <row r="83" spans="1:13" x14ac:dyDescent="0.3">
      <c r="A83">
        <v>48</v>
      </c>
      <c r="B83">
        <f t="shared" si="20"/>
        <v>1.7033331768679396E-3</v>
      </c>
      <c r="C83">
        <f t="shared" si="16"/>
        <v>1.7033331768679396E-3</v>
      </c>
      <c r="D83" t="s">
        <v>30</v>
      </c>
      <c r="E83" t="s">
        <v>19</v>
      </c>
      <c r="F83">
        <v>1</v>
      </c>
      <c r="G83">
        <f t="shared" si="21"/>
        <v>105</v>
      </c>
      <c r="I83">
        <v>2050</v>
      </c>
      <c r="J83" t="s">
        <v>31</v>
      </c>
      <c r="K83">
        <f t="shared" si="22"/>
        <v>107.5</v>
      </c>
      <c r="L83" cm="1">
        <f t="array" ref="L83">STOWA2024_NDJF_T(A83*60,K83,I83,J83,"")</f>
        <v>873.29724508648883</v>
      </c>
      <c r="M83">
        <f t="shared" si="19"/>
        <v>3.4352564569270897E-3</v>
      </c>
    </row>
    <row r="84" spans="1:13" x14ac:dyDescent="0.3">
      <c r="A84">
        <v>48</v>
      </c>
      <c r="B84">
        <f t="shared" si="20"/>
        <v>1.1182302441812039E-3</v>
      </c>
      <c r="C84">
        <f t="shared" si="16"/>
        <v>1.1182302441812039E-3</v>
      </c>
      <c r="D84" t="s">
        <v>30</v>
      </c>
      <c r="E84" t="s">
        <v>19</v>
      </c>
      <c r="F84">
        <v>1</v>
      </c>
      <c r="G84">
        <f t="shared" si="21"/>
        <v>110</v>
      </c>
      <c r="I84">
        <v>2050</v>
      </c>
      <c r="J84" t="s">
        <v>31</v>
      </c>
      <c r="K84">
        <f t="shared" si="22"/>
        <v>112.5</v>
      </c>
      <c r="L84" cm="1">
        <f t="array" ref="L84">STOWA2024_NDJF_T(A84*60,K84,I84,J84,"")</f>
        <v>1294.7630818749903</v>
      </c>
      <c r="M84">
        <f t="shared" si="19"/>
        <v>2.3170262127458858E-3</v>
      </c>
    </row>
    <row r="85" spans="1:13" x14ac:dyDescent="0.3">
      <c r="A85">
        <v>48</v>
      </c>
      <c r="B85">
        <f t="shared" si="20"/>
        <v>7.4089305429106975E-4</v>
      </c>
      <c r="C85">
        <f t="shared" si="16"/>
        <v>7.4089305429106975E-4</v>
      </c>
      <c r="D85" t="s">
        <v>30</v>
      </c>
      <c r="E85" t="s">
        <v>19</v>
      </c>
      <c r="F85">
        <v>1</v>
      </c>
      <c r="G85">
        <f t="shared" si="21"/>
        <v>115</v>
      </c>
      <c r="I85">
        <v>2050</v>
      </c>
      <c r="J85" t="s">
        <v>31</v>
      </c>
      <c r="K85">
        <f t="shared" si="22"/>
        <v>117.5</v>
      </c>
      <c r="L85" cm="1">
        <f t="array" ref="L85">STOWA2024_NDJF_T(A85*60,K85,I85,J85,"")</f>
        <v>1903.3924791869056</v>
      </c>
      <c r="M85">
        <f t="shared" si="19"/>
        <v>1.5761331584548161E-3</v>
      </c>
    </row>
    <row r="86" spans="1:13" x14ac:dyDescent="0.3">
      <c r="A86">
        <v>48</v>
      </c>
      <c r="B86">
        <f t="shared" si="20"/>
        <v>4.9521653537380034E-4</v>
      </c>
      <c r="C86">
        <f t="shared" si="16"/>
        <v>4.9521653537380034E-4</v>
      </c>
      <c r="D86" t="s">
        <v>30</v>
      </c>
      <c r="E86" t="s">
        <v>19</v>
      </c>
      <c r="F86">
        <v>1</v>
      </c>
      <c r="G86">
        <f t="shared" si="21"/>
        <v>120</v>
      </c>
      <c r="I86">
        <v>2050</v>
      </c>
      <c r="J86" t="s">
        <v>31</v>
      </c>
      <c r="K86">
        <f t="shared" si="22"/>
        <v>122.5</v>
      </c>
      <c r="L86" cm="1">
        <f t="array" ref="L86">STOWA2024_NDJF_T(A86*60,K86,I86,J86,"")</f>
        <v>2775.4222073566416</v>
      </c>
      <c r="M86">
        <f t="shared" si="19"/>
        <v>1.0809166230810157E-3</v>
      </c>
    </row>
    <row r="87" spans="1:13" x14ac:dyDescent="0.3">
      <c r="A87">
        <v>48</v>
      </c>
      <c r="B87">
        <f t="shared" si="20"/>
        <v>3.3382059832007586E-4</v>
      </c>
      <c r="C87">
        <f t="shared" si="16"/>
        <v>3.3382059832007586E-4</v>
      </c>
      <c r="D87" t="s">
        <v>30</v>
      </c>
      <c r="E87" t="s">
        <v>19</v>
      </c>
      <c r="F87">
        <v>1</v>
      </c>
      <c r="G87">
        <f t="shared" si="21"/>
        <v>125</v>
      </c>
      <c r="I87">
        <v>2050</v>
      </c>
      <c r="J87" t="s">
        <v>31</v>
      </c>
      <c r="K87">
        <f t="shared" si="22"/>
        <v>127.5</v>
      </c>
      <c r="L87" cm="1">
        <f t="array" ref="L87">STOWA2024_NDJF_T(A87*60,K87,I87,J87,"")</f>
        <v>4015.548069553653</v>
      </c>
      <c r="M87">
        <f t="shared" si="19"/>
        <v>7.4709602476093987E-4</v>
      </c>
    </row>
    <row r="88" spans="1:13" x14ac:dyDescent="0.3">
      <c r="A88">
        <v>48</v>
      </c>
      <c r="B88">
        <f t="shared" si="20"/>
        <v>2.268466767358934E-4</v>
      </c>
      <c r="C88">
        <f t="shared" si="16"/>
        <v>2.268466767358934E-4</v>
      </c>
      <c r="D88" t="s">
        <v>30</v>
      </c>
      <c r="E88" t="s">
        <v>19</v>
      </c>
      <c r="F88">
        <v>1</v>
      </c>
      <c r="G88">
        <f t="shared" si="21"/>
        <v>130</v>
      </c>
      <c r="I88">
        <v>2050</v>
      </c>
      <c r="J88" t="s">
        <v>31</v>
      </c>
      <c r="K88">
        <f t="shared" si="22"/>
        <v>132.5</v>
      </c>
      <c r="L88" cm="1">
        <f t="array" ref="L88">STOWA2024_NDJF_T(A88*60,K88,I88,J88,"")</f>
        <v>5766.4656599542159</v>
      </c>
      <c r="M88">
        <f t="shared" si="19"/>
        <v>5.2024934802504647E-4</v>
      </c>
    </row>
    <row r="89" spans="1:13" x14ac:dyDescent="0.3">
      <c r="A89">
        <v>48</v>
      </c>
      <c r="B89">
        <f t="shared" si="20"/>
        <v>1.5535176141910574E-4</v>
      </c>
      <c r="C89">
        <f t="shared" si="16"/>
        <v>1.5535176141910574E-4</v>
      </c>
      <c r="D89" t="s">
        <v>30</v>
      </c>
      <c r="E89" t="s">
        <v>19</v>
      </c>
      <c r="F89">
        <v>1</v>
      </c>
      <c r="G89">
        <f t="shared" si="21"/>
        <v>135</v>
      </c>
      <c r="I89">
        <v>2050</v>
      </c>
      <c r="J89" t="s">
        <v>31</v>
      </c>
      <c r="K89">
        <f t="shared" si="22"/>
        <v>137.5</v>
      </c>
      <c r="L89" cm="1">
        <f t="array" ref="L89">STOWA2024_NDJF_T(A89*60,K89,I89,J89,"")</f>
        <v>8221.4849045843439</v>
      </c>
      <c r="M89">
        <f t="shared" si="19"/>
        <v>3.6489758660594073E-4</v>
      </c>
    </row>
    <row r="90" spans="1:13" x14ac:dyDescent="0.3">
      <c r="A90">
        <v>48</v>
      </c>
      <c r="B90">
        <f t="shared" si="20"/>
        <v>1.0718809579559317E-4</v>
      </c>
      <c r="C90">
        <f t="shared" si="16"/>
        <v>1.0718809579559317E-4</v>
      </c>
      <c r="D90" t="s">
        <v>30</v>
      </c>
      <c r="E90" t="s">
        <v>19</v>
      </c>
      <c r="F90">
        <v>1</v>
      </c>
      <c r="G90">
        <f t="shared" si="21"/>
        <v>140</v>
      </c>
      <c r="I90">
        <v>2050</v>
      </c>
      <c r="J90" t="s">
        <v>31</v>
      </c>
      <c r="K90">
        <f t="shared" si="22"/>
        <v>142.5</v>
      </c>
      <c r="L90" cm="1">
        <f t="array" ref="L90">STOWA2024_NDJF_T(A90*60,K90,I90,J90,"")</f>
        <v>11641.01481310111</v>
      </c>
      <c r="M90">
        <f t="shared" si="19"/>
        <v>2.5770949081034756E-4</v>
      </c>
    </row>
    <row r="91" spans="1:13" x14ac:dyDescent="0.3">
      <c r="A91">
        <v>48</v>
      </c>
      <c r="B91">
        <f t="shared" si="20"/>
        <v>7.4489592795369579E-5</v>
      </c>
      <c r="C91">
        <f t="shared" si="16"/>
        <v>7.4489592795369579E-5</v>
      </c>
      <c r="D91" t="s">
        <v>30</v>
      </c>
      <c r="E91" t="s">
        <v>19</v>
      </c>
      <c r="F91">
        <v>1</v>
      </c>
      <c r="G91">
        <f t="shared" si="21"/>
        <v>145</v>
      </c>
      <c r="I91">
        <v>2050</v>
      </c>
      <c r="J91" t="s">
        <v>31</v>
      </c>
      <c r="K91">
        <f t="shared" si="22"/>
        <v>147.5</v>
      </c>
      <c r="L91" cm="1">
        <f t="array" ref="L91">STOWA2024_NDJF_T(A91*60,K91,I91,J91,"")</f>
        <v>16373.767437392384</v>
      </c>
      <c r="M91">
        <f t="shared" si="19"/>
        <v>1.8321989801497798E-4</v>
      </c>
    </row>
    <row r="92" spans="1:13" x14ac:dyDescent="0.3">
      <c r="A92">
        <v>48</v>
      </c>
      <c r="B92">
        <f t="shared" si="20"/>
        <v>5.2122338832492242E-5</v>
      </c>
      <c r="C92">
        <f t="shared" si="16"/>
        <v>5.2122338832492242E-5</v>
      </c>
      <c r="D92" t="s">
        <v>30</v>
      </c>
      <c r="E92" t="s">
        <v>19</v>
      </c>
      <c r="F92">
        <v>1</v>
      </c>
      <c r="G92">
        <f t="shared" si="21"/>
        <v>150</v>
      </c>
      <c r="I92">
        <v>2050</v>
      </c>
      <c r="J92" t="s">
        <v>31</v>
      </c>
      <c r="K92">
        <f t="shared" si="22"/>
        <v>152.5</v>
      </c>
      <c r="L92" cm="1">
        <f t="array" ref="L92">STOWA2024_NDJF_T(A92*60,K92,I92,J92,"")</f>
        <v>22883.721243231139</v>
      </c>
      <c r="M92">
        <f t="shared" si="19"/>
        <v>1.3109755918248574E-4</v>
      </c>
    </row>
    <row r="93" spans="1:13" x14ac:dyDescent="0.3">
      <c r="A93">
        <v>48</v>
      </c>
      <c r="B93">
        <f t="shared" si="20"/>
        <v>3.6715040820629893E-5</v>
      </c>
      <c r="C93">
        <f t="shared" si="16"/>
        <v>3.6715040820629893E-5</v>
      </c>
      <c r="D93" t="s">
        <v>30</v>
      </c>
      <c r="E93" t="s">
        <v>19</v>
      </c>
      <c r="F93">
        <v>1</v>
      </c>
      <c r="G93">
        <f t="shared" si="21"/>
        <v>155</v>
      </c>
      <c r="I93">
        <v>2050</v>
      </c>
      <c r="J93" t="s">
        <v>31</v>
      </c>
      <c r="K93">
        <f t="shared" si="22"/>
        <v>157.5</v>
      </c>
      <c r="L93" cm="1">
        <f t="array" ref="L93">STOWA2024_NDJF_T(A93*60,K93,I93,J93,"")</f>
        <v>31785.547282158906</v>
      </c>
      <c r="M93">
        <f t="shared" si="19"/>
        <v>9.4382518361855845E-5</v>
      </c>
    </row>
    <row r="94" spans="1:13" x14ac:dyDescent="0.3">
      <c r="A94">
        <v>48</v>
      </c>
      <c r="B94" s="1">
        <f>M93</f>
        <v>9.4382518361855845E-5</v>
      </c>
      <c r="C94">
        <f t="shared" si="16"/>
        <v>9.4382518361855845E-5</v>
      </c>
      <c r="D94" t="s">
        <v>30</v>
      </c>
      <c r="E94" t="s">
        <v>19</v>
      </c>
      <c r="F94">
        <v>1</v>
      </c>
      <c r="G94">
        <f t="shared" si="21"/>
        <v>160</v>
      </c>
      <c r="I94">
        <v>2050</v>
      </c>
      <c r="J94" t="s">
        <v>31</v>
      </c>
      <c r="K94" s="1">
        <v>999</v>
      </c>
      <c r="L94" cm="1">
        <f t="array" ref="L94">STOWA2024_NDJF_T(A94*60,K94,I94,J94,"")</f>
        <v>2561776144778366</v>
      </c>
      <c r="M94">
        <f t="shared" si="19"/>
        <v>1.1710625091559463E-15</v>
      </c>
    </row>
    <row r="95" spans="1:13" x14ac:dyDescent="0.3">
      <c r="A95">
        <v>96</v>
      </c>
      <c r="B95" s="1">
        <f>365.25*24/A95 - M95</f>
        <v>8.5482076304734846</v>
      </c>
      <c r="C95">
        <f>B95</f>
        <v>8.5482076304734846</v>
      </c>
      <c r="D95" t="s">
        <v>30</v>
      </c>
      <c r="E95" t="s">
        <v>19</v>
      </c>
      <c r="F95">
        <v>1</v>
      </c>
      <c r="G95">
        <v>10</v>
      </c>
      <c r="I95">
        <v>2050</v>
      </c>
      <c r="J95" t="s">
        <v>31</v>
      </c>
      <c r="K95" s="1">
        <v>12.5</v>
      </c>
      <c r="L95" cm="1">
        <f t="array" ref="L95">STOWA2024_NDJF_T(A95*60,K95,I95,J95,"")</f>
        <v>3.6247515856301669E-2</v>
      </c>
      <c r="M95">
        <f t="shared" si="19"/>
        <v>82.764292369526515</v>
      </c>
    </row>
    <row r="96" spans="1:13" x14ac:dyDescent="0.3">
      <c r="A96">
        <v>96</v>
      </c>
      <c r="B96">
        <f t="shared" ref="B96:B100" si="23">M95-M96</f>
        <v>30.512286713403462</v>
      </c>
      <c r="C96">
        <f t="shared" ref="C96:C125" si="24">B96</f>
        <v>30.512286713403462</v>
      </c>
      <c r="D96" t="s">
        <v>30</v>
      </c>
      <c r="E96" t="s">
        <v>19</v>
      </c>
      <c r="F96">
        <v>1</v>
      </c>
      <c r="G96">
        <f t="shared" ref="G96:G100" si="25">G95+5</f>
        <v>15</v>
      </c>
      <c r="I96">
        <v>2050</v>
      </c>
      <c r="J96" t="s">
        <v>31</v>
      </c>
      <c r="K96">
        <f t="shared" ref="K96:K100" si="26">AVERAGE(G96:G97)</f>
        <v>17.5</v>
      </c>
      <c r="L96" cm="1">
        <f t="array" ref="L96">STOWA2024_NDJF_T(A96*60,K96,I96,J96,"")</f>
        <v>5.7414064059920937E-2</v>
      </c>
      <c r="M96">
        <f t="shared" si="19"/>
        <v>52.252005656123053</v>
      </c>
    </row>
    <row r="97" spans="1:13" x14ac:dyDescent="0.3">
      <c r="A97">
        <v>96</v>
      </c>
      <c r="B97">
        <f t="shared" si="23"/>
        <v>19.11130170076094</v>
      </c>
      <c r="C97">
        <f t="shared" si="24"/>
        <v>19.11130170076094</v>
      </c>
      <c r="D97" t="s">
        <v>30</v>
      </c>
      <c r="E97" t="s">
        <v>19</v>
      </c>
      <c r="F97">
        <v>1</v>
      </c>
      <c r="G97">
        <f t="shared" si="25"/>
        <v>20</v>
      </c>
      <c r="I97">
        <v>2050</v>
      </c>
      <c r="J97" t="s">
        <v>31</v>
      </c>
      <c r="K97">
        <f t="shared" si="26"/>
        <v>22.5</v>
      </c>
      <c r="L97" cm="1">
        <f t="array" ref="L97">STOWA2024_NDJF_T(A97*60,K97,I97,J97,"")</f>
        <v>9.0523122382697746E-2</v>
      </c>
      <c r="M97">
        <f t="shared" si="19"/>
        <v>33.140703955362113</v>
      </c>
    </row>
    <row r="98" spans="1:13" x14ac:dyDescent="0.3">
      <c r="A98">
        <v>96</v>
      </c>
      <c r="B98">
        <f t="shared" si="23"/>
        <v>12.026072754709006</v>
      </c>
      <c r="C98">
        <f t="shared" si="24"/>
        <v>12.026072754709006</v>
      </c>
      <c r="D98" t="s">
        <v>30</v>
      </c>
      <c r="E98" t="s">
        <v>19</v>
      </c>
      <c r="F98">
        <v>1</v>
      </c>
      <c r="G98">
        <f t="shared" si="25"/>
        <v>25</v>
      </c>
      <c r="I98">
        <v>2050</v>
      </c>
      <c r="J98" t="s">
        <v>31</v>
      </c>
      <c r="K98">
        <f t="shared" si="26"/>
        <v>27.5</v>
      </c>
      <c r="L98" cm="1">
        <f t="array" ref="L98">STOWA2024_NDJF_T(A98*60,K98,I98,J98,"")</f>
        <v>0.1420815723225706</v>
      </c>
      <c r="M98">
        <f t="shared" si="19"/>
        <v>21.114631200653108</v>
      </c>
    </row>
    <row r="99" spans="1:13" x14ac:dyDescent="0.3">
      <c r="A99">
        <v>96</v>
      </c>
      <c r="B99">
        <f t="shared" si="23"/>
        <v>7.6024595353941251</v>
      </c>
      <c r="C99">
        <f t="shared" si="24"/>
        <v>7.6024595353941251</v>
      </c>
      <c r="D99" t="s">
        <v>30</v>
      </c>
      <c r="E99" t="s">
        <v>19</v>
      </c>
      <c r="F99">
        <v>1</v>
      </c>
      <c r="G99">
        <f t="shared" si="25"/>
        <v>30</v>
      </c>
      <c r="I99">
        <v>2050</v>
      </c>
      <c r="J99" t="s">
        <v>31</v>
      </c>
      <c r="K99">
        <f t="shared" si="26"/>
        <v>32.5</v>
      </c>
      <c r="L99" cm="1">
        <f t="array" ref="L99">STOWA2024_NDJF_T(A99*60,K99,I99,J99,"")</f>
        <v>0.22202204607222922</v>
      </c>
      <c r="M99">
        <f t="shared" si="19"/>
        <v>13.512171665258983</v>
      </c>
    </row>
    <row r="100" spans="1:13" x14ac:dyDescent="0.3">
      <c r="A100">
        <v>96</v>
      </c>
      <c r="B100">
        <f t="shared" si="23"/>
        <v>4.8274561277642487</v>
      </c>
      <c r="C100">
        <f t="shared" si="24"/>
        <v>4.8274561277642487</v>
      </c>
      <c r="D100" t="s">
        <v>30</v>
      </c>
      <c r="E100" t="s">
        <v>19</v>
      </c>
      <c r="F100">
        <v>1</v>
      </c>
      <c r="G100">
        <f t="shared" si="25"/>
        <v>35</v>
      </c>
      <c r="I100">
        <v>2050</v>
      </c>
      <c r="J100" t="s">
        <v>31</v>
      </c>
      <c r="K100">
        <f t="shared" si="26"/>
        <v>37.5</v>
      </c>
      <c r="L100" cm="1">
        <f t="array" ref="L100">STOWA2024_NDJF_T(A100*60,K100,I100,J100,"")</f>
        <v>0.34543445747278961</v>
      </c>
      <c r="M100">
        <f t="shared" si="19"/>
        <v>8.6847155374947338</v>
      </c>
    </row>
    <row r="101" spans="1:13" x14ac:dyDescent="0.3">
      <c r="A101">
        <v>96</v>
      </c>
      <c r="B101">
        <f>M100-M101</f>
        <v>3.0789502837935609</v>
      </c>
      <c r="C101">
        <f t="shared" si="24"/>
        <v>3.0789502837935609</v>
      </c>
      <c r="D101" t="s">
        <v>30</v>
      </c>
      <c r="E101" t="s">
        <v>19</v>
      </c>
      <c r="F101">
        <v>1</v>
      </c>
      <c r="G101">
        <f>G100+5</f>
        <v>40</v>
      </c>
      <c r="I101">
        <v>2050</v>
      </c>
      <c r="J101" t="s">
        <v>31</v>
      </c>
      <c r="K101">
        <f>AVERAGE(G101:G102)</f>
        <v>42.5</v>
      </c>
      <c r="L101" cm="1">
        <f t="array" ref="L101">STOWA2024_NDJF_T(A101*60,K101,I101,J101,"")</f>
        <v>0.53516332993417237</v>
      </c>
      <c r="M101">
        <f t="shared" si="19"/>
        <v>5.6057652537011728</v>
      </c>
    </row>
    <row r="102" spans="1:13" x14ac:dyDescent="0.3">
      <c r="A102">
        <v>96</v>
      </c>
      <c r="B102">
        <f t="shared" ref="B102:B124" si="27">M101-M102</f>
        <v>1.9722488379659908</v>
      </c>
      <c r="C102">
        <f t="shared" si="24"/>
        <v>1.9722488379659908</v>
      </c>
      <c r="D102" t="s">
        <v>30</v>
      </c>
      <c r="E102" t="s">
        <v>19</v>
      </c>
      <c r="F102">
        <v>1</v>
      </c>
      <c r="G102">
        <f t="shared" ref="G102:G125" si="28">G101+5</f>
        <v>45</v>
      </c>
      <c r="I102">
        <v>2050</v>
      </c>
      <c r="J102" t="s">
        <v>31</v>
      </c>
      <c r="K102">
        <f t="shared" ref="K102:K124" si="29">AVERAGE(G102:G103)</f>
        <v>47.5</v>
      </c>
      <c r="L102" cm="1">
        <f t="array" ref="L102">STOWA2024_NDJF_T(A102*60,K102,I102,J102,"")</f>
        <v>0.82564646935632457</v>
      </c>
      <c r="M102">
        <f t="shared" si="19"/>
        <v>3.633516415735182</v>
      </c>
    </row>
    <row r="103" spans="1:13" x14ac:dyDescent="0.3">
      <c r="A103">
        <v>96</v>
      </c>
      <c r="B103">
        <f t="shared" si="27"/>
        <v>1.2684728667382292</v>
      </c>
      <c r="C103">
        <f t="shared" si="24"/>
        <v>1.2684728667382292</v>
      </c>
      <c r="D103" t="s">
        <v>30</v>
      </c>
      <c r="E103" t="s">
        <v>19</v>
      </c>
      <c r="F103">
        <v>1</v>
      </c>
      <c r="G103">
        <f t="shared" si="28"/>
        <v>50</v>
      </c>
      <c r="I103">
        <v>2050</v>
      </c>
      <c r="J103" t="s">
        <v>31</v>
      </c>
      <c r="K103">
        <f t="shared" si="29"/>
        <v>52.5</v>
      </c>
      <c r="L103" cm="1">
        <f t="array" ref="L103">STOWA2024_NDJF_T(A103*60,K103,I103,J103,"")</f>
        <v>1.2684755852687537</v>
      </c>
      <c r="M103">
        <f t="shared" si="19"/>
        <v>2.3650435489969528</v>
      </c>
    </row>
    <row r="104" spans="1:13" x14ac:dyDescent="0.3">
      <c r="A104">
        <v>96</v>
      </c>
      <c r="B104">
        <f t="shared" si="27"/>
        <v>0.81957135513367296</v>
      </c>
      <c r="C104">
        <f t="shared" si="24"/>
        <v>0.81957135513367296</v>
      </c>
      <c r="D104" t="s">
        <v>30</v>
      </c>
      <c r="E104" t="s">
        <v>19</v>
      </c>
      <c r="F104">
        <v>1</v>
      </c>
      <c r="G104">
        <f t="shared" si="28"/>
        <v>55</v>
      </c>
      <c r="I104">
        <v>2050</v>
      </c>
      <c r="J104" t="s">
        <v>31</v>
      </c>
      <c r="K104">
        <f t="shared" si="29"/>
        <v>57.5</v>
      </c>
      <c r="L104" cm="1">
        <f t="array" ref="L104">STOWA2024_NDJF_T(A104*60,K104,I104,J104,"")</f>
        <v>1.9411543034629293</v>
      </c>
      <c r="M104">
        <f t="shared" si="19"/>
        <v>1.5454721938632798</v>
      </c>
    </row>
    <row r="105" spans="1:13" x14ac:dyDescent="0.3">
      <c r="A105">
        <v>96</v>
      </c>
      <c r="B105">
        <f t="shared" si="27"/>
        <v>0.53156621380491065</v>
      </c>
      <c r="C105">
        <f t="shared" si="24"/>
        <v>0.53156621380491065</v>
      </c>
      <c r="D105" t="s">
        <v>30</v>
      </c>
      <c r="E105" t="s">
        <v>19</v>
      </c>
      <c r="F105">
        <v>1</v>
      </c>
      <c r="G105">
        <f t="shared" si="28"/>
        <v>60</v>
      </c>
      <c r="I105">
        <v>2050</v>
      </c>
      <c r="J105" t="s">
        <v>31</v>
      </c>
      <c r="K105">
        <f t="shared" si="29"/>
        <v>62.5</v>
      </c>
      <c r="L105" cm="1">
        <f t="array" ref="L105">STOWA2024_NDJF_T(A105*60,K105,I105,J105,"")</f>
        <v>2.9588542320534432</v>
      </c>
      <c r="M105">
        <f t="shared" si="19"/>
        <v>1.0139059800583692</v>
      </c>
    </row>
    <row r="106" spans="1:13" x14ac:dyDescent="0.3">
      <c r="A106">
        <v>96</v>
      </c>
      <c r="B106">
        <f t="shared" si="27"/>
        <v>0.34615684455703455</v>
      </c>
      <c r="C106">
        <f t="shared" si="24"/>
        <v>0.34615684455703455</v>
      </c>
      <c r="D106" t="s">
        <v>30</v>
      </c>
      <c r="E106" t="s">
        <v>19</v>
      </c>
      <c r="F106">
        <v>1</v>
      </c>
      <c r="G106">
        <f t="shared" si="28"/>
        <v>65</v>
      </c>
      <c r="I106">
        <v>2050</v>
      </c>
      <c r="J106" t="s">
        <v>31</v>
      </c>
      <c r="K106">
        <f t="shared" si="29"/>
        <v>67.5</v>
      </c>
      <c r="L106" cm="1">
        <f t="array" ref="L106">STOWA2024_NDJF_T(A106*60,K106,I106,J106,"")</f>
        <v>4.4927051799889659</v>
      </c>
      <c r="M106">
        <f t="shared" si="19"/>
        <v>0.66774913550133463</v>
      </c>
    </row>
    <row r="107" spans="1:13" x14ac:dyDescent="0.3">
      <c r="A107">
        <v>96</v>
      </c>
      <c r="B107">
        <f t="shared" si="27"/>
        <v>0.22630156285676173</v>
      </c>
      <c r="C107">
        <f t="shared" si="24"/>
        <v>0.22630156285676173</v>
      </c>
      <c r="D107" t="s">
        <v>30</v>
      </c>
      <c r="E107" t="s">
        <v>19</v>
      </c>
      <c r="F107">
        <v>1</v>
      </c>
      <c r="G107">
        <f t="shared" si="28"/>
        <v>70</v>
      </c>
      <c r="I107">
        <v>2050</v>
      </c>
      <c r="J107" t="s">
        <v>31</v>
      </c>
      <c r="K107">
        <f t="shared" si="29"/>
        <v>72.5</v>
      </c>
      <c r="L107" cm="1">
        <f t="array" ref="L107">STOWA2024_NDJF_T(A107*60,K107,I107,J107,"")</f>
        <v>6.7958239797943563</v>
      </c>
      <c r="M107">
        <f t="shared" si="19"/>
        <v>0.44144757264457291</v>
      </c>
    </row>
    <row r="108" spans="1:13" x14ac:dyDescent="0.3">
      <c r="A108">
        <v>96</v>
      </c>
      <c r="B108">
        <f t="shared" si="27"/>
        <v>0.14851610617358546</v>
      </c>
      <c r="C108">
        <f t="shared" si="24"/>
        <v>0.14851610617358546</v>
      </c>
      <c r="D108" t="s">
        <v>30</v>
      </c>
      <c r="E108" t="s">
        <v>19</v>
      </c>
      <c r="F108">
        <v>1</v>
      </c>
      <c r="G108">
        <f t="shared" si="28"/>
        <v>75</v>
      </c>
      <c r="I108">
        <v>2050</v>
      </c>
      <c r="J108" t="s">
        <v>31</v>
      </c>
      <c r="K108">
        <f t="shared" si="29"/>
        <v>77.5</v>
      </c>
      <c r="L108" cm="1">
        <f t="array" ref="L108">STOWA2024_NDJF_T(A108*60,K108,I108,J108,"")</f>
        <v>10.241303319652504</v>
      </c>
      <c r="M108">
        <f t="shared" si="19"/>
        <v>0.29293146647098744</v>
      </c>
    </row>
    <row r="109" spans="1:13" x14ac:dyDescent="0.3">
      <c r="A109">
        <v>96</v>
      </c>
      <c r="B109">
        <f t="shared" si="27"/>
        <v>9.7835124413435892E-2</v>
      </c>
      <c r="C109">
        <f t="shared" si="24"/>
        <v>9.7835124413435892E-2</v>
      </c>
      <c r="D109" t="s">
        <v>30</v>
      </c>
      <c r="E109" t="s">
        <v>19</v>
      </c>
      <c r="F109">
        <v>1</v>
      </c>
      <c r="G109">
        <f t="shared" si="28"/>
        <v>80</v>
      </c>
      <c r="I109">
        <v>2050</v>
      </c>
      <c r="J109" t="s">
        <v>31</v>
      </c>
      <c r="K109">
        <f t="shared" si="29"/>
        <v>82.5</v>
      </c>
      <c r="L109" cm="1">
        <f t="array" ref="L109">STOWA2024_NDJF_T(A109*60,K109,I109,J109,"")</f>
        <v>15.377018186814743</v>
      </c>
      <c r="M109">
        <f t="shared" si="19"/>
        <v>0.19509634205755155</v>
      </c>
    </row>
    <row r="110" spans="1:13" x14ac:dyDescent="0.3">
      <c r="A110">
        <v>96</v>
      </c>
      <c r="B110">
        <f t="shared" si="27"/>
        <v>6.469076346460928E-2</v>
      </c>
      <c r="C110">
        <f t="shared" si="24"/>
        <v>6.469076346460928E-2</v>
      </c>
      <c r="D110" t="s">
        <v>30</v>
      </c>
      <c r="E110" t="s">
        <v>19</v>
      </c>
      <c r="F110">
        <v>1</v>
      </c>
      <c r="G110">
        <f t="shared" si="28"/>
        <v>85</v>
      </c>
      <c r="I110">
        <v>2050</v>
      </c>
      <c r="J110" t="s">
        <v>31</v>
      </c>
      <c r="K110">
        <f t="shared" si="29"/>
        <v>87.5</v>
      </c>
      <c r="L110" cm="1">
        <f t="array" ref="L110">STOWA2024_NDJF_T(A110*60,K110,I110,J110,"")</f>
        <v>23.00515079469433</v>
      </c>
      <c r="M110">
        <f t="shared" si="19"/>
        <v>0.13040557859294227</v>
      </c>
    </row>
    <row r="111" spans="1:13" x14ac:dyDescent="0.3">
      <c r="A111">
        <v>96</v>
      </c>
      <c r="B111">
        <f t="shared" si="27"/>
        <v>4.2932190900372272E-2</v>
      </c>
      <c r="C111">
        <f t="shared" si="24"/>
        <v>4.2932190900372272E-2</v>
      </c>
      <c r="D111" t="s">
        <v>30</v>
      </c>
      <c r="E111" t="s">
        <v>19</v>
      </c>
      <c r="F111">
        <v>1</v>
      </c>
      <c r="G111">
        <f t="shared" si="28"/>
        <v>90</v>
      </c>
      <c r="I111">
        <v>2050</v>
      </c>
      <c r="J111" t="s">
        <v>31</v>
      </c>
      <c r="K111">
        <f t="shared" si="29"/>
        <v>92.5</v>
      </c>
      <c r="L111" cm="1">
        <f t="array" ref="L111">STOWA2024_NDJF_T(A111*60,K111,I111,J111,"")</f>
        <v>34.296145137806526</v>
      </c>
      <c r="M111">
        <f t="shared" si="19"/>
        <v>8.7473387692570001E-2</v>
      </c>
    </row>
    <row r="112" spans="1:13" x14ac:dyDescent="0.3">
      <c r="A112">
        <v>96</v>
      </c>
      <c r="B112">
        <f t="shared" si="27"/>
        <v>2.859317527081192E-2</v>
      </c>
      <c r="C112">
        <f t="shared" si="24"/>
        <v>2.859317527081192E-2</v>
      </c>
      <c r="D112" t="s">
        <v>30</v>
      </c>
      <c r="E112" t="s">
        <v>19</v>
      </c>
      <c r="F112">
        <v>1</v>
      </c>
      <c r="G112">
        <f t="shared" si="28"/>
        <v>95</v>
      </c>
      <c r="I112">
        <v>2050</v>
      </c>
      <c r="J112" t="s">
        <v>31</v>
      </c>
      <c r="K112">
        <f t="shared" si="29"/>
        <v>97.5</v>
      </c>
      <c r="L112" cm="1">
        <f t="array" ref="L112">STOWA2024_NDJF_T(A112*60,K112,I112,J112,"")</f>
        <v>50.950903140617847</v>
      </c>
      <c r="M112">
        <f t="shared" si="19"/>
        <v>5.8880212421758081E-2</v>
      </c>
    </row>
    <row r="113" spans="1:13" x14ac:dyDescent="0.3">
      <c r="A113">
        <v>96</v>
      </c>
      <c r="B113">
        <f t="shared" si="27"/>
        <v>1.9111035710636777E-2</v>
      </c>
      <c r="C113">
        <f t="shared" si="24"/>
        <v>1.9111035710636777E-2</v>
      </c>
      <c r="D113" t="s">
        <v>30</v>
      </c>
      <c r="E113" t="s">
        <v>19</v>
      </c>
      <c r="F113">
        <v>1</v>
      </c>
      <c r="G113">
        <f t="shared" si="28"/>
        <v>100</v>
      </c>
      <c r="I113">
        <v>2050</v>
      </c>
      <c r="J113" t="s">
        <v>31</v>
      </c>
      <c r="K113">
        <f t="shared" si="29"/>
        <v>102.5</v>
      </c>
      <c r="L113" cm="1">
        <f t="array" ref="L113">STOWA2024_NDJF_T(A113*60,K113,I113,J113,"")</f>
        <v>75.43530563359792</v>
      </c>
      <c r="M113">
        <f t="shared" si="19"/>
        <v>3.9769176711121304E-2</v>
      </c>
    </row>
    <row r="114" spans="1:13" x14ac:dyDescent="0.3">
      <c r="A114">
        <v>96</v>
      </c>
      <c r="B114">
        <f t="shared" si="27"/>
        <v>1.2817718045963267E-2</v>
      </c>
      <c r="C114">
        <f t="shared" si="24"/>
        <v>1.2817718045963267E-2</v>
      </c>
      <c r="D114" t="s">
        <v>30</v>
      </c>
      <c r="E114" t="s">
        <v>19</v>
      </c>
      <c r="F114">
        <v>1</v>
      </c>
      <c r="G114">
        <f t="shared" si="28"/>
        <v>105</v>
      </c>
      <c r="I114">
        <v>2050</v>
      </c>
      <c r="J114" t="s">
        <v>31</v>
      </c>
      <c r="K114">
        <f t="shared" si="29"/>
        <v>107.5</v>
      </c>
      <c r="L114" cm="1">
        <f t="array" ref="L114">STOWA2024_NDJF_T(A114*60,K114,I114,J114,"")</f>
        <v>111.31122946893785</v>
      </c>
      <c r="M114">
        <f t="shared" si="19"/>
        <v>2.6951458665158037E-2</v>
      </c>
    </row>
    <row r="115" spans="1:13" x14ac:dyDescent="0.3">
      <c r="A115">
        <v>96</v>
      </c>
      <c r="B115">
        <f t="shared" si="27"/>
        <v>8.6261344139659871E-3</v>
      </c>
      <c r="C115">
        <f t="shared" si="24"/>
        <v>8.6261344139659871E-3</v>
      </c>
      <c r="D115" t="s">
        <v>30</v>
      </c>
      <c r="E115" t="s">
        <v>19</v>
      </c>
      <c r="F115">
        <v>1</v>
      </c>
      <c r="G115">
        <f t="shared" si="28"/>
        <v>110</v>
      </c>
      <c r="I115">
        <v>2050</v>
      </c>
      <c r="J115" t="s">
        <v>31</v>
      </c>
      <c r="K115">
        <f t="shared" si="29"/>
        <v>112.5</v>
      </c>
      <c r="L115" cm="1">
        <f t="array" ref="L115">STOWA2024_NDJF_T(A115*60,K115,I115,J115,"")</f>
        <v>163.7078809017446</v>
      </c>
      <c r="M115">
        <f t="shared" si="19"/>
        <v>1.832532425119205E-2</v>
      </c>
    </row>
    <row r="116" spans="1:13" x14ac:dyDescent="0.3">
      <c r="A116">
        <v>96</v>
      </c>
      <c r="B116">
        <f t="shared" si="27"/>
        <v>5.8247294732387839E-3</v>
      </c>
      <c r="C116">
        <f t="shared" si="24"/>
        <v>5.8247294732387839E-3</v>
      </c>
      <c r="D116" t="s">
        <v>30</v>
      </c>
      <c r="E116" t="s">
        <v>19</v>
      </c>
      <c r="F116">
        <v>1</v>
      </c>
      <c r="G116">
        <f t="shared" si="28"/>
        <v>115</v>
      </c>
      <c r="I116">
        <v>2050</v>
      </c>
      <c r="J116" t="s">
        <v>31</v>
      </c>
      <c r="K116">
        <f t="shared" si="29"/>
        <v>117.5</v>
      </c>
      <c r="L116" cm="1">
        <f t="array" ref="L116">STOWA2024_NDJF_T(A116*60,K116,I116,J116,"")</f>
        <v>239.98858080664803</v>
      </c>
      <c r="M116">
        <f t="shared" si="19"/>
        <v>1.2500594777953266E-2</v>
      </c>
    </row>
    <row r="117" spans="1:13" x14ac:dyDescent="0.3">
      <c r="A117">
        <v>96</v>
      </c>
      <c r="B117">
        <f t="shared" si="27"/>
        <v>3.9460716930410106E-3</v>
      </c>
      <c r="C117">
        <f t="shared" si="24"/>
        <v>3.9460716930410106E-3</v>
      </c>
      <c r="D117" t="s">
        <v>30</v>
      </c>
      <c r="E117" t="s">
        <v>19</v>
      </c>
      <c r="F117">
        <v>1</v>
      </c>
      <c r="G117">
        <f t="shared" si="28"/>
        <v>120</v>
      </c>
      <c r="I117">
        <v>2050</v>
      </c>
      <c r="J117" t="s">
        <v>31</v>
      </c>
      <c r="K117">
        <f t="shared" si="29"/>
        <v>122.5</v>
      </c>
      <c r="L117" cm="1">
        <f t="array" ref="L117">STOWA2024_NDJF_T(A117*60,K117,I117,J117,"")</f>
        <v>350.69167155456586</v>
      </c>
      <c r="M117">
        <f t="shared" si="19"/>
        <v>8.5545230849122557E-3</v>
      </c>
    </row>
    <row r="118" spans="1:13" x14ac:dyDescent="0.3">
      <c r="A118">
        <v>96</v>
      </c>
      <c r="B118">
        <f t="shared" si="27"/>
        <v>2.6820082191466397E-3</v>
      </c>
      <c r="C118">
        <f t="shared" si="24"/>
        <v>2.6820082191466397E-3</v>
      </c>
      <c r="D118" t="s">
        <v>30</v>
      </c>
      <c r="E118" t="s">
        <v>19</v>
      </c>
      <c r="F118">
        <v>1</v>
      </c>
      <c r="G118">
        <f t="shared" si="28"/>
        <v>125</v>
      </c>
      <c r="I118">
        <v>2050</v>
      </c>
      <c r="J118" t="s">
        <v>31</v>
      </c>
      <c r="K118">
        <f t="shared" si="29"/>
        <v>127.5</v>
      </c>
      <c r="L118" cm="1">
        <f t="array" ref="L118">STOWA2024_NDJF_T(A118*60,K118,I118,J118,"")</f>
        <v>510.85439008231134</v>
      </c>
      <c r="M118">
        <f t="shared" si="19"/>
        <v>5.872514865765616E-3</v>
      </c>
    </row>
    <row r="119" spans="1:13" x14ac:dyDescent="0.3">
      <c r="A119">
        <v>96</v>
      </c>
      <c r="B119">
        <f t="shared" si="27"/>
        <v>1.8286555106104049E-3</v>
      </c>
      <c r="C119">
        <f t="shared" si="24"/>
        <v>1.8286555106104049E-3</v>
      </c>
      <c r="D119" t="s">
        <v>30</v>
      </c>
      <c r="E119" t="s">
        <v>19</v>
      </c>
      <c r="F119">
        <v>1</v>
      </c>
      <c r="G119">
        <f t="shared" si="28"/>
        <v>130</v>
      </c>
      <c r="I119">
        <v>2050</v>
      </c>
      <c r="J119" t="s">
        <v>31</v>
      </c>
      <c r="K119">
        <f t="shared" si="29"/>
        <v>132.5</v>
      </c>
      <c r="L119" cm="1">
        <f t="array" ref="L119">STOWA2024_NDJF_T(A119*60,K119,I119,J119,"")</f>
        <v>741.86556369116204</v>
      </c>
      <c r="M119">
        <f t="shared" si="19"/>
        <v>4.0438593551552111E-3</v>
      </c>
    </row>
    <row r="120" spans="1:13" x14ac:dyDescent="0.3">
      <c r="A120">
        <v>96</v>
      </c>
      <c r="B120">
        <f t="shared" si="27"/>
        <v>1.2507748475604143E-3</v>
      </c>
      <c r="C120">
        <f t="shared" si="24"/>
        <v>1.2507748475604143E-3</v>
      </c>
      <c r="D120" t="s">
        <v>30</v>
      </c>
      <c r="E120" t="s">
        <v>19</v>
      </c>
      <c r="F120">
        <v>1</v>
      </c>
      <c r="G120">
        <f t="shared" si="28"/>
        <v>135</v>
      </c>
      <c r="I120">
        <v>2050</v>
      </c>
      <c r="J120" t="s">
        <v>31</v>
      </c>
      <c r="K120">
        <f t="shared" si="29"/>
        <v>137.5</v>
      </c>
      <c r="L120" cm="1">
        <f t="array" ref="L120">STOWA2024_NDJF_T(A120*60,K120,I120,J120,"")</f>
        <v>1074.0813576684022</v>
      </c>
      <c r="M120">
        <f t="shared" si="19"/>
        <v>2.7930845075947969E-3</v>
      </c>
    </row>
    <row r="121" spans="1:13" x14ac:dyDescent="0.3">
      <c r="A121">
        <v>96</v>
      </c>
      <c r="B121">
        <f t="shared" si="27"/>
        <v>8.5813403687637823E-4</v>
      </c>
      <c r="C121">
        <f t="shared" si="24"/>
        <v>8.5813403687637823E-4</v>
      </c>
      <c r="D121" t="s">
        <v>30</v>
      </c>
      <c r="E121" t="s">
        <v>19</v>
      </c>
      <c r="F121">
        <v>1</v>
      </c>
      <c r="G121">
        <f t="shared" si="28"/>
        <v>140</v>
      </c>
      <c r="I121">
        <v>2050</v>
      </c>
      <c r="J121" t="s">
        <v>31</v>
      </c>
      <c r="K121">
        <f t="shared" si="29"/>
        <v>142.5</v>
      </c>
      <c r="L121" cm="1">
        <f t="array" ref="L121">STOWA2024_NDJF_T(A121*60,K121,I121,J121,"")</f>
        <v>1550.4272824544933</v>
      </c>
      <c r="M121">
        <f t="shared" si="19"/>
        <v>1.9349504707184186E-3</v>
      </c>
    </row>
    <row r="122" spans="1:13" x14ac:dyDescent="0.3">
      <c r="A122">
        <v>96</v>
      </c>
      <c r="B122">
        <f t="shared" si="27"/>
        <v>5.9052994420204707E-4</v>
      </c>
      <c r="C122">
        <f t="shared" si="24"/>
        <v>5.9052994420204707E-4</v>
      </c>
      <c r="D122" t="s">
        <v>30</v>
      </c>
      <c r="E122" t="s">
        <v>19</v>
      </c>
      <c r="F122">
        <v>1</v>
      </c>
      <c r="G122">
        <f t="shared" si="28"/>
        <v>145</v>
      </c>
      <c r="I122">
        <v>2050</v>
      </c>
      <c r="J122" t="s">
        <v>31</v>
      </c>
      <c r="K122">
        <f t="shared" si="29"/>
        <v>147.5</v>
      </c>
      <c r="L122" cm="1">
        <f t="array" ref="L122">STOWA2024_NDJF_T(A122*60,K122,I122,J122,"")</f>
        <v>2231.4446565119947</v>
      </c>
      <c r="M122">
        <f t="shared" si="19"/>
        <v>1.3444205265163716E-3</v>
      </c>
    </row>
    <row r="123" spans="1:13" x14ac:dyDescent="0.3">
      <c r="A123">
        <v>96</v>
      </c>
      <c r="B123">
        <f t="shared" si="27"/>
        <v>4.0760430738388809E-4</v>
      </c>
      <c r="C123">
        <f t="shared" si="24"/>
        <v>4.0760430738388809E-4</v>
      </c>
      <c r="D123" t="s">
        <v>30</v>
      </c>
      <c r="E123" t="s">
        <v>19</v>
      </c>
      <c r="F123">
        <v>1</v>
      </c>
      <c r="G123">
        <f t="shared" si="28"/>
        <v>150</v>
      </c>
      <c r="I123">
        <v>2050</v>
      </c>
      <c r="J123" t="s">
        <v>31</v>
      </c>
      <c r="K123">
        <f t="shared" si="29"/>
        <v>152.5</v>
      </c>
      <c r="L123" cm="1">
        <f t="array" ref="L123">STOWA2024_NDJF_T(A123*60,K123,I123,J123,"")</f>
        <v>3202.3356755907566</v>
      </c>
      <c r="M123">
        <f t="shared" si="19"/>
        <v>9.3681621913248346E-4</v>
      </c>
    </row>
    <row r="124" spans="1:13" x14ac:dyDescent="0.3">
      <c r="A124">
        <v>96</v>
      </c>
      <c r="B124">
        <f t="shared" si="27"/>
        <v>2.8216413302117253E-4</v>
      </c>
      <c r="C124">
        <f t="shared" si="24"/>
        <v>2.8216413302117253E-4</v>
      </c>
      <c r="D124" t="s">
        <v>30</v>
      </c>
      <c r="E124" t="s">
        <v>19</v>
      </c>
      <c r="F124">
        <v>1</v>
      </c>
      <c r="G124">
        <f t="shared" si="28"/>
        <v>155</v>
      </c>
      <c r="I124">
        <v>2050</v>
      </c>
      <c r="J124" t="s">
        <v>31</v>
      </c>
      <c r="K124">
        <f t="shared" si="29"/>
        <v>157.5</v>
      </c>
      <c r="L124" cm="1">
        <f t="array" ref="L124">STOWA2024_NDJF_T(A124*60,K124,I124,J124,"")</f>
        <v>4582.5867871593518</v>
      </c>
      <c r="M124">
        <f t="shared" si="19"/>
        <v>6.5465208611131093E-4</v>
      </c>
    </row>
    <row r="125" spans="1:13" x14ac:dyDescent="0.3">
      <c r="A125">
        <v>96</v>
      </c>
      <c r="B125" s="1">
        <f>M124</f>
        <v>6.5465208611131093E-4</v>
      </c>
      <c r="C125">
        <f t="shared" si="24"/>
        <v>6.5465208611131093E-4</v>
      </c>
      <c r="D125" t="s">
        <v>30</v>
      </c>
      <c r="E125" t="s">
        <v>19</v>
      </c>
      <c r="F125">
        <v>1</v>
      </c>
      <c r="G125">
        <f t="shared" si="28"/>
        <v>160</v>
      </c>
      <c r="I125">
        <v>2050</v>
      </c>
      <c r="J125" t="s">
        <v>31</v>
      </c>
      <c r="K125" s="1">
        <v>666</v>
      </c>
      <c r="L125" cm="1">
        <f t="array" ref="L125">STOWA2024_NDJF_T(A125*60,K125,I125,J125,"")</f>
        <v>1638116377647117.8</v>
      </c>
      <c r="M125">
        <f t="shared" si="19"/>
        <v>1.8313717150603196E-15</v>
      </c>
    </row>
    <row r="126" spans="1:13" x14ac:dyDescent="0.3">
      <c r="A126">
        <v>192</v>
      </c>
      <c r="B126" s="1">
        <f>365.25*24/A126 - M126</f>
        <v>-31.455093215697275</v>
      </c>
      <c r="C126">
        <f>B126</f>
        <v>-31.455093215697275</v>
      </c>
      <c r="D126" t="s">
        <v>30</v>
      </c>
      <c r="E126" t="s">
        <v>19</v>
      </c>
      <c r="F126">
        <v>1</v>
      </c>
      <c r="G126">
        <v>10</v>
      </c>
      <c r="I126">
        <v>2050</v>
      </c>
      <c r="J126" t="s">
        <v>31</v>
      </c>
      <c r="K126" s="1">
        <v>12.5</v>
      </c>
      <c r="L126" cm="1">
        <f t="array" ref="L126">STOWA2024_NDJF_T(A126*60,K126,I126,J126,"")</f>
        <v>3.8904782031981264E-2</v>
      </c>
      <c r="M126">
        <f t="shared" si="19"/>
        <v>77.111343215697275</v>
      </c>
    </row>
    <row r="127" spans="1:13" x14ac:dyDescent="0.3">
      <c r="A127">
        <v>192</v>
      </c>
      <c r="B127">
        <f t="shared" ref="B127:B131" si="30">M126-M127</f>
        <v>18.101751054653029</v>
      </c>
      <c r="C127">
        <f t="shared" ref="C127:C156" si="31">B127</f>
        <v>18.101751054653029</v>
      </c>
      <c r="D127" t="s">
        <v>30</v>
      </c>
      <c r="E127" t="s">
        <v>19</v>
      </c>
      <c r="F127">
        <v>1</v>
      </c>
      <c r="G127">
        <f t="shared" ref="G127:G131" si="32">G126+5</f>
        <v>15</v>
      </c>
      <c r="I127">
        <v>2050</v>
      </c>
      <c r="J127" t="s">
        <v>31</v>
      </c>
      <c r="K127">
        <f t="shared" ref="K127:K131" si="33">AVERAGE(G127:G128)</f>
        <v>17.5</v>
      </c>
      <c r="L127" cm="1">
        <f t="array" ref="L127">STOWA2024_NDJF_T(A127*60,K127,I127,J127,"")</f>
        <v>5.0839192242045E-2</v>
      </c>
      <c r="M127">
        <f t="shared" si="19"/>
        <v>59.009592161044246</v>
      </c>
    </row>
    <row r="128" spans="1:13" x14ac:dyDescent="0.3">
      <c r="A128">
        <v>192</v>
      </c>
      <c r="B128">
        <f t="shared" si="30"/>
        <v>14.003223694204877</v>
      </c>
      <c r="C128">
        <f t="shared" si="31"/>
        <v>14.003223694204877</v>
      </c>
      <c r="D128" t="s">
        <v>30</v>
      </c>
      <c r="E128" t="s">
        <v>19</v>
      </c>
      <c r="F128">
        <v>1</v>
      </c>
      <c r="G128">
        <f t="shared" si="32"/>
        <v>20</v>
      </c>
      <c r="I128">
        <v>2050</v>
      </c>
      <c r="J128" t="s">
        <v>31</v>
      </c>
      <c r="K128">
        <f t="shared" si="33"/>
        <v>22.5</v>
      </c>
      <c r="L128" cm="1">
        <f t="array" ref="L128">STOWA2024_NDJF_T(A128*60,K128,I128,J128,"")</f>
        <v>6.6657233236011831E-2</v>
      </c>
      <c r="M128">
        <f t="shared" si="19"/>
        <v>45.006368466839369</v>
      </c>
    </row>
    <row r="129" spans="1:13" x14ac:dyDescent="0.3">
      <c r="A129">
        <v>192</v>
      </c>
      <c r="B129">
        <f t="shared" si="30"/>
        <v>10.797431546220636</v>
      </c>
      <c r="C129">
        <f t="shared" si="31"/>
        <v>10.797431546220636</v>
      </c>
      <c r="D129" t="s">
        <v>30</v>
      </c>
      <c r="E129" t="s">
        <v>19</v>
      </c>
      <c r="F129">
        <v>1</v>
      </c>
      <c r="G129">
        <f t="shared" si="32"/>
        <v>25</v>
      </c>
      <c r="I129">
        <v>2050</v>
      </c>
      <c r="J129" t="s">
        <v>31</v>
      </c>
      <c r="K129">
        <f t="shared" si="33"/>
        <v>27.5</v>
      </c>
      <c r="L129" cm="1">
        <f t="array" ref="L129">STOWA2024_NDJF_T(A129*60,K129,I129,J129,"")</f>
        <v>8.7696381999868928E-2</v>
      </c>
      <c r="M129">
        <f t="shared" si="19"/>
        <v>34.208936920618733</v>
      </c>
    </row>
    <row r="130" spans="1:13" x14ac:dyDescent="0.3">
      <c r="A130">
        <v>192</v>
      </c>
      <c r="B130">
        <f t="shared" si="30"/>
        <v>8.2980439323839335</v>
      </c>
      <c r="C130">
        <f t="shared" si="31"/>
        <v>8.2980439323839335</v>
      </c>
      <c r="D130" t="s">
        <v>30</v>
      </c>
      <c r="E130" t="s">
        <v>19</v>
      </c>
      <c r="F130">
        <v>1</v>
      </c>
      <c r="G130">
        <f t="shared" si="32"/>
        <v>30</v>
      </c>
      <c r="I130">
        <v>2050</v>
      </c>
      <c r="J130" t="s">
        <v>31</v>
      </c>
      <c r="K130">
        <f t="shared" si="33"/>
        <v>32.5</v>
      </c>
      <c r="L130" cm="1">
        <f t="array" ref="L130">STOWA2024_NDJF_T(A130*60,K130,I130,J130,"")</f>
        <v>0.11578142063116821</v>
      </c>
      <c r="M130">
        <f t="shared" si="19"/>
        <v>25.910892988234799</v>
      </c>
    </row>
    <row r="131" spans="1:13" x14ac:dyDescent="0.3">
      <c r="A131">
        <v>192</v>
      </c>
      <c r="B131">
        <f t="shared" si="30"/>
        <v>6.3556349189052028</v>
      </c>
      <c r="C131">
        <f t="shared" si="31"/>
        <v>6.3556349189052028</v>
      </c>
      <c r="D131" t="s">
        <v>30</v>
      </c>
      <c r="E131" t="s">
        <v>19</v>
      </c>
      <c r="F131">
        <v>1</v>
      </c>
      <c r="G131">
        <f t="shared" si="32"/>
        <v>35</v>
      </c>
      <c r="I131">
        <v>2050</v>
      </c>
      <c r="J131" t="s">
        <v>31</v>
      </c>
      <c r="K131">
        <f t="shared" si="33"/>
        <v>37.5</v>
      </c>
      <c r="L131" cm="1">
        <f t="array" ref="L131">STOWA2024_NDJF_T(A131*60,K131,I131,J131,"")</f>
        <v>0.15341142465949811</v>
      </c>
      <c r="M131">
        <f t="shared" ref="M131:M187" si="34">1/L131 * 12/4</f>
        <v>19.555258069329597</v>
      </c>
    </row>
    <row r="132" spans="1:13" x14ac:dyDescent="0.3">
      <c r="A132">
        <v>192</v>
      </c>
      <c r="B132">
        <f>M131-M132</f>
        <v>4.8510273600900788</v>
      </c>
      <c r="C132">
        <f t="shared" si="31"/>
        <v>4.8510273600900788</v>
      </c>
      <c r="D132" t="s">
        <v>30</v>
      </c>
      <c r="E132" t="s">
        <v>19</v>
      </c>
      <c r="F132">
        <v>1</v>
      </c>
      <c r="G132">
        <f>G131+5</f>
        <v>40</v>
      </c>
      <c r="I132">
        <v>2050</v>
      </c>
      <c r="J132" t="s">
        <v>31</v>
      </c>
      <c r="K132">
        <f>AVERAGE(G132:G133)</f>
        <v>42.5</v>
      </c>
      <c r="L132" cm="1">
        <f t="array" ref="L132">STOWA2024_NDJF_T(A132*60,K132,I132,J132,"")</f>
        <v>0.20402291417496099</v>
      </c>
      <c r="M132">
        <f t="shared" si="34"/>
        <v>14.704230709239518</v>
      </c>
    </row>
    <row r="133" spans="1:13" x14ac:dyDescent="0.3">
      <c r="A133">
        <v>192</v>
      </c>
      <c r="B133">
        <f t="shared" ref="B133:B155" si="35">M132-M133</f>
        <v>3.6894428265205441</v>
      </c>
      <c r="C133">
        <f t="shared" si="31"/>
        <v>3.6894428265205441</v>
      </c>
      <c r="D133" t="s">
        <v>30</v>
      </c>
      <c r="E133" t="s">
        <v>19</v>
      </c>
      <c r="F133">
        <v>1</v>
      </c>
      <c r="G133">
        <f t="shared" ref="G133:G156" si="36">G132+5</f>
        <v>45</v>
      </c>
      <c r="I133">
        <v>2050</v>
      </c>
      <c r="J133" t="s">
        <v>31</v>
      </c>
      <c r="K133">
        <f t="shared" ref="K133:K155" si="37">AVERAGE(G133:G134)</f>
        <v>47.5</v>
      </c>
      <c r="L133" cm="1">
        <f t="array" ref="L133">STOWA2024_NDJF_T(A133*60,K133,I133,J133,"")</f>
        <v>0.27236112324111844</v>
      </c>
      <c r="M133">
        <f t="shared" si="34"/>
        <v>11.014787882718974</v>
      </c>
    </row>
    <row r="134" spans="1:13" x14ac:dyDescent="0.3">
      <c r="A134">
        <v>192</v>
      </c>
      <c r="B134">
        <f t="shared" si="35"/>
        <v>2.7958158703411584</v>
      </c>
      <c r="C134">
        <f t="shared" si="31"/>
        <v>2.7958158703411584</v>
      </c>
      <c r="D134" t="s">
        <v>30</v>
      </c>
      <c r="E134" t="s">
        <v>19</v>
      </c>
      <c r="F134">
        <v>1</v>
      </c>
      <c r="G134">
        <f t="shared" si="36"/>
        <v>50</v>
      </c>
      <c r="I134">
        <v>2050</v>
      </c>
      <c r="J134" t="s">
        <v>31</v>
      </c>
      <c r="K134">
        <f t="shared" si="37"/>
        <v>52.5</v>
      </c>
      <c r="L134" cm="1">
        <f t="array" ref="L134">STOWA2024_NDJF_T(A134*60,K134,I134,J134,"")</f>
        <v>0.36500915144643203</v>
      </c>
      <c r="M134">
        <f t="shared" si="34"/>
        <v>8.2189720123778152</v>
      </c>
    </row>
    <row r="135" spans="1:13" x14ac:dyDescent="0.3">
      <c r="A135">
        <v>192</v>
      </c>
      <c r="B135">
        <f t="shared" si="35"/>
        <v>2.1106164505927207</v>
      </c>
      <c r="C135">
        <f t="shared" si="31"/>
        <v>2.1106164505927207</v>
      </c>
      <c r="D135" t="s">
        <v>30</v>
      </c>
      <c r="E135" t="s">
        <v>19</v>
      </c>
      <c r="F135">
        <v>1</v>
      </c>
      <c r="G135">
        <f t="shared" si="36"/>
        <v>55</v>
      </c>
      <c r="I135">
        <v>2050</v>
      </c>
      <c r="J135" t="s">
        <v>31</v>
      </c>
      <c r="K135">
        <f t="shared" si="37"/>
        <v>57.5</v>
      </c>
      <c r="L135" cm="1">
        <f t="array" ref="L135">STOWA2024_NDJF_T(A135*60,K135,I135,J135,"")</f>
        <v>0.49113054563629321</v>
      </c>
      <c r="M135">
        <f t="shared" si="34"/>
        <v>6.1083555617850944</v>
      </c>
    </row>
    <row r="136" spans="1:13" x14ac:dyDescent="0.3">
      <c r="A136">
        <v>192</v>
      </c>
      <c r="B136">
        <f t="shared" si="35"/>
        <v>1.5872309359241434</v>
      </c>
      <c r="C136">
        <f t="shared" si="31"/>
        <v>1.5872309359241434</v>
      </c>
      <c r="D136" t="s">
        <v>30</v>
      </c>
      <c r="E136" t="s">
        <v>19</v>
      </c>
      <c r="F136">
        <v>1</v>
      </c>
      <c r="G136">
        <f t="shared" si="36"/>
        <v>60</v>
      </c>
      <c r="I136">
        <v>2050</v>
      </c>
      <c r="J136" t="s">
        <v>31</v>
      </c>
      <c r="K136">
        <f t="shared" si="37"/>
        <v>62.5</v>
      </c>
      <c r="L136" cm="1">
        <f t="array" ref="L136">STOWA2024_NDJF_T(A136*60,K136,I136,J136,"")</f>
        <v>0.6635517151727961</v>
      </c>
      <c r="M136">
        <f t="shared" si="34"/>
        <v>4.521124625860951</v>
      </c>
    </row>
    <row r="137" spans="1:13" x14ac:dyDescent="0.3">
      <c r="A137">
        <v>192</v>
      </c>
      <c r="B137">
        <f t="shared" si="35"/>
        <v>1.1888880609593717</v>
      </c>
      <c r="C137">
        <f t="shared" si="31"/>
        <v>1.1888880609593717</v>
      </c>
      <c r="D137" t="s">
        <v>30</v>
      </c>
      <c r="E137" t="s">
        <v>19</v>
      </c>
      <c r="F137">
        <v>1</v>
      </c>
      <c r="G137">
        <f t="shared" si="36"/>
        <v>65</v>
      </c>
      <c r="I137">
        <v>2050</v>
      </c>
      <c r="J137" t="s">
        <v>31</v>
      </c>
      <c r="K137">
        <f t="shared" si="37"/>
        <v>67.5</v>
      </c>
      <c r="L137" cm="1">
        <f t="array" ref="L137">STOWA2024_NDJF_T(A137*60,K137,I137,J137,"")</f>
        <v>0.90029622494362371</v>
      </c>
      <c r="M137">
        <f t="shared" si="34"/>
        <v>3.3322365649015793</v>
      </c>
    </row>
    <row r="138" spans="1:13" x14ac:dyDescent="0.3">
      <c r="A138">
        <v>192</v>
      </c>
      <c r="B138">
        <f t="shared" si="35"/>
        <v>0.88672812454014993</v>
      </c>
      <c r="C138">
        <f t="shared" si="31"/>
        <v>0.88672812454014993</v>
      </c>
      <c r="D138" t="s">
        <v>30</v>
      </c>
      <c r="E138" t="s">
        <v>19</v>
      </c>
      <c r="F138">
        <v>1</v>
      </c>
      <c r="G138">
        <f t="shared" si="36"/>
        <v>70</v>
      </c>
      <c r="I138">
        <v>2050</v>
      </c>
      <c r="J138" t="s">
        <v>31</v>
      </c>
      <c r="K138">
        <f t="shared" si="37"/>
        <v>72.5</v>
      </c>
      <c r="L138" cm="1">
        <f t="array" ref="L138">STOWA2024_NDJF_T(A138*60,K138,I138,J138,"")</f>
        <v>1.226738763394585</v>
      </c>
      <c r="M138">
        <f t="shared" si="34"/>
        <v>2.4455084403614293</v>
      </c>
    </row>
    <row r="139" spans="1:13" x14ac:dyDescent="0.3">
      <c r="A139">
        <v>192</v>
      </c>
      <c r="B139">
        <f t="shared" si="35"/>
        <v>0.6588688618903622</v>
      </c>
      <c r="C139">
        <f t="shared" si="31"/>
        <v>0.6588688618903622</v>
      </c>
      <c r="D139" t="s">
        <v>30</v>
      </c>
      <c r="E139" t="s">
        <v>19</v>
      </c>
      <c r="F139">
        <v>1</v>
      </c>
      <c r="G139">
        <f t="shared" si="36"/>
        <v>75</v>
      </c>
      <c r="I139">
        <v>2050</v>
      </c>
      <c r="J139" t="s">
        <v>31</v>
      </c>
      <c r="K139">
        <f t="shared" si="37"/>
        <v>77.5</v>
      </c>
      <c r="L139" cm="1">
        <f t="array" ref="L139">STOWA2024_NDJF_T(A139*60,K139,I139,J139,"")</f>
        <v>1.6791299354105189</v>
      </c>
      <c r="M139">
        <f t="shared" si="34"/>
        <v>1.7866395784710671</v>
      </c>
    </row>
    <row r="140" spans="1:13" x14ac:dyDescent="0.3">
      <c r="A140">
        <v>192</v>
      </c>
      <c r="B140">
        <f t="shared" si="35"/>
        <v>0.48736214337138506</v>
      </c>
      <c r="C140">
        <f t="shared" si="31"/>
        <v>0.48736214337138506</v>
      </c>
      <c r="D140" t="s">
        <v>30</v>
      </c>
      <c r="E140" t="s">
        <v>19</v>
      </c>
      <c r="F140">
        <v>1</v>
      </c>
      <c r="G140">
        <f t="shared" si="36"/>
        <v>80</v>
      </c>
      <c r="I140">
        <v>2050</v>
      </c>
      <c r="J140" t="s">
        <v>31</v>
      </c>
      <c r="K140">
        <f t="shared" si="37"/>
        <v>82.5</v>
      </c>
      <c r="L140" cm="1">
        <f t="array" ref="L140">STOWA2024_NDJF_T(A140*60,K140,I140,J140,"")</f>
        <v>2.3089756806019159</v>
      </c>
      <c r="M140">
        <f t="shared" si="34"/>
        <v>1.2992774350996821</v>
      </c>
    </row>
    <row r="141" spans="1:13" x14ac:dyDescent="0.3">
      <c r="A141">
        <v>192</v>
      </c>
      <c r="B141">
        <f t="shared" si="35"/>
        <v>0.3588781410083266</v>
      </c>
      <c r="C141">
        <f t="shared" si="31"/>
        <v>0.3588781410083266</v>
      </c>
      <c r="D141" t="s">
        <v>30</v>
      </c>
      <c r="E141" t="s">
        <v>19</v>
      </c>
      <c r="F141">
        <v>1</v>
      </c>
      <c r="G141">
        <f t="shared" si="36"/>
        <v>85</v>
      </c>
      <c r="I141">
        <v>2050</v>
      </c>
      <c r="J141" t="s">
        <v>31</v>
      </c>
      <c r="K141">
        <f t="shared" si="37"/>
        <v>87.5</v>
      </c>
      <c r="L141" cm="1">
        <f t="array" ref="L141">STOWA2024_NDJF_T(A141*60,K141,I141,J141,"")</f>
        <v>3.190134253448901</v>
      </c>
      <c r="M141">
        <f t="shared" si="34"/>
        <v>0.94039929409135548</v>
      </c>
    </row>
    <row r="142" spans="1:13" x14ac:dyDescent="0.3">
      <c r="A142">
        <v>192</v>
      </c>
      <c r="B142">
        <f t="shared" si="35"/>
        <v>0.26306477925666072</v>
      </c>
      <c r="C142">
        <f t="shared" si="31"/>
        <v>0.26306477925666072</v>
      </c>
      <c r="D142" t="s">
        <v>30</v>
      </c>
      <c r="E142" t="s">
        <v>19</v>
      </c>
      <c r="F142">
        <v>1</v>
      </c>
      <c r="G142">
        <f t="shared" si="36"/>
        <v>90</v>
      </c>
      <c r="I142">
        <v>2050</v>
      </c>
      <c r="J142" t="s">
        <v>31</v>
      </c>
      <c r="K142">
        <f t="shared" si="37"/>
        <v>92.5</v>
      </c>
      <c r="L142" cm="1">
        <f t="array" ref="L142">STOWA2024_NDJF_T(A142*60,K142,I142,J142,"")</f>
        <v>4.4291261323544946</v>
      </c>
      <c r="M142">
        <f t="shared" si="34"/>
        <v>0.67733451483469476</v>
      </c>
    </row>
    <row r="143" spans="1:13" x14ac:dyDescent="0.3">
      <c r="A143">
        <v>192</v>
      </c>
      <c r="B143">
        <f t="shared" si="35"/>
        <v>0.19192304045107922</v>
      </c>
      <c r="C143">
        <f t="shared" si="31"/>
        <v>0.19192304045107922</v>
      </c>
      <c r="D143" t="s">
        <v>30</v>
      </c>
      <c r="E143" t="s">
        <v>19</v>
      </c>
      <c r="F143">
        <v>1</v>
      </c>
      <c r="G143">
        <f t="shared" si="36"/>
        <v>95</v>
      </c>
      <c r="I143">
        <v>2050</v>
      </c>
      <c r="J143" t="s">
        <v>31</v>
      </c>
      <c r="K143">
        <f t="shared" si="37"/>
        <v>97.5</v>
      </c>
      <c r="L143" cm="1">
        <f t="array" ref="L143">STOWA2024_NDJF_T(A143*60,K143,I143,J143,"")</f>
        <v>6.1803236188626478</v>
      </c>
      <c r="M143">
        <f t="shared" si="34"/>
        <v>0.48541147438361554</v>
      </c>
    </row>
    <row r="144" spans="1:13" x14ac:dyDescent="0.3">
      <c r="A144">
        <v>192</v>
      </c>
      <c r="B144">
        <f t="shared" si="35"/>
        <v>0.13934334182191815</v>
      </c>
      <c r="C144">
        <f t="shared" si="31"/>
        <v>0.13934334182191815</v>
      </c>
      <c r="D144" t="s">
        <v>30</v>
      </c>
      <c r="E144" t="s">
        <v>19</v>
      </c>
      <c r="F144">
        <v>1</v>
      </c>
      <c r="G144">
        <f t="shared" si="36"/>
        <v>100</v>
      </c>
      <c r="I144">
        <v>2050</v>
      </c>
      <c r="J144" t="s">
        <v>31</v>
      </c>
      <c r="K144">
        <f t="shared" si="37"/>
        <v>102.5</v>
      </c>
      <c r="L144" cm="1">
        <f t="array" ref="L144">STOWA2024_NDJF_T(A144*60,K144,I144,J144,"")</f>
        <v>8.6688132125692245</v>
      </c>
      <c r="M144">
        <f t="shared" si="34"/>
        <v>0.34606813256169738</v>
      </c>
    </row>
    <row r="145" spans="1:13" x14ac:dyDescent="0.3">
      <c r="A145">
        <v>192</v>
      </c>
      <c r="B145">
        <f t="shared" si="35"/>
        <v>0.10065742880443831</v>
      </c>
      <c r="C145">
        <f t="shared" si="31"/>
        <v>0.10065742880443831</v>
      </c>
      <c r="D145" t="s">
        <v>30</v>
      </c>
      <c r="E145" t="s">
        <v>19</v>
      </c>
      <c r="F145">
        <v>1</v>
      </c>
      <c r="G145">
        <f t="shared" si="36"/>
        <v>105</v>
      </c>
      <c r="I145">
        <v>2050</v>
      </c>
      <c r="J145" t="s">
        <v>31</v>
      </c>
      <c r="K145">
        <f t="shared" si="37"/>
        <v>107.5</v>
      </c>
      <c r="L145" cm="1">
        <f t="array" ref="L145">STOWA2024_NDJF_T(A145*60,K145,I145,J145,"")</f>
        <v>12.224405676157319</v>
      </c>
      <c r="M145">
        <f t="shared" si="34"/>
        <v>0.24541070375725907</v>
      </c>
    </row>
    <row r="146" spans="1:13" x14ac:dyDescent="0.3">
      <c r="A146">
        <v>192</v>
      </c>
      <c r="B146">
        <f t="shared" si="35"/>
        <v>7.2339548818450561E-2</v>
      </c>
      <c r="C146">
        <f t="shared" si="31"/>
        <v>7.2339548818450561E-2</v>
      </c>
      <c r="D146" t="s">
        <v>30</v>
      </c>
      <c r="E146" t="s">
        <v>19</v>
      </c>
      <c r="F146">
        <v>1</v>
      </c>
      <c r="G146">
        <f t="shared" si="36"/>
        <v>110</v>
      </c>
      <c r="I146">
        <v>2050</v>
      </c>
      <c r="J146" t="s">
        <v>31</v>
      </c>
      <c r="K146">
        <f t="shared" si="37"/>
        <v>112.5</v>
      </c>
      <c r="L146" cm="1">
        <f t="array" ref="L146">STOWA2024_NDJF_T(A146*60,K146,I146,J146,"")</f>
        <v>17.333911020936377</v>
      </c>
      <c r="M146">
        <f t="shared" si="34"/>
        <v>0.17307115493880851</v>
      </c>
    </row>
    <row r="147" spans="1:13" x14ac:dyDescent="0.3">
      <c r="A147">
        <v>192</v>
      </c>
      <c r="B147">
        <f t="shared" si="35"/>
        <v>5.1709061509966459E-2</v>
      </c>
      <c r="C147">
        <f t="shared" si="31"/>
        <v>5.1709061509966459E-2</v>
      </c>
      <c r="D147" t="s">
        <v>30</v>
      </c>
      <c r="E147" t="s">
        <v>19</v>
      </c>
      <c r="F147">
        <v>1</v>
      </c>
      <c r="G147">
        <f t="shared" si="36"/>
        <v>115</v>
      </c>
      <c r="I147">
        <v>2050</v>
      </c>
      <c r="J147" t="s">
        <v>31</v>
      </c>
      <c r="K147">
        <f t="shared" si="37"/>
        <v>117.5</v>
      </c>
      <c r="L147" cm="1">
        <f t="array" ref="L147">STOWA2024_NDJF_T(A147*60,K147,I147,J147,"")</f>
        <v>24.719415389443515</v>
      </c>
      <c r="M147">
        <f t="shared" si="34"/>
        <v>0.12136209342884205</v>
      </c>
    </row>
    <row r="148" spans="1:13" x14ac:dyDescent="0.3">
      <c r="A148">
        <v>192</v>
      </c>
      <c r="B148">
        <f t="shared" si="35"/>
        <v>3.6760143751109309E-2</v>
      </c>
      <c r="C148">
        <f t="shared" si="31"/>
        <v>3.6760143751109309E-2</v>
      </c>
      <c r="D148" t="s">
        <v>30</v>
      </c>
      <c r="E148" t="s">
        <v>19</v>
      </c>
      <c r="F148">
        <v>1</v>
      </c>
      <c r="G148">
        <f t="shared" si="36"/>
        <v>120</v>
      </c>
      <c r="I148">
        <v>2050</v>
      </c>
      <c r="J148" t="s">
        <v>31</v>
      </c>
      <c r="K148">
        <f t="shared" si="37"/>
        <v>122.5</v>
      </c>
      <c r="L148" cm="1">
        <f t="array" ref="L148">STOWA2024_NDJF_T(A148*60,K148,I148,J148,"")</f>
        <v>35.460175698404747</v>
      </c>
      <c r="M148">
        <f t="shared" si="34"/>
        <v>8.4601949677732741E-2</v>
      </c>
    </row>
    <row r="149" spans="1:13" x14ac:dyDescent="0.3">
      <c r="A149">
        <v>192</v>
      </c>
      <c r="B149">
        <f t="shared" si="35"/>
        <v>2.598363192535999E-2</v>
      </c>
      <c r="C149">
        <f t="shared" si="31"/>
        <v>2.598363192535999E-2</v>
      </c>
      <c r="D149" t="s">
        <v>30</v>
      </c>
      <c r="E149" t="s">
        <v>19</v>
      </c>
      <c r="F149">
        <v>1</v>
      </c>
      <c r="G149">
        <f t="shared" si="36"/>
        <v>125</v>
      </c>
      <c r="I149">
        <v>2050</v>
      </c>
      <c r="J149" t="s">
        <v>31</v>
      </c>
      <c r="K149">
        <f t="shared" si="37"/>
        <v>127.5</v>
      </c>
      <c r="L149" cm="1">
        <f t="array" ref="L149">STOWA2024_NDJF_T(A149*60,K149,I149,J149,"")</f>
        <v>51.178541367788846</v>
      </c>
      <c r="M149">
        <f t="shared" si="34"/>
        <v>5.8618317752372751E-2</v>
      </c>
    </row>
    <row r="150" spans="1:13" x14ac:dyDescent="0.3">
      <c r="A150">
        <v>192</v>
      </c>
      <c r="B150">
        <f t="shared" si="35"/>
        <v>1.825831600316255E-2</v>
      </c>
      <c r="C150">
        <f t="shared" si="31"/>
        <v>1.825831600316255E-2</v>
      </c>
      <c r="D150" t="s">
        <v>30</v>
      </c>
      <c r="E150" t="s">
        <v>19</v>
      </c>
      <c r="F150">
        <v>1</v>
      </c>
      <c r="G150">
        <f t="shared" si="36"/>
        <v>130</v>
      </c>
      <c r="I150">
        <v>2050</v>
      </c>
      <c r="J150" t="s">
        <v>31</v>
      </c>
      <c r="K150">
        <f t="shared" si="37"/>
        <v>132.5</v>
      </c>
      <c r="L150" cm="1">
        <f t="array" ref="L150">STOWA2024_NDJF_T(A150*60,K150,I150,J150,"")</f>
        <v>74.331017591165164</v>
      </c>
      <c r="M150">
        <f t="shared" si="34"/>
        <v>4.03600017492102E-2</v>
      </c>
    </row>
    <row r="151" spans="1:13" x14ac:dyDescent="0.3">
      <c r="A151">
        <v>192</v>
      </c>
      <c r="B151">
        <f t="shared" si="35"/>
        <v>1.2751964612340488E-2</v>
      </c>
      <c r="C151">
        <f t="shared" si="31"/>
        <v>1.2751964612340488E-2</v>
      </c>
      <c r="D151" t="s">
        <v>30</v>
      </c>
      <c r="E151" t="s">
        <v>19</v>
      </c>
      <c r="F151">
        <v>1</v>
      </c>
      <c r="G151">
        <f t="shared" si="36"/>
        <v>135</v>
      </c>
      <c r="I151">
        <v>2050</v>
      </c>
      <c r="J151" t="s">
        <v>31</v>
      </c>
      <c r="K151">
        <f t="shared" si="37"/>
        <v>137.5</v>
      </c>
      <c r="L151" cm="1">
        <f t="array" ref="L151">STOWA2024_NDJF_T(A151*60,K151,I151,J151,"")</f>
        <v>108.66400914803135</v>
      </c>
      <c r="M151">
        <f t="shared" si="34"/>
        <v>2.7608037136869712E-2</v>
      </c>
    </row>
    <row r="152" spans="1:13" x14ac:dyDescent="0.3">
      <c r="A152">
        <v>192</v>
      </c>
      <c r="B152">
        <f t="shared" si="35"/>
        <v>8.8498335873283679E-3</v>
      </c>
      <c r="C152">
        <f t="shared" si="31"/>
        <v>8.8498335873283679E-3</v>
      </c>
      <c r="D152" t="s">
        <v>30</v>
      </c>
      <c r="E152" t="s">
        <v>19</v>
      </c>
      <c r="F152">
        <v>1</v>
      </c>
      <c r="G152">
        <f t="shared" si="36"/>
        <v>140</v>
      </c>
      <c r="I152">
        <v>2050</v>
      </c>
      <c r="J152" t="s">
        <v>31</v>
      </c>
      <c r="K152">
        <f t="shared" si="37"/>
        <v>142.5</v>
      </c>
      <c r="L152" cm="1">
        <f t="array" ref="L152">STOWA2024_NDJF_T(A152*60,K152,I152,J152,"")</f>
        <v>159.93002699202253</v>
      </c>
      <c r="M152">
        <f t="shared" si="34"/>
        <v>1.8758203549541344E-2</v>
      </c>
    </row>
    <row r="153" spans="1:13" x14ac:dyDescent="0.3">
      <c r="A153">
        <v>192</v>
      </c>
      <c r="B153">
        <f t="shared" si="35"/>
        <v>6.1019026618768582E-3</v>
      </c>
      <c r="C153">
        <f t="shared" si="31"/>
        <v>6.1019026618768582E-3</v>
      </c>
      <c r="D153" t="s">
        <v>30</v>
      </c>
      <c r="E153" t="s">
        <v>19</v>
      </c>
      <c r="F153">
        <v>1</v>
      </c>
      <c r="G153">
        <f t="shared" si="36"/>
        <v>145</v>
      </c>
      <c r="I153">
        <v>2050</v>
      </c>
      <c r="J153" t="s">
        <v>31</v>
      </c>
      <c r="K153">
        <f t="shared" si="37"/>
        <v>147.5</v>
      </c>
      <c r="L153" cm="1">
        <f t="array" ref="L153">STOWA2024_NDJF_T(A153*60,K153,I153,J153,"")</f>
        <v>237.03608397331655</v>
      </c>
      <c r="M153">
        <f t="shared" si="34"/>
        <v>1.2656300887664486E-2</v>
      </c>
    </row>
    <row r="154" spans="1:13" x14ac:dyDescent="0.3">
      <c r="A154">
        <v>192</v>
      </c>
      <c r="B154">
        <f t="shared" si="35"/>
        <v>4.1787014783949469E-3</v>
      </c>
      <c r="C154">
        <f t="shared" si="31"/>
        <v>4.1787014783949469E-3</v>
      </c>
      <c r="D154" t="s">
        <v>30</v>
      </c>
      <c r="E154" t="s">
        <v>19</v>
      </c>
      <c r="F154">
        <v>1</v>
      </c>
      <c r="G154">
        <f t="shared" si="36"/>
        <v>150</v>
      </c>
      <c r="I154">
        <v>2050</v>
      </c>
      <c r="J154" t="s">
        <v>31</v>
      </c>
      <c r="K154">
        <f t="shared" si="37"/>
        <v>152.5</v>
      </c>
      <c r="L154" cm="1">
        <f t="array" ref="L154">STOWA2024_NDJF_T(A154*60,K154,I154,J154,"")</f>
        <v>353.87376250873018</v>
      </c>
      <c r="M154">
        <f t="shared" si="34"/>
        <v>8.477599409269539E-3</v>
      </c>
    </row>
    <row r="155" spans="1:13" x14ac:dyDescent="0.3">
      <c r="A155">
        <v>192</v>
      </c>
      <c r="B155">
        <f t="shared" si="35"/>
        <v>2.841628695736711E-3</v>
      </c>
      <c r="C155">
        <f t="shared" si="31"/>
        <v>2.841628695736711E-3</v>
      </c>
      <c r="D155" t="s">
        <v>30</v>
      </c>
      <c r="E155" t="s">
        <v>19</v>
      </c>
      <c r="F155">
        <v>1</v>
      </c>
      <c r="G155">
        <f t="shared" si="36"/>
        <v>155</v>
      </c>
      <c r="I155">
        <v>2050</v>
      </c>
      <c r="J155" t="s">
        <v>31</v>
      </c>
      <c r="K155">
        <f t="shared" si="37"/>
        <v>157.5</v>
      </c>
      <c r="L155" cm="1">
        <f t="array" ref="L155">STOWA2024_NDJF_T(A155*60,K155,I155,J155,"")</f>
        <v>532.29517193844549</v>
      </c>
      <c r="M155">
        <f t="shared" si="34"/>
        <v>5.635970713532828E-3</v>
      </c>
    </row>
    <row r="156" spans="1:13" x14ac:dyDescent="0.3">
      <c r="A156">
        <v>192</v>
      </c>
      <c r="B156" s="1">
        <f>M155</f>
        <v>5.635970713532828E-3</v>
      </c>
      <c r="C156">
        <f t="shared" si="31"/>
        <v>5.635970713532828E-3</v>
      </c>
      <c r="D156" t="s">
        <v>30</v>
      </c>
      <c r="E156" t="s">
        <v>19</v>
      </c>
      <c r="F156">
        <v>1</v>
      </c>
      <c r="G156">
        <f t="shared" si="36"/>
        <v>160</v>
      </c>
      <c r="I156">
        <v>2050</v>
      </c>
      <c r="J156" t="s">
        <v>31</v>
      </c>
      <c r="K156" s="1">
        <v>555</v>
      </c>
      <c r="L156" cm="1">
        <f t="array" ref="L156">STOWA2024_NDJF_T(A156*60,K156,I156,J156,"")</f>
        <v>4.0485732453937747E+249</v>
      </c>
      <c r="M156">
        <f t="shared" si="34"/>
        <v>7.4100178461961164E-250</v>
      </c>
    </row>
    <row r="157" spans="1:13" x14ac:dyDescent="0.3">
      <c r="A157">
        <v>216</v>
      </c>
      <c r="B157" s="1">
        <f>365.25*24/A157 - M157</f>
        <v>-33.027297174787243</v>
      </c>
      <c r="C157">
        <f>B157</f>
        <v>-33.027297174787243</v>
      </c>
      <c r="D157" t="s">
        <v>30</v>
      </c>
      <c r="E157" t="s">
        <v>19</v>
      </c>
      <c r="F157">
        <v>1</v>
      </c>
      <c r="G157">
        <v>10</v>
      </c>
      <c r="I157">
        <v>2050</v>
      </c>
      <c r="J157" t="s">
        <v>31</v>
      </c>
      <c r="K157" s="1">
        <v>12.5</v>
      </c>
      <c r="L157" cm="1">
        <f t="array" ref="L157">STOWA2024_NDJF_T(A157*60,K157,I157,J157,"")</f>
        <v>4.0754983068227432E-2</v>
      </c>
      <c r="M157">
        <f t="shared" si="34"/>
        <v>73.610630508120579</v>
      </c>
    </row>
    <row r="158" spans="1:13" x14ac:dyDescent="0.3">
      <c r="A158">
        <v>216</v>
      </c>
      <c r="B158">
        <f t="shared" ref="B158:B162" si="38">M157-M158</f>
        <v>15.697049380590499</v>
      </c>
      <c r="C158">
        <f t="shared" ref="C158:C187" si="39">B158</f>
        <v>15.697049380590499</v>
      </c>
      <c r="D158" t="s">
        <v>30</v>
      </c>
      <c r="E158" t="s">
        <v>19</v>
      </c>
      <c r="F158">
        <v>1</v>
      </c>
      <c r="G158">
        <f t="shared" ref="G158:G162" si="40">G157+5</f>
        <v>15</v>
      </c>
      <c r="I158">
        <v>2050</v>
      </c>
      <c r="J158" t="s">
        <v>31</v>
      </c>
      <c r="K158">
        <f t="shared" ref="K158:K162" si="41">AVERAGE(G158:G159)</f>
        <v>17.5</v>
      </c>
      <c r="L158" cm="1">
        <f t="array" ref="L158">STOWA2024_NDJF_T(A158*60,K158,I158,J158,"")</f>
        <v>5.1801320892137084E-2</v>
      </c>
      <c r="M158">
        <f t="shared" si="34"/>
        <v>57.91358112753008</v>
      </c>
    </row>
    <row r="159" spans="1:13" x14ac:dyDescent="0.3">
      <c r="A159">
        <v>216</v>
      </c>
      <c r="B159">
        <f t="shared" si="38"/>
        <v>12.51593351346461</v>
      </c>
      <c r="C159">
        <f t="shared" si="39"/>
        <v>12.51593351346461</v>
      </c>
      <c r="D159" t="s">
        <v>30</v>
      </c>
      <c r="E159" t="s">
        <v>19</v>
      </c>
      <c r="F159">
        <v>1</v>
      </c>
      <c r="G159">
        <f t="shared" si="40"/>
        <v>20</v>
      </c>
      <c r="I159">
        <v>2050</v>
      </c>
      <c r="J159" t="s">
        <v>31</v>
      </c>
      <c r="K159">
        <f t="shared" si="41"/>
        <v>22.5</v>
      </c>
      <c r="L159" cm="1">
        <f t="array" ref="L159">STOWA2024_NDJF_T(A159*60,K159,I159,J159,"")</f>
        <v>6.6082719208352014E-2</v>
      </c>
      <c r="M159">
        <f t="shared" si="34"/>
        <v>45.39764761406547</v>
      </c>
    </row>
    <row r="160" spans="1:13" x14ac:dyDescent="0.3">
      <c r="A160">
        <v>216</v>
      </c>
      <c r="B160">
        <f t="shared" si="38"/>
        <v>9.9458733893391553</v>
      </c>
      <c r="C160">
        <f t="shared" si="39"/>
        <v>9.9458733893391553</v>
      </c>
      <c r="D160" t="s">
        <v>30</v>
      </c>
      <c r="E160" t="s">
        <v>19</v>
      </c>
      <c r="F160">
        <v>1</v>
      </c>
      <c r="G160">
        <f t="shared" si="40"/>
        <v>25</v>
      </c>
      <c r="I160">
        <v>2050</v>
      </c>
      <c r="J160" t="s">
        <v>31</v>
      </c>
      <c r="K160">
        <f t="shared" si="41"/>
        <v>27.5</v>
      </c>
      <c r="L160" cm="1">
        <f t="array" ref="L160">STOWA2024_NDJF_T(A160*60,K160,I160,J160,"")</f>
        <v>8.4621998915575009E-2</v>
      </c>
      <c r="M160">
        <f t="shared" si="34"/>
        <v>35.451774224726314</v>
      </c>
    </row>
    <row r="161" spans="1:13" x14ac:dyDescent="0.3">
      <c r="A161">
        <v>216</v>
      </c>
      <c r="B161">
        <f t="shared" si="38"/>
        <v>7.8751924207218238</v>
      </c>
      <c r="C161">
        <f t="shared" si="39"/>
        <v>7.8751924207218238</v>
      </c>
      <c r="D161" t="s">
        <v>30</v>
      </c>
      <c r="E161" t="s">
        <v>19</v>
      </c>
      <c r="F161">
        <v>1</v>
      </c>
      <c r="G161">
        <f t="shared" si="40"/>
        <v>30</v>
      </c>
      <c r="I161">
        <v>2050</v>
      </c>
      <c r="J161" t="s">
        <v>31</v>
      </c>
      <c r="K161">
        <f t="shared" si="41"/>
        <v>32.5</v>
      </c>
      <c r="L161" cm="1">
        <f t="array" ref="L161">STOWA2024_NDJF_T(A161*60,K161,I161,J161,"")</f>
        <v>0.10878795716314485</v>
      </c>
      <c r="M161">
        <f t="shared" si="34"/>
        <v>27.576581804004491</v>
      </c>
    </row>
    <row r="162" spans="1:13" x14ac:dyDescent="0.3">
      <c r="A162">
        <v>216</v>
      </c>
      <c r="B162">
        <f t="shared" si="38"/>
        <v>6.2122012316424851</v>
      </c>
      <c r="C162">
        <f t="shared" si="39"/>
        <v>6.2122012316424851</v>
      </c>
      <c r="D162" t="s">
        <v>30</v>
      </c>
      <c r="E162" t="s">
        <v>19</v>
      </c>
      <c r="F162">
        <v>1</v>
      </c>
      <c r="G162">
        <f t="shared" si="40"/>
        <v>35</v>
      </c>
      <c r="I162">
        <v>2050</v>
      </c>
      <c r="J162" t="s">
        <v>31</v>
      </c>
      <c r="K162">
        <f t="shared" si="41"/>
        <v>37.5</v>
      </c>
      <c r="L162" cm="1">
        <f t="array" ref="L162">STOWA2024_NDJF_T(A162*60,K162,I162,J162,"")</f>
        <v>0.14042064031947385</v>
      </c>
      <c r="M162">
        <f t="shared" si="34"/>
        <v>21.364380572362005</v>
      </c>
    </row>
    <row r="163" spans="1:13" x14ac:dyDescent="0.3">
      <c r="A163">
        <v>216</v>
      </c>
      <c r="B163">
        <f>M162-M163</f>
        <v>4.8816592882864605</v>
      </c>
      <c r="C163">
        <f t="shared" si="39"/>
        <v>4.8816592882864605</v>
      </c>
      <c r="D163" t="s">
        <v>30</v>
      </c>
      <c r="E163" t="s">
        <v>19</v>
      </c>
      <c r="F163">
        <v>1</v>
      </c>
      <c r="G163">
        <f>G162+5</f>
        <v>40</v>
      </c>
      <c r="I163">
        <v>2050</v>
      </c>
      <c r="J163" t="s">
        <v>31</v>
      </c>
      <c r="K163">
        <f>AVERAGE(G163:G164)</f>
        <v>42.5</v>
      </c>
      <c r="L163" cm="1">
        <f t="array" ref="L163">STOWA2024_NDJF_T(A163*60,K163,I163,J163,"")</f>
        <v>0.18200878048568295</v>
      </c>
      <c r="M163">
        <f t="shared" si="34"/>
        <v>16.482721284075545</v>
      </c>
    </row>
    <row r="164" spans="1:13" x14ac:dyDescent="0.3">
      <c r="A164">
        <v>216</v>
      </c>
      <c r="B164">
        <f t="shared" ref="B164:B186" si="42">M163-M164</f>
        <v>3.8209044824006888</v>
      </c>
      <c r="C164">
        <f t="shared" si="39"/>
        <v>3.8209044824006888</v>
      </c>
      <c r="D164" t="s">
        <v>30</v>
      </c>
      <c r="E164" t="s">
        <v>19</v>
      </c>
      <c r="F164">
        <v>1</v>
      </c>
      <c r="G164">
        <f t="shared" ref="G164:G187" si="43">G163+5</f>
        <v>45</v>
      </c>
      <c r="I164">
        <v>2050</v>
      </c>
      <c r="J164" t="s">
        <v>31</v>
      </c>
      <c r="K164">
        <f t="shared" ref="K164:K186" si="44">AVERAGE(G164:G165)</f>
        <v>47.5</v>
      </c>
      <c r="L164" cm="1">
        <f t="array" ref="L164">STOWA2024_NDJF_T(A164*60,K164,I164,J164,"")</f>
        <v>0.23693282306873775</v>
      </c>
      <c r="M164">
        <f t="shared" si="34"/>
        <v>12.661816801674856</v>
      </c>
    </row>
    <row r="165" spans="1:13" x14ac:dyDescent="0.3">
      <c r="A165">
        <v>216</v>
      </c>
      <c r="B165">
        <f t="shared" si="42"/>
        <v>2.9784762623042695</v>
      </c>
      <c r="C165">
        <f t="shared" si="39"/>
        <v>2.9784762623042695</v>
      </c>
      <c r="D165" t="s">
        <v>30</v>
      </c>
      <c r="E165" t="s">
        <v>19</v>
      </c>
      <c r="F165">
        <v>1</v>
      </c>
      <c r="G165">
        <f t="shared" si="43"/>
        <v>50</v>
      </c>
      <c r="I165">
        <v>2050</v>
      </c>
      <c r="J165" t="s">
        <v>31</v>
      </c>
      <c r="K165">
        <f t="shared" si="44"/>
        <v>52.5</v>
      </c>
      <c r="L165" cm="1">
        <f t="array" ref="L165">STOWA2024_NDJF_T(A165*60,K165,I165,J165,"")</f>
        <v>0.30981044070510394</v>
      </c>
      <c r="M165">
        <f t="shared" si="34"/>
        <v>9.6833405393705867</v>
      </c>
    </row>
    <row r="166" spans="1:13" x14ac:dyDescent="0.3">
      <c r="A166">
        <v>216</v>
      </c>
      <c r="B166">
        <f t="shared" si="42"/>
        <v>2.3118205817070052</v>
      </c>
      <c r="C166">
        <f t="shared" si="39"/>
        <v>2.3118205817070052</v>
      </c>
      <c r="D166" t="s">
        <v>30</v>
      </c>
      <c r="E166" t="s">
        <v>19</v>
      </c>
      <c r="F166">
        <v>1</v>
      </c>
      <c r="G166">
        <f t="shared" si="43"/>
        <v>55</v>
      </c>
      <c r="I166">
        <v>2050</v>
      </c>
      <c r="J166" t="s">
        <v>31</v>
      </c>
      <c r="K166">
        <f t="shared" si="44"/>
        <v>57.5</v>
      </c>
      <c r="L166" cm="1">
        <f t="array" ref="L166">STOWA2024_NDJF_T(A166*60,K166,I166,J166,"")</f>
        <v>0.40697169881241912</v>
      </c>
      <c r="M166">
        <f t="shared" si="34"/>
        <v>7.3715199576635815</v>
      </c>
    </row>
    <row r="167" spans="1:13" x14ac:dyDescent="0.3">
      <c r="A167">
        <v>216</v>
      </c>
      <c r="B167">
        <f t="shared" si="42"/>
        <v>1.7866692229794623</v>
      </c>
      <c r="C167">
        <f t="shared" si="39"/>
        <v>1.7866692229794623</v>
      </c>
      <c r="D167" t="s">
        <v>30</v>
      </c>
      <c r="E167" t="s">
        <v>19</v>
      </c>
      <c r="F167">
        <v>1</v>
      </c>
      <c r="G167">
        <f t="shared" si="43"/>
        <v>60</v>
      </c>
      <c r="I167">
        <v>2050</v>
      </c>
      <c r="J167" t="s">
        <v>31</v>
      </c>
      <c r="K167">
        <f t="shared" si="44"/>
        <v>62.5</v>
      </c>
      <c r="L167" cm="1">
        <f t="array" ref="L167">STOWA2024_NDJF_T(A167*60,K167,I167,J167,"")</f>
        <v>0.53716744502566915</v>
      </c>
      <c r="M167">
        <f t="shared" si="34"/>
        <v>5.5848507346841192</v>
      </c>
    </row>
    <row r="168" spans="1:13" x14ac:dyDescent="0.3">
      <c r="A168">
        <v>216</v>
      </c>
      <c r="B168">
        <f t="shared" si="42"/>
        <v>1.3744406035319443</v>
      </c>
      <c r="C168">
        <f t="shared" si="39"/>
        <v>1.3744406035319443</v>
      </c>
      <c r="D168" t="s">
        <v>30</v>
      </c>
      <c r="E168" t="s">
        <v>19</v>
      </c>
      <c r="F168">
        <v>1</v>
      </c>
      <c r="G168">
        <f t="shared" si="43"/>
        <v>65</v>
      </c>
      <c r="I168">
        <v>2050</v>
      </c>
      <c r="J168" t="s">
        <v>31</v>
      </c>
      <c r="K168">
        <f t="shared" si="44"/>
        <v>67.5</v>
      </c>
      <c r="L168" cm="1">
        <f t="array" ref="L168">STOWA2024_NDJF_T(A168*60,K168,I168,J168,"")</f>
        <v>0.71251966116162013</v>
      </c>
      <c r="M168">
        <f t="shared" si="34"/>
        <v>4.2104101311521749</v>
      </c>
    </row>
    <row r="169" spans="1:13" x14ac:dyDescent="0.3">
      <c r="A169">
        <v>216</v>
      </c>
      <c r="B169">
        <f t="shared" si="42"/>
        <v>1.0523929647168098</v>
      </c>
      <c r="C169">
        <f t="shared" si="39"/>
        <v>1.0523929647168098</v>
      </c>
      <c r="D169" t="s">
        <v>30</v>
      </c>
      <c r="E169" t="s">
        <v>19</v>
      </c>
      <c r="F169">
        <v>1</v>
      </c>
      <c r="G169">
        <f t="shared" si="43"/>
        <v>70</v>
      </c>
      <c r="I169">
        <v>2050</v>
      </c>
      <c r="J169" t="s">
        <v>31</v>
      </c>
      <c r="K169">
        <f t="shared" si="44"/>
        <v>72.5</v>
      </c>
      <c r="L169" cm="1">
        <f t="array" ref="L169">STOWA2024_NDJF_T(A169*60,K169,I169,J169,"")</f>
        <v>0.94996317052521662</v>
      </c>
      <c r="M169">
        <f t="shared" si="34"/>
        <v>3.1580171664353651</v>
      </c>
    </row>
    <row r="170" spans="1:13" x14ac:dyDescent="0.3">
      <c r="A170">
        <v>216</v>
      </c>
      <c r="B170">
        <f t="shared" si="42"/>
        <v>0.80172431144913636</v>
      </c>
      <c r="C170">
        <f t="shared" si="39"/>
        <v>0.80172431144913636</v>
      </c>
      <c r="D170" t="s">
        <v>30</v>
      </c>
      <c r="E170" t="s">
        <v>19</v>
      </c>
      <c r="F170">
        <v>1</v>
      </c>
      <c r="G170">
        <f t="shared" si="43"/>
        <v>75</v>
      </c>
      <c r="I170">
        <v>2050</v>
      </c>
      <c r="J170" t="s">
        <v>31</v>
      </c>
      <c r="K170">
        <f t="shared" si="44"/>
        <v>77.5</v>
      </c>
      <c r="L170" cm="1">
        <f t="array" ref="L170">STOWA2024_NDJF_T(A170*60,K170,I170,J170,"")</f>
        <v>1.2731863926216138</v>
      </c>
      <c r="M170">
        <f t="shared" si="34"/>
        <v>2.3562928549862288</v>
      </c>
    </row>
    <row r="171" spans="1:13" x14ac:dyDescent="0.3">
      <c r="A171">
        <v>216</v>
      </c>
      <c r="B171">
        <f t="shared" si="42"/>
        <v>0.6079521342994143</v>
      </c>
      <c r="C171">
        <f t="shared" si="39"/>
        <v>0.6079521342994143</v>
      </c>
      <c r="D171" t="s">
        <v>30</v>
      </c>
      <c r="E171" t="s">
        <v>19</v>
      </c>
      <c r="F171">
        <v>1</v>
      </c>
      <c r="G171">
        <f t="shared" si="43"/>
        <v>80</v>
      </c>
      <c r="I171">
        <v>2050</v>
      </c>
      <c r="J171" t="s">
        <v>31</v>
      </c>
      <c r="K171">
        <f t="shared" si="44"/>
        <v>82.5</v>
      </c>
      <c r="L171" cm="1">
        <f t="array" ref="L171">STOWA2024_NDJF_T(A171*60,K171,I171,J171,"")</f>
        <v>1.7159126733726631</v>
      </c>
      <c r="M171">
        <f t="shared" si="34"/>
        <v>1.7483407206868145</v>
      </c>
    </row>
    <row r="172" spans="1:13" x14ac:dyDescent="0.3">
      <c r="A172">
        <v>216</v>
      </c>
      <c r="B172">
        <f t="shared" si="42"/>
        <v>0.45850101099338803</v>
      </c>
      <c r="C172">
        <f t="shared" si="39"/>
        <v>0.45850101099338803</v>
      </c>
      <c r="D172" t="s">
        <v>30</v>
      </c>
      <c r="E172" t="s">
        <v>19</v>
      </c>
      <c r="F172">
        <v>1</v>
      </c>
      <c r="G172">
        <f t="shared" si="43"/>
        <v>85</v>
      </c>
      <c r="I172">
        <v>2050</v>
      </c>
      <c r="J172" t="s">
        <v>31</v>
      </c>
      <c r="K172">
        <f t="shared" si="44"/>
        <v>87.5</v>
      </c>
      <c r="L172" cm="1">
        <f t="array" ref="L172">STOWA2024_NDJF_T(A172*60,K172,I172,J172,"")</f>
        <v>2.3258703988211451</v>
      </c>
      <c r="M172">
        <f t="shared" si="34"/>
        <v>1.2898397096934264</v>
      </c>
    </row>
    <row r="173" spans="1:13" x14ac:dyDescent="0.3">
      <c r="A173">
        <v>216</v>
      </c>
      <c r="B173">
        <f t="shared" si="42"/>
        <v>0.34389090836375025</v>
      </c>
      <c r="C173">
        <f t="shared" si="39"/>
        <v>0.34389090836375025</v>
      </c>
      <c r="D173" t="s">
        <v>30</v>
      </c>
      <c r="E173" t="s">
        <v>19</v>
      </c>
      <c r="F173">
        <v>1</v>
      </c>
      <c r="G173">
        <f t="shared" si="43"/>
        <v>90</v>
      </c>
      <c r="I173">
        <v>2050</v>
      </c>
      <c r="J173" t="s">
        <v>31</v>
      </c>
      <c r="K173">
        <f t="shared" si="44"/>
        <v>92.5</v>
      </c>
      <c r="L173" cm="1">
        <f t="array" ref="L173">STOWA2024_NDJF_T(A173*60,K173,I173,J173,"")</f>
        <v>3.1714189983464638</v>
      </c>
      <c r="M173">
        <f t="shared" si="34"/>
        <v>0.94594880132967618</v>
      </c>
    </row>
    <row r="174" spans="1:13" x14ac:dyDescent="0.3">
      <c r="A174">
        <v>216</v>
      </c>
      <c r="B174">
        <f t="shared" si="42"/>
        <v>0.25647762650137262</v>
      </c>
      <c r="C174">
        <f t="shared" si="39"/>
        <v>0.25647762650137262</v>
      </c>
      <c r="D174" t="s">
        <v>30</v>
      </c>
      <c r="E174" t="s">
        <v>19</v>
      </c>
      <c r="F174">
        <v>1</v>
      </c>
      <c r="G174">
        <f t="shared" si="43"/>
        <v>95</v>
      </c>
      <c r="I174">
        <v>2050</v>
      </c>
      <c r="J174" t="s">
        <v>31</v>
      </c>
      <c r="K174">
        <f t="shared" si="44"/>
        <v>97.5</v>
      </c>
      <c r="L174" cm="1">
        <f t="array" ref="L174">STOWA2024_NDJF_T(A174*60,K174,I174,J174,"")</f>
        <v>4.3511608744877242</v>
      </c>
      <c r="M174">
        <f t="shared" si="34"/>
        <v>0.68947117482830356</v>
      </c>
    </row>
    <row r="175" spans="1:13" x14ac:dyDescent="0.3">
      <c r="A175">
        <v>216</v>
      </c>
      <c r="B175">
        <f t="shared" si="42"/>
        <v>0.19016261201470991</v>
      </c>
      <c r="C175">
        <f t="shared" si="39"/>
        <v>0.19016261201470991</v>
      </c>
      <c r="D175" t="s">
        <v>30</v>
      </c>
      <c r="E175" t="s">
        <v>19</v>
      </c>
      <c r="F175">
        <v>1</v>
      </c>
      <c r="G175">
        <f t="shared" si="43"/>
        <v>100</v>
      </c>
      <c r="I175">
        <v>2050</v>
      </c>
      <c r="J175" t="s">
        <v>31</v>
      </c>
      <c r="K175">
        <f t="shared" si="44"/>
        <v>102.5</v>
      </c>
      <c r="L175" cm="1">
        <f t="array" ref="L175">STOWA2024_NDJF_T(A175*60,K175,I175,J175,"")</f>
        <v>6.008308736175203</v>
      </c>
      <c r="M175">
        <f t="shared" si="34"/>
        <v>0.49930856281359365</v>
      </c>
    </row>
    <row r="176" spans="1:13" x14ac:dyDescent="0.3">
      <c r="A176">
        <v>216</v>
      </c>
      <c r="B176">
        <f t="shared" si="42"/>
        <v>0.14012432071211389</v>
      </c>
      <c r="C176">
        <f t="shared" si="39"/>
        <v>0.14012432071211389</v>
      </c>
      <c r="D176" t="s">
        <v>30</v>
      </c>
      <c r="E176" t="s">
        <v>19</v>
      </c>
      <c r="F176">
        <v>1</v>
      </c>
      <c r="G176">
        <f t="shared" si="43"/>
        <v>105</v>
      </c>
      <c r="I176">
        <v>2050</v>
      </c>
      <c r="J176" t="s">
        <v>31</v>
      </c>
      <c r="K176">
        <f t="shared" si="44"/>
        <v>107.5</v>
      </c>
      <c r="L176" cm="1">
        <f t="array" ref="L176">STOWA2024_NDJF_T(A176*60,K176,I176,J176,"")</f>
        <v>8.3522595046149455</v>
      </c>
      <c r="M176">
        <f t="shared" si="34"/>
        <v>0.35918424210147976</v>
      </c>
    </row>
    <row r="177" spans="1:13" x14ac:dyDescent="0.3">
      <c r="A177">
        <v>216</v>
      </c>
      <c r="B177">
        <f t="shared" si="42"/>
        <v>0.10259926992042179</v>
      </c>
      <c r="C177">
        <f t="shared" si="39"/>
        <v>0.10259926992042179</v>
      </c>
      <c r="D177" t="s">
        <v>30</v>
      </c>
      <c r="E177" t="s">
        <v>19</v>
      </c>
      <c r="F177">
        <v>1</v>
      </c>
      <c r="G177">
        <f t="shared" si="43"/>
        <v>110</v>
      </c>
      <c r="I177">
        <v>2050</v>
      </c>
      <c r="J177" t="s">
        <v>31</v>
      </c>
      <c r="K177">
        <f t="shared" si="44"/>
        <v>112.5</v>
      </c>
      <c r="L177" cm="1">
        <f t="array" ref="L177">STOWA2024_NDJF_T(A177*60,K177,I177,J177,"")</f>
        <v>11.692033147923659</v>
      </c>
      <c r="M177">
        <f t="shared" si="34"/>
        <v>0.25658497218105797</v>
      </c>
    </row>
    <row r="178" spans="1:13" x14ac:dyDescent="0.3">
      <c r="A178">
        <v>216</v>
      </c>
      <c r="B178">
        <f t="shared" si="42"/>
        <v>7.4622052197902938E-2</v>
      </c>
      <c r="C178">
        <f t="shared" si="39"/>
        <v>7.4622052197902938E-2</v>
      </c>
      <c r="D178" t="s">
        <v>30</v>
      </c>
      <c r="E178" t="s">
        <v>19</v>
      </c>
      <c r="F178">
        <v>1</v>
      </c>
      <c r="G178">
        <f t="shared" si="43"/>
        <v>115</v>
      </c>
      <c r="I178">
        <v>2050</v>
      </c>
      <c r="J178" t="s">
        <v>31</v>
      </c>
      <c r="K178">
        <f t="shared" si="44"/>
        <v>117.5</v>
      </c>
      <c r="L178" cm="1">
        <f t="array" ref="L178">STOWA2024_NDJF_T(A178*60,K178,I178,J178,"")</f>
        <v>16.486875459449216</v>
      </c>
      <c r="M178">
        <f t="shared" si="34"/>
        <v>0.18196291998315503</v>
      </c>
    </row>
    <row r="179" spans="1:13" x14ac:dyDescent="0.3">
      <c r="A179">
        <v>216</v>
      </c>
      <c r="B179">
        <f t="shared" si="42"/>
        <v>5.3897371099822566E-2</v>
      </c>
      <c r="C179">
        <f t="shared" si="39"/>
        <v>5.3897371099822566E-2</v>
      </c>
      <c r="D179" t="s">
        <v>30</v>
      </c>
      <c r="E179" t="s">
        <v>19</v>
      </c>
      <c r="F179">
        <v>1</v>
      </c>
      <c r="G179">
        <f t="shared" si="43"/>
        <v>120</v>
      </c>
      <c r="I179">
        <v>2050</v>
      </c>
      <c r="J179" t="s">
        <v>31</v>
      </c>
      <c r="K179">
        <f t="shared" si="44"/>
        <v>122.5</v>
      </c>
      <c r="L179" cm="1">
        <f t="array" ref="L179">STOWA2024_NDJF_T(A179*60,K179,I179,J179,"")</f>
        <v>23.425503784261263</v>
      </c>
      <c r="M179">
        <f t="shared" si="34"/>
        <v>0.12806554888333246</v>
      </c>
    </row>
    <row r="180" spans="1:13" x14ac:dyDescent="0.3">
      <c r="A180">
        <v>216</v>
      </c>
      <c r="B180">
        <f t="shared" si="42"/>
        <v>3.8646506258458363E-2</v>
      </c>
      <c r="C180">
        <f t="shared" si="39"/>
        <v>3.8646506258458363E-2</v>
      </c>
      <c r="D180" t="s">
        <v>30</v>
      </c>
      <c r="E180" t="s">
        <v>19</v>
      </c>
      <c r="F180">
        <v>1</v>
      </c>
      <c r="G180">
        <f t="shared" si="43"/>
        <v>125</v>
      </c>
      <c r="I180">
        <v>2050</v>
      </c>
      <c r="J180" t="s">
        <v>31</v>
      </c>
      <c r="K180">
        <f t="shared" si="44"/>
        <v>127.5</v>
      </c>
      <c r="L180" cm="1">
        <f t="array" ref="L180">STOWA2024_NDJF_T(A180*60,K180,I180,J180,"")</f>
        <v>33.54990069157234</v>
      </c>
      <c r="M180">
        <f t="shared" si="34"/>
        <v>8.9419042624874101E-2</v>
      </c>
    </row>
    <row r="181" spans="1:13" x14ac:dyDescent="0.3">
      <c r="A181">
        <v>216</v>
      </c>
      <c r="B181">
        <f t="shared" si="42"/>
        <v>2.7501566521019601E-2</v>
      </c>
      <c r="C181">
        <f t="shared" si="39"/>
        <v>2.7501566521019601E-2</v>
      </c>
      <c r="D181" t="s">
        <v>30</v>
      </c>
      <c r="E181" t="s">
        <v>19</v>
      </c>
      <c r="F181">
        <v>1</v>
      </c>
      <c r="G181">
        <f t="shared" si="43"/>
        <v>130</v>
      </c>
      <c r="I181">
        <v>2050</v>
      </c>
      <c r="J181" t="s">
        <v>31</v>
      </c>
      <c r="K181">
        <f t="shared" si="44"/>
        <v>132.5</v>
      </c>
      <c r="L181" cm="1">
        <f t="array" ref="L181">STOWA2024_NDJF_T(A181*60,K181,I181,J181,"")</f>
        <v>48.451587318709251</v>
      </c>
      <c r="M181">
        <f t="shared" si="34"/>
        <v>6.19174761038545E-2</v>
      </c>
    </row>
    <row r="182" spans="1:13" x14ac:dyDescent="0.3">
      <c r="A182">
        <v>216</v>
      </c>
      <c r="B182">
        <f t="shared" si="42"/>
        <v>1.9415046370245485E-2</v>
      </c>
      <c r="C182">
        <f t="shared" si="39"/>
        <v>1.9415046370245485E-2</v>
      </c>
      <c r="D182" t="s">
        <v>30</v>
      </c>
      <c r="E182" t="s">
        <v>19</v>
      </c>
      <c r="F182">
        <v>1</v>
      </c>
      <c r="G182">
        <f t="shared" si="43"/>
        <v>135</v>
      </c>
      <c r="I182">
        <v>2050</v>
      </c>
      <c r="J182" t="s">
        <v>31</v>
      </c>
      <c r="K182">
        <f t="shared" si="44"/>
        <v>137.5</v>
      </c>
      <c r="L182" cm="1">
        <f t="array" ref="L182">STOWA2024_NDJF_T(A182*60,K182,I182,J182,"")</f>
        <v>70.584199981106835</v>
      </c>
      <c r="M182">
        <f t="shared" si="34"/>
        <v>4.2502429733609015E-2</v>
      </c>
    </row>
    <row r="183" spans="1:13" x14ac:dyDescent="0.3">
      <c r="A183">
        <v>216</v>
      </c>
      <c r="B183">
        <f t="shared" si="42"/>
        <v>1.3592448699184217E-2</v>
      </c>
      <c r="C183">
        <f t="shared" si="39"/>
        <v>1.3592448699184217E-2</v>
      </c>
      <c r="D183" t="s">
        <v>30</v>
      </c>
      <c r="E183" t="s">
        <v>19</v>
      </c>
      <c r="F183">
        <v>1</v>
      </c>
      <c r="G183">
        <f t="shared" si="43"/>
        <v>140</v>
      </c>
      <c r="I183">
        <v>2050</v>
      </c>
      <c r="J183" t="s">
        <v>31</v>
      </c>
      <c r="K183">
        <f t="shared" si="44"/>
        <v>142.5</v>
      </c>
      <c r="L183" cm="1">
        <f t="array" ref="L183">STOWA2024_NDJF_T(A183*60,K183,I183,J183,"")</f>
        <v>103.77038976358115</v>
      </c>
      <c r="M183">
        <f t="shared" si="34"/>
        <v>2.8909981034424798E-2</v>
      </c>
    </row>
    <row r="184" spans="1:13" x14ac:dyDescent="0.3">
      <c r="A184">
        <v>216</v>
      </c>
      <c r="B184">
        <f t="shared" si="42"/>
        <v>9.4332839909398482E-3</v>
      </c>
      <c r="C184">
        <f t="shared" si="39"/>
        <v>9.4332839909398482E-3</v>
      </c>
      <c r="D184" t="s">
        <v>30</v>
      </c>
      <c r="E184" t="s">
        <v>19</v>
      </c>
      <c r="F184">
        <v>1</v>
      </c>
      <c r="G184">
        <f t="shared" si="43"/>
        <v>145</v>
      </c>
      <c r="I184">
        <v>2050</v>
      </c>
      <c r="J184" t="s">
        <v>31</v>
      </c>
      <c r="K184">
        <f t="shared" si="44"/>
        <v>147.5</v>
      </c>
      <c r="L184" cm="1">
        <f t="array" ref="L184">STOWA2024_NDJF_T(A184*60,K184,I184,J184,"")</f>
        <v>154.0302235693251</v>
      </c>
      <c r="M184">
        <f t="shared" si="34"/>
        <v>1.9476697043484949E-2</v>
      </c>
    </row>
    <row r="185" spans="1:13" x14ac:dyDescent="0.3">
      <c r="A185">
        <v>216</v>
      </c>
      <c r="B185">
        <f t="shared" si="42"/>
        <v>6.486777768816121E-3</v>
      </c>
      <c r="C185">
        <f t="shared" si="39"/>
        <v>6.486777768816121E-3</v>
      </c>
      <c r="D185" t="s">
        <v>30</v>
      </c>
      <c r="E185" t="s">
        <v>19</v>
      </c>
      <c r="F185">
        <v>1</v>
      </c>
      <c r="G185">
        <f t="shared" si="43"/>
        <v>150</v>
      </c>
      <c r="I185">
        <v>2050</v>
      </c>
      <c r="J185" t="s">
        <v>31</v>
      </c>
      <c r="K185">
        <f t="shared" si="44"/>
        <v>152.5</v>
      </c>
      <c r="L185" cm="1">
        <f t="array" ref="L185">STOWA2024_NDJF_T(A185*60,K185,I185,J185,"")</f>
        <v>230.94831742720612</v>
      </c>
      <c r="M185">
        <f t="shared" si="34"/>
        <v>1.2989919274668828E-2</v>
      </c>
    </row>
    <row r="186" spans="1:13" x14ac:dyDescent="0.3">
      <c r="A186">
        <v>216</v>
      </c>
      <c r="B186">
        <f t="shared" si="42"/>
        <v>4.4177257245765402E-3</v>
      </c>
      <c r="C186">
        <f t="shared" si="39"/>
        <v>4.4177257245765402E-3</v>
      </c>
      <c r="D186" t="s">
        <v>30</v>
      </c>
      <c r="E186" t="s">
        <v>19</v>
      </c>
      <c r="F186">
        <v>1</v>
      </c>
      <c r="G186">
        <f t="shared" si="43"/>
        <v>155</v>
      </c>
      <c r="I186">
        <v>2050</v>
      </c>
      <c r="J186" t="s">
        <v>31</v>
      </c>
      <c r="K186">
        <f t="shared" si="44"/>
        <v>157.5</v>
      </c>
      <c r="L186" cm="1">
        <f t="array" ref="L186">STOWA2024_NDJF_T(A186*60,K186,I186,J186,"")</f>
        <v>349.96876615877414</v>
      </c>
      <c r="M186">
        <f t="shared" si="34"/>
        <v>8.5721935500922882E-3</v>
      </c>
    </row>
    <row r="187" spans="1:13" x14ac:dyDescent="0.3">
      <c r="A187">
        <v>216</v>
      </c>
      <c r="B187" s="1">
        <f>M186</f>
        <v>8.5721935500922882E-3</v>
      </c>
      <c r="C187">
        <f t="shared" si="39"/>
        <v>8.5721935500922882E-3</v>
      </c>
      <c r="D187" t="s">
        <v>30</v>
      </c>
      <c r="E187" t="s">
        <v>19</v>
      </c>
      <c r="F187">
        <v>1</v>
      </c>
      <c r="G187">
        <f t="shared" si="43"/>
        <v>160</v>
      </c>
      <c r="I187">
        <v>2050</v>
      </c>
      <c r="J187" t="s">
        <v>31</v>
      </c>
      <c r="K187" s="1">
        <v>444</v>
      </c>
      <c r="L187" cm="1">
        <f t="array" ref="L187">STOWA2024_NDJF_T(A187*60,K187,I187,J187,"")</f>
        <v>3.4859574292298484E+225</v>
      </c>
      <c r="M187">
        <f t="shared" si="34"/>
        <v>8.6059570746473201E-226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AEEAB-ED9D-4306-8A1A-685DE16FB2C0}">
  <sheetPr codeName="Blad20">
    <tabColor theme="5" tint="0.39997558519241921"/>
  </sheetPr>
  <dimension ref="A1:M187"/>
  <sheetViews>
    <sheetView workbookViewId="0">
      <selection activeCell="M25" sqref="M25"/>
    </sheetView>
  </sheetViews>
  <sheetFormatPr defaultRowHeight="14.4" x14ac:dyDescent="0.3"/>
  <cols>
    <col min="1" max="1" width="6" bestFit="1" customWidth="1"/>
    <col min="2" max="3" width="12.6640625" bestFit="1" customWidth="1"/>
    <col min="4" max="4" width="17.3320312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715.91925140450701</v>
      </c>
      <c r="C2">
        <f>B2</f>
        <v>715.91925140450701</v>
      </c>
      <c r="D2" t="s">
        <v>32</v>
      </c>
      <c r="E2" t="s">
        <v>21</v>
      </c>
      <c r="F2">
        <v>1</v>
      </c>
      <c r="G2">
        <v>10</v>
      </c>
      <c r="I2">
        <v>2100</v>
      </c>
      <c r="J2" t="s">
        <v>25</v>
      </c>
      <c r="K2" s="1">
        <v>12.5</v>
      </c>
      <c r="L2" cm="1">
        <f t="array" ref="L2">STOWA2024_JAARROND_T(A2*60,K2,I2,J2,"")</f>
        <v>0.10287537640307824</v>
      </c>
      <c r="M2">
        <f>1/L2 * 12/8</f>
        <v>14.580748595493032</v>
      </c>
    </row>
    <row r="3" spans="1:13" x14ac:dyDescent="0.3">
      <c r="A3">
        <v>12</v>
      </c>
      <c r="B3">
        <f t="shared" ref="B3:B7" si="0">M2-M3</f>
        <v>7.536461609117973</v>
      </c>
      <c r="C3">
        <f t="shared" ref="C3:C32" si="1">B3</f>
        <v>7.536461609117973</v>
      </c>
      <c r="D3" t="s">
        <v>32</v>
      </c>
      <c r="E3" t="s">
        <v>21</v>
      </c>
      <c r="F3">
        <v>1</v>
      </c>
      <c r="G3">
        <f t="shared" ref="G3:G7" si="2">G2+5</f>
        <v>15</v>
      </c>
      <c r="I3">
        <v>2100</v>
      </c>
      <c r="J3" t="s">
        <v>25</v>
      </c>
      <c r="K3">
        <f t="shared" ref="K3:K7" si="3">AVERAGE(G3:G4)</f>
        <v>17.5</v>
      </c>
      <c r="L3" cm="1">
        <f t="array" ref="L3">STOWA2024_JAARROND_T(A3*60,K3,I3,J3,"")</f>
        <v>0.21293851356443519</v>
      </c>
      <c r="M3">
        <f t="shared" ref="M3:M66" si="4">1/L3 * 12/8</f>
        <v>7.0442869863750595</v>
      </c>
    </row>
    <row r="4" spans="1:13" x14ac:dyDescent="0.3">
      <c r="A4">
        <v>12</v>
      </c>
      <c r="B4">
        <f t="shared" si="0"/>
        <v>3.0053054431612178</v>
      </c>
      <c r="C4">
        <f t="shared" si="1"/>
        <v>3.0053054431612178</v>
      </c>
      <c r="D4" t="s">
        <v>32</v>
      </c>
      <c r="E4" t="s">
        <v>21</v>
      </c>
      <c r="F4">
        <v>1</v>
      </c>
      <c r="G4">
        <f t="shared" si="2"/>
        <v>20</v>
      </c>
      <c r="I4">
        <v>2100</v>
      </c>
      <c r="J4" t="s">
        <v>25</v>
      </c>
      <c r="K4">
        <f t="shared" si="3"/>
        <v>22.5</v>
      </c>
      <c r="L4" cm="1">
        <f t="array" ref="L4">STOWA2024_JAARROND_T(A4*60,K4,I4,J4,"")</f>
        <v>0.37138075129861597</v>
      </c>
      <c r="M4">
        <f t="shared" si="4"/>
        <v>4.0389815432138416</v>
      </c>
    </row>
    <row r="5" spans="1:13" x14ac:dyDescent="0.3">
      <c r="A5">
        <v>12</v>
      </c>
      <c r="B5">
        <f t="shared" si="0"/>
        <v>1.7246725873110895</v>
      </c>
      <c r="C5">
        <f t="shared" si="1"/>
        <v>1.7246725873110895</v>
      </c>
      <c r="D5" t="s">
        <v>32</v>
      </c>
      <c r="E5" t="s">
        <v>21</v>
      </c>
      <c r="F5">
        <v>1</v>
      </c>
      <c r="G5">
        <f t="shared" si="2"/>
        <v>25</v>
      </c>
      <c r="I5">
        <v>2100</v>
      </c>
      <c r="J5" t="s">
        <v>25</v>
      </c>
      <c r="K5">
        <f t="shared" si="3"/>
        <v>27.5</v>
      </c>
      <c r="L5" cm="1">
        <f t="array" ref="L5">STOWA2024_JAARROND_T(A5*60,K5,I5,J5,"")</f>
        <v>0.64814163907294253</v>
      </c>
      <c r="M5">
        <f t="shared" si="4"/>
        <v>2.3143089559027521</v>
      </c>
    </row>
    <row r="6" spans="1:13" x14ac:dyDescent="0.3">
      <c r="A6">
        <v>12</v>
      </c>
      <c r="B6">
        <f t="shared" si="0"/>
        <v>1.0066987411046706</v>
      </c>
      <c r="C6">
        <f t="shared" si="1"/>
        <v>1.0066987411046706</v>
      </c>
      <c r="D6" t="s">
        <v>32</v>
      </c>
      <c r="E6" t="s">
        <v>21</v>
      </c>
      <c r="F6">
        <v>1</v>
      </c>
      <c r="G6">
        <f t="shared" si="2"/>
        <v>30</v>
      </c>
      <c r="I6">
        <v>2100</v>
      </c>
      <c r="J6" t="s">
        <v>25</v>
      </c>
      <c r="K6">
        <f t="shared" si="3"/>
        <v>32.5</v>
      </c>
      <c r="L6" cm="1">
        <f t="array" ref="L6">STOWA2024_JAARROND_T(A6*60,K6,I6,J6,"")</f>
        <v>1.1471308368691713</v>
      </c>
      <c r="M6">
        <f t="shared" si="4"/>
        <v>1.3076102147980815</v>
      </c>
    </row>
    <row r="7" spans="1:13" x14ac:dyDescent="0.3">
      <c r="A7">
        <v>12</v>
      </c>
      <c r="B7">
        <f t="shared" si="0"/>
        <v>0.56204772686898641</v>
      </c>
      <c r="C7">
        <f t="shared" si="1"/>
        <v>0.56204772686898641</v>
      </c>
      <c r="D7" t="s">
        <v>32</v>
      </c>
      <c r="E7" t="s">
        <v>21</v>
      </c>
      <c r="F7">
        <v>1</v>
      </c>
      <c r="G7">
        <f t="shared" si="2"/>
        <v>35</v>
      </c>
      <c r="I7">
        <v>2100</v>
      </c>
      <c r="J7" t="s">
        <v>25</v>
      </c>
      <c r="K7">
        <f t="shared" si="3"/>
        <v>37.5</v>
      </c>
      <c r="L7" cm="1">
        <f t="array" ref="L7">STOWA2024_JAARROND_T(A7*60,K7,I7,J7,"")</f>
        <v>2.0119037965100168</v>
      </c>
      <c r="M7">
        <f t="shared" si="4"/>
        <v>0.74556248792909507</v>
      </c>
    </row>
    <row r="8" spans="1:13" x14ac:dyDescent="0.3">
      <c r="A8">
        <v>12</v>
      </c>
      <c r="B8">
        <f>M7-M8</f>
        <v>0.30632864968167117</v>
      </c>
      <c r="C8">
        <f t="shared" si="1"/>
        <v>0.30632864968167117</v>
      </c>
      <c r="D8" t="s">
        <v>32</v>
      </c>
      <c r="E8" t="s">
        <v>21</v>
      </c>
      <c r="F8">
        <v>1</v>
      </c>
      <c r="G8">
        <f>G7+5</f>
        <v>40</v>
      </c>
      <c r="I8">
        <v>2100</v>
      </c>
      <c r="J8" t="s">
        <v>25</v>
      </c>
      <c r="K8">
        <f>AVERAGE(G8:G9)</f>
        <v>42.5</v>
      </c>
      <c r="L8" cm="1">
        <f t="array" ref="L8">STOWA2024_JAARROND_T(A8*60,K8,I8,J8,"")</f>
        <v>3.4150374342402965</v>
      </c>
      <c r="M8">
        <f t="shared" si="4"/>
        <v>0.4392338382474239</v>
      </c>
    </row>
    <row r="9" spans="1:13" x14ac:dyDescent="0.3">
      <c r="A9">
        <v>12</v>
      </c>
      <c r="B9">
        <f t="shared" ref="B9:B31" si="5">M8-M9</f>
        <v>0.16902789123761719</v>
      </c>
      <c r="C9">
        <f t="shared" si="1"/>
        <v>0.16902789123761719</v>
      </c>
      <c r="D9" t="s">
        <v>32</v>
      </c>
      <c r="E9" t="s">
        <v>21</v>
      </c>
      <c r="F9">
        <v>1</v>
      </c>
      <c r="G9">
        <f t="shared" ref="G9:G32" si="6">G8+5</f>
        <v>45</v>
      </c>
      <c r="I9">
        <v>2100</v>
      </c>
      <c r="J9" t="s">
        <v>25</v>
      </c>
      <c r="K9">
        <f t="shared" ref="K9:K31" si="7">AVERAGE(G9:G10)</f>
        <v>47.5</v>
      </c>
      <c r="L9" cm="1">
        <f t="array" ref="L9">STOWA2024_JAARROND_T(A9*60,K9,I9,J9,"")</f>
        <v>5.5513211925922548</v>
      </c>
      <c r="M9">
        <f t="shared" si="4"/>
        <v>0.27020594700980671</v>
      </c>
    </row>
    <row r="10" spans="1:13" x14ac:dyDescent="0.3">
      <c r="A10">
        <v>12</v>
      </c>
      <c r="B10">
        <f t="shared" si="5"/>
        <v>9.6513077247343704E-2</v>
      </c>
      <c r="C10">
        <f t="shared" si="1"/>
        <v>9.6513077247343704E-2</v>
      </c>
      <c r="D10" t="s">
        <v>32</v>
      </c>
      <c r="E10" t="s">
        <v>21</v>
      </c>
      <c r="F10">
        <v>1</v>
      </c>
      <c r="G10">
        <f t="shared" si="6"/>
        <v>50</v>
      </c>
      <c r="I10">
        <v>2100</v>
      </c>
      <c r="J10" t="s">
        <v>25</v>
      </c>
      <c r="K10">
        <f t="shared" si="7"/>
        <v>52.5</v>
      </c>
      <c r="L10" cm="1">
        <f t="array" ref="L10">STOWA2024_JAARROND_T(A10*60,K10,I10,J10,"")</f>
        <v>8.6359330814866127</v>
      </c>
      <c r="M10">
        <f t="shared" si="4"/>
        <v>0.17369286976246301</v>
      </c>
    </row>
    <row r="11" spans="1:13" x14ac:dyDescent="0.3">
      <c r="A11">
        <v>12</v>
      </c>
      <c r="B11">
        <f t="shared" si="5"/>
        <v>5.7450042201311557E-2</v>
      </c>
      <c r="C11">
        <f t="shared" si="1"/>
        <v>5.7450042201311557E-2</v>
      </c>
      <c r="D11" t="s">
        <v>32</v>
      </c>
      <c r="E11" t="s">
        <v>21</v>
      </c>
      <c r="F11">
        <v>1</v>
      </c>
      <c r="G11">
        <f t="shared" si="6"/>
        <v>55</v>
      </c>
      <c r="I11">
        <v>2100</v>
      </c>
      <c r="J11" t="s">
        <v>25</v>
      </c>
      <c r="K11">
        <f t="shared" si="7"/>
        <v>57.5</v>
      </c>
      <c r="L11" cm="1">
        <f t="array" ref="L11">STOWA2024_JAARROND_T(A11*60,K11,I11,J11,"")</f>
        <v>12.904021963943542</v>
      </c>
      <c r="M11">
        <f t="shared" si="4"/>
        <v>0.11624282756115145</v>
      </c>
    </row>
    <row r="12" spans="1:13" x14ac:dyDescent="0.3">
      <c r="A12">
        <v>12</v>
      </c>
      <c r="B12">
        <f t="shared" si="5"/>
        <v>3.5645292173991899E-2</v>
      </c>
      <c r="C12">
        <f t="shared" si="1"/>
        <v>3.5645292173991899E-2</v>
      </c>
      <c r="D12" t="s">
        <v>32</v>
      </c>
      <c r="E12" t="s">
        <v>21</v>
      </c>
      <c r="F12">
        <v>1</v>
      </c>
      <c r="G12">
        <f t="shared" si="6"/>
        <v>60</v>
      </c>
      <c r="I12">
        <v>2100</v>
      </c>
      <c r="J12" t="s">
        <v>25</v>
      </c>
      <c r="K12">
        <f t="shared" si="7"/>
        <v>62.5</v>
      </c>
      <c r="L12" cm="1">
        <f t="array" ref="L12">STOWA2024_JAARROND_T(A12*60,K12,I12,J12,"")</f>
        <v>18.610990929121805</v>
      </c>
      <c r="M12">
        <f t="shared" si="4"/>
        <v>8.0597535387159552E-2</v>
      </c>
    </row>
    <row r="13" spans="1:13" x14ac:dyDescent="0.3">
      <c r="A13">
        <v>12</v>
      </c>
      <c r="B13">
        <f t="shared" si="5"/>
        <v>2.2977986361728958E-2</v>
      </c>
      <c r="C13">
        <f t="shared" si="1"/>
        <v>2.2977986361728958E-2</v>
      </c>
      <c r="D13" t="s">
        <v>32</v>
      </c>
      <c r="E13" t="s">
        <v>21</v>
      </c>
      <c r="F13">
        <v>1</v>
      </c>
      <c r="G13">
        <f t="shared" si="6"/>
        <v>65</v>
      </c>
      <c r="I13">
        <v>2100</v>
      </c>
      <c r="J13" t="s">
        <v>25</v>
      </c>
      <c r="K13">
        <f t="shared" si="7"/>
        <v>67.5</v>
      </c>
      <c r="L13" cm="1">
        <f t="array" ref="L13">STOWA2024_JAARROND_T(A13*60,K13,I13,J13,"")</f>
        <v>26.032831311088007</v>
      </c>
      <c r="M13">
        <f t="shared" si="4"/>
        <v>5.7619549025430594E-2</v>
      </c>
    </row>
    <row r="14" spans="1:13" x14ac:dyDescent="0.3">
      <c r="A14">
        <v>12</v>
      </c>
      <c r="B14">
        <f t="shared" si="5"/>
        <v>1.532339039104149E-2</v>
      </c>
      <c r="C14">
        <f t="shared" si="1"/>
        <v>1.532339039104149E-2</v>
      </c>
      <c r="D14" t="s">
        <v>32</v>
      </c>
      <c r="E14" t="s">
        <v>21</v>
      </c>
      <c r="F14">
        <v>1</v>
      </c>
      <c r="G14">
        <f t="shared" si="6"/>
        <v>70</v>
      </c>
      <c r="I14">
        <v>2100</v>
      </c>
      <c r="J14" t="s">
        <v>25</v>
      </c>
      <c r="K14">
        <f t="shared" si="7"/>
        <v>72.5</v>
      </c>
      <c r="L14" cm="1">
        <f t="array" ref="L14">STOWA2024_JAARROND_T(A14*60,K14,I14,J14,"")</f>
        <v>35.464213499057983</v>
      </c>
      <c r="M14">
        <f t="shared" si="4"/>
        <v>4.2296158634389104E-2</v>
      </c>
    </row>
    <row r="15" spans="1:13" x14ac:dyDescent="0.3">
      <c r="A15">
        <v>12</v>
      </c>
      <c r="B15">
        <f t="shared" si="5"/>
        <v>1.0529862202092781E-2</v>
      </c>
      <c r="C15">
        <f t="shared" si="1"/>
        <v>1.0529862202092781E-2</v>
      </c>
      <c r="D15" t="s">
        <v>32</v>
      </c>
      <c r="E15" t="s">
        <v>21</v>
      </c>
      <c r="F15">
        <v>1</v>
      </c>
      <c r="G15">
        <f t="shared" si="6"/>
        <v>75</v>
      </c>
      <c r="I15">
        <v>2100</v>
      </c>
      <c r="J15" t="s">
        <v>25</v>
      </c>
      <c r="K15">
        <f t="shared" si="7"/>
        <v>77.5</v>
      </c>
      <c r="L15" cm="1">
        <f t="array" ref="L15">STOWA2024_JAARROND_T(A15*60,K15,I15,J15,"")</f>
        <v>47.21985778848844</v>
      </c>
      <c r="M15">
        <f t="shared" si="4"/>
        <v>3.1766296432296323E-2</v>
      </c>
    </row>
    <row r="16" spans="1:13" x14ac:dyDescent="0.3">
      <c r="A16">
        <v>12</v>
      </c>
      <c r="B16">
        <f t="shared" si="5"/>
        <v>7.4289751059170087E-3</v>
      </c>
      <c r="C16">
        <f t="shared" si="1"/>
        <v>7.4289751059170087E-3</v>
      </c>
      <c r="D16" t="s">
        <v>32</v>
      </c>
      <c r="E16" t="s">
        <v>21</v>
      </c>
      <c r="F16">
        <v>1</v>
      </c>
      <c r="G16">
        <f t="shared" si="6"/>
        <v>80</v>
      </c>
      <c r="I16">
        <v>2100</v>
      </c>
      <c r="J16" t="s">
        <v>25</v>
      </c>
      <c r="K16">
        <f t="shared" si="7"/>
        <v>82.5</v>
      </c>
      <c r="L16" cm="1">
        <f t="array" ref="L16">STOWA2024_JAARROND_T(A16*60,K16,I16,J16,"")</f>
        <v>61.633734455983216</v>
      </c>
      <c r="M16">
        <f t="shared" si="4"/>
        <v>2.4337321326379315E-2</v>
      </c>
    </row>
    <row r="17" spans="1:13" x14ac:dyDescent="0.3">
      <c r="A17">
        <v>12</v>
      </c>
      <c r="B17">
        <f t="shared" si="5"/>
        <v>5.3635862238856045E-3</v>
      </c>
      <c r="C17">
        <f t="shared" si="1"/>
        <v>5.3635862238856045E-3</v>
      </c>
      <c r="D17" t="s">
        <v>32</v>
      </c>
      <c r="E17" t="s">
        <v>21</v>
      </c>
      <c r="F17">
        <v>1</v>
      </c>
      <c r="G17">
        <f t="shared" si="6"/>
        <v>85</v>
      </c>
      <c r="I17">
        <v>2100</v>
      </c>
      <c r="J17" t="s">
        <v>25</v>
      </c>
      <c r="K17">
        <f t="shared" si="7"/>
        <v>87.5</v>
      </c>
      <c r="L17" cm="1">
        <f t="array" ref="L17">STOWA2024_JAARROND_T(A17*60,K17,I17,J17,"")</f>
        <v>79.056653415744989</v>
      </c>
      <c r="M17">
        <f t="shared" si="4"/>
        <v>1.897373510249371E-2</v>
      </c>
    </row>
    <row r="18" spans="1:13" x14ac:dyDescent="0.3">
      <c r="A18">
        <v>12</v>
      </c>
      <c r="B18">
        <f t="shared" si="5"/>
        <v>3.9525692670757413E-3</v>
      </c>
      <c r="C18">
        <f t="shared" si="1"/>
        <v>3.9525692670757413E-3</v>
      </c>
      <c r="D18" t="s">
        <v>32</v>
      </c>
      <c r="E18" t="s">
        <v>21</v>
      </c>
      <c r="F18">
        <v>1</v>
      </c>
      <c r="G18">
        <f t="shared" si="6"/>
        <v>90</v>
      </c>
      <c r="I18">
        <v>2100</v>
      </c>
      <c r="J18" t="s">
        <v>25</v>
      </c>
      <c r="K18">
        <f t="shared" si="7"/>
        <v>92.5</v>
      </c>
      <c r="L18" cm="1">
        <f t="array" ref="L18">STOWA2024_JAARROND_T(A18*60,K18,I18,J18,"")</f>
        <v>99.859093257807842</v>
      </c>
      <c r="M18">
        <f t="shared" si="4"/>
        <v>1.5021165835417969E-2</v>
      </c>
    </row>
    <row r="19" spans="1:13" x14ac:dyDescent="0.3">
      <c r="A19">
        <v>12</v>
      </c>
      <c r="B19">
        <f t="shared" si="5"/>
        <v>6.3248956923542578E-3</v>
      </c>
      <c r="C19">
        <f t="shared" si="1"/>
        <v>6.3248956923542578E-3</v>
      </c>
      <c r="D19" t="s">
        <v>32</v>
      </c>
      <c r="E19" t="s">
        <v>21</v>
      </c>
      <c r="F19">
        <v>1</v>
      </c>
      <c r="G19">
        <f t="shared" si="6"/>
        <v>95</v>
      </c>
      <c r="I19">
        <v>2100</v>
      </c>
      <c r="J19" t="s">
        <v>25</v>
      </c>
      <c r="K19">
        <f t="shared" si="7"/>
        <v>97.5</v>
      </c>
      <c r="L19" cm="1">
        <f t="array" ref="L19">STOWA2024_JAARROND_T(A19*60,K19,I19,J19,"")</f>
        <v>172.48774190811272</v>
      </c>
      <c r="M19">
        <f t="shared" si="4"/>
        <v>8.6962701430637109E-3</v>
      </c>
    </row>
    <row r="20" spans="1:13" x14ac:dyDescent="0.3">
      <c r="A20">
        <v>12</v>
      </c>
      <c r="B20">
        <f t="shared" si="5"/>
        <v>1.8033079881637831E-3</v>
      </c>
      <c r="C20">
        <f t="shared" si="1"/>
        <v>1.8033079881637831E-3</v>
      </c>
      <c r="D20" t="s">
        <v>32</v>
      </c>
      <c r="E20" t="s">
        <v>21</v>
      </c>
      <c r="F20">
        <v>1</v>
      </c>
      <c r="G20">
        <f t="shared" si="6"/>
        <v>100</v>
      </c>
      <c r="I20">
        <v>2100</v>
      </c>
      <c r="J20" t="s">
        <v>25</v>
      </c>
      <c r="K20">
        <f t="shared" si="7"/>
        <v>102.5</v>
      </c>
      <c r="L20" cm="1">
        <f t="array" ref="L20">STOWA2024_JAARROND_T(A20*60,K20,I20,J20,"")</f>
        <v>217.61326499286099</v>
      </c>
      <c r="M20">
        <f t="shared" si="4"/>
        <v>6.8929621548999278E-3</v>
      </c>
    </row>
    <row r="21" spans="1:13" x14ac:dyDescent="0.3">
      <c r="A21">
        <v>12</v>
      </c>
      <c r="B21">
        <f t="shared" si="5"/>
        <v>1.3649270990046926E-3</v>
      </c>
      <c r="C21">
        <f t="shared" si="1"/>
        <v>1.3649270990046926E-3</v>
      </c>
      <c r="D21" t="s">
        <v>32</v>
      </c>
      <c r="E21" t="s">
        <v>21</v>
      </c>
      <c r="F21">
        <v>1</v>
      </c>
      <c r="G21">
        <f t="shared" si="6"/>
        <v>105</v>
      </c>
      <c r="I21">
        <v>2100</v>
      </c>
      <c r="J21" t="s">
        <v>25</v>
      </c>
      <c r="K21">
        <f t="shared" si="7"/>
        <v>107.5</v>
      </c>
      <c r="L21" cm="1">
        <f t="array" ref="L21">STOWA2024_JAARROND_T(A21*60,K21,I21,J21,"")</f>
        <v>271.34415480964839</v>
      </c>
      <c r="M21">
        <f t="shared" si="4"/>
        <v>5.5280350558952352E-3</v>
      </c>
    </row>
    <row r="22" spans="1:13" x14ac:dyDescent="0.3">
      <c r="A22">
        <v>12</v>
      </c>
      <c r="B22">
        <f t="shared" si="5"/>
        <v>1.0473775286123288E-3</v>
      </c>
      <c r="C22">
        <f t="shared" si="1"/>
        <v>1.0473775286123288E-3</v>
      </c>
      <c r="D22" t="s">
        <v>32</v>
      </c>
      <c r="E22" t="s">
        <v>21</v>
      </c>
      <c r="F22">
        <v>1</v>
      </c>
      <c r="G22">
        <f t="shared" si="6"/>
        <v>110</v>
      </c>
      <c r="I22">
        <v>2100</v>
      </c>
      <c r="J22" t="s">
        <v>25</v>
      </c>
      <c r="K22">
        <f t="shared" si="7"/>
        <v>112.5</v>
      </c>
      <c r="L22" cm="1">
        <f t="array" ref="L22">STOWA2024_JAARROND_T(A22*60,K22,I22,J22,"")</f>
        <v>334.77229421495372</v>
      </c>
      <c r="M22">
        <f t="shared" si="4"/>
        <v>4.4806575272829064E-3</v>
      </c>
    </row>
    <row r="23" spans="1:13" x14ac:dyDescent="0.3">
      <c r="A23">
        <v>12</v>
      </c>
      <c r="B23">
        <f t="shared" si="5"/>
        <v>8.137043568046975E-4</v>
      </c>
      <c r="C23">
        <f t="shared" si="1"/>
        <v>8.137043568046975E-4</v>
      </c>
      <c r="D23" t="s">
        <v>32</v>
      </c>
      <c r="E23" t="s">
        <v>21</v>
      </c>
      <c r="F23">
        <v>1</v>
      </c>
      <c r="G23">
        <f t="shared" si="6"/>
        <v>115</v>
      </c>
      <c r="I23">
        <v>2100</v>
      </c>
      <c r="J23" t="s">
        <v>25</v>
      </c>
      <c r="K23">
        <f t="shared" si="7"/>
        <v>117.5</v>
      </c>
      <c r="L23" cm="1">
        <f t="array" ref="L23">STOWA2024_JAARROND_T(A23*60,K23,I23,J23,"")</f>
        <v>409.05894628711178</v>
      </c>
      <c r="M23">
        <f t="shared" si="4"/>
        <v>3.6669531704782089E-3</v>
      </c>
    </row>
    <row r="24" spans="1:13" x14ac:dyDescent="0.3">
      <c r="A24">
        <v>12</v>
      </c>
      <c r="B24">
        <f t="shared" si="5"/>
        <v>6.3938697097607562E-4</v>
      </c>
      <c r="C24">
        <f t="shared" si="1"/>
        <v>6.3938697097607562E-4</v>
      </c>
      <c r="D24" t="s">
        <v>32</v>
      </c>
      <c r="E24" t="s">
        <v>21</v>
      </c>
      <c r="F24">
        <v>1</v>
      </c>
      <c r="G24">
        <f t="shared" si="6"/>
        <v>120</v>
      </c>
      <c r="I24">
        <v>2100</v>
      </c>
      <c r="J24" t="s">
        <v>25</v>
      </c>
      <c r="K24">
        <f t="shared" si="7"/>
        <v>122.5</v>
      </c>
      <c r="L24" cm="1">
        <f t="array" ref="L24">STOWA2024_JAARROND_T(A24*60,K24,I24,J24,"")</f>
        <v>495.44746544160347</v>
      </c>
      <c r="M24">
        <f t="shared" si="4"/>
        <v>3.0275661995021333E-3</v>
      </c>
    </row>
    <row r="25" spans="1:13" x14ac:dyDescent="0.3">
      <c r="A25">
        <v>12</v>
      </c>
      <c r="B25">
        <f t="shared" si="5"/>
        <v>5.0763618823086417E-4</v>
      </c>
      <c r="C25">
        <f t="shared" si="1"/>
        <v>5.0763618823086417E-4</v>
      </c>
      <c r="D25" t="s">
        <v>32</v>
      </c>
      <c r="E25" t="s">
        <v>21</v>
      </c>
      <c r="F25">
        <v>1</v>
      </c>
      <c r="G25">
        <f t="shared" si="6"/>
        <v>125</v>
      </c>
      <c r="I25">
        <v>2100</v>
      </c>
      <c r="J25" t="s">
        <v>25</v>
      </c>
      <c r="K25">
        <f t="shared" si="7"/>
        <v>127.5</v>
      </c>
      <c r="L25" cm="1">
        <f t="array" ref="L25">STOWA2024_JAARROND_T(A25*60,K25,I25,J25,"")</f>
        <v>595.25462742644629</v>
      </c>
      <c r="M25">
        <f t="shared" si="4"/>
        <v>2.5199300112712692E-3</v>
      </c>
    </row>
    <row r="26" spans="1:13" x14ac:dyDescent="0.3">
      <c r="A26">
        <v>12</v>
      </c>
      <c r="B26">
        <f t="shared" si="5"/>
        <v>4.0689492523292596E-4</v>
      </c>
      <c r="C26">
        <f t="shared" si="1"/>
        <v>4.0689492523292596E-4</v>
      </c>
      <c r="D26" t="s">
        <v>32</v>
      </c>
      <c r="E26" t="s">
        <v>21</v>
      </c>
      <c r="F26">
        <v>1</v>
      </c>
      <c r="G26">
        <f t="shared" si="6"/>
        <v>130</v>
      </c>
      <c r="I26">
        <v>2100</v>
      </c>
      <c r="J26" t="s">
        <v>25</v>
      </c>
      <c r="K26">
        <f t="shared" si="7"/>
        <v>132.5</v>
      </c>
      <c r="L26" cm="1">
        <f t="array" ref="L26">STOWA2024_JAARROND_T(A26*60,K26,I26,J26,"")</f>
        <v>709.87936258659022</v>
      </c>
      <c r="M26">
        <f t="shared" si="4"/>
        <v>2.1130350860383432E-3</v>
      </c>
    </row>
    <row r="27" spans="1:13" x14ac:dyDescent="0.3">
      <c r="A27">
        <v>12</v>
      </c>
      <c r="B27">
        <f t="shared" si="5"/>
        <v>3.2901331254995636E-4</v>
      </c>
      <c r="C27">
        <f t="shared" si="1"/>
        <v>3.2901331254995636E-4</v>
      </c>
      <c r="D27" t="s">
        <v>32</v>
      </c>
      <c r="E27" t="s">
        <v>21</v>
      </c>
      <c r="F27">
        <v>1</v>
      </c>
      <c r="G27">
        <f t="shared" si="6"/>
        <v>135</v>
      </c>
      <c r="I27">
        <v>2100</v>
      </c>
      <c r="J27" t="s">
        <v>25</v>
      </c>
      <c r="K27">
        <f t="shared" si="7"/>
        <v>137.5</v>
      </c>
      <c r="L27" cm="1">
        <f t="array" ref="L27">STOWA2024_JAARROND_T(A27*60,K27,I27,J27,"")</f>
        <v>840.79691307072733</v>
      </c>
      <c r="M27">
        <f t="shared" si="4"/>
        <v>1.7840217734883868E-3</v>
      </c>
    </row>
    <row r="28" spans="1:13" x14ac:dyDescent="0.3">
      <c r="A28">
        <v>12</v>
      </c>
      <c r="B28">
        <f t="shared" si="5"/>
        <v>2.6820595543799335E-4</v>
      </c>
      <c r="C28">
        <f t="shared" si="1"/>
        <v>2.6820595543799335E-4</v>
      </c>
      <c r="D28" t="s">
        <v>32</v>
      </c>
      <c r="E28" t="s">
        <v>21</v>
      </c>
      <c r="F28">
        <v>1</v>
      </c>
      <c r="G28">
        <f t="shared" si="6"/>
        <v>140</v>
      </c>
      <c r="I28">
        <v>2100</v>
      </c>
      <c r="J28" t="s">
        <v>25</v>
      </c>
      <c r="K28">
        <f t="shared" si="7"/>
        <v>142.5</v>
      </c>
      <c r="L28" cm="1">
        <f t="array" ref="L28">STOWA2024_JAARROND_T(A28*60,K28,I28,J28,"")</f>
        <v>989.56613470973321</v>
      </c>
      <c r="M28">
        <f t="shared" si="4"/>
        <v>1.5158158180503935E-3</v>
      </c>
    </row>
    <row r="29" spans="1:13" x14ac:dyDescent="0.3">
      <c r="A29">
        <v>12</v>
      </c>
      <c r="B29">
        <f t="shared" si="5"/>
        <v>2.2028696691792624E-4</v>
      </c>
      <c r="C29">
        <f t="shared" si="1"/>
        <v>2.2028696691792624E-4</v>
      </c>
      <c r="D29" t="s">
        <v>32</v>
      </c>
      <c r="E29" t="s">
        <v>21</v>
      </c>
      <c r="F29">
        <v>1</v>
      </c>
      <c r="G29">
        <f t="shared" si="6"/>
        <v>145</v>
      </c>
      <c r="I29">
        <v>2100</v>
      </c>
      <c r="J29" t="s">
        <v>25</v>
      </c>
      <c r="K29">
        <f t="shared" si="7"/>
        <v>147.5</v>
      </c>
      <c r="L29" cm="1">
        <f t="array" ref="L29">STOWA2024_JAARROND_T(A29*60,K29,I29,J29,"")</f>
        <v>1157.8283252347467</v>
      </c>
      <c r="M29">
        <f t="shared" si="4"/>
        <v>1.2955288511324672E-3</v>
      </c>
    </row>
    <row r="30" spans="1:13" x14ac:dyDescent="0.3">
      <c r="A30">
        <v>12</v>
      </c>
      <c r="B30">
        <f t="shared" si="5"/>
        <v>1.8220088015656979E-4</v>
      </c>
      <c r="C30">
        <f t="shared" si="1"/>
        <v>1.8220088015656979E-4</v>
      </c>
      <c r="D30" t="s">
        <v>32</v>
      </c>
      <c r="E30" t="s">
        <v>21</v>
      </c>
      <c r="F30">
        <v>1</v>
      </c>
      <c r="G30">
        <f t="shared" si="6"/>
        <v>150</v>
      </c>
      <c r="I30">
        <v>2100</v>
      </c>
      <c r="J30" t="s">
        <v>25</v>
      </c>
      <c r="K30">
        <f t="shared" si="7"/>
        <v>152.5</v>
      </c>
      <c r="L30" cm="1">
        <f t="array" ref="L30">STOWA2024_JAARROND_T(A30*60,K30,I30,J30,"")</f>
        <v>1347.3118785340152</v>
      </c>
      <c r="M30">
        <f t="shared" si="4"/>
        <v>1.1133279709758975E-3</v>
      </c>
    </row>
    <row r="31" spans="1:13" x14ac:dyDescent="0.3">
      <c r="A31">
        <v>12</v>
      </c>
      <c r="B31">
        <f t="shared" si="5"/>
        <v>1.516734895385377E-4</v>
      </c>
      <c r="C31">
        <f t="shared" si="1"/>
        <v>1.516734895385377E-4</v>
      </c>
      <c r="D31" t="s">
        <v>32</v>
      </c>
      <c r="E31" t="s">
        <v>21</v>
      </c>
      <c r="F31">
        <v>1</v>
      </c>
      <c r="G31">
        <f t="shared" si="6"/>
        <v>155</v>
      </c>
      <c r="I31">
        <v>2100</v>
      </c>
      <c r="J31" t="s">
        <v>25</v>
      </c>
      <c r="K31">
        <f t="shared" si="7"/>
        <v>157.5</v>
      </c>
      <c r="L31" cm="1">
        <f t="array" ref="L31">STOWA2024_JAARROND_T(A31*60,K31,I31,J31,"")</f>
        <v>1559.8117920253326</v>
      </c>
      <c r="M31">
        <f t="shared" si="4"/>
        <v>9.6165448143735975E-4</v>
      </c>
    </row>
    <row r="32" spans="1:13" x14ac:dyDescent="0.3">
      <c r="A32">
        <v>12</v>
      </c>
      <c r="B32" s="1">
        <f>M31</f>
        <v>9.6165448143735975E-4</v>
      </c>
      <c r="C32">
        <f t="shared" si="1"/>
        <v>9.6165448143735975E-4</v>
      </c>
      <c r="D32" t="s">
        <v>32</v>
      </c>
      <c r="E32" t="s">
        <v>21</v>
      </c>
      <c r="F32">
        <v>1</v>
      </c>
      <c r="G32">
        <f t="shared" si="6"/>
        <v>160</v>
      </c>
      <c r="I32">
        <v>2100</v>
      </c>
      <c r="J32" t="s">
        <v>25</v>
      </c>
      <c r="K32" s="1">
        <v>999</v>
      </c>
      <c r="L32" cm="1">
        <f t="array" ref="L32">STOWA2024_JAARROND_T(A32*60,K32,I32,J32,"")</f>
        <v>5582431.6916949013</v>
      </c>
      <c r="M32">
        <f t="shared" si="4"/>
        <v>2.6870010827567866E-7</v>
      </c>
    </row>
    <row r="33" spans="1:13" x14ac:dyDescent="0.3">
      <c r="A33">
        <v>24</v>
      </c>
      <c r="B33" s="1">
        <f>365.25*24/A33 - M33</f>
        <v>330.94755228566117</v>
      </c>
      <c r="C33">
        <f>B33</f>
        <v>330.94755228566117</v>
      </c>
      <c r="D33" t="s">
        <v>32</v>
      </c>
      <c r="E33" t="s">
        <v>21</v>
      </c>
      <c r="F33">
        <v>1</v>
      </c>
      <c r="G33">
        <v>10</v>
      </c>
      <c r="I33">
        <v>2100</v>
      </c>
      <c r="J33" t="s">
        <v>25</v>
      </c>
      <c r="K33" s="1">
        <v>12.5</v>
      </c>
      <c r="L33" cm="1">
        <f t="array" ref="L33">STOWA2024_JAARROND_T(A33*60,K33,I33,J33,"")</f>
        <v>4.372865786405624E-2</v>
      </c>
      <c r="M33">
        <f t="shared" si="4"/>
        <v>34.302447714338818</v>
      </c>
    </row>
    <row r="34" spans="1:13" x14ac:dyDescent="0.3">
      <c r="A34">
        <v>24</v>
      </c>
      <c r="B34">
        <f t="shared" ref="B34:B38" si="8">M33-M34</f>
        <v>17.883943054928046</v>
      </c>
      <c r="C34">
        <f t="shared" ref="C34:C63" si="9">B34</f>
        <v>17.883943054928046</v>
      </c>
      <c r="D34" t="s">
        <v>32</v>
      </c>
      <c r="E34" t="s">
        <v>21</v>
      </c>
      <c r="F34">
        <v>1</v>
      </c>
      <c r="G34">
        <f t="shared" ref="G34:G38" si="10">G33+5</f>
        <v>15</v>
      </c>
      <c r="I34">
        <v>2100</v>
      </c>
      <c r="J34" t="s">
        <v>25</v>
      </c>
      <c r="K34">
        <f t="shared" ref="K34:K38" si="11">AVERAGE(G34:G35)</f>
        <v>17.5</v>
      </c>
      <c r="L34" cm="1">
        <f t="array" ref="L34">STOWA2024_JAARROND_T(A34*60,K34,I34,J34,"")</f>
        <v>9.136032976914428E-2</v>
      </c>
      <c r="M34">
        <f t="shared" si="4"/>
        <v>16.418504659410772</v>
      </c>
    </row>
    <row r="35" spans="1:13" x14ac:dyDescent="0.3">
      <c r="A35">
        <v>24</v>
      </c>
      <c r="B35">
        <f t="shared" si="8"/>
        <v>8.0083459637779963</v>
      </c>
      <c r="C35">
        <f t="shared" si="9"/>
        <v>8.0083459637779963</v>
      </c>
      <c r="D35" t="s">
        <v>32</v>
      </c>
      <c r="E35" t="s">
        <v>21</v>
      </c>
      <c r="F35">
        <v>1</v>
      </c>
      <c r="G35">
        <f t="shared" si="10"/>
        <v>20</v>
      </c>
      <c r="I35">
        <v>2100</v>
      </c>
      <c r="J35" t="s">
        <v>25</v>
      </c>
      <c r="K35">
        <f t="shared" si="11"/>
        <v>22.5</v>
      </c>
      <c r="L35" cm="1">
        <f t="array" ref="L35">STOWA2024_JAARROND_T(A35*60,K35,I35,J35,"")</f>
        <v>0.17835573076390573</v>
      </c>
      <c r="M35">
        <f t="shared" si="4"/>
        <v>8.4101586956327754</v>
      </c>
    </row>
    <row r="36" spans="1:13" x14ac:dyDescent="0.3">
      <c r="A36">
        <v>24</v>
      </c>
      <c r="B36">
        <f t="shared" si="8"/>
        <v>3.8520119209900585</v>
      </c>
      <c r="C36">
        <f t="shared" si="9"/>
        <v>3.8520119209900585</v>
      </c>
      <c r="D36" t="s">
        <v>32</v>
      </c>
      <c r="E36" t="s">
        <v>21</v>
      </c>
      <c r="F36">
        <v>1</v>
      </c>
      <c r="G36">
        <f t="shared" si="10"/>
        <v>25</v>
      </c>
      <c r="I36">
        <v>2100</v>
      </c>
      <c r="J36" t="s">
        <v>25</v>
      </c>
      <c r="K36">
        <f t="shared" si="11"/>
        <v>27.5</v>
      </c>
      <c r="L36" cm="1">
        <f t="array" ref="L36">STOWA2024_JAARROND_T(A36*60,K36,I36,J36,"")</f>
        <v>0.32908110996877127</v>
      </c>
      <c r="M36">
        <f t="shared" si="4"/>
        <v>4.5581467746427169</v>
      </c>
    </row>
    <row r="37" spans="1:13" x14ac:dyDescent="0.3">
      <c r="A37">
        <v>24</v>
      </c>
      <c r="B37">
        <f t="shared" si="8"/>
        <v>1.9672912181538109</v>
      </c>
      <c r="C37">
        <f t="shared" si="9"/>
        <v>1.9672912181538109</v>
      </c>
      <c r="D37" t="s">
        <v>32</v>
      </c>
      <c r="E37" t="s">
        <v>21</v>
      </c>
      <c r="F37">
        <v>1</v>
      </c>
      <c r="G37">
        <f t="shared" si="10"/>
        <v>30</v>
      </c>
      <c r="I37">
        <v>2100</v>
      </c>
      <c r="J37" t="s">
        <v>25</v>
      </c>
      <c r="K37">
        <f t="shared" si="11"/>
        <v>32.5</v>
      </c>
      <c r="L37" cm="1">
        <f t="array" ref="L37">STOWA2024_JAARROND_T(A37*60,K37,I37,J37,"")</f>
        <v>0.57895933111484632</v>
      </c>
      <c r="M37">
        <f t="shared" si="4"/>
        <v>2.590855556488906</v>
      </c>
    </row>
    <row r="38" spans="1:13" x14ac:dyDescent="0.3">
      <c r="A38">
        <v>24</v>
      </c>
      <c r="B38">
        <f t="shared" si="8"/>
        <v>1.0569216982292158</v>
      </c>
      <c r="C38">
        <f t="shared" si="9"/>
        <v>1.0569216982292158</v>
      </c>
      <c r="D38" t="s">
        <v>32</v>
      </c>
      <c r="E38" t="s">
        <v>21</v>
      </c>
      <c r="F38">
        <v>1</v>
      </c>
      <c r="G38">
        <f t="shared" si="10"/>
        <v>35</v>
      </c>
      <c r="I38">
        <v>2100</v>
      </c>
      <c r="J38" t="s">
        <v>25</v>
      </c>
      <c r="K38">
        <f t="shared" si="11"/>
        <v>37.5</v>
      </c>
      <c r="L38" cm="1">
        <f t="array" ref="L38">STOWA2024_JAARROND_T(A38*60,K38,I38,J38,"")</f>
        <v>0.97787788692650046</v>
      </c>
      <c r="M38">
        <f t="shared" si="4"/>
        <v>1.5339338582596902</v>
      </c>
    </row>
    <row r="39" spans="1:13" x14ac:dyDescent="0.3">
      <c r="A39">
        <v>24</v>
      </c>
      <c r="B39">
        <f>M38-M39</f>
        <v>0.59303860891217297</v>
      </c>
      <c r="C39">
        <f t="shared" si="9"/>
        <v>0.59303860891217297</v>
      </c>
      <c r="D39" t="s">
        <v>32</v>
      </c>
      <c r="E39" t="s">
        <v>21</v>
      </c>
      <c r="F39">
        <v>1</v>
      </c>
      <c r="G39">
        <f>G38+5</f>
        <v>40</v>
      </c>
      <c r="I39">
        <v>2100</v>
      </c>
      <c r="J39" t="s">
        <v>25</v>
      </c>
      <c r="K39">
        <f>AVERAGE(G39:G40)</f>
        <v>42.5</v>
      </c>
      <c r="L39" cm="1">
        <f t="array" ref="L39">STOWA2024_JAARROND_T(A39*60,K39,I39,J39,"")</f>
        <v>1.5942263509569268</v>
      </c>
      <c r="M39">
        <f t="shared" si="4"/>
        <v>0.94089524934751723</v>
      </c>
    </row>
    <row r="40" spans="1:13" x14ac:dyDescent="0.3">
      <c r="A40">
        <v>24</v>
      </c>
      <c r="B40">
        <f t="shared" ref="B40:B62" si="12">M39-M40</f>
        <v>0.34577352801485717</v>
      </c>
      <c r="C40">
        <f t="shared" si="9"/>
        <v>0.34577352801485717</v>
      </c>
      <c r="D40" t="s">
        <v>32</v>
      </c>
      <c r="E40" t="s">
        <v>21</v>
      </c>
      <c r="F40">
        <v>1</v>
      </c>
      <c r="G40">
        <f t="shared" ref="G40:G63" si="13">G39+5</f>
        <v>45</v>
      </c>
      <c r="I40">
        <v>2100</v>
      </c>
      <c r="J40" t="s">
        <v>25</v>
      </c>
      <c r="K40">
        <f t="shared" ref="K40:K62" si="14">AVERAGE(G40:G41)</f>
        <v>47.5</v>
      </c>
      <c r="L40" cm="1">
        <f t="array" ref="L40">STOWA2024_JAARROND_T(A40*60,K40,I40,J40,"")</f>
        <v>2.5204927769079575</v>
      </c>
      <c r="M40">
        <f t="shared" si="4"/>
        <v>0.59512172133266006</v>
      </c>
    </row>
    <row r="41" spans="1:13" x14ac:dyDescent="0.3">
      <c r="A41">
        <v>24</v>
      </c>
      <c r="B41">
        <f t="shared" si="12"/>
        <v>0.20834562017589892</v>
      </c>
      <c r="C41">
        <f t="shared" si="9"/>
        <v>0.20834562017589892</v>
      </c>
      <c r="D41" t="s">
        <v>32</v>
      </c>
      <c r="E41" t="s">
        <v>21</v>
      </c>
      <c r="F41">
        <v>1</v>
      </c>
      <c r="G41">
        <f t="shared" si="13"/>
        <v>50</v>
      </c>
      <c r="I41">
        <v>2100</v>
      </c>
      <c r="J41" t="s">
        <v>25</v>
      </c>
      <c r="K41">
        <f t="shared" si="14"/>
        <v>52.5</v>
      </c>
      <c r="L41" cm="1">
        <f t="array" ref="L41">STOWA2024_JAARROND_T(A41*60,K41,I41,J41,"")</f>
        <v>3.8782127321564963</v>
      </c>
      <c r="M41">
        <f t="shared" si="4"/>
        <v>0.38677610115676114</v>
      </c>
    </row>
    <row r="42" spans="1:13" x14ac:dyDescent="0.3">
      <c r="A42">
        <v>24</v>
      </c>
      <c r="B42">
        <f t="shared" si="12"/>
        <v>0.12926319820987936</v>
      </c>
      <c r="C42">
        <f t="shared" si="9"/>
        <v>0.12926319820987936</v>
      </c>
      <c r="D42" t="s">
        <v>32</v>
      </c>
      <c r="E42" t="s">
        <v>21</v>
      </c>
      <c r="F42">
        <v>1</v>
      </c>
      <c r="G42">
        <f t="shared" si="13"/>
        <v>55</v>
      </c>
      <c r="I42">
        <v>2100</v>
      </c>
      <c r="J42" t="s">
        <v>25</v>
      </c>
      <c r="K42">
        <f t="shared" si="14"/>
        <v>57.5</v>
      </c>
      <c r="L42" cm="1">
        <f t="array" ref="L42">STOWA2024_JAARROND_T(A42*60,K42,I42,J42,"")</f>
        <v>5.8249508387135496</v>
      </c>
      <c r="M42">
        <f t="shared" si="4"/>
        <v>0.25751290294688178</v>
      </c>
    </row>
    <row r="43" spans="1:13" x14ac:dyDescent="0.3">
      <c r="A43">
        <v>24</v>
      </c>
      <c r="B43">
        <f t="shared" si="12"/>
        <v>8.2328602983463284E-2</v>
      </c>
      <c r="C43">
        <f t="shared" si="9"/>
        <v>8.2328602983463284E-2</v>
      </c>
      <c r="D43" t="s">
        <v>32</v>
      </c>
      <c r="E43" t="s">
        <v>21</v>
      </c>
      <c r="F43">
        <v>1</v>
      </c>
      <c r="G43">
        <f t="shared" si="13"/>
        <v>60</v>
      </c>
      <c r="I43">
        <v>2100</v>
      </c>
      <c r="J43" t="s">
        <v>25</v>
      </c>
      <c r="K43">
        <f t="shared" si="14"/>
        <v>62.5</v>
      </c>
      <c r="L43" cm="1">
        <f t="array" ref="L43">STOWA2024_JAARROND_T(A43*60,K43,I43,J43,"")</f>
        <v>8.5624111310957982</v>
      </c>
      <c r="M43">
        <f t="shared" si="4"/>
        <v>0.1751842999634185</v>
      </c>
    </row>
    <row r="44" spans="1:13" x14ac:dyDescent="0.3">
      <c r="A44">
        <v>24</v>
      </c>
      <c r="B44">
        <f t="shared" si="12"/>
        <v>5.3672728926934504E-2</v>
      </c>
      <c r="C44">
        <f t="shared" si="9"/>
        <v>5.3672728926934504E-2</v>
      </c>
      <c r="D44" t="s">
        <v>32</v>
      </c>
      <c r="E44" t="s">
        <v>21</v>
      </c>
      <c r="F44">
        <v>1</v>
      </c>
      <c r="G44">
        <f t="shared" si="13"/>
        <v>65</v>
      </c>
      <c r="I44">
        <v>2100</v>
      </c>
      <c r="J44" t="s">
        <v>25</v>
      </c>
      <c r="K44">
        <f t="shared" si="14"/>
        <v>67.5</v>
      </c>
      <c r="L44" cm="1">
        <f t="array" ref="L44">STOWA2024_JAARROND_T(A44*60,K44,I44,J44,"")</f>
        <v>12.344503385193029</v>
      </c>
      <c r="M44">
        <f t="shared" si="4"/>
        <v>0.121511571036484</v>
      </c>
    </row>
    <row r="45" spans="1:13" x14ac:dyDescent="0.3">
      <c r="A45">
        <v>24</v>
      </c>
      <c r="B45">
        <f t="shared" si="12"/>
        <v>3.5737993123686723E-2</v>
      </c>
      <c r="C45">
        <f t="shared" si="9"/>
        <v>3.5737993123686723E-2</v>
      </c>
      <c r="D45" t="s">
        <v>32</v>
      </c>
      <c r="E45" t="s">
        <v>21</v>
      </c>
      <c r="F45">
        <v>1</v>
      </c>
      <c r="G45">
        <f t="shared" si="13"/>
        <v>70</v>
      </c>
      <c r="I45">
        <v>2100</v>
      </c>
      <c r="J45" t="s">
        <v>25</v>
      </c>
      <c r="K45">
        <f t="shared" si="14"/>
        <v>72.5</v>
      </c>
      <c r="L45" cm="1">
        <f t="array" ref="L45">STOWA2024_JAARROND_T(A45*60,K45,I45,J45,"")</f>
        <v>17.48790287756205</v>
      </c>
      <c r="M45">
        <f t="shared" si="4"/>
        <v>8.5773577912797272E-2</v>
      </c>
    </row>
    <row r="46" spans="1:13" x14ac:dyDescent="0.3">
      <c r="A46">
        <v>24</v>
      </c>
      <c r="B46">
        <f t="shared" si="12"/>
        <v>2.4254954465204245E-2</v>
      </c>
      <c r="C46">
        <f t="shared" si="9"/>
        <v>2.4254954465204245E-2</v>
      </c>
      <c r="D46" t="s">
        <v>32</v>
      </c>
      <c r="E46" t="s">
        <v>21</v>
      </c>
      <c r="F46">
        <v>1</v>
      </c>
      <c r="G46">
        <f t="shared" si="13"/>
        <v>75</v>
      </c>
      <c r="I46">
        <v>2100</v>
      </c>
      <c r="J46" t="s">
        <v>25</v>
      </c>
      <c r="K46">
        <f t="shared" si="14"/>
        <v>77.5</v>
      </c>
      <c r="L46" cm="1">
        <f t="array" ref="L46">STOWA2024_JAARROND_T(A46*60,K46,I46,J46,"")</f>
        <v>24.382860277714631</v>
      </c>
      <c r="M46">
        <f t="shared" si="4"/>
        <v>6.1518623447593027E-2</v>
      </c>
    </row>
    <row r="47" spans="1:13" x14ac:dyDescent="0.3">
      <c r="A47">
        <v>24</v>
      </c>
      <c r="B47">
        <f t="shared" si="12"/>
        <v>1.6749759690126861E-2</v>
      </c>
      <c r="C47">
        <f t="shared" si="9"/>
        <v>1.6749759690126861E-2</v>
      </c>
      <c r="D47" t="s">
        <v>32</v>
      </c>
      <c r="E47" t="s">
        <v>21</v>
      </c>
      <c r="F47">
        <v>1</v>
      </c>
      <c r="G47">
        <f t="shared" si="13"/>
        <v>80</v>
      </c>
      <c r="I47">
        <v>2100</v>
      </c>
      <c r="J47" t="s">
        <v>25</v>
      </c>
      <c r="K47">
        <f t="shared" si="14"/>
        <v>82.5</v>
      </c>
      <c r="L47" cm="1">
        <f t="array" ref="L47">STOWA2024_JAARROND_T(A47*60,K47,I47,J47,"")</f>
        <v>33.505429311903029</v>
      </c>
      <c r="M47">
        <f t="shared" si="4"/>
        <v>4.4768863757466165E-2</v>
      </c>
    </row>
    <row r="48" spans="1:13" x14ac:dyDescent="0.3">
      <c r="A48">
        <v>24</v>
      </c>
      <c r="B48">
        <f t="shared" si="12"/>
        <v>1.1752874516126333E-2</v>
      </c>
      <c r="C48">
        <f t="shared" si="9"/>
        <v>1.1752874516126333E-2</v>
      </c>
      <c r="D48" t="s">
        <v>32</v>
      </c>
      <c r="E48" t="s">
        <v>21</v>
      </c>
      <c r="F48">
        <v>1</v>
      </c>
      <c r="G48">
        <f t="shared" si="13"/>
        <v>85</v>
      </c>
      <c r="I48">
        <v>2100</v>
      </c>
      <c r="J48" t="s">
        <v>25</v>
      </c>
      <c r="K48">
        <f t="shared" si="14"/>
        <v>87.5</v>
      </c>
      <c r="L48" cm="1">
        <f t="array" ref="L48">STOWA2024_JAARROND_T(A48*60,K48,I48,J48,"")</f>
        <v>45.4325323719765</v>
      </c>
      <c r="M48">
        <f t="shared" si="4"/>
        <v>3.3015989241339833E-2</v>
      </c>
    </row>
    <row r="49" spans="1:13" x14ac:dyDescent="0.3">
      <c r="A49">
        <v>24</v>
      </c>
      <c r="B49">
        <f t="shared" si="12"/>
        <v>8.3672579787323134E-3</v>
      </c>
      <c r="C49">
        <f t="shared" si="9"/>
        <v>8.3672579787323134E-3</v>
      </c>
      <c r="D49" t="s">
        <v>32</v>
      </c>
      <c r="E49" t="s">
        <v>21</v>
      </c>
      <c r="F49">
        <v>1</v>
      </c>
      <c r="G49">
        <f t="shared" si="13"/>
        <v>90</v>
      </c>
      <c r="I49">
        <v>2100</v>
      </c>
      <c r="J49" t="s">
        <v>25</v>
      </c>
      <c r="K49">
        <f t="shared" si="14"/>
        <v>92.5</v>
      </c>
      <c r="L49" cm="1">
        <f t="array" ref="L49">STOWA2024_JAARROND_T(A49*60,K49,I49,J49,"")</f>
        <v>60.855059192256341</v>
      </c>
      <c r="M49">
        <f t="shared" si="4"/>
        <v>2.4648731262607519E-2</v>
      </c>
    </row>
    <row r="50" spans="1:13" x14ac:dyDescent="0.3">
      <c r="A50">
        <v>24</v>
      </c>
      <c r="B50">
        <f t="shared" si="12"/>
        <v>6.0376537507858645E-3</v>
      </c>
      <c r="C50">
        <f t="shared" si="9"/>
        <v>6.0376537507858645E-3</v>
      </c>
      <c r="D50" t="s">
        <v>32</v>
      </c>
      <c r="E50" t="s">
        <v>21</v>
      </c>
      <c r="F50">
        <v>1</v>
      </c>
      <c r="G50">
        <f t="shared" si="13"/>
        <v>95</v>
      </c>
      <c r="I50">
        <v>2100</v>
      </c>
      <c r="J50" t="s">
        <v>25</v>
      </c>
      <c r="K50">
        <f t="shared" si="14"/>
        <v>97.5</v>
      </c>
      <c r="L50" cm="1">
        <f t="array" ref="L50">STOWA2024_JAARROND_T(A50*60,K50,I50,J50,"")</f>
        <v>80.597160430244202</v>
      </c>
      <c r="M50">
        <f t="shared" si="4"/>
        <v>1.8611077511821655E-2</v>
      </c>
    </row>
    <row r="51" spans="1:13" x14ac:dyDescent="0.3">
      <c r="A51">
        <v>24</v>
      </c>
      <c r="B51">
        <f t="shared" si="12"/>
        <v>4.4111483686147777E-3</v>
      </c>
      <c r="C51">
        <f t="shared" si="9"/>
        <v>4.4111483686147777E-3</v>
      </c>
      <c r="D51" t="s">
        <v>32</v>
      </c>
      <c r="E51" t="s">
        <v>21</v>
      </c>
      <c r="F51">
        <v>1</v>
      </c>
      <c r="G51">
        <f t="shared" si="13"/>
        <v>100</v>
      </c>
      <c r="I51">
        <v>2100</v>
      </c>
      <c r="J51" t="s">
        <v>25</v>
      </c>
      <c r="K51">
        <f t="shared" si="14"/>
        <v>102.5</v>
      </c>
      <c r="L51" cm="1">
        <f t="array" ref="L51">STOWA2024_JAARROND_T(A51*60,K51,I51,J51,"")</f>
        <v>105.63432992322973</v>
      </c>
      <c r="M51">
        <f t="shared" si="4"/>
        <v>1.4199929143206877E-2</v>
      </c>
    </row>
    <row r="52" spans="1:13" x14ac:dyDescent="0.3">
      <c r="A52">
        <v>24</v>
      </c>
      <c r="B52">
        <f t="shared" si="12"/>
        <v>3.2598615383442175E-3</v>
      </c>
      <c r="C52">
        <f t="shared" si="9"/>
        <v>3.2598615383442175E-3</v>
      </c>
      <c r="D52" t="s">
        <v>32</v>
      </c>
      <c r="E52" t="s">
        <v>21</v>
      </c>
      <c r="F52">
        <v>1</v>
      </c>
      <c r="G52">
        <f t="shared" si="13"/>
        <v>105</v>
      </c>
      <c r="I52">
        <v>2100</v>
      </c>
      <c r="J52" t="s">
        <v>25</v>
      </c>
      <c r="K52">
        <f t="shared" si="14"/>
        <v>107.5</v>
      </c>
      <c r="L52" cm="1">
        <f t="array" ref="L52">STOWA2024_JAARROND_T(A52*60,K52,I52,J52,"")</f>
        <v>137.11067007787753</v>
      </c>
      <c r="M52">
        <f t="shared" si="4"/>
        <v>1.0940067604862659E-2</v>
      </c>
    </row>
    <row r="53" spans="1:13" x14ac:dyDescent="0.3">
      <c r="A53">
        <v>24</v>
      </c>
      <c r="B53">
        <f t="shared" si="12"/>
        <v>2.4350100985252501E-3</v>
      </c>
      <c r="C53">
        <f t="shared" si="9"/>
        <v>2.4350100985252501E-3</v>
      </c>
      <c r="D53" t="s">
        <v>32</v>
      </c>
      <c r="E53" t="s">
        <v>21</v>
      </c>
      <c r="F53">
        <v>1</v>
      </c>
      <c r="G53">
        <f t="shared" si="13"/>
        <v>110</v>
      </c>
      <c r="I53">
        <v>2100</v>
      </c>
      <c r="J53" t="s">
        <v>25</v>
      </c>
      <c r="K53">
        <f t="shared" si="14"/>
        <v>112.5</v>
      </c>
      <c r="L53" cm="1">
        <f t="array" ref="L53">STOWA2024_JAARROND_T(A53*60,K53,I53,J53,"")</f>
        <v>176.36565054172749</v>
      </c>
      <c r="M53">
        <f t="shared" si="4"/>
        <v>8.5050575063374094E-3</v>
      </c>
    </row>
    <row r="54" spans="1:13" x14ac:dyDescent="0.3">
      <c r="A54">
        <v>24</v>
      </c>
      <c r="B54">
        <f t="shared" si="12"/>
        <v>1.8370635280698811E-3</v>
      </c>
      <c r="C54">
        <f t="shared" si="9"/>
        <v>1.8370635280698811E-3</v>
      </c>
      <c r="D54" t="s">
        <v>32</v>
      </c>
      <c r="E54" t="s">
        <v>21</v>
      </c>
      <c r="F54">
        <v>1</v>
      </c>
      <c r="G54">
        <f t="shared" si="13"/>
        <v>115</v>
      </c>
      <c r="I54">
        <v>2100</v>
      </c>
      <c r="J54" t="s">
        <v>25</v>
      </c>
      <c r="K54">
        <f t="shared" si="14"/>
        <v>117.5</v>
      </c>
      <c r="L54" cm="1">
        <f t="array" ref="L54">STOWA2024_JAARROND_T(A54*60,K54,I54,J54,"")</f>
        <v>224.95521215058574</v>
      </c>
      <c r="M54">
        <f t="shared" si="4"/>
        <v>6.6679939782675283E-3</v>
      </c>
    </row>
    <row r="55" spans="1:13" x14ac:dyDescent="0.3">
      <c r="A55">
        <v>24</v>
      </c>
      <c r="B55">
        <f t="shared" si="12"/>
        <v>1.3988913649752958E-3</v>
      </c>
      <c r="C55">
        <f t="shared" si="9"/>
        <v>1.3988913649752958E-3</v>
      </c>
      <c r="D55" t="s">
        <v>32</v>
      </c>
      <c r="E55" t="s">
        <v>21</v>
      </c>
      <c r="F55">
        <v>1</v>
      </c>
      <c r="G55">
        <f t="shared" si="13"/>
        <v>120</v>
      </c>
      <c r="I55">
        <v>2100</v>
      </c>
      <c r="J55" t="s">
        <v>25</v>
      </c>
      <c r="K55">
        <f t="shared" si="14"/>
        <v>122.5</v>
      </c>
      <c r="L55" cm="1">
        <f t="array" ref="L55">STOWA2024_JAARROND_T(A55*60,K55,I55,J55,"")</f>
        <v>284.67845667229705</v>
      </c>
      <c r="M55">
        <f t="shared" si="4"/>
        <v>5.2691026132922324E-3</v>
      </c>
    </row>
    <row r="56" spans="1:13" x14ac:dyDescent="0.3">
      <c r="A56">
        <v>24</v>
      </c>
      <c r="B56">
        <f t="shared" si="12"/>
        <v>1.0745390832686257E-3</v>
      </c>
      <c r="C56">
        <f t="shared" si="9"/>
        <v>1.0745390832686257E-3</v>
      </c>
      <c r="D56" t="s">
        <v>32</v>
      </c>
      <c r="E56" t="s">
        <v>21</v>
      </c>
      <c r="F56">
        <v>1</v>
      </c>
      <c r="G56">
        <f t="shared" si="13"/>
        <v>125</v>
      </c>
      <c r="I56">
        <v>2100</v>
      </c>
      <c r="J56" t="s">
        <v>25</v>
      </c>
      <c r="K56">
        <f t="shared" si="14"/>
        <v>127.5</v>
      </c>
      <c r="L56" cm="1">
        <f t="array" ref="L56">STOWA2024_JAARROND_T(A56*60,K56,I56,J56,"")</f>
        <v>357.60574116076344</v>
      </c>
      <c r="M56">
        <f t="shared" si="4"/>
        <v>4.1945635300236067E-3</v>
      </c>
    </row>
    <row r="57" spans="1:13" x14ac:dyDescent="0.3">
      <c r="A57">
        <v>24</v>
      </c>
      <c r="B57">
        <f t="shared" si="12"/>
        <v>8.321562073877538E-4</v>
      </c>
      <c r="C57">
        <f t="shared" si="9"/>
        <v>8.321562073877538E-4</v>
      </c>
      <c r="D57" t="s">
        <v>32</v>
      </c>
      <c r="E57" t="s">
        <v>21</v>
      </c>
      <c r="F57">
        <v>1</v>
      </c>
      <c r="G57">
        <f t="shared" si="13"/>
        <v>130</v>
      </c>
      <c r="I57">
        <v>2100</v>
      </c>
      <c r="J57" t="s">
        <v>25</v>
      </c>
      <c r="K57">
        <f t="shared" si="14"/>
        <v>132.5</v>
      </c>
      <c r="L57" cm="1">
        <f t="array" ref="L57">STOWA2024_JAARROND_T(A57*60,K57,I57,J57,"")</f>
        <v>446.10894994843227</v>
      </c>
      <c r="M57">
        <f t="shared" si="4"/>
        <v>3.3624073226358529E-3</v>
      </c>
    </row>
    <row r="58" spans="1:13" x14ac:dyDescent="0.3">
      <c r="A58">
        <v>24</v>
      </c>
      <c r="B58">
        <f t="shared" si="12"/>
        <v>6.4941006948569455E-4</v>
      </c>
      <c r="C58">
        <f t="shared" si="9"/>
        <v>6.4941006948569455E-4</v>
      </c>
      <c r="D58" t="s">
        <v>32</v>
      </c>
      <c r="E58" t="s">
        <v>21</v>
      </c>
      <c r="F58">
        <v>1</v>
      </c>
      <c r="G58">
        <f t="shared" si="13"/>
        <v>135</v>
      </c>
      <c r="I58">
        <v>2100</v>
      </c>
      <c r="J58" t="s">
        <v>25</v>
      </c>
      <c r="K58">
        <f t="shared" si="14"/>
        <v>137.5</v>
      </c>
      <c r="L58" cm="1">
        <f t="array" ref="L58">STOWA2024_JAARROND_T(A58*60,K58,I58,J58,"")</f>
        <v>552.89403564942654</v>
      </c>
      <c r="M58">
        <f t="shared" si="4"/>
        <v>2.7129972531501584E-3</v>
      </c>
    </row>
    <row r="59" spans="1:13" x14ac:dyDescent="0.3">
      <c r="A59">
        <v>24</v>
      </c>
      <c r="B59">
        <f t="shared" si="12"/>
        <v>5.1045725349617216E-4</v>
      </c>
      <c r="C59">
        <f t="shared" si="9"/>
        <v>5.1045725349617216E-4</v>
      </c>
      <c r="D59" t="s">
        <v>32</v>
      </c>
      <c r="E59" t="s">
        <v>21</v>
      </c>
      <c r="F59">
        <v>1</v>
      </c>
      <c r="G59">
        <f t="shared" si="13"/>
        <v>140</v>
      </c>
      <c r="I59">
        <v>2100</v>
      </c>
      <c r="J59" t="s">
        <v>25</v>
      </c>
      <c r="K59">
        <f t="shared" si="14"/>
        <v>142.5</v>
      </c>
      <c r="L59" cm="1">
        <f t="array" ref="L59">STOWA2024_JAARROND_T(A59*60,K59,I59,J59,"")</f>
        <v>681.03189964116268</v>
      </c>
      <c r="M59">
        <f t="shared" si="4"/>
        <v>2.2025399996539862E-3</v>
      </c>
    </row>
    <row r="60" spans="1:13" x14ac:dyDescent="0.3">
      <c r="A60">
        <v>24</v>
      </c>
      <c r="B60">
        <f t="shared" si="12"/>
        <v>4.0400319427061652E-4</v>
      </c>
      <c r="C60">
        <f t="shared" si="9"/>
        <v>4.0400319427061652E-4</v>
      </c>
      <c r="D60" t="s">
        <v>32</v>
      </c>
      <c r="E60" t="s">
        <v>21</v>
      </c>
      <c r="F60">
        <v>1</v>
      </c>
      <c r="G60">
        <f t="shared" si="13"/>
        <v>145</v>
      </c>
      <c r="I60">
        <v>2100</v>
      </c>
      <c r="J60" t="s">
        <v>25</v>
      </c>
      <c r="K60">
        <f t="shared" si="14"/>
        <v>147.5</v>
      </c>
      <c r="L60" cm="1">
        <f t="array" ref="L60">STOWA2024_JAARROND_T(A60*60,K60,I60,J60,"")</f>
        <v>834.01128934932501</v>
      </c>
      <c r="M60">
        <f t="shared" si="4"/>
        <v>1.7985368053833697E-3</v>
      </c>
    </row>
    <row r="61" spans="1:13" x14ac:dyDescent="0.3">
      <c r="A61">
        <v>24</v>
      </c>
      <c r="B61">
        <f t="shared" si="12"/>
        <v>3.2180447592771149E-4</v>
      </c>
      <c r="C61">
        <f t="shared" si="9"/>
        <v>3.2180447592771149E-4</v>
      </c>
      <c r="D61" t="s">
        <v>32</v>
      </c>
      <c r="E61" t="s">
        <v>21</v>
      </c>
      <c r="F61">
        <v>1</v>
      </c>
      <c r="G61">
        <f t="shared" si="13"/>
        <v>150</v>
      </c>
      <c r="I61">
        <v>2100</v>
      </c>
      <c r="J61" t="s">
        <v>25</v>
      </c>
      <c r="K61">
        <f t="shared" si="14"/>
        <v>152.5</v>
      </c>
      <c r="L61" cm="1">
        <f t="array" ref="L61">STOWA2024_JAARROND_T(A61*60,K61,I61,J61,"")</f>
        <v>1015.7561868730255</v>
      </c>
      <c r="M61">
        <f t="shared" si="4"/>
        <v>1.4767323294556582E-3</v>
      </c>
    </row>
    <row r="62" spans="1:13" x14ac:dyDescent="0.3">
      <c r="A62">
        <v>24</v>
      </c>
      <c r="B62">
        <f t="shared" si="12"/>
        <v>2.5789679124023574E-4</v>
      </c>
      <c r="C62">
        <f t="shared" si="9"/>
        <v>2.5789679124023574E-4</v>
      </c>
      <c r="D62" t="s">
        <v>32</v>
      </c>
      <c r="E62" t="s">
        <v>21</v>
      </c>
      <c r="F62">
        <v>1</v>
      </c>
      <c r="G62">
        <f t="shared" si="13"/>
        <v>155</v>
      </c>
      <c r="I62">
        <v>2100</v>
      </c>
      <c r="J62" t="s">
        <v>25</v>
      </c>
      <c r="K62">
        <f t="shared" si="14"/>
        <v>157.5</v>
      </c>
      <c r="L62" cm="1">
        <f t="array" ref="L62">STOWA2024_JAARROND_T(A62*60,K62,I62,J62,"")</f>
        <v>1230.6828550439618</v>
      </c>
      <c r="M62">
        <f t="shared" si="4"/>
        <v>1.2188355382154225E-3</v>
      </c>
    </row>
    <row r="63" spans="1:13" x14ac:dyDescent="0.3">
      <c r="A63">
        <v>24</v>
      </c>
      <c r="B63" s="1">
        <f>M62</f>
        <v>1.2188355382154225E-3</v>
      </c>
      <c r="C63">
        <f t="shared" si="9"/>
        <v>1.2188355382154225E-3</v>
      </c>
      <c r="D63" t="s">
        <v>32</v>
      </c>
      <c r="E63" t="s">
        <v>21</v>
      </c>
      <c r="F63">
        <v>1</v>
      </c>
      <c r="G63">
        <f t="shared" si="13"/>
        <v>160</v>
      </c>
      <c r="I63">
        <v>2100</v>
      </c>
      <c r="J63" t="s">
        <v>25</v>
      </c>
      <c r="K63" s="1">
        <v>999</v>
      </c>
      <c r="L63" cm="1">
        <f t="array" ref="L63">STOWA2024_JAARROND_T(A63*60,K63,I63,J63,"")</f>
        <v>254375783.20049188</v>
      </c>
      <c r="M63">
        <f t="shared" si="4"/>
        <v>5.896787741063158E-9</v>
      </c>
    </row>
    <row r="64" spans="1:13" x14ac:dyDescent="0.3">
      <c r="A64">
        <v>48</v>
      </c>
      <c r="B64" s="1">
        <f>365.25*24/A64 - M64</f>
        <v>127.13846374488345</v>
      </c>
      <c r="C64">
        <f>B64</f>
        <v>127.13846374488345</v>
      </c>
      <c r="D64" t="s">
        <v>32</v>
      </c>
      <c r="E64" t="s">
        <v>21</v>
      </c>
      <c r="F64">
        <v>1</v>
      </c>
      <c r="G64">
        <v>10</v>
      </c>
      <c r="I64">
        <v>2100</v>
      </c>
      <c r="J64" t="s">
        <v>25</v>
      </c>
      <c r="K64" s="1">
        <v>12.5</v>
      </c>
      <c r="L64" cm="1">
        <f t="array" ref="L64">STOWA2024_JAARROND_T(A64*60,K64,I64,J64,"")</f>
        <v>2.7033585104380725E-2</v>
      </c>
      <c r="M64">
        <f t="shared" si="4"/>
        <v>55.486536255116548</v>
      </c>
    </row>
    <row r="65" spans="1:13" x14ac:dyDescent="0.3">
      <c r="A65">
        <v>48</v>
      </c>
      <c r="B65">
        <f t="shared" ref="B65:B69" si="15">M64-M65</f>
        <v>25.445037635806848</v>
      </c>
      <c r="C65">
        <f t="shared" ref="C65:C94" si="16">B65</f>
        <v>25.445037635806848</v>
      </c>
      <c r="D65" t="s">
        <v>32</v>
      </c>
      <c r="E65" t="s">
        <v>21</v>
      </c>
      <c r="F65">
        <v>1</v>
      </c>
      <c r="G65">
        <f t="shared" ref="G65:G69" si="17">G64+5</f>
        <v>15</v>
      </c>
      <c r="I65">
        <v>2100</v>
      </c>
      <c r="J65" t="s">
        <v>25</v>
      </c>
      <c r="K65">
        <f t="shared" ref="K65:K69" si="18">AVERAGE(G65:G66)</f>
        <v>17.5</v>
      </c>
      <c r="L65" cm="1">
        <f t="array" ref="L65">STOWA2024_JAARROND_T(A65*60,K65,I65,J65,"")</f>
        <v>4.9930931176510908E-2</v>
      </c>
      <c r="M65">
        <f t="shared" si="4"/>
        <v>30.041498619309699</v>
      </c>
    </row>
    <row r="66" spans="1:13" x14ac:dyDescent="0.3">
      <c r="A66">
        <v>48</v>
      </c>
      <c r="B66">
        <f t="shared" si="15"/>
        <v>13.183436632749501</v>
      </c>
      <c r="C66">
        <f t="shared" si="16"/>
        <v>13.183436632749501</v>
      </c>
      <c r="D66" t="s">
        <v>32</v>
      </c>
      <c r="E66" t="s">
        <v>21</v>
      </c>
      <c r="F66">
        <v>1</v>
      </c>
      <c r="G66">
        <f t="shared" si="17"/>
        <v>20</v>
      </c>
      <c r="I66">
        <v>2100</v>
      </c>
      <c r="J66" t="s">
        <v>25</v>
      </c>
      <c r="K66">
        <f t="shared" si="18"/>
        <v>22.5</v>
      </c>
      <c r="L66" cm="1">
        <f t="array" ref="L66">STOWA2024_JAARROND_T(A66*60,K66,I66,J66,"")</f>
        <v>8.8978199344375966E-2</v>
      </c>
      <c r="M66">
        <f t="shared" si="4"/>
        <v>16.858061986560198</v>
      </c>
    </row>
    <row r="67" spans="1:13" x14ac:dyDescent="0.3">
      <c r="A67">
        <v>48</v>
      </c>
      <c r="B67">
        <f t="shared" si="15"/>
        <v>7.0918023125900618</v>
      </c>
      <c r="C67">
        <f t="shared" si="16"/>
        <v>7.0918023125900618</v>
      </c>
      <c r="D67" t="s">
        <v>32</v>
      </c>
      <c r="E67" t="s">
        <v>21</v>
      </c>
      <c r="F67">
        <v>1</v>
      </c>
      <c r="G67">
        <f t="shared" si="17"/>
        <v>25</v>
      </c>
      <c r="I67">
        <v>2100</v>
      </c>
      <c r="J67" t="s">
        <v>25</v>
      </c>
      <c r="K67">
        <f t="shared" si="18"/>
        <v>27.5</v>
      </c>
      <c r="L67" cm="1">
        <f t="array" ref="L67">STOWA2024_JAARROND_T(A67*60,K67,I67,J67,"")</f>
        <v>0.15359001809033682</v>
      </c>
      <c r="M67">
        <f t="shared" ref="M67:M130" si="19">1/L67 * 12/8</f>
        <v>9.7662596739701364</v>
      </c>
    </row>
    <row r="68" spans="1:13" x14ac:dyDescent="0.3">
      <c r="A68">
        <v>48</v>
      </c>
      <c r="B68">
        <f t="shared" si="15"/>
        <v>3.9449840844324742</v>
      </c>
      <c r="C68">
        <f t="shared" si="16"/>
        <v>3.9449840844324742</v>
      </c>
      <c r="D68" t="s">
        <v>32</v>
      </c>
      <c r="E68" t="s">
        <v>21</v>
      </c>
      <c r="F68">
        <v>1</v>
      </c>
      <c r="G68">
        <f t="shared" si="17"/>
        <v>30</v>
      </c>
      <c r="I68">
        <v>2100</v>
      </c>
      <c r="J68" t="s">
        <v>25</v>
      </c>
      <c r="K68">
        <f t="shared" si="18"/>
        <v>32.5</v>
      </c>
      <c r="L68" cm="1">
        <f t="array" ref="L68">STOWA2024_JAARROND_T(A68*60,K68,I68,J68,"")</f>
        <v>0.25767548313567012</v>
      </c>
      <c r="M68">
        <f t="shared" si="19"/>
        <v>5.8212755895376622</v>
      </c>
    </row>
    <row r="69" spans="1:13" x14ac:dyDescent="0.3">
      <c r="A69">
        <v>48</v>
      </c>
      <c r="B69">
        <f t="shared" si="15"/>
        <v>2.2611217045783265</v>
      </c>
      <c r="C69">
        <f t="shared" si="16"/>
        <v>2.2611217045783265</v>
      </c>
      <c r="D69" t="s">
        <v>32</v>
      </c>
      <c r="E69" t="s">
        <v>21</v>
      </c>
      <c r="F69">
        <v>1</v>
      </c>
      <c r="G69">
        <f t="shared" si="17"/>
        <v>35</v>
      </c>
      <c r="I69">
        <v>2100</v>
      </c>
      <c r="J69" t="s">
        <v>25</v>
      </c>
      <c r="K69">
        <f t="shared" si="18"/>
        <v>37.5</v>
      </c>
      <c r="L69" cm="1">
        <f t="array" ref="L69">STOWA2024_JAARROND_T(A69*60,K69,I69,J69,"")</f>
        <v>0.42133010214448446</v>
      </c>
      <c r="M69">
        <f t="shared" si="19"/>
        <v>3.5601538849593357</v>
      </c>
    </row>
    <row r="70" spans="1:13" x14ac:dyDescent="0.3">
      <c r="A70">
        <v>48</v>
      </c>
      <c r="B70">
        <f>M69-M70</f>
        <v>1.3316490274829018</v>
      </c>
      <c r="C70">
        <f t="shared" si="16"/>
        <v>1.3316490274829018</v>
      </c>
      <c r="D70" t="s">
        <v>32</v>
      </c>
      <c r="E70" t="s">
        <v>21</v>
      </c>
      <c r="F70">
        <v>1</v>
      </c>
      <c r="G70">
        <f>G69+5</f>
        <v>40</v>
      </c>
      <c r="I70">
        <v>2100</v>
      </c>
      <c r="J70" t="s">
        <v>25</v>
      </c>
      <c r="K70">
        <f>AVERAGE(G70:G71)</f>
        <v>42.5</v>
      </c>
      <c r="L70" cm="1">
        <f t="array" ref="L70">STOWA2024_JAARROND_T(A70*60,K70,I70,J70,"")</f>
        <v>0.67309702959256945</v>
      </c>
      <c r="M70">
        <f t="shared" si="19"/>
        <v>2.2285048574764339</v>
      </c>
    </row>
    <row r="71" spans="1:13" x14ac:dyDescent="0.3">
      <c r="A71">
        <v>48</v>
      </c>
      <c r="B71">
        <f t="shared" ref="B71:B93" si="20">M70-M71</f>
        <v>0.80358372127923339</v>
      </c>
      <c r="C71">
        <f t="shared" si="16"/>
        <v>0.80358372127923339</v>
      </c>
      <c r="D71" t="s">
        <v>32</v>
      </c>
      <c r="E71" t="s">
        <v>21</v>
      </c>
      <c r="F71">
        <v>1</v>
      </c>
      <c r="G71">
        <f t="shared" ref="G71:G94" si="21">G70+5</f>
        <v>45</v>
      </c>
      <c r="I71">
        <v>2100</v>
      </c>
      <c r="J71" t="s">
        <v>25</v>
      </c>
      <c r="K71">
        <f t="shared" ref="K71:K93" si="22">AVERAGE(G71:G72)</f>
        <v>47.5</v>
      </c>
      <c r="L71" cm="1">
        <f t="array" ref="L71">STOWA2024_JAARROND_T(A71*60,K71,I71,J71,"")</f>
        <v>1.0526898379816081</v>
      </c>
      <c r="M71">
        <f t="shared" si="19"/>
        <v>1.4249211361972005</v>
      </c>
    </row>
    <row r="72" spans="1:13" x14ac:dyDescent="0.3">
      <c r="A72">
        <v>48</v>
      </c>
      <c r="B72">
        <f t="shared" si="20"/>
        <v>0.49613833451197165</v>
      </c>
      <c r="C72">
        <f t="shared" si="16"/>
        <v>0.49613833451197165</v>
      </c>
      <c r="D72" t="s">
        <v>32</v>
      </c>
      <c r="E72" t="s">
        <v>21</v>
      </c>
      <c r="F72">
        <v>1</v>
      </c>
      <c r="G72">
        <f t="shared" si="21"/>
        <v>50</v>
      </c>
      <c r="I72">
        <v>2100</v>
      </c>
      <c r="J72" t="s">
        <v>25</v>
      </c>
      <c r="K72">
        <f t="shared" si="22"/>
        <v>52.5</v>
      </c>
      <c r="L72" cm="1">
        <f t="array" ref="L72">STOWA2024_JAARROND_T(A72*60,K72,I72,J72,"")</f>
        <v>1.6150169848949905</v>
      </c>
      <c r="M72">
        <f t="shared" si="19"/>
        <v>0.92878280168522886</v>
      </c>
    </row>
    <row r="73" spans="1:13" x14ac:dyDescent="0.3">
      <c r="A73">
        <v>48</v>
      </c>
      <c r="B73">
        <f t="shared" si="20"/>
        <v>0.31256296024195374</v>
      </c>
      <c r="C73">
        <f t="shared" si="16"/>
        <v>0.31256296024195374</v>
      </c>
      <c r="D73" t="s">
        <v>32</v>
      </c>
      <c r="E73" t="s">
        <v>21</v>
      </c>
      <c r="F73">
        <v>1</v>
      </c>
      <c r="G73">
        <f t="shared" si="21"/>
        <v>55</v>
      </c>
      <c r="I73">
        <v>2100</v>
      </c>
      <c r="J73" t="s">
        <v>25</v>
      </c>
      <c r="K73">
        <f t="shared" si="22"/>
        <v>57.5</v>
      </c>
      <c r="L73" cm="1">
        <f t="array" ref="L73">STOWA2024_JAARROND_T(A73*60,K73,I73,J73,"")</f>
        <v>2.4341962058326216</v>
      </c>
      <c r="M73">
        <f t="shared" si="19"/>
        <v>0.61621984144327513</v>
      </c>
    </row>
    <row r="74" spans="1:13" x14ac:dyDescent="0.3">
      <c r="A74">
        <v>48</v>
      </c>
      <c r="B74">
        <f t="shared" si="20"/>
        <v>0.20065796387817736</v>
      </c>
      <c r="C74">
        <f t="shared" si="16"/>
        <v>0.20065796387817736</v>
      </c>
      <c r="D74" t="s">
        <v>32</v>
      </c>
      <c r="E74" t="s">
        <v>21</v>
      </c>
      <c r="F74">
        <v>1</v>
      </c>
      <c r="G74">
        <f t="shared" si="21"/>
        <v>60</v>
      </c>
      <c r="I74">
        <v>2100</v>
      </c>
      <c r="J74" t="s">
        <v>25</v>
      </c>
      <c r="K74">
        <f t="shared" si="22"/>
        <v>62.5</v>
      </c>
      <c r="L74" cm="1">
        <f t="array" ref="L74">STOWA2024_JAARROND_T(A74*60,K74,I74,J74,"")</f>
        <v>3.6095707546345492</v>
      </c>
      <c r="M74">
        <f t="shared" si="19"/>
        <v>0.41556187756509777</v>
      </c>
    </row>
    <row r="75" spans="1:13" x14ac:dyDescent="0.3">
      <c r="A75">
        <v>48</v>
      </c>
      <c r="B75">
        <f t="shared" si="20"/>
        <v>0.1310623852847469</v>
      </c>
      <c r="C75">
        <f t="shared" si="16"/>
        <v>0.1310623852847469</v>
      </c>
      <c r="D75" t="s">
        <v>32</v>
      </c>
      <c r="E75" t="s">
        <v>21</v>
      </c>
      <c r="F75">
        <v>1</v>
      </c>
      <c r="G75">
        <f t="shared" si="21"/>
        <v>65</v>
      </c>
      <c r="I75">
        <v>2100</v>
      </c>
      <c r="J75" t="s">
        <v>25</v>
      </c>
      <c r="K75">
        <f t="shared" si="22"/>
        <v>67.5</v>
      </c>
      <c r="L75" cm="1">
        <f t="array" ref="L75">STOWA2024_JAARROND_T(A75*60,K75,I75,J75,"")</f>
        <v>5.2724171420378951</v>
      </c>
      <c r="M75">
        <f t="shared" si="19"/>
        <v>0.28449949228035087</v>
      </c>
    </row>
    <row r="76" spans="1:13" x14ac:dyDescent="0.3">
      <c r="A76">
        <v>48</v>
      </c>
      <c r="B76">
        <f t="shared" si="20"/>
        <v>8.6990735064689906E-2</v>
      </c>
      <c r="C76">
        <f t="shared" si="16"/>
        <v>8.6990735064689906E-2</v>
      </c>
      <c r="D76" t="s">
        <v>32</v>
      </c>
      <c r="E76" t="s">
        <v>21</v>
      </c>
      <c r="F76">
        <v>1</v>
      </c>
      <c r="G76">
        <f t="shared" si="21"/>
        <v>70</v>
      </c>
      <c r="I76">
        <v>2100</v>
      </c>
      <c r="J76" t="s">
        <v>25</v>
      </c>
      <c r="K76">
        <f t="shared" si="22"/>
        <v>72.5</v>
      </c>
      <c r="L76" cm="1">
        <f t="array" ref="L76">STOWA2024_JAARROND_T(A76*60,K76,I76,J76,"")</f>
        <v>7.5945999617735493</v>
      </c>
      <c r="M76">
        <f t="shared" si="19"/>
        <v>0.19750875721566097</v>
      </c>
    </row>
    <row r="77" spans="1:13" x14ac:dyDescent="0.3">
      <c r="A77">
        <v>48</v>
      </c>
      <c r="B77">
        <f t="shared" si="20"/>
        <v>5.8601505312468244E-2</v>
      </c>
      <c r="C77">
        <f t="shared" si="16"/>
        <v>5.8601505312468244E-2</v>
      </c>
      <c r="D77" t="s">
        <v>32</v>
      </c>
      <c r="E77" t="s">
        <v>21</v>
      </c>
      <c r="F77">
        <v>1</v>
      </c>
      <c r="G77">
        <f t="shared" si="21"/>
        <v>75</v>
      </c>
      <c r="I77">
        <v>2100</v>
      </c>
      <c r="J77" t="s">
        <v>25</v>
      </c>
      <c r="K77">
        <f t="shared" si="22"/>
        <v>77.5</v>
      </c>
      <c r="L77" cm="1">
        <f t="array" ref="L77">STOWA2024_JAARROND_T(A77*60,K77,I77,J77,"")</f>
        <v>10.798572280771779</v>
      </c>
      <c r="M77">
        <f t="shared" si="19"/>
        <v>0.13890725190319272</v>
      </c>
    </row>
    <row r="78" spans="1:13" x14ac:dyDescent="0.3">
      <c r="A78">
        <v>48</v>
      </c>
      <c r="B78">
        <f t="shared" si="20"/>
        <v>4.0028799706090135E-2</v>
      </c>
      <c r="C78">
        <f t="shared" si="16"/>
        <v>4.0028799706090135E-2</v>
      </c>
      <c r="D78" t="s">
        <v>32</v>
      </c>
      <c r="E78" t="s">
        <v>21</v>
      </c>
      <c r="F78">
        <v>1</v>
      </c>
      <c r="G78">
        <f t="shared" si="21"/>
        <v>80</v>
      </c>
      <c r="I78">
        <v>2100</v>
      </c>
      <c r="J78" t="s">
        <v>25</v>
      </c>
      <c r="K78">
        <f t="shared" si="22"/>
        <v>82.5</v>
      </c>
      <c r="L78" cm="1">
        <f t="array" ref="L78">STOWA2024_JAARROND_T(A78*60,K78,I78,J78,"")</f>
        <v>15.170140376084428</v>
      </c>
      <c r="M78">
        <f t="shared" si="19"/>
        <v>9.887845219710259E-2</v>
      </c>
    </row>
    <row r="79" spans="1:13" x14ac:dyDescent="0.3">
      <c r="A79">
        <v>48</v>
      </c>
      <c r="B79">
        <f t="shared" si="20"/>
        <v>2.7695162119702105E-2</v>
      </c>
      <c r="C79">
        <f t="shared" si="16"/>
        <v>2.7695162119702105E-2</v>
      </c>
      <c r="D79" t="s">
        <v>32</v>
      </c>
      <c r="E79" t="s">
        <v>21</v>
      </c>
      <c r="F79">
        <v>1</v>
      </c>
      <c r="G79">
        <f t="shared" si="21"/>
        <v>85</v>
      </c>
      <c r="I79">
        <v>2100</v>
      </c>
      <c r="J79" t="s">
        <v>25</v>
      </c>
      <c r="K79">
        <f t="shared" si="22"/>
        <v>87.5</v>
      </c>
      <c r="L79" cm="1">
        <f t="array" ref="L79">STOWA2024_JAARROND_T(A79*60,K79,I79,J79,"")</f>
        <v>21.072361201189057</v>
      </c>
      <c r="M79">
        <f t="shared" si="19"/>
        <v>7.1183290077400485E-2</v>
      </c>
    </row>
    <row r="80" spans="1:13" x14ac:dyDescent="0.3">
      <c r="A80">
        <v>48</v>
      </c>
      <c r="B80">
        <f t="shared" si="20"/>
        <v>1.9394545801587532E-2</v>
      </c>
      <c r="C80">
        <f t="shared" si="16"/>
        <v>1.9394545801587532E-2</v>
      </c>
      <c r="D80" t="s">
        <v>32</v>
      </c>
      <c r="E80" t="s">
        <v>21</v>
      </c>
      <c r="F80">
        <v>1</v>
      </c>
      <c r="G80">
        <f t="shared" si="21"/>
        <v>90</v>
      </c>
      <c r="I80">
        <v>2100</v>
      </c>
      <c r="J80" t="s">
        <v>25</v>
      </c>
      <c r="K80">
        <f t="shared" si="22"/>
        <v>92.5</v>
      </c>
      <c r="L80" cm="1">
        <f t="array" ref="L80">STOWA2024_JAARROND_T(A80*60,K80,I80,J80,"")</f>
        <v>28.963822563671414</v>
      </c>
      <c r="M80">
        <f t="shared" si="19"/>
        <v>5.1788744275812953E-2</v>
      </c>
    </row>
    <row r="81" spans="1:13" x14ac:dyDescent="0.3">
      <c r="A81">
        <v>48</v>
      </c>
      <c r="B81">
        <f t="shared" si="20"/>
        <v>1.3735758417240743E-2</v>
      </c>
      <c r="C81">
        <f t="shared" si="16"/>
        <v>1.3735758417240743E-2</v>
      </c>
      <c r="D81" t="s">
        <v>32</v>
      </c>
      <c r="E81" t="s">
        <v>21</v>
      </c>
      <c r="F81">
        <v>1</v>
      </c>
      <c r="G81">
        <f t="shared" si="21"/>
        <v>95</v>
      </c>
      <c r="I81">
        <v>2100</v>
      </c>
      <c r="J81" t="s">
        <v>25</v>
      </c>
      <c r="K81">
        <f t="shared" si="22"/>
        <v>97.5</v>
      </c>
      <c r="L81" cm="1">
        <f t="array" ref="L81">STOWA2024_JAARROND_T(A81*60,K81,I81,J81,"")</f>
        <v>39.418720138674601</v>
      </c>
      <c r="M81">
        <f t="shared" si="19"/>
        <v>3.8052985858572211E-2</v>
      </c>
    </row>
    <row r="82" spans="1:13" x14ac:dyDescent="0.3">
      <c r="A82">
        <v>48</v>
      </c>
      <c r="B82">
        <f t="shared" si="20"/>
        <v>9.8315546181179034E-3</v>
      </c>
      <c r="C82">
        <f t="shared" si="16"/>
        <v>9.8315546181179034E-3</v>
      </c>
      <c r="D82" t="s">
        <v>32</v>
      </c>
      <c r="E82" t="s">
        <v>21</v>
      </c>
      <c r="F82">
        <v>1</v>
      </c>
      <c r="G82">
        <f t="shared" si="21"/>
        <v>100</v>
      </c>
      <c r="I82">
        <v>2100</v>
      </c>
      <c r="J82" t="s">
        <v>25</v>
      </c>
      <c r="K82">
        <f t="shared" si="22"/>
        <v>102.5</v>
      </c>
      <c r="L82" cm="1">
        <f t="array" ref="L82">STOWA2024_JAARROND_T(A82*60,K82,I82,J82,"")</f>
        <v>53.151095960356869</v>
      </c>
      <c r="M82">
        <f t="shared" si="19"/>
        <v>2.8221431240454307E-2</v>
      </c>
    </row>
    <row r="83" spans="1:13" x14ac:dyDescent="0.3">
      <c r="A83">
        <v>48</v>
      </c>
      <c r="B83">
        <f t="shared" si="20"/>
        <v>7.107459791678733E-3</v>
      </c>
      <c r="C83">
        <f t="shared" si="16"/>
        <v>7.107459791678733E-3</v>
      </c>
      <c r="D83" t="s">
        <v>32</v>
      </c>
      <c r="E83" t="s">
        <v>21</v>
      </c>
      <c r="F83">
        <v>1</v>
      </c>
      <c r="G83">
        <f t="shared" si="21"/>
        <v>105</v>
      </c>
      <c r="I83">
        <v>2100</v>
      </c>
      <c r="J83" t="s">
        <v>25</v>
      </c>
      <c r="K83">
        <f t="shared" si="22"/>
        <v>107.5</v>
      </c>
      <c r="L83" cm="1">
        <f t="array" ref="L83">STOWA2024_JAARROND_T(A83*60,K83,I83,J83,"")</f>
        <v>71.043005984882441</v>
      </c>
      <c r="M83">
        <f t="shared" si="19"/>
        <v>2.1113971448775574E-2</v>
      </c>
    </row>
    <row r="84" spans="1:13" x14ac:dyDescent="0.3">
      <c r="A84">
        <v>48</v>
      </c>
      <c r="B84">
        <f t="shared" si="20"/>
        <v>5.1864418164321545E-3</v>
      </c>
      <c r="C84">
        <f t="shared" si="16"/>
        <v>5.1864418164321545E-3</v>
      </c>
      <c r="D84" t="s">
        <v>32</v>
      </c>
      <c r="E84" t="s">
        <v>21</v>
      </c>
      <c r="F84">
        <v>1</v>
      </c>
      <c r="G84">
        <f t="shared" si="21"/>
        <v>110</v>
      </c>
      <c r="I84">
        <v>2100</v>
      </c>
      <c r="J84" t="s">
        <v>25</v>
      </c>
      <c r="K84">
        <f t="shared" si="22"/>
        <v>112.5</v>
      </c>
      <c r="L84" cm="1">
        <f t="array" ref="L84">STOWA2024_JAARROND_T(A84*60,K84,I84,J84,"")</f>
        <v>94.17656313468774</v>
      </c>
      <c r="M84">
        <f t="shared" si="19"/>
        <v>1.592752963234342E-2</v>
      </c>
    </row>
    <row r="85" spans="1:13" x14ac:dyDescent="0.3">
      <c r="A85">
        <v>48</v>
      </c>
      <c r="B85">
        <f t="shared" si="20"/>
        <v>3.818492632008735E-3</v>
      </c>
      <c r="C85">
        <f t="shared" si="16"/>
        <v>3.818492632008735E-3</v>
      </c>
      <c r="D85" t="s">
        <v>32</v>
      </c>
      <c r="E85" t="s">
        <v>21</v>
      </c>
      <c r="F85">
        <v>1</v>
      </c>
      <c r="G85">
        <f t="shared" si="21"/>
        <v>115</v>
      </c>
      <c r="I85">
        <v>2100</v>
      </c>
      <c r="J85" t="s">
        <v>25</v>
      </c>
      <c r="K85">
        <f t="shared" si="22"/>
        <v>117.5</v>
      </c>
      <c r="L85" cm="1">
        <f t="array" ref="L85">STOWA2024_JAARROND_T(A85*60,K85,I85,J85,"")</f>
        <v>123.87442535343983</v>
      </c>
      <c r="M85">
        <f t="shared" si="19"/>
        <v>1.2109037000334685E-2</v>
      </c>
    </row>
    <row r="86" spans="1:13" x14ac:dyDescent="0.3">
      <c r="A86">
        <v>48</v>
      </c>
      <c r="B86">
        <f t="shared" si="20"/>
        <v>2.8348096131824586E-3</v>
      </c>
      <c r="C86">
        <f t="shared" si="16"/>
        <v>2.8348096131824586E-3</v>
      </c>
      <c r="D86" t="s">
        <v>32</v>
      </c>
      <c r="E86" t="s">
        <v>21</v>
      </c>
      <c r="F86">
        <v>1</v>
      </c>
      <c r="G86">
        <f t="shared" si="21"/>
        <v>120</v>
      </c>
      <c r="I86">
        <v>2100</v>
      </c>
      <c r="J86" t="s">
        <v>25</v>
      </c>
      <c r="K86">
        <f t="shared" si="22"/>
        <v>122.5</v>
      </c>
      <c r="L86" cm="1">
        <f t="array" ref="L86">STOWA2024_JAARROND_T(A86*60,K86,I86,J86,"")</f>
        <v>161.73854029910677</v>
      </c>
      <c r="M86">
        <f t="shared" si="19"/>
        <v>9.2742273871522264E-3</v>
      </c>
    </row>
    <row r="87" spans="1:13" x14ac:dyDescent="0.3">
      <c r="A87">
        <v>48</v>
      </c>
      <c r="B87">
        <f t="shared" si="20"/>
        <v>2.1213863174149583E-3</v>
      </c>
      <c r="C87">
        <f t="shared" si="16"/>
        <v>2.1213863174149583E-3</v>
      </c>
      <c r="D87" t="s">
        <v>32</v>
      </c>
      <c r="E87" t="s">
        <v>21</v>
      </c>
      <c r="F87">
        <v>1</v>
      </c>
      <c r="G87">
        <f t="shared" si="21"/>
        <v>125</v>
      </c>
      <c r="I87">
        <v>2100</v>
      </c>
      <c r="J87" t="s">
        <v>25</v>
      </c>
      <c r="K87">
        <f t="shared" si="22"/>
        <v>127.5</v>
      </c>
      <c r="L87" cm="1">
        <f t="array" ref="L87">STOWA2024_JAARROND_T(A87*60,K87,I87,J87,"")</f>
        <v>209.70688225498301</v>
      </c>
      <c r="M87">
        <f t="shared" si="19"/>
        <v>7.1528410697372681E-3</v>
      </c>
    </row>
    <row r="88" spans="1:13" x14ac:dyDescent="0.3">
      <c r="A88">
        <v>48</v>
      </c>
      <c r="B88">
        <f t="shared" si="20"/>
        <v>1.5993875655717464E-3</v>
      </c>
      <c r="C88">
        <f t="shared" si="16"/>
        <v>1.5993875655717464E-3</v>
      </c>
      <c r="D88" t="s">
        <v>32</v>
      </c>
      <c r="E88" t="s">
        <v>21</v>
      </c>
      <c r="F88">
        <v>1</v>
      </c>
      <c r="G88">
        <f t="shared" si="21"/>
        <v>130</v>
      </c>
      <c r="I88">
        <v>2100</v>
      </c>
      <c r="J88" t="s">
        <v>25</v>
      </c>
      <c r="K88">
        <f t="shared" si="22"/>
        <v>132.5</v>
      </c>
      <c r="L88" cm="1">
        <f t="array" ref="L88">STOWA2024_JAARROND_T(A88*60,K88,I88,J88,"")</f>
        <v>270.10219836627488</v>
      </c>
      <c r="M88">
        <f t="shared" si="19"/>
        <v>5.5534535041655217E-3</v>
      </c>
    </row>
    <row r="89" spans="1:13" x14ac:dyDescent="0.3">
      <c r="A89">
        <v>48</v>
      </c>
      <c r="B89">
        <f t="shared" si="20"/>
        <v>1.214528129662361E-3</v>
      </c>
      <c r="C89">
        <f t="shared" si="16"/>
        <v>1.214528129662361E-3</v>
      </c>
      <c r="D89" t="s">
        <v>32</v>
      </c>
      <c r="E89" t="s">
        <v>21</v>
      </c>
      <c r="F89">
        <v>1</v>
      </c>
      <c r="G89">
        <f t="shared" si="21"/>
        <v>135</v>
      </c>
      <c r="I89">
        <v>2100</v>
      </c>
      <c r="J89" t="s">
        <v>25</v>
      </c>
      <c r="K89">
        <f t="shared" si="22"/>
        <v>137.5</v>
      </c>
      <c r="L89" cm="1">
        <f t="array" ref="L89">STOWA2024_JAARROND_T(A89*60,K89,I89,J89,"")</f>
        <v>345.70772035270625</v>
      </c>
      <c r="M89">
        <f t="shared" si="19"/>
        <v>4.3389253745031607E-3</v>
      </c>
    </row>
    <row r="90" spans="1:13" x14ac:dyDescent="0.3">
      <c r="A90">
        <v>48</v>
      </c>
      <c r="B90">
        <f t="shared" si="20"/>
        <v>9.2850310925631733E-4</v>
      </c>
      <c r="C90">
        <f t="shared" si="16"/>
        <v>9.2850310925631733E-4</v>
      </c>
      <c r="D90" t="s">
        <v>32</v>
      </c>
      <c r="E90" t="s">
        <v>21</v>
      </c>
      <c r="F90">
        <v>1</v>
      </c>
      <c r="G90">
        <f t="shared" si="21"/>
        <v>140</v>
      </c>
      <c r="I90">
        <v>2100</v>
      </c>
      <c r="J90" t="s">
        <v>25</v>
      </c>
      <c r="K90">
        <f t="shared" si="22"/>
        <v>142.5</v>
      </c>
      <c r="L90" cm="1">
        <f t="array" ref="L90">STOWA2024_JAARROND_T(A90*60,K90,I90,J90,"")</f>
        <v>439.82823337902158</v>
      </c>
      <c r="M90">
        <f t="shared" si="19"/>
        <v>3.4104222652468433E-3</v>
      </c>
    </row>
    <row r="91" spans="1:13" x14ac:dyDescent="0.3">
      <c r="A91">
        <v>48</v>
      </c>
      <c r="B91">
        <f t="shared" si="20"/>
        <v>7.1445391906907289E-4</v>
      </c>
      <c r="C91">
        <f t="shared" si="16"/>
        <v>7.1445391906907289E-4</v>
      </c>
      <c r="D91" t="s">
        <v>32</v>
      </c>
      <c r="E91" t="s">
        <v>21</v>
      </c>
      <c r="F91">
        <v>1</v>
      </c>
      <c r="G91">
        <f t="shared" si="21"/>
        <v>145</v>
      </c>
      <c r="I91">
        <v>2100</v>
      </c>
      <c r="J91" t="s">
        <v>25</v>
      </c>
      <c r="K91">
        <f t="shared" si="22"/>
        <v>147.5</v>
      </c>
      <c r="L91" cm="1">
        <f t="array" ref="L91">STOWA2024_JAARROND_T(A91*60,K91,I91,J91,"")</f>
        <v>556.38635450844083</v>
      </c>
      <c r="M91">
        <f t="shared" si="19"/>
        <v>2.6959683461777705E-3</v>
      </c>
    </row>
    <row r="92" spans="1:13" x14ac:dyDescent="0.3">
      <c r="A92">
        <v>48</v>
      </c>
      <c r="B92">
        <f t="shared" si="20"/>
        <v>5.5314134602990964E-4</v>
      </c>
      <c r="C92">
        <f t="shared" si="16"/>
        <v>5.5314134602990964E-4</v>
      </c>
      <c r="D92" t="s">
        <v>32</v>
      </c>
      <c r="E92" t="s">
        <v>21</v>
      </c>
      <c r="F92">
        <v>1</v>
      </c>
      <c r="G92">
        <f t="shared" si="21"/>
        <v>150</v>
      </c>
      <c r="I92">
        <v>2100</v>
      </c>
      <c r="J92" t="s">
        <v>25</v>
      </c>
      <c r="K92">
        <f t="shared" si="22"/>
        <v>152.5</v>
      </c>
      <c r="L92" cm="1">
        <f t="array" ref="L92">STOWA2024_JAARROND_T(A92*60,K92,I92,J92,"")</f>
        <v>700.00984675687585</v>
      </c>
      <c r="M92">
        <f t="shared" si="19"/>
        <v>2.1428270001478608E-3</v>
      </c>
    </row>
    <row r="93" spans="1:13" x14ac:dyDescent="0.3">
      <c r="A93">
        <v>48</v>
      </c>
      <c r="B93">
        <f t="shared" si="20"/>
        <v>4.3077102016489616E-4</v>
      </c>
      <c r="C93">
        <f t="shared" si="16"/>
        <v>4.3077102016489616E-4</v>
      </c>
      <c r="D93" t="s">
        <v>32</v>
      </c>
      <c r="E93" t="s">
        <v>21</v>
      </c>
      <c r="F93">
        <v>1</v>
      </c>
      <c r="G93">
        <f t="shared" si="21"/>
        <v>155</v>
      </c>
      <c r="I93">
        <v>2100</v>
      </c>
      <c r="J93" t="s">
        <v>25</v>
      </c>
      <c r="K93">
        <f t="shared" si="22"/>
        <v>157.5</v>
      </c>
      <c r="L93" cm="1">
        <f t="array" ref="L93">STOWA2024_JAARROND_T(A93*60,K93,I93,J93,"")</f>
        <v>876.13957577188887</v>
      </c>
      <c r="M93">
        <f t="shared" si="19"/>
        <v>1.7120559799829647E-3</v>
      </c>
    </row>
    <row r="94" spans="1:13" x14ac:dyDescent="0.3">
      <c r="A94">
        <v>48</v>
      </c>
      <c r="B94" s="1">
        <f>M93</f>
        <v>1.7120559799829647E-3</v>
      </c>
      <c r="C94">
        <f t="shared" si="16"/>
        <v>1.7120559799829647E-3</v>
      </c>
      <c r="D94" t="s">
        <v>32</v>
      </c>
      <c r="E94" t="s">
        <v>21</v>
      </c>
      <c r="F94">
        <v>1</v>
      </c>
      <c r="G94">
        <f t="shared" si="21"/>
        <v>160</v>
      </c>
      <c r="I94">
        <v>2100</v>
      </c>
      <c r="J94" t="s">
        <v>25</v>
      </c>
      <c r="K94" s="1">
        <v>999</v>
      </c>
      <c r="L94" cm="1">
        <f t="array" ref="L94">STOWA2024_JAARROND_T(A94*60,K94,I94,J94,"")</f>
        <v>4628624195.863039</v>
      </c>
      <c r="M94">
        <f t="shared" si="19"/>
        <v>3.2407037956131038E-10</v>
      </c>
    </row>
    <row r="95" spans="1:13" x14ac:dyDescent="0.3">
      <c r="A95">
        <v>96</v>
      </c>
      <c r="B95" s="1">
        <f>365.25*24/A95 - M95</f>
        <v>12.46603797512978</v>
      </c>
      <c r="C95">
        <f>B95</f>
        <v>12.46603797512978</v>
      </c>
      <c r="D95" t="s">
        <v>32</v>
      </c>
      <c r="E95" t="s">
        <v>21</v>
      </c>
      <c r="F95">
        <v>1</v>
      </c>
      <c r="G95">
        <v>10</v>
      </c>
      <c r="I95">
        <v>2100</v>
      </c>
      <c r="J95" t="s">
        <v>25</v>
      </c>
      <c r="K95" s="1">
        <v>12.5</v>
      </c>
      <c r="L95" cm="1">
        <f t="array" ref="L95">STOWA2024_JAARROND_T(A95*60,K95,I95,J95,"")</f>
        <v>1.9024315885307081E-2</v>
      </c>
      <c r="M95">
        <f t="shared" si="19"/>
        <v>78.84646202487022</v>
      </c>
    </row>
    <row r="96" spans="1:13" x14ac:dyDescent="0.3">
      <c r="A96">
        <v>96</v>
      </c>
      <c r="B96">
        <f t="shared" ref="B96:B100" si="23">M95-M96</f>
        <v>28.960016796564794</v>
      </c>
      <c r="C96">
        <f t="shared" ref="C96:C125" si="24">B96</f>
        <v>28.960016796564794</v>
      </c>
      <c r="D96" t="s">
        <v>32</v>
      </c>
      <c r="E96" t="s">
        <v>21</v>
      </c>
      <c r="F96">
        <v>1</v>
      </c>
      <c r="G96">
        <f t="shared" ref="G96:G100" si="25">G95+5</f>
        <v>15</v>
      </c>
      <c r="I96">
        <v>2100</v>
      </c>
      <c r="J96" t="s">
        <v>25</v>
      </c>
      <c r="K96">
        <f t="shared" ref="K96:K100" si="26">AVERAGE(G96:G97)</f>
        <v>17.5</v>
      </c>
      <c r="L96" cm="1">
        <f t="array" ref="L96">STOWA2024_JAARROND_T(A96*60,K96,I96,J96,"")</f>
        <v>3.0068287951471519E-2</v>
      </c>
      <c r="M96">
        <f t="shared" si="19"/>
        <v>49.886445228305426</v>
      </c>
    </row>
    <row r="97" spans="1:13" x14ac:dyDescent="0.3">
      <c r="A97">
        <v>96</v>
      </c>
      <c r="B97">
        <f t="shared" si="23"/>
        <v>17.975078914819651</v>
      </c>
      <c r="C97">
        <f t="shared" si="24"/>
        <v>17.975078914819651</v>
      </c>
      <c r="D97" t="s">
        <v>32</v>
      </c>
      <c r="E97" t="s">
        <v>21</v>
      </c>
      <c r="F97">
        <v>1</v>
      </c>
      <c r="G97">
        <f t="shared" si="25"/>
        <v>20</v>
      </c>
      <c r="I97">
        <v>2100</v>
      </c>
      <c r="J97" t="s">
        <v>25</v>
      </c>
      <c r="K97">
        <f t="shared" si="26"/>
        <v>22.5</v>
      </c>
      <c r="L97" cm="1">
        <f t="array" ref="L97">STOWA2024_JAARROND_T(A97*60,K97,I97,J97,"")</f>
        <v>4.700519511651554E-2</v>
      </c>
      <c r="M97">
        <f t="shared" si="19"/>
        <v>31.911366313485775</v>
      </c>
    </row>
    <row r="98" spans="1:13" x14ac:dyDescent="0.3">
      <c r="A98">
        <v>96</v>
      </c>
      <c r="B98">
        <f t="shared" si="23"/>
        <v>11.283564694764262</v>
      </c>
      <c r="C98">
        <f t="shared" si="24"/>
        <v>11.283564694764262</v>
      </c>
      <c r="D98" t="s">
        <v>32</v>
      </c>
      <c r="E98" t="s">
        <v>21</v>
      </c>
      <c r="F98">
        <v>1</v>
      </c>
      <c r="G98">
        <f t="shared" si="25"/>
        <v>25</v>
      </c>
      <c r="I98">
        <v>2100</v>
      </c>
      <c r="J98" t="s">
        <v>25</v>
      </c>
      <c r="K98">
        <f t="shared" si="26"/>
        <v>27.5</v>
      </c>
      <c r="L98" cm="1">
        <f t="array" ref="L98">STOWA2024_JAARROND_T(A98*60,K98,I98,J98,"")</f>
        <v>7.2717395082887562E-2</v>
      </c>
      <c r="M98">
        <f t="shared" si="19"/>
        <v>20.627801618721513</v>
      </c>
    </row>
    <row r="99" spans="1:13" x14ac:dyDescent="0.3">
      <c r="A99">
        <v>96</v>
      </c>
      <c r="B99">
        <f t="shared" si="23"/>
        <v>7.1602530543013962</v>
      </c>
      <c r="C99">
        <f t="shared" si="24"/>
        <v>7.1602530543013962</v>
      </c>
      <c r="D99" t="s">
        <v>32</v>
      </c>
      <c r="E99" t="s">
        <v>21</v>
      </c>
      <c r="F99">
        <v>1</v>
      </c>
      <c r="G99">
        <f t="shared" si="25"/>
        <v>30</v>
      </c>
      <c r="I99">
        <v>2100</v>
      </c>
      <c r="J99" t="s">
        <v>25</v>
      </c>
      <c r="K99">
        <f t="shared" si="26"/>
        <v>32.5</v>
      </c>
      <c r="L99" cm="1">
        <f t="array" ref="L99">STOWA2024_JAARROND_T(A99*60,K99,I99,J99,"")</f>
        <v>0.11137884469656535</v>
      </c>
      <c r="M99">
        <f t="shared" si="19"/>
        <v>13.467548564420117</v>
      </c>
    </row>
    <row r="100" spans="1:13" x14ac:dyDescent="0.3">
      <c r="A100">
        <v>96</v>
      </c>
      <c r="B100">
        <f t="shared" si="23"/>
        <v>4.5905444468276659</v>
      </c>
      <c r="C100">
        <f t="shared" si="24"/>
        <v>4.5905444468276659</v>
      </c>
      <c r="D100" t="s">
        <v>32</v>
      </c>
      <c r="E100" t="s">
        <v>21</v>
      </c>
      <c r="F100">
        <v>1</v>
      </c>
      <c r="G100">
        <f t="shared" si="25"/>
        <v>35</v>
      </c>
      <c r="I100">
        <v>2100</v>
      </c>
      <c r="J100" t="s">
        <v>25</v>
      </c>
      <c r="K100">
        <f t="shared" si="26"/>
        <v>37.5</v>
      </c>
      <c r="L100" cm="1">
        <f t="array" ref="L100">STOWA2024_JAARROND_T(A100*60,K100,I100,J100,"")</f>
        <v>0.16897592702782455</v>
      </c>
      <c r="M100">
        <f t="shared" si="19"/>
        <v>8.8770041175924508</v>
      </c>
    </row>
    <row r="101" spans="1:13" x14ac:dyDescent="0.3">
      <c r="A101">
        <v>96</v>
      </c>
      <c r="B101">
        <f>M100-M101</f>
        <v>2.972300745787857</v>
      </c>
      <c r="C101">
        <f t="shared" si="24"/>
        <v>2.972300745787857</v>
      </c>
      <c r="D101" t="s">
        <v>32</v>
      </c>
      <c r="E101" t="s">
        <v>21</v>
      </c>
      <c r="F101">
        <v>1</v>
      </c>
      <c r="G101">
        <f>G100+5</f>
        <v>40</v>
      </c>
      <c r="I101">
        <v>2100</v>
      </c>
      <c r="J101" t="s">
        <v>25</v>
      </c>
      <c r="K101">
        <f>AVERAGE(G101:G102)</f>
        <v>42.5</v>
      </c>
      <c r="L101" cm="1">
        <f t="array" ref="L101">STOWA2024_JAARROND_T(A101*60,K101,I101,J101,"")</f>
        <v>0.25403477627049204</v>
      </c>
      <c r="M101">
        <f t="shared" si="19"/>
        <v>5.9047033718045938</v>
      </c>
    </row>
    <row r="102" spans="1:13" x14ac:dyDescent="0.3">
      <c r="A102">
        <v>96</v>
      </c>
      <c r="B102">
        <f t="shared" ref="B102:B124" si="27">M101-M102</f>
        <v>1.9426263011112046</v>
      </c>
      <c r="C102">
        <f t="shared" si="24"/>
        <v>1.9426263011112046</v>
      </c>
      <c r="D102" t="s">
        <v>32</v>
      </c>
      <c r="E102" t="s">
        <v>21</v>
      </c>
      <c r="F102">
        <v>1</v>
      </c>
      <c r="G102">
        <f t="shared" ref="G102:G125" si="28">G101+5</f>
        <v>45</v>
      </c>
      <c r="I102">
        <v>2100</v>
      </c>
      <c r="J102" t="s">
        <v>25</v>
      </c>
      <c r="K102">
        <f t="shared" ref="K102:K124" si="29">AVERAGE(G102:G103)</f>
        <v>47.5</v>
      </c>
      <c r="L102" cm="1">
        <f t="array" ref="L102">STOWA2024_JAARROND_T(A102*60,K102,I102,J102,"")</f>
        <v>0.37858930385155032</v>
      </c>
      <c r="M102">
        <f t="shared" si="19"/>
        <v>3.9620770706933892</v>
      </c>
    </row>
    <row r="103" spans="1:13" x14ac:dyDescent="0.3">
      <c r="A103">
        <v>96</v>
      </c>
      <c r="B103">
        <f t="shared" si="27"/>
        <v>1.2811993963393316</v>
      </c>
      <c r="C103">
        <f t="shared" si="24"/>
        <v>1.2811993963393316</v>
      </c>
      <c r="D103" t="s">
        <v>32</v>
      </c>
      <c r="E103" t="s">
        <v>21</v>
      </c>
      <c r="F103">
        <v>1</v>
      </c>
      <c r="G103">
        <f t="shared" si="28"/>
        <v>50</v>
      </c>
      <c r="I103">
        <v>2100</v>
      </c>
      <c r="J103" t="s">
        <v>25</v>
      </c>
      <c r="K103">
        <f t="shared" si="29"/>
        <v>52.5</v>
      </c>
      <c r="L103" cm="1">
        <f t="array" ref="L103">STOWA2024_JAARROND_T(A103*60,K103,I103,J103,"")</f>
        <v>0.55951825566282742</v>
      </c>
      <c r="M103">
        <f t="shared" si="19"/>
        <v>2.6808776743540577</v>
      </c>
    </row>
    <row r="104" spans="1:13" x14ac:dyDescent="0.3">
      <c r="A104">
        <v>96</v>
      </c>
      <c r="B104">
        <f t="shared" si="27"/>
        <v>0.85229263361073038</v>
      </c>
      <c r="C104">
        <f t="shared" si="24"/>
        <v>0.85229263361073038</v>
      </c>
      <c r="D104" t="s">
        <v>32</v>
      </c>
      <c r="E104" t="s">
        <v>21</v>
      </c>
      <c r="F104">
        <v>1</v>
      </c>
      <c r="G104">
        <f t="shared" si="28"/>
        <v>55</v>
      </c>
      <c r="I104">
        <v>2100</v>
      </c>
      <c r="J104" t="s">
        <v>25</v>
      </c>
      <c r="K104">
        <f t="shared" si="29"/>
        <v>57.5</v>
      </c>
      <c r="L104" cm="1">
        <f t="array" ref="L104">STOWA2024_JAARROND_T(A104*60,K104,I104,J104,"")</f>
        <v>0.82030639351082291</v>
      </c>
      <c r="M104">
        <f t="shared" si="19"/>
        <v>1.8285850407433273</v>
      </c>
    </row>
    <row r="105" spans="1:13" x14ac:dyDescent="0.3">
      <c r="A105">
        <v>96</v>
      </c>
      <c r="B105">
        <f t="shared" si="27"/>
        <v>0.57158063014529104</v>
      </c>
      <c r="C105">
        <f t="shared" si="24"/>
        <v>0.57158063014529104</v>
      </c>
      <c r="D105" t="s">
        <v>32</v>
      </c>
      <c r="E105" t="s">
        <v>21</v>
      </c>
      <c r="F105">
        <v>1</v>
      </c>
      <c r="G105">
        <f t="shared" si="28"/>
        <v>60</v>
      </c>
      <c r="I105">
        <v>2100</v>
      </c>
      <c r="J105" t="s">
        <v>25</v>
      </c>
      <c r="K105">
        <f t="shared" si="29"/>
        <v>62.5</v>
      </c>
      <c r="L105" cm="1">
        <f t="array" ref="L105">STOWA2024_JAARROND_T(A105*60,K105,I105,J105,"")</f>
        <v>1.1933132353022973</v>
      </c>
      <c r="M105">
        <f t="shared" si="19"/>
        <v>1.2570044105980362</v>
      </c>
    </row>
    <row r="106" spans="1:13" x14ac:dyDescent="0.3">
      <c r="A106">
        <v>96</v>
      </c>
      <c r="B106">
        <f t="shared" si="27"/>
        <v>0.38659905192905797</v>
      </c>
      <c r="C106">
        <f t="shared" si="24"/>
        <v>0.38659905192905797</v>
      </c>
      <c r="D106" t="s">
        <v>32</v>
      </c>
      <c r="E106" t="s">
        <v>21</v>
      </c>
      <c r="F106">
        <v>1</v>
      </c>
      <c r="G106">
        <f t="shared" si="28"/>
        <v>65</v>
      </c>
      <c r="I106">
        <v>2100</v>
      </c>
      <c r="J106" t="s">
        <v>25</v>
      </c>
      <c r="K106">
        <f t="shared" si="29"/>
        <v>67.5</v>
      </c>
      <c r="L106" cm="1">
        <f t="array" ref="L106">STOWA2024_JAARROND_T(A106*60,K106,I106,J106,"")</f>
        <v>1.723334978421774</v>
      </c>
      <c r="M106">
        <f t="shared" si="19"/>
        <v>0.87040535866897828</v>
      </c>
    </row>
    <row r="107" spans="1:13" x14ac:dyDescent="0.3">
      <c r="A107">
        <v>96</v>
      </c>
      <c r="B107">
        <f t="shared" si="27"/>
        <v>0.26340428681639216</v>
      </c>
      <c r="C107">
        <f t="shared" si="24"/>
        <v>0.26340428681639216</v>
      </c>
      <c r="D107" t="s">
        <v>32</v>
      </c>
      <c r="E107" t="s">
        <v>21</v>
      </c>
      <c r="F107">
        <v>1</v>
      </c>
      <c r="G107">
        <f t="shared" si="28"/>
        <v>70</v>
      </c>
      <c r="I107">
        <v>2100</v>
      </c>
      <c r="J107" t="s">
        <v>25</v>
      </c>
      <c r="K107">
        <f t="shared" si="29"/>
        <v>72.5</v>
      </c>
      <c r="L107" cm="1">
        <f t="array" ref="L107">STOWA2024_JAARROND_T(A107*60,K107,I107,J107,"")</f>
        <v>2.4711653233526483</v>
      </c>
      <c r="M107">
        <f t="shared" si="19"/>
        <v>0.60700107185258612</v>
      </c>
    </row>
    <row r="108" spans="1:13" x14ac:dyDescent="0.3">
      <c r="A108">
        <v>96</v>
      </c>
      <c r="B108">
        <f t="shared" si="27"/>
        <v>0.18078776588389273</v>
      </c>
      <c r="C108">
        <f t="shared" si="24"/>
        <v>0.18078776588389273</v>
      </c>
      <c r="D108" t="s">
        <v>32</v>
      </c>
      <c r="E108" t="s">
        <v>21</v>
      </c>
      <c r="F108">
        <v>1</v>
      </c>
      <c r="G108">
        <f t="shared" si="28"/>
        <v>75</v>
      </c>
      <c r="I108">
        <v>2100</v>
      </c>
      <c r="J108" t="s">
        <v>25</v>
      </c>
      <c r="K108">
        <f t="shared" si="29"/>
        <v>77.5</v>
      </c>
      <c r="L108" cm="1">
        <f t="array" ref="L108">STOWA2024_JAARROND_T(A108*60,K108,I108,J108,"")</f>
        <v>3.5193645505524866</v>
      </c>
      <c r="M108">
        <f t="shared" si="19"/>
        <v>0.42621330596869339</v>
      </c>
    </row>
    <row r="109" spans="1:13" x14ac:dyDescent="0.3">
      <c r="A109">
        <v>96</v>
      </c>
      <c r="B109">
        <f t="shared" si="27"/>
        <v>0.12496783752178525</v>
      </c>
      <c r="C109">
        <f t="shared" si="24"/>
        <v>0.12496783752178525</v>
      </c>
      <c r="D109" t="s">
        <v>32</v>
      </c>
      <c r="E109" t="s">
        <v>21</v>
      </c>
      <c r="F109">
        <v>1</v>
      </c>
      <c r="G109">
        <f t="shared" si="28"/>
        <v>80</v>
      </c>
      <c r="I109">
        <v>2100</v>
      </c>
      <c r="J109" t="s">
        <v>25</v>
      </c>
      <c r="K109">
        <f t="shared" si="29"/>
        <v>82.5</v>
      </c>
      <c r="L109" cm="1">
        <f t="array" ref="L109">STOWA2024_JAARROND_T(A109*60,K109,I109,J109,"")</f>
        <v>4.9793280135742917</v>
      </c>
      <c r="M109">
        <f t="shared" si="19"/>
        <v>0.30124546844690814</v>
      </c>
    </row>
    <row r="110" spans="1:13" x14ac:dyDescent="0.3">
      <c r="A110">
        <v>96</v>
      </c>
      <c r="B110">
        <f t="shared" si="27"/>
        <v>8.6971019747998035E-2</v>
      </c>
      <c r="C110">
        <f t="shared" si="24"/>
        <v>8.6971019747998035E-2</v>
      </c>
      <c r="D110" t="s">
        <v>32</v>
      </c>
      <c r="E110" t="s">
        <v>21</v>
      </c>
      <c r="F110">
        <v>1</v>
      </c>
      <c r="G110">
        <f t="shared" si="28"/>
        <v>85</v>
      </c>
      <c r="I110">
        <v>2100</v>
      </c>
      <c r="J110" t="s">
        <v>25</v>
      </c>
      <c r="K110">
        <f t="shared" si="29"/>
        <v>87.5</v>
      </c>
      <c r="L110" cm="1">
        <f t="array" ref="L110">STOWA2024_JAARROND_T(A110*60,K110,I110,J110,"")</f>
        <v>7.0003680285172036</v>
      </c>
      <c r="M110">
        <f t="shared" si="19"/>
        <v>0.2142744486989101</v>
      </c>
    </row>
    <row r="111" spans="1:13" x14ac:dyDescent="0.3">
      <c r="A111">
        <v>96</v>
      </c>
      <c r="B111">
        <f t="shared" si="27"/>
        <v>6.0927982537156838E-2</v>
      </c>
      <c r="C111">
        <f t="shared" si="24"/>
        <v>6.0927982537156838E-2</v>
      </c>
      <c r="D111" t="s">
        <v>32</v>
      </c>
      <c r="E111" t="s">
        <v>21</v>
      </c>
      <c r="F111">
        <v>1</v>
      </c>
      <c r="G111">
        <f t="shared" si="28"/>
        <v>90</v>
      </c>
      <c r="I111">
        <v>2100</v>
      </c>
      <c r="J111" t="s">
        <v>25</v>
      </c>
      <c r="K111">
        <f t="shared" si="29"/>
        <v>92.5</v>
      </c>
      <c r="L111" cm="1">
        <f t="array" ref="L111">STOWA2024_JAARROND_T(A111*60,K111,I111,J111,"")</f>
        <v>9.7817708979205733</v>
      </c>
      <c r="M111">
        <f t="shared" si="19"/>
        <v>0.15334646616175326</v>
      </c>
    </row>
    <row r="112" spans="1:13" x14ac:dyDescent="0.3">
      <c r="A112">
        <v>96</v>
      </c>
      <c r="B112">
        <f t="shared" si="27"/>
        <v>4.2954546535910215E-2</v>
      </c>
      <c r="C112">
        <f t="shared" si="24"/>
        <v>4.2954546535910215E-2</v>
      </c>
      <c r="D112" t="s">
        <v>32</v>
      </c>
      <c r="E112" t="s">
        <v>21</v>
      </c>
      <c r="F112">
        <v>1</v>
      </c>
      <c r="G112">
        <f t="shared" si="28"/>
        <v>95</v>
      </c>
      <c r="I112">
        <v>2100</v>
      </c>
      <c r="J112" t="s">
        <v>25</v>
      </c>
      <c r="K112">
        <f t="shared" si="29"/>
        <v>97.5</v>
      </c>
      <c r="L112" cm="1">
        <f t="array" ref="L112">STOWA2024_JAARROND_T(A112*60,K112,I112,J112,"")</f>
        <v>13.587951048265365</v>
      </c>
      <c r="M112">
        <f t="shared" si="19"/>
        <v>0.11039191962584305</v>
      </c>
    </row>
    <row r="113" spans="1:13" x14ac:dyDescent="0.3">
      <c r="A113">
        <v>96</v>
      </c>
      <c r="B113">
        <f t="shared" si="27"/>
        <v>3.0468810033156574E-2</v>
      </c>
      <c r="C113">
        <f t="shared" si="24"/>
        <v>3.0468810033156574E-2</v>
      </c>
      <c r="D113" t="s">
        <v>32</v>
      </c>
      <c r="E113" t="s">
        <v>21</v>
      </c>
      <c r="F113">
        <v>1</v>
      </c>
      <c r="G113">
        <f t="shared" si="28"/>
        <v>100</v>
      </c>
      <c r="I113">
        <v>2100</v>
      </c>
      <c r="J113" t="s">
        <v>25</v>
      </c>
      <c r="K113">
        <f t="shared" si="29"/>
        <v>102.5</v>
      </c>
      <c r="L113" cm="1">
        <f t="array" ref="L113">STOWA2024_JAARROND_T(A113*60,K113,I113,J113,"")</f>
        <v>18.768038526584814</v>
      </c>
      <c r="M113">
        <f t="shared" si="19"/>
        <v>7.9923109592686475E-2</v>
      </c>
    </row>
    <row r="114" spans="1:13" x14ac:dyDescent="0.3">
      <c r="A114">
        <v>96</v>
      </c>
      <c r="B114">
        <f t="shared" si="27"/>
        <v>2.1740259739738671E-2</v>
      </c>
      <c r="C114">
        <f t="shared" si="24"/>
        <v>2.1740259739738671E-2</v>
      </c>
      <c r="D114" t="s">
        <v>32</v>
      </c>
      <c r="E114" t="s">
        <v>21</v>
      </c>
      <c r="F114">
        <v>1</v>
      </c>
      <c r="G114">
        <f t="shared" si="28"/>
        <v>105</v>
      </c>
      <c r="I114">
        <v>2100</v>
      </c>
      <c r="J114" t="s">
        <v>25</v>
      </c>
      <c r="K114">
        <f t="shared" si="29"/>
        <v>107.5</v>
      </c>
      <c r="L114" cm="1">
        <f t="array" ref="L114">STOWA2024_JAARROND_T(A114*60,K114,I114,J114,"")</f>
        <v>25.780792858911557</v>
      </c>
      <c r="M114">
        <f t="shared" si="19"/>
        <v>5.8182849852947804E-2</v>
      </c>
    </row>
    <row r="115" spans="1:13" x14ac:dyDescent="0.3">
      <c r="A115">
        <v>96</v>
      </c>
      <c r="B115">
        <f t="shared" si="27"/>
        <v>1.5600924217733944E-2</v>
      </c>
      <c r="C115">
        <f t="shared" si="24"/>
        <v>1.5600924217733944E-2</v>
      </c>
      <c r="D115" t="s">
        <v>32</v>
      </c>
      <c r="E115" t="s">
        <v>21</v>
      </c>
      <c r="F115">
        <v>1</v>
      </c>
      <c r="G115">
        <f t="shared" si="28"/>
        <v>110</v>
      </c>
      <c r="I115">
        <v>2100</v>
      </c>
      <c r="J115" t="s">
        <v>25</v>
      </c>
      <c r="K115">
        <f t="shared" si="29"/>
        <v>112.5</v>
      </c>
      <c r="L115" cm="1">
        <f t="array" ref="L115">STOWA2024_JAARROND_T(A115*60,K115,I115,J115,"")</f>
        <v>35.226213413879741</v>
      </c>
      <c r="M115">
        <f t="shared" si="19"/>
        <v>4.258192563521386E-2</v>
      </c>
    </row>
    <row r="116" spans="1:13" x14ac:dyDescent="0.3">
      <c r="A116">
        <v>96</v>
      </c>
      <c r="B116">
        <f t="shared" si="27"/>
        <v>1.1256960418885513E-2</v>
      </c>
      <c r="C116">
        <f t="shared" si="24"/>
        <v>1.1256960418885513E-2</v>
      </c>
      <c r="D116" t="s">
        <v>32</v>
      </c>
      <c r="E116" t="s">
        <v>21</v>
      </c>
      <c r="F116">
        <v>1</v>
      </c>
      <c r="G116">
        <f t="shared" si="28"/>
        <v>115</v>
      </c>
      <c r="I116">
        <v>2100</v>
      </c>
      <c r="J116" t="s">
        <v>25</v>
      </c>
      <c r="K116">
        <f t="shared" si="29"/>
        <v>117.5</v>
      </c>
      <c r="L116" cm="1">
        <f t="array" ref="L116">STOWA2024_JAARROND_T(A116*60,K116,I116,J116,"")</f>
        <v>47.885128990282645</v>
      </c>
      <c r="M116">
        <f t="shared" si="19"/>
        <v>3.1324965216328347E-2</v>
      </c>
    </row>
    <row r="117" spans="1:13" x14ac:dyDescent="0.3">
      <c r="A117">
        <v>96</v>
      </c>
      <c r="B117">
        <f t="shared" si="27"/>
        <v>8.1663850670860121E-3</v>
      </c>
      <c r="C117">
        <f t="shared" si="24"/>
        <v>8.1663850670860121E-3</v>
      </c>
      <c r="D117" t="s">
        <v>32</v>
      </c>
      <c r="E117" t="s">
        <v>21</v>
      </c>
      <c r="F117">
        <v>1</v>
      </c>
      <c r="G117">
        <f t="shared" si="28"/>
        <v>120</v>
      </c>
      <c r="I117">
        <v>2100</v>
      </c>
      <c r="J117" t="s">
        <v>25</v>
      </c>
      <c r="K117">
        <f t="shared" si="29"/>
        <v>122.5</v>
      </c>
      <c r="L117" cm="1">
        <f t="array" ref="L117">STOWA2024_JAARROND_T(A117*60,K117,I117,J117,"")</f>
        <v>64.770810228150992</v>
      </c>
      <c r="M117">
        <f t="shared" si="19"/>
        <v>2.3158580149242335E-2</v>
      </c>
    </row>
    <row r="118" spans="1:13" x14ac:dyDescent="0.3">
      <c r="A118">
        <v>96</v>
      </c>
      <c r="B118">
        <f t="shared" si="27"/>
        <v>5.9547942461548806E-3</v>
      </c>
      <c r="C118">
        <f t="shared" si="24"/>
        <v>5.9547942461548806E-3</v>
      </c>
      <c r="D118" t="s">
        <v>32</v>
      </c>
      <c r="E118" t="s">
        <v>21</v>
      </c>
      <c r="F118">
        <v>1</v>
      </c>
      <c r="G118">
        <f t="shared" si="28"/>
        <v>125</v>
      </c>
      <c r="I118">
        <v>2100</v>
      </c>
      <c r="J118" t="s">
        <v>25</v>
      </c>
      <c r="K118">
        <f t="shared" si="29"/>
        <v>127.5</v>
      </c>
      <c r="L118" cm="1">
        <f t="array" ref="L118">STOWA2024_JAARROND_T(A118*60,K118,I118,J118,"")</f>
        <v>87.190110854076863</v>
      </c>
      <c r="M118">
        <f t="shared" si="19"/>
        <v>1.7203785903087455E-2</v>
      </c>
    </row>
    <row r="119" spans="1:13" x14ac:dyDescent="0.3">
      <c r="A119">
        <v>96</v>
      </c>
      <c r="B119">
        <f t="shared" si="27"/>
        <v>4.3638152813289376E-3</v>
      </c>
      <c r="C119">
        <f t="shared" si="24"/>
        <v>4.3638152813289376E-3</v>
      </c>
      <c r="D119" t="s">
        <v>32</v>
      </c>
      <c r="E119" t="s">
        <v>21</v>
      </c>
      <c r="F119">
        <v>1</v>
      </c>
      <c r="G119">
        <f t="shared" si="28"/>
        <v>130</v>
      </c>
      <c r="I119">
        <v>2100</v>
      </c>
      <c r="J119" t="s">
        <v>25</v>
      </c>
      <c r="K119">
        <f t="shared" si="29"/>
        <v>132.5</v>
      </c>
      <c r="L119" cm="1">
        <f t="array" ref="L119">STOWA2024_JAARROND_T(A119*60,K119,I119,J119,"")</f>
        <v>116.82269719979821</v>
      </c>
      <c r="M119">
        <f t="shared" si="19"/>
        <v>1.2839970621758517E-2</v>
      </c>
    </row>
    <row r="120" spans="1:13" x14ac:dyDescent="0.3">
      <c r="A120">
        <v>96</v>
      </c>
      <c r="B120">
        <f t="shared" si="27"/>
        <v>3.2135140599098017E-3</v>
      </c>
      <c r="C120">
        <f t="shared" si="24"/>
        <v>3.2135140599098017E-3</v>
      </c>
      <c r="D120" t="s">
        <v>32</v>
      </c>
      <c r="E120" t="s">
        <v>21</v>
      </c>
      <c r="F120">
        <v>1</v>
      </c>
      <c r="G120">
        <f t="shared" si="28"/>
        <v>135</v>
      </c>
      <c r="I120">
        <v>2100</v>
      </c>
      <c r="J120" t="s">
        <v>25</v>
      </c>
      <c r="K120">
        <f t="shared" si="29"/>
        <v>137.5</v>
      </c>
      <c r="L120" cm="1">
        <f t="array" ref="L120">STOWA2024_JAARROND_T(A120*60,K120,I120,J120,"")</f>
        <v>155.82057534490471</v>
      </c>
      <c r="M120">
        <f t="shared" si="19"/>
        <v>9.6264565618487154E-3</v>
      </c>
    </row>
    <row r="121" spans="1:13" x14ac:dyDescent="0.3">
      <c r="A121">
        <v>96</v>
      </c>
      <c r="B121">
        <f t="shared" si="27"/>
        <v>2.3776112090514896E-3</v>
      </c>
      <c r="C121">
        <f t="shared" si="24"/>
        <v>2.3776112090514896E-3</v>
      </c>
      <c r="D121" t="s">
        <v>32</v>
      </c>
      <c r="E121" t="s">
        <v>21</v>
      </c>
      <c r="F121">
        <v>1</v>
      </c>
      <c r="G121">
        <f t="shared" si="28"/>
        <v>140</v>
      </c>
      <c r="I121">
        <v>2100</v>
      </c>
      <c r="J121" t="s">
        <v>25</v>
      </c>
      <c r="K121">
        <f t="shared" si="29"/>
        <v>142.5</v>
      </c>
      <c r="L121" cm="1">
        <f t="array" ref="L121">STOWA2024_JAARROND_T(A121*60,K121,I121,J121,"")</f>
        <v>206.92950766582038</v>
      </c>
      <c r="M121">
        <f t="shared" si="19"/>
        <v>7.2488453527972257E-3</v>
      </c>
    </row>
    <row r="122" spans="1:13" x14ac:dyDescent="0.3">
      <c r="A122">
        <v>96</v>
      </c>
      <c r="B122">
        <f t="shared" si="27"/>
        <v>1.7670896593292625E-3</v>
      </c>
      <c r="C122">
        <f t="shared" si="24"/>
        <v>1.7670896593292625E-3</v>
      </c>
      <c r="D122" t="s">
        <v>32</v>
      </c>
      <c r="E122" t="s">
        <v>21</v>
      </c>
      <c r="F122">
        <v>1</v>
      </c>
      <c r="G122">
        <f t="shared" si="28"/>
        <v>145</v>
      </c>
      <c r="I122">
        <v>2100</v>
      </c>
      <c r="J122" t="s">
        <v>25</v>
      </c>
      <c r="K122">
        <f t="shared" si="29"/>
        <v>147.5</v>
      </c>
      <c r="L122" cm="1">
        <f t="array" ref="L122">STOWA2024_JAARROND_T(A122*60,K122,I122,J122,"")</f>
        <v>273.63496001607541</v>
      </c>
      <c r="M122">
        <f t="shared" si="19"/>
        <v>5.4817556934679632E-3</v>
      </c>
    </row>
    <row r="123" spans="1:13" x14ac:dyDescent="0.3">
      <c r="A123">
        <v>96</v>
      </c>
      <c r="B123">
        <f t="shared" si="27"/>
        <v>1.3191837938465387E-3</v>
      </c>
      <c r="C123">
        <f t="shared" si="24"/>
        <v>1.3191837938465387E-3</v>
      </c>
      <c r="D123" t="s">
        <v>32</v>
      </c>
      <c r="E123" t="s">
        <v>21</v>
      </c>
      <c r="F123">
        <v>1</v>
      </c>
      <c r="G123">
        <f t="shared" si="28"/>
        <v>150</v>
      </c>
      <c r="I123">
        <v>2100</v>
      </c>
      <c r="J123" t="s">
        <v>25</v>
      </c>
      <c r="K123">
        <f t="shared" si="29"/>
        <v>152.5</v>
      </c>
      <c r="L123" cm="1">
        <f t="array" ref="L123">STOWA2024_JAARROND_T(A123*60,K123,I123,J123,"")</f>
        <v>360.35413589766972</v>
      </c>
      <c r="M123">
        <f t="shared" si="19"/>
        <v>4.1625718996214246E-3</v>
      </c>
    </row>
    <row r="124" spans="1:13" x14ac:dyDescent="0.3">
      <c r="A124">
        <v>96</v>
      </c>
      <c r="B124">
        <f t="shared" si="27"/>
        <v>9.8903948083537817E-4</v>
      </c>
      <c r="C124">
        <f t="shared" si="24"/>
        <v>9.8903948083537817E-4</v>
      </c>
      <c r="D124" t="s">
        <v>32</v>
      </c>
      <c r="E124" t="s">
        <v>21</v>
      </c>
      <c r="F124">
        <v>1</v>
      </c>
      <c r="G124">
        <f t="shared" si="28"/>
        <v>155</v>
      </c>
      <c r="I124">
        <v>2100</v>
      </c>
      <c r="J124" t="s">
        <v>25</v>
      </c>
      <c r="K124">
        <f t="shared" si="29"/>
        <v>157.5</v>
      </c>
      <c r="L124" cm="1">
        <f t="array" ref="L124">STOWA2024_JAARROND_T(A124*60,K124,I124,J124,"")</f>
        <v>472.6594223902041</v>
      </c>
      <c r="M124">
        <f t="shared" si="19"/>
        <v>3.1735324187860464E-3</v>
      </c>
    </row>
    <row r="125" spans="1:13" x14ac:dyDescent="0.3">
      <c r="A125">
        <v>96</v>
      </c>
      <c r="B125" s="1">
        <f>M124</f>
        <v>3.1735324187860464E-3</v>
      </c>
      <c r="C125">
        <f t="shared" si="24"/>
        <v>3.1735324187860464E-3</v>
      </c>
      <c r="D125" t="s">
        <v>32</v>
      </c>
      <c r="E125" t="s">
        <v>21</v>
      </c>
      <c r="F125">
        <v>1</v>
      </c>
      <c r="G125">
        <f t="shared" si="28"/>
        <v>160</v>
      </c>
      <c r="I125">
        <v>2100</v>
      </c>
      <c r="J125" t="s">
        <v>25</v>
      </c>
      <c r="K125" s="1">
        <v>999</v>
      </c>
      <c r="L125" cm="1">
        <f t="array" ref="L125">STOWA2024_JAARROND_T(A125*60,K125,I125,J125,"")</f>
        <v>4554932878961.8779</v>
      </c>
      <c r="M125">
        <f t="shared" si="19"/>
        <v>3.2931330490689196E-13</v>
      </c>
    </row>
    <row r="126" spans="1:13" x14ac:dyDescent="0.3">
      <c r="A126">
        <v>192</v>
      </c>
      <c r="B126" s="1">
        <f>365.25*24/A126 - M126</f>
        <v>-50.019647981305312</v>
      </c>
      <c r="C126">
        <f>B126</f>
        <v>-50.019647981305312</v>
      </c>
      <c r="D126" t="s">
        <v>32</v>
      </c>
      <c r="E126" t="s">
        <v>21</v>
      </c>
      <c r="F126">
        <v>1</v>
      </c>
      <c r="G126">
        <v>10</v>
      </c>
      <c r="I126">
        <v>2100</v>
      </c>
      <c r="J126" t="s">
        <v>25</v>
      </c>
      <c r="K126" s="1">
        <v>12.5</v>
      </c>
      <c r="L126" cm="1">
        <f t="array" ref="L126">STOWA2024_JAARROND_T(A126*60,K126,I126,J126,"")</f>
        <v>1.5677929673501408E-2</v>
      </c>
      <c r="M126">
        <f t="shared" si="19"/>
        <v>95.675897981305312</v>
      </c>
    </row>
    <row r="127" spans="1:13" x14ac:dyDescent="0.3">
      <c r="A127">
        <v>192</v>
      </c>
      <c r="B127">
        <f t="shared" ref="B127:B131" si="30">M126-M127</f>
        <v>25.05225592973126</v>
      </c>
      <c r="C127">
        <f t="shared" ref="C127:C156" si="31">B127</f>
        <v>25.05225592973126</v>
      </c>
      <c r="D127" t="s">
        <v>32</v>
      </c>
      <c r="E127" t="s">
        <v>21</v>
      </c>
      <c r="F127">
        <v>1</v>
      </c>
      <c r="G127">
        <f t="shared" ref="G127:G131" si="32">G126+5</f>
        <v>15</v>
      </c>
      <c r="I127">
        <v>2100</v>
      </c>
      <c r="J127" t="s">
        <v>25</v>
      </c>
      <c r="K127">
        <f t="shared" ref="K127:K131" si="33">AVERAGE(G127:G128)</f>
        <v>17.5</v>
      </c>
      <c r="L127" cm="1">
        <f t="array" ref="L127">STOWA2024_JAARROND_T(A127*60,K127,I127,J127,"")</f>
        <v>2.123934643450703E-2</v>
      </c>
      <c r="M127">
        <f t="shared" si="19"/>
        <v>70.623642051574052</v>
      </c>
    </row>
    <row r="128" spans="1:13" x14ac:dyDescent="0.3">
      <c r="A128">
        <v>192</v>
      </c>
      <c r="B128">
        <f t="shared" si="30"/>
        <v>18.513840923557197</v>
      </c>
      <c r="C128">
        <f t="shared" si="31"/>
        <v>18.513840923557197</v>
      </c>
      <c r="D128" t="s">
        <v>32</v>
      </c>
      <c r="E128" t="s">
        <v>21</v>
      </c>
      <c r="F128">
        <v>1</v>
      </c>
      <c r="G128">
        <f t="shared" si="32"/>
        <v>20</v>
      </c>
      <c r="I128">
        <v>2100</v>
      </c>
      <c r="J128" t="s">
        <v>25</v>
      </c>
      <c r="K128">
        <f t="shared" si="33"/>
        <v>22.5</v>
      </c>
      <c r="L128" cm="1">
        <f t="array" ref="L128">STOWA2024_JAARROND_T(A128*60,K128,I128,J128,"")</f>
        <v>2.8785371802033697E-2</v>
      </c>
      <c r="M128">
        <f t="shared" si="19"/>
        <v>52.109801128016855</v>
      </c>
    </row>
    <row r="129" spans="1:13" x14ac:dyDescent="0.3">
      <c r="A129">
        <v>192</v>
      </c>
      <c r="B129">
        <f t="shared" si="30"/>
        <v>13.675929778339679</v>
      </c>
      <c r="C129">
        <f t="shared" si="31"/>
        <v>13.675929778339679</v>
      </c>
      <c r="D129" t="s">
        <v>32</v>
      </c>
      <c r="E129" t="s">
        <v>21</v>
      </c>
      <c r="F129">
        <v>1</v>
      </c>
      <c r="G129">
        <f t="shared" si="32"/>
        <v>25</v>
      </c>
      <c r="I129">
        <v>2100</v>
      </c>
      <c r="J129" t="s">
        <v>25</v>
      </c>
      <c r="K129">
        <f t="shared" si="33"/>
        <v>27.5</v>
      </c>
      <c r="L129" cm="1">
        <f t="array" ref="L129">STOWA2024_JAARROND_T(A129*60,K129,I129,J129,"")</f>
        <v>3.9028074646781562E-2</v>
      </c>
      <c r="M129">
        <f t="shared" si="19"/>
        <v>38.433871349677176</v>
      </c>
    </row>
    <row r="130" spans="1:13" x14ac:dyDescent="0.3">
      <c r="A130">
        <v>192</v>
      </c>
      <c r="B130">
        <f t="shared" si="30"/>
        <v>10.09745021226064</v>
      </c>
      <c r="C130">
        <f t="shared" si="31"/>
        <v>10.09745021226064</v>
      </c>
      <c r="D130" t="s">
        <v>32</v>
      </c>
      <c r="E130" t="s">
        <v>21</v>
      </c>
      <c r="F130">
        <v>1</v>
      </c>
      <c r="G130">
        <f t="shared" si="32"/>
        <v>30</v>
      </c>
      <c r="I130">
        <v>2100</v>
      </c>
      <c r="J130" t="s">
        <v>25</v>
      </c>
      <c r="K130">
        <f t="shared" si="33"/>
        <v>32.5</v>
      </c>
      <c r="L130" cm="1">
        <f t="array" ref="L130">STOWA2024_JAARROND_T(A130*60,K130,I130,J130,"")</f>
        <v>5.2935407499973254E-2</v>
      </c>
      <c r="M130">
        <f t="shared" si="19"/>
        <v>28.336421137416536</v>
      </c>
    </row>
    <row r="131" spans="1:13" x14ac:dyDescent="0.3">
      <c r="A131">
        <v>192</v>
      </c>
      <c r="B131">
        <f t="shared" si="30"/>
        <v>7.4531939288284406</v>
      </c>
      <c r="C131">
        <f t="shared" si="31"/>
        <v>7.4531939288284406</v>
      </c>
      <c r="D131" t="s">
        <v>32</v>
      </c>
      <c r="E131" t="s">
        <v>21</v>
      </c>
      <c r="F131">
        <v>1</v>
      </c>
      <c r="G131">
        <f t="shared" si="32"/>
        <v>35</v>
      </c>
      <c r="I131">
        <v>2100</v>
      </c>
      <c r="J131" t="s">
        <v>25</v>
      </c>
      <c r="K131">
        <f t="shared" si="33"/>
        <v>37.5</v>
      </c>
      <c r="L131" cm="1">
        <f t="array" ref="L131">STOWA2024_JAARROND_T(A131*60,K131,I131,J131,"")</f>
        <v>7.1827978741864876E-2</v>
      </c>
      <c r="M131">
        <f t="shared" ref="M131:M187" si="34">1/L131 * 12/8</f>
        <v>20.883227208588096</v>
      </c>
    </row>
    <row r="132" spans="1:13" x14ac:dyDescent="0.3">
      <c r="A132">
        <v>192</v>
      </c>
      <c r="B132">
        <f>M131-M132</f>
        <v>5.4989325605469794</v>
      </c>
      <c r="C132">
        <f t="shared" si="31"/>
        <v>5.4989325605469794</v>
      </c>
      <c r="D132" t="s">
        <v>32</v>
      </c>
      <c r="E132" t="s">
        <v>21</v>
      </c>
      <c r="F132">
        <v>1</v>
      </c>
      <c r="G132">
        <f>G131+5</f>
        <v>40</v>
      </c>
      <c r="I132">
        <v>2100</v>
      </c>
      <c r="J132" t="s">
        <v>25</v>
      </c>
      <c r="K132">
        <f>AVERAGE(G132:G133)</f>
        <v>42.5</v>
      </c>
      <c r="L132" cm="1">
        <f t="array" ref="L132">STOWA2024_JAARROND_T(A132*60,K132,I132,J132,"")</f>
        <v>9.750203271041713E-2</v>
      </c>
      <c r="M132">
        <f t="shared" si="34"/>
        <v>15.384294648041116</v>
      </c>
    </row>
    <row r="133" spans="1:13" x14ac:dyDescent="0.3">
      <c r="A133">
        <v>192</v>
      </c>
      <c r="B133">
        <f t="shared" ref="B133:B155" si="35">M132-M133</f>
        <v>4.0556291204442338</v>
      </c>
      <c r="C133">
        <f t="shared" si="31"/>
        <v>4.0556291204442338</v>
      </c>
      <c r="D133" t="s">
        <v>32</v>
      </c>
      <c r="E133" t="s">
        <v>21</v>
      </c>
      <c r="F133">
        <v>1</v>
      </c>
      <c r="G133">
        <f t="shared" ref="G133:G156" si="36">G132+5</f>
        <v>45</v>
      </c>
      <c r="I133">
        <v>2100</v>
      </c>
      <c r="J133" t="s">
        <v>25</v>
      </c>
      <c r="K133">
        <f t="shared" ref="K133:K155" si="37">AVERAGE(G133:G134)</f>
        <v>47.5</v>
      </c>
      <c r="L133" cm="1">
        <f t="array" ref="L133">STOWA2024_JAARROND_T(A133*60,K133,I133,J133,"")</f>
        <v>0.13240747520932333</v>
      </c>
      <c r="M133">
        <f t="shared" si="34"/>
        <v>11.328665527596883</v>
      </c>
    </row>
    <row r="134" spans="1:13" x14ac:dyDescent="0.3">
      <c r="A134">
        <v>192</v>
      </c>
      <c r="B134">
        <f t="shared" si="35"/>
        <v>2.9896887398071428</v>
      </c>
      <c r="C134">
        <f t="shared" si="31"/>
        <v>2.9896887398071428</v>
      </c>
      <c r="D134" t="s">
        <v>32</v>
      </c>
      <c r="E134" t="s">
        <v>21</v>
      </c>
      <c r="F134">
        <v>1</v>
      </c>
      <c r="G134">
        <f t="shared" si="36"/>
        <v>50</v>
      </c>
      <c r="I134">
        <v>2100</v>
      </c>
      <c r="J134" t="s">
        <v>25</v>
      </c>
      <c r="K134">
        <f t="shared" si="37"/>
        <v>52.5</v>
      </c>
      <c r="L134" cm="1">
        <f t="array" ref="L134">STOWA2024_JAARROND_T(A134*60,K134,I134,J134,"")</f>
        <v>0.17987818387938909</v>
      </c>
      <c r="M134">
        <f t="shared" si="34"/>
        <v>8.3389767877897398</v>
      </c>
    </row>
    <row r="135" spans="1:13" x14ac:dyDescent="0.3">
      <c r="A135">
        <v>192</v>
      </c>
      <c r="B135">
        <f t="shared" si="35"/>
        <v>2.2032334895599632</v>
      </c>
      <c r="C135">
        <f t="shared" si="31"/>
        <v>2.2032334895599632</v>
      </c>
      <c r="D135" t="s">
        <v>32</v>
      </c>
      <c r="E135" t="s">
        <v>21</v>
      </c>
      <c r="F135">
        <v>1</v>
      </c>
      <c r="G135">
        <f t="shared" si="36"/>
        <v>55</v>
      </c>
      <c r="I135">
        <v>2100</v>
      </c>
      <c r="J135" t="s">
        <v>25</v>
      </c>
      <c r="K135">
        <f t="shared" si="37"/>
        <v>57.5</v>
      </c>
      <c r="L135" cm="1">
        <f t="array" ref="L135">STOWA2024_JAARROND_T(A135*60,K135,I135,J135,"")</f>
        <v>0.2444691583549079</v>
      </c>
      <c r="M135">
        <f t="shared" si="34"/>
        <v>6.1357432982297766</v>
      </c>
    </row>
    <row r="136" spans="1:13" x14ac:dyDescent="0.3">
      <c r="A136">
        <v>192</v>
      </c>
      <c r="B136">
        <f t="shared" si="35"/>
        <v>1.6228664443315335</v>
      </c>
      <c r="C136">
        <f t="shared" si="31"/>
        <v>1.6228664443315335</v>
      </c>
      <c r="D136" t="s">
        <v>32</v>
      </c>
      <c r="E136" t="s">
        <v>21</v>
      </c>
      <c r="F136">
        <v>1</v>
      </c>
      <c r="G136">
        <f t="shared" si="36"/>
        <v>60</v>
      </c>
      <c r="I136">
        <v>2100</v>
      </c>
      <c r="J136" t="s">
        <v>25</v>
      </c>
      <c r="K136">
        <f t="shared" si="37"/>
        <v>62.5</v>
      </c>
      <c r="L136" cm="1">
        <f t="array" ref="L136">STOWA2024_JAARROND_T(A136*60,K136,I136,J136,"")</f>
        <v>0.33238221395389805</v>
      </c>
      <c r="M136">
        <f t="shared" si="34"/>
        <v>4.5128768538982431</v>
      </c>
    </row>
    <row r="137" spans="1:13" x14ac:dyDescent="0.3">
      <c r="A137">
        <v>192</v>
      </c>
      <c r="B137">
        <f t="shared" si="35"/>
        <v>1.1950323246047909</v>
      </c>
      <c r="C137">
        <f t="shared" si="31"/>
        <v>1.1950323246047909</v>
      </c>
      <c r="D137" t="s">
        <v>32</v>
      </c>
      <c r="E137" t="s">
        <v>21</v>
      </c>
      <c r="F137">
        <v>1</v>
      </c>
      <c r="G137">
        <f t="shared" si="36"/>
        <v>65</v>
      </c>
      <c r="I137">
        <v>2100</v>
      </c>
      <c r="J137" t="s">
        <v>25</v>
      </c>
      <c r="K137">
        <f t="shared" si="37"/>
        <v>67.5</v>
      </c>
      <c r="L137" cm="1">
        <f t="array" ref="L137">STOWA2024_JAARROND_T(A137*60,K137,I137,J137,"")</f>
        <v>0.45210074997680216</v>
      </c>
      <c r="M137">
        <f t="shared" si="34"/>
        <v>3.3178445292934522</v>
      </c>
    </row>
    <row r="138" spans="1:13" x14ac:dyDescent="0.3">
      <c r="A138">
        <v>192</v>
      </c>
      <c r="B138">
        <f t="shared" si="35"/>
        <v>0.87954706298356822</v>
      </c>
      <c r="C138">
        <f t="shared" si="31"/>
        <v>0.87954706298356822</v>
      </c>
      <c r="D138" t="s">
        <v>32</v>
      </c>
      <c r="E138" t="s">
        <v>21</v>
      </c>
      <c r="F138">
        <v>1</v>
      </c>
      <c r="G138">
        <f t="shared" si="36"/>
        <v>70</v>
      </c>
      <c r="I138">
        <v>2100</v>
      </c>
      <c r="J138" t="s">
        <v>25</v>
      </c>
      <c r="K138">
        <f t="shared" si="37"/>
        <v>72.5</v>
      </c>
      <c r="L138" cm="1">
        <f t="array" ref="L138">STOWA2024_JAARROND_T(A138*60,K138,I138,J138,"")</f>
        <v>0.6151833485149365</v>
      </c>
      <c r="M138">
        <f t="shared" si="34"/>
        <v>2.438297466309884</v>
      </c>
    </row>
    <row r="139" spans="1:13" x14ac:dyDescent="0.3">
      <c r="A139">
        <v>192</v>
      </c>
      <c r="B139">
        <f t="shared" si="35"/>
        <v>0.64710304731160484</v>
      </c>
      <c r="C139">
        <f t="shared" si="31"/>
        <v>0.64710304731160484</v>
      </c>
      <c r="D139" t="s">
        <v>32</v>
      </c>
      <c r="E139" t="s">
        <v>21</v>
      </c>
      <c r="F139">
        <v>1</v>
      </c>
      <c r="G139">
        <f t="shared" si="36"/>
        <v>75</v>
      </c>
      <c r="I139">
        <v>2100</v>
      </c>
      <c r="J139" t="s">
        <v>25</v>
      </c>
      <c r="K139">
        <f t="shared" si="37"/>
        <v>77.5</v>
      </c>
      <c r="L139" cm="1">
        <f t="array" ref="L139">STOWA2024_JAARROND_T(A139*60,K139,I139,J139,"")</f>
        <v>0.83743003221217671</v>
      </c>
      <c r="M139">
        <f t="shared" si="34"/>
        <v>1.7911944189982791</v>
      </c>
    </row>
    <row r="140" spans="1:13" x14ac:dyDescent="0.3">
      <c r="A140">
        <v>192</v>
      </c>
      <c r="B140">
        <f t="shared" si="35"/>
        <v>0.47579393528663827</v>
      </c>
      <c r="C140">
        <f t="shared" si="31"/>
        <v>0.47579393528663827</v>
      </c>
      <c r="D140" t="s">
        <v>32</v>
      </c>
      <c r="E140" t="s">
        <v>21</v>
      </c>
      <c r="F140">
        <v>1</v>
      </c>
      <c r="G140">
        <f t="shared" si="36"/>
        <v>80</v>
      </c>
      <c r="I140">
        <v>2100</v>
      </c>
      <c r="J140" t="s">
        <v>25</v>
      </c>
      <c r="K140">
        <f t="shared" si="37"/>
        <v>82.5</v>
      </c>
      <c r="L140" cm="1">
        <f t="array" ref="L140">STOWA2024_JAARROND_T(A140*60,K140,I140,J140,"")</f>
        <v>1.1403371205759922</v>
      </c>
      <c r="M140">
        <f t="shared" si="34"/>
        <v>1.3154004837116409</v>
      </c>
    </row>
    <row r="141" spans="1:13" x14ac:dyDescent="0.3">
      <c r="A141">
        <v>192</v>
      </c>
      <c r="B141">
        <f t="shared" si="35"/>
        <v>0.34989707390377567</v>
      </c>
      <c r="C141">
        <f t="shared" si="31"/>
        <v>0.34989707390377567</v>
      </c>
      <c r="D141" t="s">
        <v>32</v>
      </c>
      <c r="E141" t="s">
        <v>21</v>
      </c>
      <c r="F141">
        <v>1</v>
      </c>
      <c r="G141">
        <f t="shared" si="36"/>
        <v>85</v>
      </c>
      <c r="I141">
        <v>2100</v>
      </c>
      <c r="J141" t="s">
        <v>25</v>
      </c>
      <c r="K141">
        <f t="shared" si="37"/>
        <v>87.5</v>
      </c>
      <c r="L141" cm="1">
        <f t="array" ref="L141">STOWA2024_JAARROND_T(A141*60,K141,I141,J141,"")</f>
        <v>1.5535936846649765</v>
      </c>
      <c r="M141">
        <f t="shared" si="34"/>
        <v>0.9655034098078652</v>
      </c>
    </row>
    <row r="142" spans="1:13" x14ac:dyDescent="0.3">
      <c r="A142">
        <v>192</v>
      </c>
      <c r="B142">
        <f t="shared" si="35"/>
        <v>0.25710663680574619</v>
      </c>
      <c r="C142">
        <f t="shared" si="31"/>
        <v>0.25710663680574619</v>
      </c>
      <c r="D142" t="s">
        <v>32</v>
      </c>
      <c r="E142" t="s">
        <v>21</v>
      </c>
      <c r="F142">
        <v>1</v>
      </c>
      <c r="G142">
        <f t="shared" si="36"/>
        <v>90</v>
      </c>
      <c r="I142">
        <v>2100</v>
      </c>
      <c r="J142" t="s">
        <v>25</v>
      </c>
      <c r="K142">
        <f t="shared" si="37"/>
        <v>92.5</v>
      </c>
      <c r="L142" cm="1">
        <f t="array" ref="L142">STOWA2024_JAARROND_T(A142*60,K142,I142,J142,"")</f>
        <v>2.1174574153452745</v>
      </c>
      <c r="M142">
        <f t="shared" si="34"/>
        <v>0.70839677300211901</v>
      </c>
    </row>
    <row r="143" spans="1:13" x14ac:dyDescent="0.3">
      <c r="A143">
        <v>192</v>
      </c>
      <c r="B143">
        <f t="shared" si="35"/>
        <v>0.18885792252056399</v>
      </c>
      <c r="C143">
        <f t="shared" si="31"/>
        <v>0.18885792252056399</v>
      </c>
      <c r="D143" t="s">
        <v>32</v>
      </c>
      <c r="E143" t="s">
        <v>21</v>
      </c>
      <c r="F143">
        <v>1</v>
      </c>
      <c r="G143">
        <f t="shared" si="36"/>
        <v>95</v>
      </c>
      <c r="I143">
        <v>2100</v>
      </c>
      <c r="J143" t="s">
        <v>25</v>
      </c>
      <c r="K143">
        <f t="shared" si="37"/>
        <v>97.5</v>
      </c>
      <c r="L143" cm="1">
        <f t="array" ref="L143">STOWA2024_JAARROND_T(A143*60,K143,I143,J143,"")</f>
        <v>2.887175807179128</v>
      </c>
      <c r="M143">
        <f t="shared" si="34"/>
        <v>0.51953885048155501</v>
      </c>
    </row>
    <row r="144" spans="1:13" x14ac:dyDescent="0.3">
      <c r="A144">
        <v>192</v>
      </c>
      <c r="B144">
        <f t="shared" si="35"/>
        <v>0.13866341809172755</v>
      </c>
      <c r="C144">
        <f t="shared" si="31"/>
        <v>0.13866341809172755</v>
      </c>
      <c r="D144" t="s">
        <v>32</v>
      </c>
      <c r="E144" t="s">
        <v>21</v>
      </c>
      <c r="F144">
        <v>1</v>
      </c>
      <c r="G144">
        <f t="shared" si="36"/>
        <v>100</v>
      </c>
      <c r="I144">
        <v>2100</v>
      </c>
      <c r="J144" t="s">
        <v>25</v>
      </c>
      <c r="K144">
        <f t="shared" si="37"/>
        <v>102.5</v>
      </c>
      <c r="L144" cm="1">
        <f t="array" ref="L144">STOWA2024_JAARROND_T(A144*60,K144,I144,J144,"")</f>
        <v>3.9382954962155301</v>
      </c>
      <c r="M144">
        <f t="shared" si="34"/>
        <v>0.38087543238982746</v>
      </c>
    </row>
    <row r="145" spans="1:13" x14ac:dyDescent="0.3">
      <c r="A145">
        <v>192</v>
      </c>
      <c r="B145">
        <f t="shared" si="35"/>
        <v>0.10177038211054529</v>
      </c>
      <c r="C145">
        <f t="shared" si="31"/>
        <v>0.10177038211054529</v>
      </c>
      <c r="D145" t="s">
        <v>32</v>
      </c>
      <c r="E145" t="s">
        <v>21</v>
      </c>
      <c r="F145">
        <v>1</v>
      </c>
      <c r="G145">
        <f t="shared" si="36"/>
        <v>105</v>
      </c>
      <c r="I145">
        <v>2100</v>
      </c>
      <c r="J145" t="s">
        <v>25</v>
      </c>
      <c r="K145">
        <f t="shared" si="37"/>
        <v>107.5</v>
      </c>
      <c r="L145" cm="1">
        <f t="array" ref="L145">STOWA2024_JAARROND_T(A145*60,K145,I145,J145,"")</f>
        <v>5.3743205237563707</v>
      </c>
      <c r="M145">
        <f t="shared" si="34"/>
        <v>0.27910505027928217</v>
      </c>
    </row>
    <row r="146" spans="1:13" x14ac:dyDescent="0.3">
      <c r="A146">
        <v>192</v>
      </c>
      <c r="B146">
        <f t="shared" si="35"/>
        <v>7.4663784987703652E-2</v>
      </c>
      <c r="C146">
        <f t="shared" si="31"/>
        <v>7.4663784987703652E-2</v>
      </c>
      <c r="D146" t="s">
        <v>32</v>
      </c>
      <c r="E146" t="s">
        <v>21</v>
      </c>
      <c r="F146">
        <v>1</v>
      </c>
      <c r="G146">
        <f t="shared" si="36"/>
        <v>110</v>
      </c>
      <c r="I146">
        <v>2100</v>
      </c>
      <c r="J146" t="s">
        <v>25</v>
      </c>
      <c r="K146">
        <f t="shared" si="37"/>
        <v>112.5</v>
      </c>
      <c r="L146" cm="1">
        <f t="array" ref="L146">STOWA2024_JAARROND_T(A146*60,K146,I146,J146,"")</f>
        <v>7.337070614685679</v>
      </c>
      <c r="M146">
        <f t="shared" si="34"/>
        <v>0.20444126529157852</v>
      </c>
    </row>
    <row r="147" spans="1:13" x14ac:dyDescent="0.3">
      <c r="A147">
        <v>192</v>
      </c>
      <c r="B147">
        <f t="shared" si="35"/>
        <v>5.4751487623408174E-2</v>
      </c>
      <c r="C147">
        <f t="shared" si="31"/>
        <v>5.4751487623408174E-2</v>
      </c>
      <c r="D147" t="s">
        <v>32</v>
      </c>
      <c r="E147" t="s">
        <v>21</v>
      </c>
      <c r="F147">
        <v>1</v>
      </c>
      <c r="G147">
        <f t="shared" si="36"/>
        <v>115</v>
      </c>
      <c r="I147">
        <v>2100</v>
      </c>
      <c r="J147" t="s">
        <v>25</v>
      </c>
      <c r="K147">
        <f t="shared" si="37"/>
        <v>117.5</v>
      </c>
      <c r="L147" cm="1">
        <f t="array" ref="L147">STOWA2024_JAARROND_T(A147*60,K147,I147,J147,"")</f>
        <v>10.020724349829509</v>
      </c>
      <c r="M147">
        <f t="shared" si="34"/>
        <v>0.14968977766817035</v>
      </c>
    </row>
    <row r="148" spans="1:13" x14ac:dyDescent="0.3">
      <c r="A148">
        <v>192</v>
      </c>
      <c r="B148">
        <f t="shared" si="35"/>
        <v>4.0134179247423268E-2</v>
      </c>
      <c r="C148">
        <f t="shared" si="31"/>
        <v>4.0134179247423268E-2</v>
      </c>
      <c r="D148" t="s">
        <v>32</v>
      </c>
      <c r="E148" t="s">
        <v>21</v>
      </c>
      <c r="F148">
        <v>1</v>
      </c>
      <c r="G148">
        <f t="shared" si="36"/>
        <v>120</v>
      </c>
      <c r="I148">
        <v>2100</v>
      </c>
      <c r="J148" t="s">
        <v>25</v>
      </c>
      <c r="K148">
        <f t="shared" si="37"/>
        <v>122.5</v>
      </c>
      <c r="L148" cm="1">
        <f t="array" ref="L148">STOWA2024_JAARROND_T(A148*60,K148,I148,J148,"")</f>
        <v>13.691678212913104</v>
      </c>
      <c r="M148">
        <f t="shared" si="34"/>
        <v>0.10955559842074708</v>
      </c>
    </row>
    <row r="149" spans="1:13" x14ac:dyDescent="0.3">
      <c r="A149">
        <v>192</v>
      </c>
      <c r="B149">
        <f t="shared" si="35"/>
        <v>2.940709443951825E-2</v>
      </c>
      <c r="C149">
        <f t="shared" si="31"/>
        <v>2.940709443951825E-2</v>
      </c>
      <c r="D149" t="s">
        <v>32</v>
      </c>
      <c r="E149" t="s">
        <v>21</v>
      </c>
      <c r="F149">
        <v>1</v>
      </c>
      <c r="G149">
        <f t="shared" si="36"/>
        <v>125</v>
      </c>
      <c r="I149">
        <v>2100</v>
      </c>
      <c r="J149" t="s">
        <v>25</v>
      </c>
      <c r="K149">
        <f t="shared" si="37"/>
        <v>127.5</v>
      </c>
      <c r="L149" cm="1">
        <f t="array" ref="L149">STOWA2024_JAARROND_T(A149*60,K149,I149,J149,"")</f>
        <v>18.715258869352162</v>
      </c>
      <c r="M149">
        <f t="shared" si="34"/>
        <v>8.014850398122883E-2</v>
      </c>
    </row>
    <row r="150" spans="1:13" x14ac:dyDescent="0.3">
      <c r="A150">
        <v>192</v>
      </c>
      <c r="B150">
        <f t="shared" si="35"/>
        <v>2.1538166255351696E-2</v>
      </c>
      <c r="C150">
        <f t="shared" si="31"/>
        <v>2.1538166255351696E-2</v>
      </c>
      <c r="D150" t="s">
        <v>32</v>
      </c>
      <c r="E150" t="s">
        <v>21</v>
      </c>
      <c r="F150">
        <v>1</v>
      </c>
      <c r="G150">
        <f t="shared" si="36"/>
        <v>130</v>
      </c>
      <c r="I150">
        <v>2100</v>
      </c>
      <c r="J150" t="s">
        <v>25</v>
      </c>
      <c r="K150">
        <f t="shared" si="37"/>
        <v>132.5</v>
      </c>
      <c r="L150" cm="1">
        <f t="array" ref="L150">STOWA2024_JAARROND_T(A150*60,K150,I150,J150,"")</f>
        <v>25.59275476308564</v>
      </c>
      <c r="M150">
        <f t="shared" si="34"/>
        <v>5.8610337725877135E-2</v>
      </c>
    </row>
    <row r="151" spans="1:13" x14ac:dyDescent="0.3">
      <c r="A151">
        <v>192</v>
      </c>
      <c r="B151">
        <f t="shared" si="35"/>
        <v>1.5768260570596701E-2</v>
      </c>
      <c r="C151">
        <f t="shared" si="31"/>
        <v>1.5768260570596701E-2</v>
      </c>
      <c r="D151" t="s">
        <v>32</v>
      </c>
      <c r="E151" t="s">
        <v>21</v>
      </c>
      <c r="F151">
        <v>1</v>
      </c>
      <c r="G151">
        <f t="shared" si="36"/>
        <v>135</v>
      </c>
      <c r="I151">
        <v>2100</v>
      </c>
      <c r="J151" t="s">
        <v>25</v>
      </c>
      <c r="K151">
        <f t="shared" si="37"/>
        <v>137.5</v>
      </c>
      <c r="L151" cm="1">
        <f t="array" ref="L151">STOWA2024_JAARROND_T(A151*60,K151,I151,J151,"")</f>
        <v>35.012307983183767</v>
      </c>
      <c r="M151">
        <f t="shared" si="34"/>
        <v>4.2842077155280434E-2</v>
      </c>
    </row>
    <row r="152" spans="1:13" x14ac:dyDescent="0.3">
      <c r="A152">
        <v>192</v>
      </c>
      <c r="B152">
        <f t="shared" si="35"/>
        <v>1.1539230768442585E-2</v>
      </c>
      <c r="C152">
        <f t="shared" si="31"/>
        <v>1.1539230768442585E-2</v>
      </c>
      <c r="D152" t="s">
        <v>32</v>
      </c>
      <c r="E152" t="s">
        <v>21</v>
      </c>
      <c r="F152">
        <v>1</v>
      </c>
      <c r="G152">
        <f t="shared" si="36"/>
        <v>140</v>
      </c>
      <c r="I152">
        <v>2100</v>
      </c>
      <c r="J152" t="s">
        <v>25</v>
      </c>
      <c r="K152">
        <f t="shared" si="37"/>
        <v>142.5</v>
      </c>
      <c r="L152" cm="1">
        <f t="array" ref="L152">STOWA2024_JAARROND_T(A152*60,K152,I152,J152,"")</f>
        <v>47.918964986861916</v>
      </c>
      <c r="M152">
        <f t="shared" si="34"/>
        <v>3.1302846386837849E-2</v>
      </c>
    </row>
    <row r="153" spans="1:13" x14ac:dyDescent="0.3">
      <c r="A153">
        <v>192</v>
      </c>
      <c r="B153">
        <f t="shared" si="35"/>
        <v>8.4408751204626577E-3</v>
      </c>
      <c r="C153">
        <f t="shared" si="31"/>
        <v>8.4408751204626577E-3</v>
      </c>
      <c r="D153" t="s">
        <v>32</v>
      </c>
      <c r="E153" t="s">
        <v>21</v>
      </c>
      <c r="F153">
        <v>1</v>
      </c>
      <c r="G153">
        <f t="shared" si="36"/>
        <v>145</v>
      </c>
      <c r="I153">
        <v>2100</v>
      </c>
      <c r="J153" t="s">
        <v>25</v>
      </c>
      <c r="K153">
        <f t="shared" si="37"/>
        <v>147.5</v>
      </c>
      <c r="L153" cm="1">
        <f t="array" ref="L153">STOWA2024_JAARROND_T(A153*60,K153,I153,J153,"")</f>
        <v>65.611140112233542</v>
      </c>
      <c r="M153">
        <f t="shared" si="34"/>
        <v>2.2861971266375191E-2</v>
      </c>
    </row>
    <row r="154" spans="1:13" x14ac:dyDescent="0.3">
      <c r="A154">
        <v>192</v>
      </c>
      <c r="B154">
        <f t="shared" si="35"/>
        <v>6.1718471878812776E-3</v>
      </c>
      <c r="C154">
        <f t="shared" si="31"/>
        <v>6.1718471878812776E-3</v>
      </c>
      <c r="D154" t="s">
        <v>32</v>
      </c>
      <c r="E154" t="s">
        <v>21</v>
      </c>
      <c r="F154">
        <v>1</v>
      </c>
      <c r="G154">
        <f t="shared" si="36"/>
        <v>150</v>
      </c>
      <c r="I154">
        <v>2100</v>
      </c>
      <c r="J154" t="s">
        <v>25</v>
      </c>
      <c r="K154">
        <f t="shared" si="37"/>
        <v>152.5</v>
      </c>
      <c r="L154" cm="1">
        <f t="array" ref="L154">STOWA2024_JAARROND_T(A154*60,K154,I154,J154,"")</f>
        <v>89.873508006619772</v>
      </c>
      <c r="M154">
        <f t="shared" si="34"/>
        <v>1.6690124078493913E-2</v>
      </c>
    </row>
    <row r="155" spans="1:13" x14ac:dyDescent="0.3">
      <c r="A155">
        <v>192</v>
      </c>
      <c r="B155">
        <f t="shared" si="35"/>
        <v>4.5109315203225378E-3</v>
      </c>
      <c r="C155">
        <f t="shared" si="31"/>
        <v>4.5109315203225378E-3</v>
      </c>
      <c r="D155" t="s">
        <v>32</v>
      </c>
      <c r="E155" t="s">
        <v>21</v>
      </c>
      <c r="F155">
        <v>1</v>
      </c>
      <c r="G155">
        <f t="shared" si="36"/>
        <v>155</v>
      </c>
      <c r="I155">
        <v>2100</v>
      </c>
      <c r="J155" t="s">
        <v>25</v>
      </c>
      <c r="K155">
        <f t="shared" si="37"/>
        <v>157.5</v>
      </c>
      <c r="L155" cm="1">
        <f t="array" ref="L155">STOWA2024_JAARROND_T(A155*60,K155,I155,J155,"")</f>
        <v>123.1608739935396</v>
      </c>
      <c r="M155">
        <f t="shared" si="34"/>
        <v>1.2179192558171376E-2</v>
      </c>
    </row>
    <row r="156" spans="1:13" x14ac:dyDescent="0.3">
      <c r="A156">
        <v>192</v>
      </c>
      <c r="B156" s="1">
        <f>M155</f>
        <v>1.2179192558171376E-2</v>
      </c>
      <c r="C156">
        <f t="shared" si="31"/>
        <v>1.2179192558171376E-2</v>
      </c>
      <c r="D156" t="s">
        <v>32</v>
      </c>
      <c r="E156" t="s">
        <v>21</v>
      </c>
      <c r="F156">
        <v>1</v>
      </c>
      <c r="G156">
        <f t="shared" si="36"/>
        <v>160</v>
      </c>
      <c r="I156">
        <v>2100</v>
      </c>
      <c r="J156" t="s">
        <v>25</v>
      </c>
      <c r="K156" s="1">
        <v>999</v>
      </c>
      <c r="L156" cm="1">
        <f t="array" ref="L156">STOWA2024_JAARROND_T(A156*60,K156,I156,J156,"")</f>
        <v>8674550324849589</v>
      </c>
      <c r="M156">
        <f t="shared" si="34"/>
        <v>1.7291962624310548E-16</v>
      </c>
    </row>
    <row r="157" spans="1:13" x14ac:dyDescent="0.3">
      <c r="A157">
        <v>216</v>
      </c>
      <c r="B157" s="1">
        <f>365.25*24/A157 - M157</f>
        <v>-56.781083332575243</v>
      </c>
      <c r="C157">
        <f>B157</f>
        <v>-56.781083332575243</v>
      </c>
      <c r="D157" t="s">
        <v>32</v>
      </c>
      <c r="E157" t="s">
        <v>21</v>
      </c>
      <c r="F157">
        <v>1</v>
      </c>
      <c r="G157">
        <v>10</v>
      </c>
      <c r="I157">
        <v>2100</v>
      </c>
      <c r="J157" t="s">
        <v>25</v>
      </c>
      <c r="K157" s="1">
        <v>12.5</v>
      </c>
      <c r="L157" cm="1">
        <f t="array" ref="L157">STOWA2024_JAARROND_T(A157*60,K157,I157,J157,"")</f>
        <v>1.5406038996228215E-2</v>
      </c>
      <c r="M157">
        <f t="shared" si="34"/>
        <v>97.364416665908578</v>
      </c>
    </row>
    <row r="158" spans="1:13" x14ac:dyDescent="0.3">
      <c r="A158">
        <v>216</v>
      </c>
      <c r="B158">
        <f t="shared" ref="B158:B162" si="38">M157-M158</f>
        <v>23.782123041830772</v>
      </c>
      <c r="C158">
        <f t="shared" ref="C158:C187" si="39">B158</f>
        <v>23.782123041830772</v>
      </c>
      <c r="D158" t="s">
        <v>32</v>
      </c>
      <c r="E158" t="s">
        <v>21</v>
      </c>
      <c r="F158">
        <v>1</v>
      </c>
      <c r="G158">
        <f t="shared" ref="G158:G162" si="40">G157+5</f>
        <v>15</v>
      </c>
      <c r="I158">
        <v>2100</v>
      </c>
      <c r="J158" t="s">
        <v>25</v>
      </c>
      <c r="K158">
        <f t="shared" ref="K158:K162" si="41">AVERAGE(G158:G159)</f>
        <v>17.5</v>
      </c>
      <c r="L158" cm="1">
        <f t="array" ref="L158">STOWA2024_JAARROND_T(A158*60,K158,I158,J158,"")</f>
        <v>2.0385339001027902E-2</v>
      </c>
      <c r="M158">
        <f t="shared" si="34"/>
        <v>73.582293624077806</v>
      </c>
    </row>
    <row r="159" spans="1:13" x14ac:dyDescent="0.3">
      <c r="A159">
        <v>216</v>
      </c>
      <c r="B159">
        <f t="shared" si="38"/>
        <v>18.038548284638708</v>
      </c>
      <c r="C159">
        <f t="shared" si="39"/>
        <v>18.038548284638708</v>
      </c>
      <c r="D159" t="s">
        <v>32</v>
      </c>
      <c r="E159" t="s">
        <v>21</v>
      </c>
      <c r="F159">
        <v>1</v>
      </c>
      <c r="G159">
        <f t="shared" si="40"/>
        <v>20</v>
      </c>
      <c r="I159">
        <v>2100</v>
      </c>
      <c r="J159" t="s">
        <v>25</v>
      </c>
      <c r="K159">
        <f t="shared" si="41"/>
        <v>22.5</v>
      </c>
      <c r="L159" cm="1">
        <f t="array" ref="L159">STOWA2024_JAARROND_T(A159*60,K159,I159,J159,"")</f>
        <v>2.7005740985473623E-2</v>
      </c>
      <c r="M159">
        <f t="shared" si="34"/>
        <v>55.543745339439099</v>
      </c>
    </row>
    <row r="160" spans="1:13" x14ac:dyDescent="0.3">
      <c r="A160">
        <v>216</v>
      </c>
      <c r="B160">
        <f t="shared" si="38"/>
        <v>13.667153755945918</v>
      </c>
      <c r="C160">
        <f t="shared" si="39"/>
        <v>13.667153755945918</v>
      </c>
      <c r="D160" t="s">
        <v>32</v>
      </c>
      <c r="E160" t="s">
        <v>21</v>
      </c>
      <c r="F160">
        <v>1</v>
      </c>
      <c r="G160">
        <f t="shared" si="40"/>
        <v>25</v>
      </c>
      <c r="I160">
        <v>2100</v>
      </c>
      <c r="J160" t="s">
        <v>25</v>
      </c>
      <c r="K160">
        <f t="shared" si="41"/>
        <v>27.5</v>
      </c>
      <c r="L160" cm="1">
        <f t="array" ref="L160">STOWA2024_JAARROND_T(A160*60,K160,I160,J160,"")</f>
        <v>3.5819534094825106E-2</v>
      </c>
      <c r="M160">
        <f t="shared" si="34"/>
        <v>41.87659158349318</v>
      </c>
    </row>
    <row r="161" spans="1:13" x14ac:dyDescent="0.3">
      <c r="A161">
        <v>216</v>
      </c>
      <c r="B161">
        <f t="shared" si="38"/>
        <v>10.342474747243973</v>
      </c>
      <c r="C161">
        <f t="shared" si="39"/>
        <v>10.342474747243973</v>
      </c>
      <c r="D161" t="s">
        <v>32</v>
      </c>
      <c r="E161" t="s">
        <v>21</v>
      </c>
      <c r="F161">
        <v>1</v>
      </c>
      <c r="G161">
        <f t="shared" si="40"/>
        <v>30</v>
      </c>
      <c r="I161">
        <v>2100</v>
      </c>
      <c r="J161" t="s">
        <v>25</v>
      </c>
      <c r="K161">
        <f t="shared" si="41"/>
        <v>32.5</v>
      </c>
      <c r="L161" cm="1">
        <f t="array" ref="L161">STOWA2024_JAARROND_T(A161*60,K161,I161,J161,"")</f>
        <v>4.7567528457803987E-2</v>
      </c>
      <c r="M161">
        <f t="shared" si="34"/>
        <v>31.534116836249208</v>
      </c>
    </row>
    <row r="162" spans="1:13" x14ac:dyDescent="0.3">
      <c r="A162">
        <v>216</v>
      </c>
      <c r="B162">
        <f t="shared" si="38"/>
        <v>7.8171781339126767</v>
      </c>
      <c r="C162">
        <f t="shared" si="39"/>
        <v>7.8171781339126767</v>
      </c>
      <c r="D162" t="s">
        <v>32</v>
      </c>
      <c r="E162" t="s">
        <v>21</v>
      </c>
      <c r="F162">
        <v>1</v>
      </c>
      <c r="G162">
        <f t="shared" si="40"/>
        <v>35</v>
      </c>
      <c r="I162">
        <v>2100</v>
      </c>
      <c r="J162" t="s">
        <v>25</v>
      </c>
      <c r="K162">
        <f t="shared" si="41"/>
        <v>37.5</v>
      </c>
      <c r="L162" cm="1">
        <f t="array" ref="L162">STOWA2024_JAARROND_T(A162*60,K162,I162,J162,"")</f>
        <v>6.3245936536161132E-2</v>
      </c>
      <c r="M162">
        <f t="shared" si="34"/>
        <v>23.716938702336531</v>
      </c>
    </row>
    <row r="163" spans="1:13" x14ac:dyDescent="0.3">
      <c r="A163">
        <v>216</v>
      </c>
      <c r="B163">
        <f>M162-M163</f>
        <v>5.901348020495778</v>
      </c>
      <c r="C163">
        <f t="shared" si="39"/>
        <v>5.901348020495778</v>
      </c>
      <c r="D163" t="s">
        <v>32</v>
      </c>
      <c r="E163" t="s">
        <v>21</v>
      </c>
      <c r="F163">
        <v>1</v>
      </c>
      <c r="G163">
        <f>G162+5</f>
        <v>40</v>
      </c>
      <c r="I163">
        <v>2100</v>
      </c>
      <c r="J163" t="s">
        <v>25</v>
      </c>
      <c r="K163">
        <f>AVERAGE(G163:G164)</f>
        <v>42.5</v>
      </c>
      <c r="L163" cm="1">
        <f t="array" ref="L163">STOWA2024_JAARROND_T(A163*60,K163,I163,J163,"")</f>
        <v>8.4195917316900099E-2</v>
      </c>
      <c r="M163">
        <f t="shared" si="34"/>
        <v>17.815590681840753</v>
      </c>
    </row>
    <row r="164" spans="1:13" x14ac:dyDescent="0.3">
      <c r="A164">
        <v>216</v>
      </c>
      <c r="B164">
        <f t="shared" ref="B164:B186" si="42">M163-M164</f>
        <v>4.4496196722494812</v>
      </c>
      <c r="C164">
        <f t="shared" si="39"/>
        <v>4.4496196722494812</v>
      </c>
      <c r="D164" t="s">
        <v>32</v>
      </c>
      <c r="E164" t="s">
        <v>21</v>
      </c>
      <c r="F164">
        <v>1</v>
      </c>
      <c r="G164">
        <f t="shared" ref="G164:G187" si="43">G163+5</f>
        <v>45</v>
      </c>
      <c r="I164">
        <v>2100</v>
      </c>
      <c r="J164" t="s">
        <v>25</v>
      </c>
      <c r="K164">
        <f t="shared" ref="K164:K186" si="44">AVERAGE(G164:G165)</f>
        <v>47.5</v>
      </c>
      <c r="L164" cm="1">
        <f t="array" ref="L164">STOWA2024_JAARROND_T(A164*60,K164,I164,J164,"")</f>
        <v>0.11222529204377421</v>
      </c>
      <c r="M164">
        <f t="shared" si="34"/>
        <v>13.365971009591272</v>
      </c>
    </row>
    <row r="165" spans="1:13" x14ac:dyDescent="0.3">
      <c r="A165">
        <v>216</v>
      </c>
      <c r="B165">
        <f t="shared" si="42"/>
        <v>3.3508871677481178</v>
      </c>
      <c r="C165">
        <f t="shared" si="39"/>
        <v>3.3508871677481178</v>
      </c>
      <c r="D165" t="s">
        <v>32</v>
      </c>
      <c r="E165" t="s">
        <v>21</v>
      </c>
      <c r="F165">
        <v>1</v>
      </c>
      <c r="G165">
        <f t="shared" si="43"/>
        <v>50</v>
      </c>
      <c r="I165">
        <v>2100</v>
      </c>
      <c r="J165" t="s">
        <v>25</v>
      </c>
      <c r="K165">
        <f t="shared" si="44"/>
        <v>52.5</v>
      </c>
      <c r="L165" cm="1">
        <f t="array" ref="L165">STOWA2024_JAARROND_T(A165*60,K165,I165,J165,"")</f>
        <v>0.1497740831417686</v>
      </c>
      <c r="M165">
        <f t="shared" si="34"/>
        <v>10.015083841843154</v>
      </c>
    </row>
    <row r="166" spans="1:13" x14ac:dyDescent="0.3">
      <c r="A166">
        <v>216</v>
      </c>
      <c r="B166">
        <f t="shared" si="42"/>
        <v>2.5204095360154462</v>
      </c>
      <c r="C166">
        <f t="shared" si="39"/>
        <v>2.5204095360154462</v>
      </c>
      <c r="D166" t="s">
        <v>32</v>
      </c>
      <c r="E166" t="s">
        <v>21</v>
      </c>
      <c r="F166">
        <v>1</v>
      </c>
      <c r="G166">
        <f t="shared" si="43"/>
        <v>55</v>
      </c>
      <c r="I166">
        <v>2100</v>
      </c>
      <c r="J166" t="s">
        <v>25</v>
      </c>
      <c r="K166">
        <f t="shared" si="44"/>
        <v>57.5</v>
      </c>
      <c r="L166" cm="1">
        <f t="array" ref="L166">STOWA2024_JAARROND_T(A166*60,K166,I166,J166,"")</f>
        <v>0.20014211942920992</v>
      </c>
      <c r="M166">
        <f t="shared" si="34"/>
        <v>7.4946743058277079</v>
      </c>
    </row>
    <row r="167" spans="1:13" x14ac:dyDescent="0.3">
      <c r="A167">
        <v>216</v>
      </c>
      <c r="B167">
        <f t="shared" si="42"/>
        <v>1.8932213053564171</v>
      </c>
      <c r="C167">
        <f t="shared" si="39"/>
        <v>1.8932213053564171</v>
      </c>
      <c r="D167" t="s">
        <v>32</v>
      </c>
      <c r="E167" t="s">
        <v>21</v>
      </c>
      <c r="F167">
        <v>1</v>
      </c>
      <c r="G167">
        <f t="shared" si="43"/>
        <v>60</v>
      </c>
      <c r="I167">
        <v>2100</v>
      </c>
      <c r="J167" t="s">
        <v>25</v>
      </c>
      <c r="K167">
        <f t="shared" si="44"/>
        <v>62.5</v>
      </c>
      <c r="L167" cm="1">
        <f t="array" ref="L167">STOWA2024_JAARROND_T(A167*60,K167,I167,J167,"")</f>
        <v>0.26778766150029182</v>
      </c>
      <c r="M167">
        <f t="shared" si="34"/>
        <v>5.6014530004712908</v>
      </c>
    </row>
    <row r="168" spans="1:13" x14ac:dyDescent="0.3">
      <c r="A168">
        <v>216</v>
      </c>
      <c r="B168">
        <f t="shared" si="42"/>
        <v>1.4204184057761626</v>
      </c>
      <c r="C168">
        <f t="shared" si="39"/>
        <v>1.4204184057761626</v>
      </c>
      <c r="D168" t="s">
        <v>32</v>
      </c>
      <c r="E168" t="s">
        <v>21</v>
      </c>
      <c r="F168">
        <v>1</v>
      </c>
      <c r="G168">
        <f t="shared" si="43"/>
        <v>65</v>
      </c>
      <c r="I168">
        <v>2100</v>
      </c>
      <c r="J168" t="s">
        <v>25</v>
      </c>
      <c r="K168">
        <f t="shared" si="44"/>
        <v>67.5</v>
      </c>
      <c r="L168" cm="1">
        <f t="array" ref="L168">STOWA2024_JAARROND_T(A168*60,K168,I168,J168,"")</f>
        <v>0.35876287699297943</v>
      </c>
      <c r="M168">
        <f t="shared" si="34"/>
        <v>4.1810345946951282</v>
      </c>
    </row>
    <row r="169" spans="1:13" x14ac:dyDescent="0.3">
      <c r="A169">
        <v>216</v>
      </c>
      <c r="B169">
        <f t="shared" si="42"/>
        <v>1.0643124717505232</v>
      </c>
      <c r="C169">
        <f t="shared" si="39"/>
        <v>1.0643124717505232</v>
      </c>
      <c r="D169" t="s">
        <v>32</v>
      </c>
      <c r="E169" t="s">
        <v>21</v>
      </c>
      <c r="F169">
        <v>1</v>
      </c>
      <c r="G169">
        <f t="shared" si="43"/>
        <v>70</v>
      </c>
      <c r="I169">
        <v>2100</v>
      </c>
      <c r="J169" t="s">
        <v>25</v>
      </c>
      <c r="K169">
        <f t="shared" si="44"/>
        <v>72.5</v>
      </c>
      <c r="L169" cm="1">
        <f t="array" ref="L169">STOWA2024_JAARROND_T(A169*60,K169,I169,J169,"")</f>
        <v>0.48127485891582655</v>
      </c>
      <c r="M169">
        <f t="shared" si="34"/>
        <v>3.1167221229446049</v>
      </c>
    </row>
    <row r="170" spans="1:13" x14ac:dyDescent="0.3">
      <c r="A170">
        <v>216</v>
      </c>
      <c r="B170">
        <f t="shared" si="42"/>
        <v>0.79641599234386407</v>
      </c>
      <c r="C170">
        <f t="shared" si="39"/>
        <v>0.79641599234386407</v>
      </c>
      <c r="D170" t="s">
        <v>32</v>
      </c>
      <c r="E170" t="s">
        <v>21</v>
      </c>
      <c r="F170">
        <v>1</v>
      </c>
      <c r="G170">
        <f t="shared" si="43"/>
        <v>75</v>
      </c>
      <c r="I170">
        <v>2100</v>
      </c>
      <c r="J170" t="s">
        <v>25</v>
      </c>
      <c r="K170">
        <f t="shared" si="44"/>
        <v>77.5</v>
      </c>
      <c r="L170" cm="1">
        <f t="array" ref="L170">STOWA2024_JAARROND_T(A170*60,K170,I170,J170,"")</f>
        <v>0.6464664210543809</v>
      </c>
      <c r="M170">
        <f t="shared" si="34"/>
        <v>2.3203061306007409</v>
      </c>
    </row>
    <row r="171" spans="1:13" x14ac:dyDescent="0.3">
      <c r="A171">
        <v>216</v>
      </c>
      <c r="B171">
        <f t="shared" si="42"/>
        <v>0.59519990265489753</v>
      </c>
      <c r="C171">
        <f t="shared" si="39"/>
        <v>0.59519990265489753</v>
      </c>
      <c r="D171" t="s">
        <v>32</v>
      </c>
      <c r="E171" t="s">
        <v>21</v>
      </c>
      <c r="F171">
        <v>1</v>
      </c>
      <c r="G171">
        <f t="shared" si="43"/>
        <v>80</v>
      </c>
      <c r="I171">
        <v>2100</v>
      </c>
      <c r="J171" t="s">
        <v>25</v>
      </c>
      <c r="K171">
        <f t="shared" si="44"/>
        <v>82.5</v>
      </c>
      <c r="L171" cm="1">
        <f t="array" ref="L171">STOWA2024_JAARROND_T(A171*60,K171,I171,J171,"")</f>
        <v>0.869511671629702</v>
      </c>
      <c r="M171">
        <f t="shared" si="34"/>
        <v>1.7251062279458433</v>
      </c>
    </row>
    <row r="172" spans="1:13" x14ac:dyDescent="0.3">
      <c r="A172">
        <v>216</v>
      </c>
      <c r="B172">
        <f t="shared" si="42"/>
        <v>0.44412889296262992</v>
      </c>
      <c r="C172">
        <f t="shared" si="39"/>
        <v>0.44412889296262992</v>
      </c>
      <c r="D172" t="s">
        <v>32</v>
      </c>
      <c r="E172" t="s">
        <v>21</v>
      </c>
      <c r="F172">
        <v>1</v>
      </c>
      <c r="G172">
        <f t="shared" si="43"/>
        <v>85</v>
      </c>
      <c r="I172">
        <v>2100</v>
      </c>
      <c r="J172" t="s">
        <v>25</v>
      </c>
      <c r="K172">
        <f t="shared" si="44"/>
        <v>87.5</v>
      </c>
      <c r="L172" cm="1">
        <f t="array" ref="L172">STOWA2024_JAARROND_T(A172*60,K172,I172,J172,"")</f>
        <v>1.1709809057782095</v>
      </c>
      <c r="M172">
        <f t="shared" si="34"/>
        <v>1.2809773349832134</v>
      </c>
    </row>
    <row r="173" spans="1:13" x14ac:dyDescent="0.3">
      <c r="A173">
        <v>216</v>
      </c>
      <c r="B173">
        <f t="shared" si="42"/>
        <v>0.33115701169488687</v>
      </c>
      <c r="C173">
        <f t="shared" si="39"/>
        <v>0.33115701169488687</v>
      </c>
      <c r="D173" t="s">
        <v>32</v>
      </c>
      <c r="E173" t="s">
        <v>21</v>
      </c>
      <c r="F173">
        <v>1</v>
      </c>
      <c r="G173">
        <f t="shared" si="43"/>
        <v>90</v>
      </c>
      <c r="I173">
        <v>2100</v>
      </c>
      <c r="J173" t="s">
        <v>25</v>
      </c>
      <c r="K173">
        <f t="shared" si="44"/>
        <v>92.5</v>
      </c>
      <c r="L173" cm="1">
        <f t="array" ref="L173">STOWA2024_JAARROND_T(A173*60,K173,I173,J173,"")</f>
        <v>1.5792460565667024</v>
      </c>
      <c r="M173">
        <f t="shared" si="34"/>
        <v>0.94982032328832655</v>
      </c>
    </row>
    <row r="174" spans="1:13" x14ac:dyDescent="0.3">
      <c r="A174">
        <v>216</v>
      </c>
      <c r="B174">
        <f t="shared" si="42"/>
        <v>0.24650805223614147</v>
      </c>
      <c r="C174">
        <f t="shared" si="39"/>
        <v>0.24650805223614147</v>
      </c>
      <c r="D174" t="s">
        <v>32</v>
      </c>
      <c r="E174" t="s">
        <v>21</v>
      </c>
      <c r="F174">
        <v>1</v>
      </c>
      <c r="G174">
        <f t="shared" si="43"/>
        <v>95</v>
      </c>
      <c r="I174">
        <v>2100</v>
      </c>
      <c r="J174" t="s">
        <v>25</v>
      </c>
      <c r="K174">
        <f t="shared" si="44"/>
        <v>97.5</v>
      </c>
      <c r="L174" cm="1">
        <f t="array" ref="L174">STOWA2024_JAARROND_T(A174*60,K174,I174,J174,"")</f>
        <v>2.1327652903822312</v>
      </c>
      <c r="M174">
        <f t="shared" si="34"/>
        <v>0.70331227105218508</v>
      </c>
    </row>
    <row r="175" spans="1:13" x14ac:dyDescent="0.3">
      <c r="A175">
        <v>216</v>
      </c>
      <c r="B175">
        <f t="shared" si="42"/>
        <v>0.18324195017269018</v>
      </c>
      <c r="C175">
        <f t="shared" si="39"/>
        <v>0.18324195017269018</v>
      </c>
      <c r="D175" t="s">
        <v>32</v>
      </c>
      <c r="E175" t="s">
        <v>21</v>
      </c>
      <c r="F175">
        <v>1</v>
      </c>
      <c r="G175">
        <f t="shared" si="43"/>
        <v>100</v>
      </c>
      <c r="I175">
        <v>2100</v>
      </c>
      <c r="J175" t="s">
        <v>25</v>
      </c>
      <c r="K175">
        <f t="shared" si="44"/>
        <v>102.5</v>
      </c>
      <c r="L175" cm="1">
        <f t="array" ref="L175">STOWA2024_JAARROND_T(A175*60,K175,I175,J175,"")</f>
        <v>2.8842253437253227</v>
      </c>
      <c r="M175">
        <f t="shared" si="34"/>
        <v>0.5200703208794949</v>
      </c>
    </row>
    <row r="176" spans="1:13" x14ac:dyDescent="0.3">
      <c r="A176">
        <v>216</v>
      </c>
      <c r="B176">
        <f t="shared" si="42"/>
        <v>0.13603784613605963</v>
      </c>
      <c r="C176">
        <f t="shared" si="39"/>
        <v>0.13603784613605963</v>
      </c>
      <c r="D176" t="s">
        <v>32</v>
      </c>
      <c r="E176" t="s">
        <v>21</v>
      </c>
      <c r="F176">
        <v>1</v>
      </c>
      <c r="G176">
        <f t="shared" si="43"/>
        <v>105</v>
      </c>
      <c r="I176">
        <v>2100</v>
      </c>
      <c r="J176" t="s">
        <v>25</v>
      </c>
      <c r="K176">
        <f t="shared" si="44"/>
        <v>107.5</v>
      </c>
      <c r="L176" cm="1">
        <f t="array" ref="L176">STOWA2024_JAARROND_T(A176*60,K176,I176,J176,"")</f>
        <v>3.905919677761942</v>
      </c>
      <c r="M176">
        <f t="shared" si="34"/>
        <v>0.38403247474343527</v>
      </c>
    </row>
    <row r="177" spans="1:13" x14ac:dyDescent="0.3">
      <c r="A177">
        <v>216</v>
      </c>
      <c r="B177">
        <f t="shared" si="42"/>
        <v>0.10084898095962858</v>
      </c>
      <c r="C177">
        <f t="shared" si="39"/>
        <v>0.10084898095962858</v>
      </c>
      <c r="D177" t="s">
        <v>32</v>
      </c>
      <c r="E177" t="s">
        <v>21</v>
      </c>
      <c r="F177">
        <v>1</v>
      </c>
      <c r="G177">
        <f t="shared" si="43"/>
        <v>110</v>
      </c>
      <c r="I177">
        <v>2100</v>
      </c>
      <c r="J177" t="s">
        <v>25</v>
      </c>
      <c r="K177">
        <f t="shared" si="44"/>
        <v>112.5</v>
      </c>
      <c r="L177" cm="1">
        <f t="array" ref="L177">STOWA2024_JAARROND_T(A177*60,K177,I177,J177,"")</f>
        <v>5.296918898617581</v>
      </c>
      <c r="M177">
        <f t="shared" si="34"/>
        <v>0.28318349378380669</v>
      </c>
    </row>
    <row r="178" spans="1:13" x14ac:dyDescent="0.3">
      <c r="A178">
        <v>216</v>
      </c>
      <c r="B178">
        <f t="shared" si="42"/>
        <v>7.4662531372571422E-2</v>
      </c>
      <c r="C178">
        <f t="shared" si="39"/>
        <v>7.4662531372571422E-2</v>
      </c>
      <c r="D178" t="s">
        <v>32</v>
      </c>
      <c r="E178" t="s">
        <v>21</v>
      </c>
      <c r="F178">
        <v>1</v>
      </c>
      <c r="G178">
        <f t="shared" si="43"/>
        <v>115</v>
      </c>
      <c r="I178">
        <v>2100</v>
      </c>
      <c r="J178" t="s">
        <v>25</v>
      </c>
      <c r="K178">
        <f t="shared" si="44"/>
        <v>117.5</v>
      </c>
      <c r="L178" cm="1">
        <f t="array" ref="L178">STOWA2024_JAARROND_T(A178*60,K178,I178,J178,"")</f>
        <v>7.1935213738452362</v>
      </c>
      <c r="M178">
        <f t="shared" si="34"/>
        <v>0.20852096241123527</v>
      </c>
    </row>
    <row r="179" spans="1:13" x14ac:dyDescent="0.3">
      <c r="A179">
        <v>216</v>
      </c>
      <c r="B179">
        <f t="shared" si="42"/>
        <v>5.5195501458852519E-2</v>
      </c>
      <c r="C179">
        <f t="shared" si="39"/>
        <v>5.5195501458852519E-2</v>
      </c>
      <c r="D179" t="s">
        <v>32</v>
      </c>
      <c r="E179" t="s">
        <v>21</v>
      </c>
      <c r="F179">
        <v>1</v>
      </c>
      <c r="G179">
        <f t="shared" si="43"/>
        <v>120</v>
      </c>
      <c r="I179">
        <v>2100</v>
      </c>
      <c r="J179" t="s">
        <v>25</v>
      </c>
      <c r="K179">
        <f t="shared" si="44"/>
        <v>122.5</v>
      </c>
      <c r="L179" cm="1">
        <f t="array" ref="L179">STOWA2024_JAARROND_T(A179*60,K179,I179,J179,"")</f>
        <v>9.7831109763683983</v>
      </c>
      <c r="M179">
        <f t="shared" si="34"/>
        <v>0.15332546095238275</v>
      </c>
    </row>
    <row r="180" spans="1:13" x14ac:dyDescent="0.3">
      <c r="A180">
        <v>216</v>
      </c>
      <c r="B180">
        <f t="shared" si="42"/>
        <v>4.0747701213884352E-2</v>
      </c>
      <c r="C180">
        <f t="shared" si="39"/>
        <v>4.0747701213884352E-2</v>
      </c>
      <c r="D180" t="s">
        <v>32</v>
      </c>
      <c r="E180" t="s">
        <v>21</v>
      </c>
      <c r="F180">
        <v>1</v>
      </c>
      <c r="G180">
        <f t="shared" si="43"/>
        <v>125</v>
      </c>
      <c r="I180">
        <v>2100</v>
      </c>
      <c r="J180" t="s">
        <v>25</v>
      </c>
      <c r="K180">
        <f t="shared" si="44"/>
        <v>127.5</v>
      </c>
      <c r="L180" cm="1">
        <f t="array" ref="L180">STOWA2024_JAARROND_T(A180*60,K180,I180,J180,"")</f>
        <v>13.324123729982544</v>
      </c>
      <c r="M180">
        <f t="shared" si="34"/>
        <v>0.1125777597384984</v>
      </c>
    </row>
    <row r="181" spans="1:13" x14ac:dyDescent="0.3">
      <c r="A181">
        <v>216</v>
      </c>
      <c r="B181">
        <f t="shared" si="42"/>
        <v>3.0039400502892985E-2</v>
      </c>
      <c r="C181">
        <f t="shared" si="39"/>
        <v>3.0039400502892985E-2</v>
      </c>
      <c r="D181" t="s">
        <v>32</v>
      </c>
      <c r="E181" t="s">
        <v>21</v>
      </c>
      <c r="F181">
        <v>1</v>
      </c>
      <c r="G181">
        <f t="shared" si="43"/>
        <v>130</v>
      </c>
      <c r="I181">
        <v>2100</v>
      </c>
      <c r="J181" t="s">
        <v>25</v>
      </c>
      <c r="K181">
        <f t="shared" si="44"/>
        <v>132.5</v>
      </c>
      <c r="L181" cm="1">
        <f t="array" ref="L181">STOWA2024_JAARROND_T(A181*60,K181,I181,J181,"")</f>
        <v>18.173368284657272</v>
      </c>
      <c r="M181">
        <f t="shared" si="34"/>
        <v>8.2538359235605416E-2</v>
      </c>
    </row>
    <row r="182" spans="1:13" x14ac:dyDescent="0.3">
      <c r="A182">
        <v>216</v>
      </c>
      <c r="B182">
        <f t="shared" si="42"/>
        <v>2.2112340994202152E-2</v>
      </c>
      <c r="C182">
        <f t="shared" si="39"/>
        <v>2.2112340994202152E-2</v>
      </c>
      <c r="D182" t="s">
        <v>32</v>
      </c>
      <c r="E182" t="s">
        <v>21</v>
      </c>
      <c r="F182">
        <v>1</v>
      </c>
      <c r="G182">
        <f t="shared" si="43"/>
        <v>135</v>
      </c>
      <c r="I182">
        <v>2100</v>
      </c>
      <c r="J182" t="s">
        <v>25</v>
      </c>
      <c r="K182">
        <f t="shared" si="44"/>
        <v>137.5</v>
      </c>
      <c r="L182" cm="1">
        <f t="array" ref="L182">STOWA2024_JAARROND_T(A182*60,K182,I182,J182,"")</f>
        <v>24.823743871513546</v>
      </c>
      <c r="M182">
        <f t="shared" si="34"/>
        <v>6.0426018241403263E-2</v>
      </c>
    </row>
    <row r="183" spans="1:13" x14ac:dyDescent="0.3">
      <c r="A183">
        <v>216</v>
      </c>
      <c r="B183">
        <f t="shared" si="42"/>
        <v>1.6253919972259473E-2</v>
      </c>
      <c r="C183">
        <f t="shared" si="39"/>
        <v>1.6253919972259473E-2</v>
      </c>
      <c r="D183" t="s">
        <v>32</v>
      </c>
      <c r="E183" t="s">
        <v>21</v>
      </c>
      <c r="F183">
        <v>1</v>
      </c>
      <c r="G183">
        <f t="shared" si="43"/>
        <v>140</v>
      </c>
      <c r="I183">
        <v>2100</v>
      </c>
      <c r="J183" t="s">
        <v>25</v>
      </c>
      <c r="K183">
        <f t="shared" si="44"/>
        <v>142.5</v>
      </c>
      <c r="L183" cm="1">
        <f t="array" ref="L183">STOWA2024_JAARROND_T(A183*60,K183,I183,J183,"")</f>
        <v>33.958087996191431</v>
      </c>
      <c r="M183">
        <f t="shared" si="34"/>
        <v>4.4172098269143791E-2</v>
      </c>
    </row>
    <row r="184" spans="1:13" x14ac:dyDescent="0.3">
      <c r="A184">
        <v>216</v>
      </c>
      <c r="B184">
        <f t="shared" si="42"/>
        <v>1.1930314297990803E-2</v>
      </c>
      <c r="C184">
        <f t="shared" si="39"/>
        <v>1.1930314297990803E-2</v>
      </c>
      <c r="D184" t="s">
        <v>32</v>
      </c>
      <c r="E184" t="s">
        <v>21</v>
      </c>
      <c r="F184">
        <v>1</v>
      </c>
      <c r="G184">
        <f t="shared" si="43"/>
        <v>145</v>
      </c>
      <c r="I184">
        <v>2100</v>
      </c>
      <c r="J184" t="s">
        <v>25</v>
      </c>
      <c r="K184">
        <f t="shared" si="44"/>
        <v>147.5</v>
      </c>
      <c r="L184" cm="1">
        <f t="array" ref="L184">STOWA2024_JAARROND_T(A184*60,K184,I184,J184,"")</f>
        <v>46.523480255995246</v>
      </c>
      <c r="M184">
        <f t="shared" si="34"/>
        <v>3.2241783971152987E-2</v>
      </c>
    </row>
    <row r="185" spans="1:13" x14ac:dyDescent="0.3">
      <c r="A185">
        <v>216</v>
      </c>
      <c r="B185">
        <f t="shared" si="42"/>
        <v>8.7434883553629168E-3</v>
      </c>
      <c r="C185">
        <f t="shared" si="39"/>
        <v>8.7434883553629168E-3</v>
      </c>
      <c r="D185" t="s">
        <v>32</v>
      </c>
      <c r="E185" t="s">
        <v>21</v>
      </c>
      <c r="F185">
        <v>1</v>
      </c>
      <c r="G185">
        <f t="shared" si="43"/>
        <v>150</v>
      </c>
      <c r="I185">
        <v>2100</v>
      </c>
      <c r="J185" t="s">
        <v>25</v>
      </c>
      <c r="K185">
        <f t="shared" si="44"/>
        <v>152.5</v>
      </c>
      <c r="L185" cm="1">
        <f t="array" ref="L185">STOWA2024_JAARROND_T(A185*60,K185,I185,J185,"")</f>
        <v>63.834416952012894</v>
      </c>
      <c r="M185">
        <f t="shared" si="34"/>
        <v>2.3498295615790071E-2</v>
      </c>
    </row>
    <row r="186" spans="1:13" x14ac:dyDescent="0.3">
      <c r="A186">
        <v>216</v>
      </c>
      <c r="B186">
        <f t="shared" si="42"/>
        <v>6.3986046063260853E-3</v>
      </c>
      <c r="C186">
        <f t="shared" si="39"/>
        <v>6.3986046063260853E-3</v>
      </c>
      <c r="D186" t="s">
        <v>32</v>
      </c>
      <c r="E186" t="s">
        <v>21</v>
      </c>
      <c r="F186">
        <v>1</v>
      </c>
      <c r="G186">
        <f t="shared" si="43"/>
        <v>155</v>
      </c>
      <c r="I186">
        <v>2100</v>
      </c>
      <c r="J186" t="s">
        <v>25</v>
      </c>
      <c r="K186">
        <f t="shared" si="44"/>
        <v>157.5</v>
      </c>
      <c r="L186" cm="1">
        <f t="array" ref="L186">STOWA2024_JAARROND_T(A186*60,K186,I186,J186,"")</f>
        <v>87.720883328816356</v>
      </c>
      <c r="M186">
        <f t="shared" si="34"/>
        <v>1.7099691009463985E-2</v>
      </c>
    </row>
    <row r="187" spans="1:13" x14ac:dyDescent="0.3">
      <c r="A187">
        <v>216</v>
      </c>
      <c r="B187" s="1">
        <f>M186</f>
        <v>1.7099691009463985E-2</v>
      </c>
      <c r="C187">
        <f t="shared" si="39"/>
        <v>1.7099691009463985E-2</v>
      </c>
      <c r="D187" t="s">
        <v>32</v>
      </c>
      <c r="E187" t="s">
        <v>21</v>
      </c>
      <c r="F187">
        <v>1</v>
      </c>
      <c r="G187">
        <f t="shared" si="43"/>
        <v>160</v>
      </c>
      <c r="I187">
        <v>2100</v>
      </c>
      <c r="J187" t="s">
        <v>25</v>
      </c>
      <c r="K187" s="1">
        <v>999</v>
      </c>
      <c r="L187" cm="1">
        <f t="array" ref="L187">STOWA2024_JAARROND_T(A187*60,K187,I187,J187,"")</f>
        <v>2.7344099003174104E+16</v>
      </c>
      <c r="M187">
        <f t="shared" si="34"/>
        <v>5.485644269448703E-17</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62639-1832-4E17-BCA8-CFA3D8F33515}">
  <sheetPr codeName="Blad12">
    <tabColor theme="5" tint="0.39997558519241921"/>
  </sheetPr>
  <dimension ref="A1:M187"/>
  <sheetViews>
    <sheetView workbookViewId="0">
      <selection activeCell="M22" sqref="M22"/>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718.23346873759021</v>
      </c>
      <c r="C2">
        <f>B2</f>
        <v>718.23346873759021</v>
      </c>
      <c r="D2" t="s">
        <v>32</v>
      </c>
      <c r="E2" t="s">
        <v>19</v>
      </c>
      <c r="F2">
        <v>1</v>
      </c>
      <c r="G2">
        <v>10</v>
      </c>
      <c r="I2">
        <v>2100</v>
      </c>
      <c r="J2" t="s">
        <v>25</v>
      </c>
      <c r="K2" s="1">
        <v>12.5</v>
      </c>
      <c r="L2" cm="1">
        <f t="array" ref="L2">STOWA2024_NDJF_T(A2*60,K2,I2,J2,"")</f>
        <v>0.24456791702747829</v>
      </c>
      <c r="M2">
        <f>1/L2 * 12/4</f>
        <v>12.266531262409766</v>
      </c>
    </row>
    <row r="3" spans="1:13" x14ac:dyDescent="0.3">
      <c r="A3">
        <v>12</v>
      </c>
      <c r="B3">
        <f t="shared" ref="B3:B7" si="0">M2-M3</f>
        <v>7.591286323678732</v>
      </c>
      <c r="C3">
        <f t="shared" ref="C3:C32" si="1">B3</f>
        <v>7.591286323678732</v>
      </c>
      <c r="D3" t="s">
        <v>32</v>
      </c>
      <c r="E3" t="s">
        <v>19</v>
      </c>
      <c r="F3">
        <v>1</v>
      </c>
      <c r="G3">
        <f t="shared" ref="G3:G7" si="2">G2+5</f>
        <v>15</v>
      </c>
      <c r="I3">
        <v>2100</v>
      </c>
      <c r="J3" t="s">
        <v>25</v>
      </c>
      <c r="K3">
        <f t="shared" ref="K3:K7" si="3">AVERAGE(G3:G4)</f>
        <v>17.5</v>
      </c>
      <c r="L3" cm="1">
        <f t="array" ref="L3">STOWA2024_NDJF_T(A3*60,K3,I3,J3,"")</f>
        <v>0.64167761033163484</v>
      </c>
      <c r="M3">
        <f t="shared" ref="M3:M66" si="4">1/L3 * 12/4</f>
        <v>4.6752449387310335</v>
      </c>
    </row>
    <row r="4" spans="1:13" x14ac:dyDescent="0.3">
      <c r="A4">
        <v>12</v>
      </c>
      <c r="B4">
        <f t="shared" si="0"/>
        <v>2.8449675283688962</v>
      </c>
      <c r="C4">
        <f t="shared" si="1"/>
        <v>2.8449675283688962</v>
      </c>
      <c r="D4" t="s">
        <v>32</v>
      </c>
      <c r="E4" t="s">
        <v>19</v>
      </c>
      <c r="F4">
        <v>1</v>
      </c>
      <c r="G4">
        <f t="shared" si="2"/>
        <v>20</v>
      </c>
      <c r="I4">
        <v>2100</v>
      </c>
      <c r="J4" t="s">
        <v>25</v>
      </c>
      <c r="K4">
        <f t="shared" si="3"/>
        <v>22.5</v>
      </c>
      <c r="L4" cm="1">
        <f t="array" ref="L4">STOWA2024_NDJF_T(A4*60,K4,I4,J4,"")</f>
        <v>1.6390957911710347</v>
      </c>
      <c r="M4">
        <f t="shared" si="4"/>
        <v>1.8302774103621373</v>
      </c>
    </row>
    <row r="5" spans="1:13" x14ac:dyDescent="0.3">
      <c r="A5">
        <v>12</v>
      </c>
      <c r="B5">
        <f t="shared" si="0"/>
        <v>1.0953767956598366</v>
      </c>
      <c r="C5">
        <f t="shared" si="1"/>
        <v>1.0953767956598366</v>
      </c>
      <c r="D5" t="s">
        <v>32</v>
      </c>
      <c r="E5" t="s">
        <v>19</v>
      </c>
      <c r="F5">
        <v>1</v>
      </c>
      <c r="G5">
        <f t="shared" si="2"/>
        <v>25</v>
      </c>
      <c r="I5">
        <v>2100</v>
      </c>
      <c r="J5" t="s">
        <v>25</v>
      </c>
      <c r="K5">
        <f t="shared" si="3"/>
        <v>27.5</v>
      </c>
      <c r="L5" cm="1">
        <f t="array" ref="L5">STOWA2024_NDJF_T(A5*60,K5,I5,J5,"")</f>
        <v>4.0821846382796441</v>
      </c>
      <c r="M5">
        <f t="shared" si="4"/>
        <v>0.73490061470230084</v>
      </c>
    </row>
    <row r="6" spans="1:13" x14ac:dyDescent="0.3">
      <c r="A6">
        <v>12</v>
      </c>
      <c r="B6">
        <f t="shared" si="0"/>
        <v>0.43265514301032609</v>
      </c>
      <c r="C6">
        <f t="shared" si="1"/>
        <v>0.43265514301032609</v>
      </c>
      <c r="D6" t="s">
        <v>32</v>
      </c>
      <c r="E6" t="s">
        <v>19</v>
      </c>
      <c r="F6">
        <v>1</v>
      </c>
      <c r="G6">
        <f t="shared" si="2"/>
        <v>30</v>
      </c>
      <c r="I6">
        <v>2100</v>
      </c>
      <c r="J6" t="s">
        <v>25</v>
      </c>
      <c r="K6">
        <f t="shared" si="3"/>
        <v>32.5</v>
      </c>
      <c r="L6" cm="1">
        <f t="array" ref="L6">STOWA2024_NDJF_T(A6*60,K6,I6,J6,"")</f>
        <v>9.9257070195492236</v>
      </c>
      <c r="M6">
        <f t="shared" si="4"/>
        <v>0.30224547169197474</v>
      </c>
    </row>
    <row r="7" spans="1:13" x14ac:dyDescent="0.3">
      <c r="A7">
        <v>12</v>
      </c>
      <c r="B7">
        <f t="shared" si="0"/>
        <v>0.17508072800452895</v>
      </c>
      <c r="C7">
        <f t="shared" si="1"/>
        <v>0.17508072800452895</v>
      </c>
      <c r="D7" t="s">
        <v>32</v>
      </c>
      <c r="E7" t="s">
        <v>19</v>
      </c>
      <c r="F7">
        <v>1</v>
      </c>
      <c r="G7">
        <f t="shared" si="2"/>
        <v>35</v>
      </c>
      <c r="I7">
        <v>2100</v>
      </c>
      <c r="J7" t="s">
        <v>25</v>
      </c>
      <c r="K7">
        <f t="shared" si="3"/>
        <v>37.5</v>
      </c>
      <c r="L7" cm="1">
        <f t="array" ref="L7">STOWA2024_NDJF_T(A7*60,K7,I7,J7,"")</f>
        <v>23.59144455458193</v>
      </c>
      <c r="M7">
        <f t="shared" si="4"/>
        <v>0.12716474368744579</v>
      </c>
    </row>
    <row r="8" spans="1:13" x14ac:dyDescent="0.3">
      <c r="A8">
        <v>12</v>
      </c>
      <c r="B8">
        <f>M7-M8</f>
        <v>7.2492528769607906E-2</v>
      </c>
      <c r="C8">
        <f t="shared" si="1"/>
        <v>7.2492528769607906E-2</v>
      </c>
      <c r="D8" t="s">
        <v>32</v>
      </c>
      <c r="E8" t="s">
        <v>19</v>
      </c>
      <c r="F8">
        <v>1</v>
      </c>
      <c r="G8">
        <f>G7+5</f>
        <v>40</v>
      </c>
      <c r="I8">
        <v>2100</v>
      </c>
      <c r="J8" t="s">
        <v>25</v>
      </c>
      <c r="K8">
        <f>AVERAGE(G8:G9)</f>
        <v>42.5</v>
      </c>
      <c r="L8" cm="1">
        <f t="array" ref="L8">STOWA2024_NDJF_T(A8*60,K8,I8,J8,"")</f>
        <v>54.872479640863993</v>
      </c>
      <c r="M8">
        <f t="shared" si="4"/>
        <v>5.4672214917837886E-2</v>
      </c>
    </row>
    <row r="9" spans="1:13" x14ac:dyDescent="0.3">
      <c r="A9">
        <v>12</v>
      </c>
      <c r="B9">
        <f t="shared" ref="B9:B31" si="5">M8-M9</f>
        <v>3.0678289478443456E-2</v>
      </c>
      <c r="C9">
        <f t="shared" si="1"/>
        <v>3.0678289478443456E-2</v>
      </c>
      <c r="D9" t="s">
        <v>32</v>
      </c>
      <c r="E9" t="s">
        <v>19</v>
      </c>
      <c r="F9">
        <v>1</v>
      </c>
      <c r="G9">
        <f t="shared" ref="G9:G32" si="6">G8+5</f>
        <v>45</v>
      </c>
      <c r="I9">
        <v>2100</v>
      </c>
      <c r="J9" t="s">
        <v>25</v>
      </c>
      <c r="K9">
        <f t="shared" ref="K9:K31" si="7">AVERAGE(G9:G10)</f>
        <v>47.5</v>
      </c>
      <c r="L9" cm="1">
        <f t="array" ref="L9">STOWA2024_NDJF_T(A9*60,K9,I9,J9,"")</f>
        <v>125.03164634638939</v>
      </c>
      <c r="M9">
        <f t="shared" si="4"/>
        <v>2.399392543939443E-2</v>
      </c>
    </row>
    <row r="10" spans="1:13" x14ac:dyDescent="0.3">
      <c r="A10">
        <v>12</v>
      </c>
      <c r="B10">
        <f t="shared" si="5"/>
        <v>1.3255390780324523E-2</v>
      </c>
      <c r="C10">
        <f t="shared" si="1"/>
        <v>1.3255390780324523E-2</v>
      </c>
      <c r="D10" t="s">
        <v>32</v>
      </c>
      <c r="E10" t="s">
        <v>19</v>
      </c>
      <c r="F10">
        <v>1</v>
      </c>
      <c r="G10">
        <f t="shared" si="6"/>
        <v>50</v>
      </c>
      <c r="I10">
        <v>2100</v>
      </c>
      <c r="J10" t="s">
        <v>25</v>
      </c>
      <c r="K10">
        <f t="shared" si="7"/>
        <v>52.5</v>
      </c>
      <c r="L10" cm="1">
        <f t="array" ref="L10">STOWA2024_NDJF_T(A10*60,K10,I10,J10,"")</f>
        <v>279.3677252292668</v>
      </c>
      <c r="M10">
        <f t="shared" si="4"/>
        <v>1.0738534659069907E-2</v>
      </c>
    </row>
    <row r="11" spans="1:13" x14ac:dyDescent="0.3">
      <c r="A11">
        <v>12</v>
      </c>
      <c r="B11">
        <f t="shared" si="5"/>
        <v>5.8419278506882631E-3</v>
      </c>
      <c r="C11">
        <f t="shared" si="1"/>
        <v>5.8419278506882631E-3</v>
      </c>
      <c r="D11" t="s">
        <v>32</v>
      </c>
      <c r="E11" t="s">
        <v>19</v>
      </c>
      <c r="F11">
        <v>1</v>
      </c>
      <c r="G11">
        <f t="shared" si="6"/>
        <v>55</v>
      </c>
      <c r="I11">
        <v>2100</v>
      </c>
      <c r="J11" t="s">
        <v>25</v>
      </c>
      <c r="K11">
        <f t="shared" si="7"/>
        <v>57.5</v>
      </c>
      <c r="L11" cm="1">
        <f t="array" ref="L11">STOWA2024_NDJF_T(A11*60,K11,I11,J11,"")</f>
        <v>612.66916405557106</v>
      </c>
      <c r="M11">
        <f t="shared" si="4"/>
        <v>4.8966068083816441E-3</v>
      </c>
    </row>
    <row r="12" spans="1:13" x14ac:dyDescent="0.3">
      <c r="A12">
        <v>12</v>
      </c>
      <c r="B12">
        <f t="shared" si="5"/>
        <v>2.6236171215423087E-3</v>
      </c>
      <c r="C12">
        <f t="shared" si="1"/>
        <v>2.6236171215423087E-3</v>
      </c>
      <c r="D12" t="s">
        <v>32</v>
      </c>
      <c r="E12" t="s">
        <v>19</v>
      </c>
      <c r="F12">
        <v>1</v>
      </c>
      <c r="G12">
        <f t="shared" si="6"/>
        <v>60</v>
      </c>
      <c r="I12">
        <v>2100</v>
      </c>
      <c r="J12" t="s">
        <v>25</v>
      </c>
      <c r="K12">
        <f t="shared" si="7"/>
        <v>62.5</v>
      </c>
      <c r="L12" cm="1">
        <f t="array" ref="L12">STOWA2024_NDJF_T(A12*60,K12,I12,J12,"")</f>
        <v>1319.8476074792911</v>
      </c>
      <c r="M12">
        <f t="shared" si="4"/>
        <v>2.2729896868393354E-3</v>
      </c>
    </row>
    <row r="13" spans="1:13" x14ac:dyDescent="0.3">
      <c r="A13">
        <v>12</v>
      </c>
      <c r="B13">
        <f t="shared" si="5"/>
        <v>1.1997560898349838E-3</v>
      </c>
      <c r="C13">
        <f t="shared" si="1"/>
        <v>1.1997560898349838E-3</v>
      </c>
      <c r="D13" t="s">
        <v>32</v>
      </c>
      <c r="E13" t="s">
        <v>19</v>
      </c>
      <c r="F13">
        <v>1</v>
      </c>
      <c r="G13">
        <f t="shared" si="6"/>
        <v>65</v>
      </c>
      <c r="I13">
        <v>2100</v>
      </c>
      <c r="J13" t="s">
        <v>25</v>
      </c>
      <c r="K13">
        <f t="shared" si="7"/>
        <v>67.5</v>
      </c>
      <c r="L13" cm="1">
        <f t="array" ref="L13">STOWA2024_NDJF_T(A13*60,K13,I13,J13,"")</f>
        <v>2795.2908000399057</v>
      </c>
      <c r="M13">
        <f t="shared" si="4"/>
        <v>1.0732335970043516E-3</v>
      </c>
    </row>
    <row r="14" spans="1:13" x14ac:dyDescent="0.3">
      <c r="A14">
        <v>12</v>
      </c>
      <c r="B14">
        <f t="shared" si="5"/>
        <v>5.5815839275140996E-4</v>
      </c>
      <c r="C14">
        <f t="shared" si="1"/>
        <v>5.5815839275140996E-4</v>
      </c>
      <c r="D14" t="s">
        <v>32</v>
      </c>
      <c r="E14" t="s">
        <v>19</v>
      </c>
      <c r="F14">
        <v>1</v>
      </c>
      <c r="G14">
        <f t="shared" si="6"/>
        <v>70</v>
      </c>
      <c r="I14">
        <v>2100</v>
      </c>
      <c r="J14" t="s">
        <v>25</v>
      </c>
      <c r="K14">
        <f t="shared" si="7"/>
        <v>72.5</v>
      </c>
      <c r="L14" cm="1">
        <f t="array" ref="L14">STOWA2024_NDJF_T(A14*60,K14,I14,J14,"")</f>
        <v>5824.3921959923518</v>
      </c>
      <c r="M14">
        <f t="shared" si="4"/>
        <v>5.1507520425294164E-4</v>
      </c>
    </row>
    <row r="15" spans="1:13" x14ac:dyDescent="0.3">
      <c r="A15">
        <v>12</v>
      </c>
      <c r="B15">
        <f t="shared" si="5"/>
        <v>2.6398751442493096E-4</v>
      </c>
      <c r="C15">
        <f t="shared" si="1"/>
        <v>2.6398751442493096E-4</v>
      </c>
      <c r="D15" t="s">
        <v>32</v>
      </c>
      <c r="E15" t="s">
        <v>19</v>
      </c>
      <c r="F15">
        <v>1</v>
      </c>
      <c r="G15">
        <f t="shared" si="6"/>
        <v>75</v>
      </c>
      <c r="I15">
        <v>2100</v>
      </c>
      <c r="J15" t="s">
        <v>25</v>
      </c>
      <c r="K15">
        <f t="shared" si="7"/>
        <v>77.5</v>
      </c>
      <c r="L15" cm="1">
        <f t="array" ref="L15">STOWA2024_NDJF_T(A15*60,K15,I15,J15,"")</f>
        <v>11948.01705354385</v>
      </c>
      <c r="M15">
        <f t="shared" si="4"/>
        <v>2.5108768982801068E-4</v>
      </c>
    </row>
    <row r="16" spans="1:13" x14ac:dyDescent="0.3">
      <c r="A16">
        <v>12</v>
      </c>
      <c r="B16">
        <f t="shared" si="5"/>
        <v>1.2684487097041323E-4</v>
      </c>
      <c r="C16">
        <f t="shared" si="1"/>
        <v>1.2684487097041323E-4</v>
      </c>
      <c r="D16" t="s">
        <v>32</v>
      </c>
      <c r="E16" t="s">
        <v>19</v>
      </c>
      <c r="F16">
        <v>1</v>
      </c>
      <c r="G16">
        <f t="shared" si="6"/>
        <v>80</v>
      </c>
      <c r="I16">
        <v>2100</v>
      </c>
      <c r="J16" t="s">
        <v>25</v>
      </c>
      <c r="K16">
        <f t="shared" si="7"/>
        <v>82.5</v>
      </c>
      <c r="L16" cm="1">
        <f t="array" ref="L16">STOWA2024_NDJF_T(A16*60,K16,I16,J16,"")</f>
        <v>24146.264770750971</v>
      </c>
      <c r="M16">
        <f t="shared" si="4"/>
        <v>1.2424281885759745E-4</v>
      </c>
    </row>
    <row r="17" spans="1:13" x14ac:dyDescent="0.3">
      <c r="A17">
        <v>12</v>
      </c>
      <c r="B17">
        <f t="shared" si="5"/>
        <v>6.1876020196983465E-5</v>
      </c>
      <c r="C17">
        <f t="shared" si="1"/>
        <v>6.1876020196983465E-5</v>
      </c>
      <c r="D17" t="s">
        <v>32</v>
      </c>
      <c r="E17" t="s">
        <v>19</v>
      </c>
      <c r="F17">
        <v>1</v>
      </c>
      <c r="G17">
        <f t="shared" si="6"/>
        <v>85</v>
      </c>
      <c r="I17">
        <v>2100</v>
      </c>
      <c r="J17" t="s">
        <v>25</v>
      </c>
      <c r="K17">
        <f t="shared" si="7"/>
        <v>87.5</v>
      </c>
      <c r="L17" cm="1">
        <f t="array" ref="L17">STOWA2024_NDJF_T(A17*60,K17,I17,J17,"")</f>
        <v>48102.5171153216</v>
      </c>
      <c r="M17">
        <f t="shared" si="4"/>
        <v>6.2366798660613981E-5</v>
      </c>
    </row>
    <row r="18" spans="1:13" x14ac:dyDescent="0.3">
      <c r="A18">
        <v>12</v>
      </c>
      <c r="B18">
        <f t="shared" si="5"/>
        <v>3.0626359645205023E-5</v>
      </c>
      <c r="C18">
        <f t="shared" si="1"/>
        <v>3.0626359645205023E-5</v>
      </c>
      <c r="D18" t="s">
        <v>32</v>
      </c>
      <c r="E18" t="s">
        <v>19</v>
      </c>
      <c r="F18">
        <v>1</v>
      </c>
      <c r="G18">
        <f t="shared" si="6"/>
        <v>90</v>
      </c>
      <c r="I18">
        <v>2100</v>
      </c>
      <c r="J18" t="s">
        <v>25</v>
      </c>
      <c r="K18">
        <f t="shared" si="7"/>
        <v>92.5</v>
      </c>
      <c r="L18" cm="1">
        <f t="array" ref="L18">STOWA2024_NDJF_T(A18*60,K18,I18,J18,"")</f>
        <v>94516.651094321569</v>
      </c>
      <c r="M18">
        <f t="shared" si="4"/>
        <v>3.1740439015408958E-5</v>
      </c>
    </row>
    <row r="19" spans="1:13" x14ac:dyDescent="0.3">
      <c r="A19">
        <v>12</v>
      </c>
      <c r="B19">
        <f t="shared" si="5"/>
        <v>1.5371351398525216E-5</v>
      </c>
      <c r="C19">
        <f t="shared" si="1"/>
        <v>1.5371351398525216E-5</v>
      </c>
      <c r="D19" t="s">
        <v>32</v>
      </c>
      <c r="E19" t="s">
        <v>19</v>
      </c>
      <c r="F19">
        <v>1</v>
      </c>
      <c r="G19">
        <f t="shared" si="6"/>
        <v>95</v>
      </c>
      <c r="I19">
        <v>2100</v>
      </c>
      <c r="J19" t="s">
        <v>25</v>
      </c>
      <c r="K19">
        <f t="shared" si="7"/>
        <v>97.5</v>
      </c>
      <c r="L19" cm="1">
        <f t="array" ref="L19">STOWA2024_NDJF_T(A19*60,K19,I19,J19,"")</f>
        <v>183272.27944614814</v>
      </c>
      <c r="M19">
        <f t="shared" si="4"/>
        <v>1.6369087616883741E-5</v>
      </c>
    </row>
    <row r="20" spans="1:13" x14ac:dyDescent="0.3">
      <c r="A20">
        <v>12</v>
      </c>
      <c r="B20">
        <f t="shared" si="5"/>
        <v>7.8192397270182818E-6</v>
      </c>
      <c r="C20">
        <f t="shared" si="1"/>
        <v>7.8192397270182818E-6</v>
      </c>
      <c r="D20" t="s">
        <v>32</v>
      </c>
      <c r="E20" t="s">
        <v>19</v>
      </c>
      <c r="F20">
        <v>1</v>
      </c>
      <c r="G20">
        <f t="shared" si="6"/>
        <v>100</v>
      </c>
      <c r="I20">
        <v>2100</v>
      </c>
      <c r="J20" t="s">
        <v>25</v>
      </c>
      <c r="K20">
        <f t="shared" si="7"/>
        <v>102.5</v>
      </c>
      <c r="L20" cm="1">
        <f t="array" ref="L20">STOWA2024_NDJF_T(A20*60,K20,I20,J20,"")</f>
        <v>350883.43543000834</v>
      </c>
      <c r="M20">
        <f t="shared" si="4"/>
        <v>8.5498478898654596E-6</v>
      </c>
    </row>
    <row r="21" spans="1:13" x14ac:dyDescent="0.3">
      <c r="A21">
        <v>12</v>
      </c>
      <c r="B21">
        <f t="shared" si="5"/>
        <v>4.029096550351099E-6</v>
      </c>
      <c r="C21">
        <f t="shared" si="1"/>
        <v>4.029096550351099E-6</v>
      </c>
      <c r="D21" t="s">
        <v>32</v>
      </c>
      <c r="E21" t="s">
        <v>19</v>
      </c>
      <c r="F21">
        <v>1</v>
      </c>
      <c r="G21">
        <f t="shared" si="6"/>
        <v>105</v>
      </c>
      <c r="I21">
        <v>2100</v>
      </c>
      <c r="J21" t="s">
        <v>25</v>
      </c>
      <c r="K21">
        <f t="shared" si="7"/>
        <v>107.5</v>
      </c>
      <c r="L21" cm="1">
        <f t="array" ref="L21">STOWA2024_NDJF_T(A21*60,K21,I21,J21,"")</f>
        <v>663606.50579871831</v>
      </c>
      <c r="M21">
        <f t="shared" si="4"/>
        <v>4.5207513395143605E-6</v>
      </c>
    </row>
    <row r="22" spans="1:13" x14ac:dyDescent="0.3">
      <c r="A22">
        <v>12</v>
      </c>
      <c r="B22">
        <f t="shared" si="5"/>
        <v>2.1020387052367487E-6</v>
      </c>
      <c r="C22">
        <f t="shared" si="1"/>
        <v>2.1020387052367487E-6</v>
      </c>
      <c r="D22" t="s">
        <v>32</v>
      </c>
      <c r="E22" t="s">
        <v>19</v>
      </c>
      <c r="F22">
        <v>1</v>
      </c>
      <c r="G22">
        <f t="shared" si="6"/>
        <v>110</v>
      </c>
      <c r="I22">
        <v>2100</v>
      </c>
      <c r="J22" t="s">
        <v>25</v>
      </c>
      <c r="K22">
        <f t="shared" si="7"/>
        <v>112.5</v>
      </c>
      <c r="L22" cm="1">
        <f t="array" ref="L22">STOWA2024_NDJF_T(A22*60,K22,I22,J22,"")</f>
        <v>1240329.2385728159</v>
      </c>
      <c r="M22">
        <f t="shared" si="4"/>
        <v>2.4187126342776118E-6</v>
      </c>
    </row>
    <row r="23" spans="1:13" x14ac:dyDescent="0.3">
      <c r="A23">
        <v>12</v>
      </c>
      <c r="B23">
        <f t="shared" si="5"/>
        <v>1.1098526608994016E-6</v>
      </c>
      <c r="C23">
        <f t="shared" si="1"/>
        <v>1.1098526608994016E-6</v>
      </c>
      <c r="D23" t="s">
        <v>32</v>
      </c>
      <c r="E23" t="s">
        <v>19</v>
      </c>
      <c r="F23">
        <v>1</v>
      </c>
      <c r="G23">
        <f t="shared" si="6"/>
        <v>115</v>
      </c>
      <c r="I23">
        <v>2100</v>
      </c>
      <c r="J23" t="s">
        <v>25</v>
      </c>
      <c r="K23">
        <f t="shared" si="7"/>
        <v>117.5</v>
      </c>
      <c r="L23" cm="1">
        <f t="array" ref="L23">STOWA2024_NDJF_T(A23*60,K23,I23,J23,"")</f>
        <v>2292071.0091369837</v>
      </c>
      <c r="M23">
        <f t="shared" si="4"/>
        <v>1.3088599733782102E-6</v>
      </c>
    </row>
    <row r="24" spans="1:13" x14ac:dyDescent="0.3">
      <c r="A24">
        <v>12</v>
      </c>
      <c r="B24">
        <f t="shared" si="5"/>
        <v>5.9278609680750735E-7</v>
      </c>
      <c r="C24">
        <f t="shared" si="1"/>
        <v>5.9278609680750735E-7</v>
      </c>
      <c r="D24" t="s">
        <v>32</v>
      </c>
      <c r="E24" t="s">
        <v>19</v>
      </c>
      <c r="F24">
        <v>1</v>
      </c>
      <c r="G24">
        <f t="shared" si="6"/>
        <v>120</v>
      </c>
      <c r="I24">
        <v>2100</v>
      </c>
      <c r="J24" t="s">
        <v>25</v>
      </c>
      <c r="K24">
        <f t="shared" si="7"/>
        <v>122.5</v>
      </c>
      <c r="L24" cm="1">
        <f t="array" ref="L24">STOWA2024_NDJF_T(A24*60,K24,I24,J24,"")</f>
        <v>4189511.8620540677</v>
      </c>
      <c r="M24">
        <f t="shared" si="4"/>
        <v>7.1607387657070286E-7</v>
      </c>
    </row>
    <row r="25" spans="1:13" x14ac:dyDescent="0.3">
      <c r="A25">
        <v>12</v>
      </c>
      <c r="B25">
        <f t="shared" si="5"/>
        <v>3.2014409676708944E-7</v>
      </c>
      <c r="C25">
        <f t="shared" si="1"/>
        <v>3.2014409676708944E-7</v>
      </c>
      <c r="D25" t="s">
        <v>32</v>
      </c>
      <c r="E25" t="s">
        <v>19</v>
      </c>
      <c r="F25">
        <v>1</v>
      </c>
      <c r="G25">
        <f t="shared" si="6"/>
        <v>125</v>
      </c>
      <c r="I25">
        <v>2100</v>
      </c>
      <c r="J25" t="s">
        <v>25</v>
      </c>
      <c r="K25">
        <f t="shared" si="7"/>
        <v>127.5</v>
      </c>
      <c r="L25" cm="1">
        <f t="array" ref="L25">STOWA2024_NDJF_T(A25*60,K25,I25,J25,"")</f>
        <v>7577101.1755873496</v>
      </c>
      <c r="M25">
        <f t="shared" si="4"/>
        <v>3.9592977980361342E-7</v>
      </c>
    </row>
    <row r="26" spans="1:13" x14ac:dyDescent="0.3">
      <c r="A26">
        <v>12</v>
      </c>
      <c r="B26">
        <f t="shared" si="5"/>
        <v>1.7476842205730269E-7</v>
      </c>
      <c r="C26">
        <f t="shared" si="1"/>
        <v>1.7476842205730269E-7</v>
      </c>
      <c r="D26" t="s">
        <v>32</v>
      </c>
      <c r="E26" t="s">
        <v>19</v>
      </c>
      <c r="F26">
        <v>1</v>
      </c>
      <c r="G26">
        <f t="shared" si="6"/>
        <v>130</v>
      </c>
      <c r="I26">
        <v>2100</v>
      </c>
      <c r="J26" t="s">
        <v>25</v>
      </c>
      <c r="K26">
        <f t="shared" si="7"/>
        <v>132.5</v>
      </c>
      <c r="L26" cm="1">
        <f t="array" ref="L26">STOWA2024_NDJF_T(A26*60,K26,I26,J26,"")</f>
        <v>13564756.658083249</v>
      </c>
      <c r="M26">
        <f t="shared" si="4"/>
        <v>2.2116135774631073E-7</v>
      </c>
    </row>
    <row r="27" spans="1:13" x14ac:dyDescent="0.3">
      <c r="A27">
        <v>12</v>
      </c>
      <c r="B27">
        <f t="shared" si="5"/>
        <v>9.6397939364751106E-8</v>
      </c>
      <c r="C27">
        <f t="shared" si="1"/>
        <v>9.6397939364751106E-8</v>
      </c>
      <c r="D27" t="s">
        <v>32</v>
      </c>
      <c r="E27" t="s">
        <v>19</v>
      </c>
      <c r="F27">
        <v>1</v>
      </c>
      <c r="G27">
        <f t="shared" si="6"/>
        <v>135</v>
      </c>
      <c r="I27">
        <v>2100</v>
      </c>
      <c r="J27" t="s">
        <v>25</v>
      </c>
      <c r="K27">
        <f t="shared" si="7"/>
        <v>137.5</v>
      </c>
      <c r="L27" cm="1">
        <f t="array" ref="L27">STOWA2024_NDJF_T(A27*60,K27,I27,J27,"")</f>
        <v>24045509.805007141</v>
      </c>
      <c r="M27">
        <f t="shared" si="4"/>
        <v>1.2476341838155962E-7</v>
      </c>
    </row>
    <row r="28" spans="1:13" x14ac:dyDescent="0.3">
      <c r="A28">
        <v>12</v>
      </c>
      <c r="B28">
        <f t="shared" si="5"/>
        <v>5.3707000873750371E-8</v>
      </c>
      <c r="C28">
        <f t="shared" si="1"/>
        <v>5.3707000873750371E-8</v>
      </c>
      <c r="D28" t="s">
        <v>32</v>
      </c>
      <c r="E28" t="s">
        <v>19</v>
      </c>
      <c r="F28">
        <v>1</v>
      </c>
      <c r="G28">
        <f t="shared" si="6"/>
        <v>140</v>
      </c>
      <c r="I28">
        <v>2100</v>
      </c>
      <c r="J28" t="s">
        <v>25</v>
      </c>
      <c r="K28">
        <f t="shared" si="7"/>
        <v>142.5</v>
      </c>
      <c r="L28" cm="1">
        <f t="array" ref="L28">STOWA2024_NDJF_T(A28*60,K28,I28,J28,"")</f>
        <v>42219972.596708715</v>
      </c>
      <c r="M28">
        <f t="shared" si="4"/>
        <v>7.105641750780925E-8</v>
      </c>
    </row>
    <row r="29" spans="1:13" x14ac:dyDescent="0.3">
      <c r="A29">
        <v>12</v>
      </c>
      <c r="B29">
        <f t="shared" si="5"/>
        <v>3.0212745351190145E-8</v>
      </c>
      <c r="C29">
        <f t="shared" si="1"/>
        <v>3.0212745351190145E-8</v>
      </c>
      <c r="D29" t="s">
        <v>32</v>
      </c>
      <c r="E29" t="s">
        <v>19</v>
      </c>
      <c r="F29">
        <v>1</v>
      </c>
      <c r="G29">
        <f t="shared" si="6"/>
        <v>145</v>
      </c>
      <c r="I29">
        <v>2100</v>
      </c>
      <c r="J29" t="s">
        <v>25</v>
      </c>
      <c r="K29">
        <f t="shared" si="7"/>
        <v>147.5</v>
      </c>
      <c r="L29" cm="1">
        <f t="array" ref="L29">STOWA2024_NDJF_T(A29*60,K29,I29,J29,"")</f>
        <v>73450790.332862407</v>
      </c>
      <c r="M29">
        <f t="shared" si="4"/>
        <v>4.0843672156619105E-8</v>
      </c>
    </row>
    <row r="30" spans="1:13" x14ac:dyDescent="0.3">
      <c r="A30">
        <v>12</v>
      </c>
      <c r="B30">
        <f t="shared" si="5"/>
        <v>1.7155991162114455E-8</v>
      </c>
      <c r="C30">
        <f t="shared" si="1"/>
        <v>1.7155991162114455E-8</v>
      </c>
      <c r="D30" t="s">
        <v>32</v>
      </c>
      <c r="E30" t="s">
        <v>19</v>
      </c>
      <c r="F30">
        <v>1</v>
      </c>
      <c r="G30">
        <f t="shared" si="6"/>
        <v>150</v>
      </c>
      <c r="I30">
        <v>2100</v>
      </c>
      <c r="J30" t="s">
        <v>25</v>
      </c>
      <c r="K30">
        <f t="shared" si="7"/>
        <v>152.5</v>
      </c>
      <c r="L30" cm="1">
        <f t="array" ref="L30">STOWA2024_NDJF_T(A30*60,K30,I30,J30,"")</f>
        <v>126648108.80794854</v>
      </c>
      <c r="M30">
        <f t="shared" si="4"/>
        <v>2.368768099450465E-8</v>
      </c>
    </row>
    <row r="31" spans="1:13" x14ac:dyDescent="0.3">
      <c r="A31">
        <v>12</v>
      </c>
      <c r="B31">
        <f t="shared" si="5"/>
        <v>9.8305411220239665E-9</v>
      </c>
      <c r="C31">
        <f t="shared" si="1"/>
        <v>9.8305411220239665E-9</v>
      </c>
      <c r="D31" t="s">
        <v>32</v>
      </c>
      <c r="E31" t="s">
        <v>19</v>
      </c>
      <c r="F31">
        <v>1</v>
      </c>
      <c r="G31">
        <f t="shared" si="6"/>
        <v>155</v>
      </c>
      <c r="I31">
        <v>2100</v>
      </c>
      <c r="J31" t="s">
        <v>25</v>
      </c>
      <c r="K31">
        <f t="shared" si="7"/>
        <v>157.5</v>
      </c>
      <c r="L31" cm="1">
        <f t="array" ref="L31">STOWA2024_NDJF_T(A31*60,K31,I31,J31,"")</f>
        <v>216494891.9912248</v>
      </c>
      <c r="M31">
        <f t="shared" si="4"/>
        <v>1.3857139872480683E-8</v>
      </c>
    </row>
    <row r="32" spans="1:13" x14ac:dyDescent="0.3">
      <c r="A32">
        <v>12</v>
      </c>
      <c r="B32" s="1">
        <f>M31</f>
        <v>1.3857139872480683E-8</v>
      </c>
      <c r="C32">
        <f t="shared" si="1"/>
        <v>1.3857139872480683E-8</v>
      </c>
      <c r="D32" t="s">
        <v>32</v>
      </c>
      <c r="E32" t="s">
        <v>19</v>
      </c>
      <c r="F32">
        <v>1</v>
      </c>
      <c r="G32">
        <f t="shared" si="6"/>
        <v>160</v>
      </c>
      <c r="I32">
        <v>2100</v>
      </c>
      <c r="J32" t="s">
        <v>25</v>
      </c>
      <c r="K32" s="1">
        <v>333</v>
      </c>
      <c r="L32" cm="1">
        <f t="array" ref="L32">STOWA2024_NDJF_T(A32*60,K32,I32,J32,"")</f>
        <v>621673791916802.25</v>
      </c>
      <c r="M32">
        <f t="shared" si="4"/>
        <v>4.8256819557249178E-15</v>
      </c>
    </row>
    <row r="33" spans="1:13" x14ac:dyDescent="0.3">
      <c r="A33">
        <v>24</v>
      </c>
      <c r="B33" s="1">
        <f>365.25*24/A33 - M33</f>
        <v>330.37944074925122</v>
      </c>
      <c r="C33">
        <f>B33</f>
        <v>330.37944074925122</v>
      </c>
      <c r="D33" t="s">
        <v>32</v>
      </c>
      <c r="E33" t="s">
        <v>19</v>
      </c>
      <c r="F33">
        <v>1</v>
      </c>
      <c r="G33">
        <v>10</v>
      </c>
      <c r="I33">
        <v>2100</v>
      </c>
      <c r="J33" t="s">
        <v>25</v>
      </c>
      <c r="K33" s="1">
        <v>12.5</v>
      </c>
      <c r="L33" cm="1">
        <f t="array" ref="L33">STOWA2024_NDJF_T(A33*60,K33,I33,J33,"")</f>
        <v>8.6032460174425868E-2</v>
      </c>
      <c r="M33">
        <f t="shared" si="4"/>
        <v>34.870559250748755</v>
      </c>
    </row>
    <row r="34" spans="1:13" x14ac:dyDescent="0.3">
      <c r="A34">
        <v>24</v>
      </c>
      <c r="B34">
        <f t="shared" ref="B34:B38" si="8">M33-M34</f>
        <v>21.211652697721963</v>
      </c>
      <c r="C34">
        <f t="shared" ref="C34:C63" si="9">B34</f>
        <v>21.211652697721963</v>
      </c>
      <c r="D34" t="s">
        <v>32</v>
      </c>
      <c r="E34" t="s">
        <v>19</v>
      </c>
      <c r="F34">
        <v>1</v>
      </c>
      <c r="G34">
        <f t="shared" ref="G34:G38" si="10">G33+5</f>
        <v>15</v>
      </c>
      <c r="I34">
        <v>2100</v>
      </c>
      <c r="J34" t="s">
        <v>25</v>
      </c>
      <c r="K34">
        <f t="shared" ref="K34:K38" si="11">AVERAGE(G34:G35)</f>
        <v>17.5</v>
      </c>
      <c r="L34" cm="1">
        <f t="array" ref="L34">STOWA2024_NDJF_T(A34*60,K34,I34,J34,"")</f>
        <v>0.21963690785593704</v>
      </c>
      <c r="M34">
        <f t="shared" si="4"/>
        <v>13.658906553026792</v>
      </c>
    </row>
    <row r="35" spans="1:13" x14ac:dyDescent="0.3">
      <c r="A35">
        <v>24</v>
      </c>
      <c r="B35">
        <f t="shared" si="8"/>
        <v>7.9776134880808955</v>
      </c>
      <c r="C35">
        <f t="shared" si="9"/>
        <v>7.9776134880808955</v>
      </c>
      <c r="D35" t="s">
        <v>32</v>
      </c>
      <c r="E35" t="s">
        <v>19</v>
      </c>
      <c r="F35">
        <v>1</v>
      </c>
      <c r="G35">
        <f t="shared" si="10"/>
        <v>20</v>
      </c>
      <c r="I35">
        <v>2100</v>
      </c>
      <c r="J35" t="s">
        <v>25</v>
      </c>
      <c r="K35">
        <f t="shared" si="11"/>
        <v>22.5</v>
      </c>
      <c r="L35" cm="1">
        <f t="array" ref="L35">STOWA2024_NDJF_T(A35*60,K35,I35,J35,"")</f>
        <v>0.52804880257106912</v>
      </c>
      <c r="M35">
        <f t="shared" si="4"/>
        <v>5.6812930649458968</v>
      </c>
    </row>
    <row r="36" spans="1:13" x14ac:dyDescent="0.3">
      <c r="A36">
        <v>24</v>
      </c>
      <c r="B36">
        <f t="shared" si="8"/>
        <v>3.1896588579955969</v>
      </c>
      <c r="C36">
        <f t="shared" si="9"/>
        <v>3.1896588579955969</v>
      </c>
      <c r="D36" t="s">
        <v>32</v>
      </c>
      <c r="E36" t="s">
        <v>19</v>
      </c>
      <c r="F36">
        <v>1</v>
      </c>
      <c r="G36">
        <f t="shared" si="10"/>
        <v>25</v>
      </c>
      <c r="I36">
        <v>2100</v>
      </c>
      <c r="J36" t="s">
        <v>25</v>
      </c>
      <c r="K36">
        <f t="shared" si="11"/>
        <v>27.5</v>
      </c>
      <c r="L36" cm="1">
        <f t="array" ref="L36">STOWA2024_NDJF_T(A36*60,K36,I36,J36,"")</f>
        <v>1.20402906318738</v>
      </c>
      <c r="M36">
        <f t="shared" si="4"/>
        <v>2.4916342069502999</v>
      </c>
    </row>
    <row r="37" spans="1:13" x14ac:dyDescent="0.3">
      <c r="A37">
        <v>24</v>
      </c>
      <c r="B37">
        <f t="shared" si="8"/>
        <v>1.3466970703940697</v>
      </c>
      <c r="C37">
        <f t="shared" si="9"/>
        <v>1.3466970703940697</v>
      </c>
      <c r="D37" t="s">
        <v>32</v>
      </c>
      <c r="E37" t="s">
        <v>19</v>
      </c>
      <c r="F37">
        <v>1</v>
      </c>
      <c r="G37">
        <f t="shared" si="10"/>
        <v>30</v>
      </c>
      <c r="I37">
        <v>2100</v>
      </c>
      <c r="J37" t="s">
        <v>25</v>
      </c>
      <c r="K37">
        <f t="shared" si="11"/>
        <v>32.5</v>
      </c>
      <c r="L37" cm="1">
        <f t="array" ref="L37">STOWA2024_NDJF_T(A37*60,K37,I37,J37,"")</f>
        <v>2.6202311936736309</v>
      </c>
      <c r="M37">
        <f t="shared" si="4"/>
        <v>1.1449371365562302</v>
      </c>
    </row>
    <row r="38" spans="1:13" x14ac:dyDescent="0.3">
      <c r="A38">
        <v>24</v>
      </c>
      <c r="B38">
        <f t="shared" si="8"/>
        <v>0.59636976647218909</v>
      </c>
      <c r="C38">
        <f t="shared" si="9"/>
        <v>0.59636976647218909</v>
      </c>
      <c r="D38" t="s">
        <v>32</v>
      </c>
      <c r="E38" t="s">
        <v>19</v>
      </c>
      <c r="F38">
        <v>1</v>
      </c>
      <c r="G38">
        <f t="shared" si="10"/>
        <v>35</v>
      </c>
      <c r="I38">
        <v>2100</v>
      </c>
      <c r="J38" t="s">
        <v>25</v>
      </c>
      <c r="K38">
        <f t="shared" si="11"/>
        <v>37.5</v>
      </c>
      <c r="L38" cm="1">
        <f t="array" ref="L38">STOWA2024_NDJF_T(A38*60,K38,I38,J38,"")</f>
        <v>5.4687904596665984</v>
      </c>
      <c r="M38">
        <f t="shared" si="4"/>
        <v>0.54856737008404111</v>
      </c>
    </row>
    <row r="39" spans="1:13" x14ac:dyDescent="0.3">
      <c r="A39">
        <v>24</v>
      </c>
      <c r="B39">
        <f>M38-M39</f>
        <v>0.27569308589816199</v>
      </c>
      <c r="C39">
        <f t="shared" si="9"/>
        <v>0.27569308589816199</v>
      </c>
      <c r="D39" t="s">
        <v>32</v>
      </c>
      <c r="E39" t="s">
        <v>19</v>
      </c>
      <c r="F39">
        <v>1</v>
      </c>
      <c r="G39">
        <f>G38+5</f>
        <v>40</v>
      </c>
      <c r="I39">
        <v>2100</v>
      </c>
      <c r="J39" t="s">
        <v>25</v>
      </c>
      <c r="K39">
        <f>AVERAGE(G39:G40)</f>
        <v>42.5</v>
      </c>
      <c r="L39" cm="1">
        <f t="array" ref="L39">STOWA2024_NDJF_T(A39*60,K39,I39,J39,"")</f>
        <v>10.994073732343468</v>
      </c>
      <c r="M39">
        <f t="shared" si="4"/>
        <v>0.27287428418587911</v>
      </c>
    </row>
    <row r="40" spans="1:13" x14ac:dyDescent="0.3">
      <c r="A40">
        <v>24</v>
      </c>
      <c r="B40">
        <f t="shared" ref="B40:B62" si="12">M39-M40</f>
        <v>0.13246040106721563</v>
      </c>
      <c r="C40">
        <f t="shared" si="9"/>
        <v>0.13246040106721563</v>
      </c>
      <c r="D40" t="s">
        <v>32</v>
      </c>
      <c r="E40" t="s">
        <v>19</v>
      </c>
      <c r="F40">
        <v>1</v>
      </c>
      <c r="G40">
        <f t="shared" ref="G40:G63" si="13">G39+5</f>
        <v>45</v>
      </c>
      <c r="I40">
        <v>2100</v>
      </c>
      <c r="J40" t="s">
        <v>25</v>
      </c>
      <c r="K40">
        <f t="shared" ref="K40:K62" si="14">AVERAGE(G40:G41)</f>
        <v>47.5</v>
      </c>
      <c r="L40" cm="1">
        <f t="array" ref="L40">STOWA2024_NDJF_T(A40*60,K40,I40,J40,"")</f>
        <v>21.365408700111981</v>
      </c>
      <c r="M40">
        <f t="shared" si="4"/>
        <v>0.14041388311866349</v>
      </c>
    </row>
    <row r="41" spans="1:13" x14ac:dyDescent="0.3">
      <c r="A41">
        <v>24</v>
      </c>
      <c r="B41">
        <f t="shared" si="12"/>
        <v>6.5905545641253088E-2</v>
      </c>
      <c r="C41">
        <f t="shared" si="9"/>
        <v>6.5905545641253088E-2</v>
      </c>
      <c r="D41" t="s">
        <v>32</v>
      </c>
      <c r="E41" t="s">
        <v>19</v>
      </c>
      <c r="F41">
        <v>1</v>
      </c>
      <c r="G41">
        <f t="shared" si="13"/>
        <v>50</v>
      </c>
      <c r="I41">
        <v>2100</v>
      </c>
      <c r="J41" t="s">
        <v>25</v>
      </c>
      <c r="K41">
        <f t="shared" si="14"/>
        <v>52.5</v>
      </c>
      <c r="L41" cm="1">
        <f t="array" ref="L41">STOWA2024_NDJF_T(A41*60,K41,I41,J41,"")</f>
        <v>40.263950338571796</v>
      </c>
      <c r="M41">
        <f t="shared" si="4"/>
        <v>7.4508337477410397E-2</v>
      </c>
    </row>
    <row r="42" spans="1:13" x14ac:dyDescent="0.3">
      <c r="A42">
        <v>24</v>
      </c>
      <c r="B42">
        <f t="shared" si="12"/>
        <v>3.384780831307458E-2</v>
      </c>
      <c r="C42">
        <f t="shared" si="9"/>
        <v>3.384780831307458E-2</v>
      </c>
      <c r="D42" t="s">
        <v>32</v>
      </c>
      <c r="E42" t="s">
        <v>19</v>
      </c>
      <c r="F42">
        <v>1</v>
      </c>
      <c r="G42">
        <f t="shared" si="13"/>
        <v>55</v>
      </c>
      <c r="I42">
        <v>2100</v>
      </c>
      <c r="J42" t="s">
        <v>25</v>
      </c>
      <c r="K42">
        <f t="shared" si="14"/>
        <v>57.5</v>
      </c>
      <c r="L42" cm="1">
        <f t="array" ref="L42">STOWA2024_NDJF_T(A42*60,K42,I42,J42,"")</f>
        <v>73.781627087907196</v>
      </c>
      <c r="M42">
        <f t="shared" si="4"/>
        <v>4.0660529164335817E-2</v>
      </c>
    </row>
    <row r="43" spans="1:13" x14ac:dyDescent="0.3">
      <c r="A43">
        <v>24</v>
      </c>
      <c r="B43">
        <f t="shared" si="12"/>
        <v>1.7894990759116488E-2</v>
      </c>
      <c r="C43">
        <f t="shared" si="9"/>
        <v>1.7894990759116488E-2</v>
      </c>
      <c r="D43" t="s">
        <v>32</v>
      </c>
      <c r="E43" t="s">
        <v>19</v>
      </c>
      <c r="F43">
        <v>1</v>
      </c>
      <c r="G43">
        <f t="shared" si="13"/>
        <v>60</v>
      </c>
      <c r="I43">
        <v>2100</v>
      </c>
      <c r="J43" t="s">
        <v>25</v>
      </c>
      <c r="K43">
        <f t="shared" si="14"/>
        <v>62.5</v>
      </c>
      <c r="L43" cm="1">
        <f t="array" ref="L43">STOWA2024_NDJF_T(A43*60,K43,I43,J43,"")</f>
        <v>131.77812650862703</v>
      </c>
      <c r="M43">
        <f t="shared" si="4"/>
        <v>2.2765538405219329E-2</v>
      </c>
    </row>
    <row r="44" spans="1:13" x14ac:dyDescent="0.3">
      <c r="A44">
        <v>24</v>
      </c>
      <c r="B44">
        <f t="shared" si="12"/>
        <v>9.7154038177391377E-3</v>
      </c>
      <c r="C44">
        <f t="shared" si="9"/>
        <v>9.7154038177391377E-3</v>
      </c>
      <c r="D44" t="s">
        <v>32</v>
      </c>
      <c r="E44" t="s">
        <v>19</v>
      </c>
      <c r="F44">
        <v>1</v>
      </c>
      <c r="G44">
        <f t="shared" si="13"/>
        <v>65</v>
      </c>
      <c r="I44">
        <v>2100</v>
      </c>
      <c r="J44" t="s">
        <v>25</v>
      </c>
      <c r="K44">
        <f t="shared" si="14"/>
        <v>67.5</v>
      </c>
      <c r="L44" cm="1">
        <f t="array" ref="L44">STOWA2024_NDJF_T(A44*60,K44,I44,J44,"")</f>
        <v>229.88268664126173</v>
      </c>
      <c r="M44">
        <f t="shared" si="4"/>
        <v>1.3050134587480191E-2</v>
      </c>
    </row>
    <row r="45" spans="1:13" x14ac:dyDescent="0.3">
      <c r="A45">
        <v>24</v>
      </c>
      <c r="B45">
        <f t="shared" si="12"/>
        <v>5.4049116072183833E-3</v>
      </c>
      <c r="C45">
        <f t="shared" si="9"/>
        <v>5.4049116072183833E-3</v>
      </c>
      <c r="D45" t="s">
        <v>32</v>
      </c>
      <c r="E45" t="s">
        <v>19</v>
      </c>
      <c r="F45">
        <v>1</v>
      </c>
      <c r="G45">
        <f t="shared" si="13"/>
        <v>70</v>
      </c>
      <c r="I45">
        <v>2100</v>
      </c>
      <c r="J45" t="s">
        <v>25</v>
      </c>
      <c r="K45">
        <f t="shared" si="14"/>
        <v>72.5</v>
      </c>
      <c r="L45" cm="1">
        <f t="array" ref="L45">STOWA2024_NDJF_T(A45*60,K45,I45,J45,"")</f>
        <v>392.40189694209107</v>
      </c>
      <c r="M45">
        <f t="shared" si="4"/>
        <v>7.6452229802618076E-3</v>
      </c>
    </row>
    <row r="46" spans="1:13" x14ac:dyDescent="0.3">
      <c r="A46">
        <v>24</v>
      </c>
      <c r="B46">
        <f t="shared" si="12"/>
        <v>3.0755502892816245E-3</v>
      </c>
      <c r="C46">
        <f t="shared" si="9"/>
        <v>3.0755502892816245E-3</v>
      </c>
      <c r="D46" t="s">
        <v>32</v>
      </c>
      <c r="E46" t="s">
        <v>19</v>
      </c>
      <c r="F46">
        <v>1</v>
      </c>
      <c r="G46">
        <f t="shared" si="13"/>
        <v>75</v>
      </c>
      <c r="I46">
        <v>2100</v>
      </c>
      <c r="J46" t="s">
        <v>25</v>
      </c>
      <c r="K46">
        <f t="shared" si="14"/>
        <v>77.5</v>
      </c>
      <c r="L46" cm="1">
        <f t="array" ref="L46">STOWA2024_NDJF_T(A46*60,K46,I46,J46,"")</f>
        <v>656.50216172408341</v>
      </c>
      <c r="M46">
        <f t="shared" si="4"/>
        <v>4.5696726909801831E-3</v>
      </c>
    </row>
    <row r="47" spans="1:13" x14ac:dyDescent="0.3">
      <c r="A47">
        <v>24</v>
      </c>
      <c r="B47">
        <f t="shared" si="12"/>
        <v>1.7869042879358021E-3</v>
      </c>
      <c r="C47">
        <f t="shared" si="9"/>
        <v>1.7869042879358021E-3</v>
      </c>
      <c r="D47" t="s">
        <v>32</v>
      </c>
      <c r="E47" t="s">
        <v>19</v>
      </c>
      <c r="F47">
        <v>1</v>
      </c>
      <c r="G47">
        <f t="shared" si="13"/>
        <v>80</v>
      </c>
      <c r="I47">
        <v>2100</v>
      </c>
      <c r="J47" t="s">
        <v>25</v>
      </c>
      <c r="K47">
        <f t="shared" si="14"/>
        <v>82.5</v>
      </c>
      <c r="L47" cm="1">
        <f t="array" ref="L47">STOWA2024_NDJF_T(A47*60,K47,I47,J47,"")</f>
        <v>1078.0631247350534</v>
      </c>
      <c r="M47">
        <f t="shared" si="4"/>
        <v>2.782768403044381E-3</v>
      </c>
    </row>
    <row r="48" spans="1:13" x14ac:dyDescent="0.3">
      <c r="A48">
        <v>24</v>
      </c>
      <c r="B48">
        <f t="shared" si="12"/>
        <v>1.0585352252945586E-3</v>
      </c>
      <c r="C48">
        <f t="shared" si="9"/>
        <v>1.0585352252945586E-3</v>
      </c>
      <c r="D48" t="s">
        <v>32</v>
      </c>
      <c r="E48" t="s">
        <v>19</v>
      </c>
      <c r="F48">
        <v>1</v>
      </c>
      <c r="G48">
        <f t="shared" si="13"/>
        <v>85</v>
      </c>
      <c r="I48">
        <v>2100</v>
      </c>
      <c r="J48" t="s">
        <v>25</v>
      </c>
      <c r="K48">
        <f t="shared" si="14"/>
        <v>87.5</v>
      </c>
      <c r="L48" cm="1">
        <f t="array" ref="L48">STOWA2024_NDJF_T(A48*60,K48,I48,J48,"")</f>
        <v>1739.9038823247172</v>
      </c>
      <c r="M48">
        <f t="shared" si="4"/>
        <v>1.7242331777498224E-3</v>
      </c>
    </row>
    <row r="49" spans="1:13" x14ac:dyDescent="0.3">
      <c r="A49">
        <v>24</v>
      </c>
      <c r="B49">
        <f t="shared" si="12"/>
        <v>6.3846452882551185E-4</v>
      </c>
      <c r="C49">
        <f t="shared" si="9"/>
        <v>6.3846452882551185E-4</v>
      </c>
      <c r="D49" t="s">
        <v>32</v>
      </c>
      <c r="E49" t="s">
        <v>19</v>
      </c>
      <c r="F49">
        <v>1</v>
      </c>
      <c r="G49">
        <f t="shared" si="13"/>
        <v>90</v>
      </c>
      <c r="I49">
        <v>2100</v>
      </c>
      <c r="J49" t="s">
        <v>25</v>
      </c>
      <c r="K49">
        <f t="shared" si="14"/>
        <v>92.5</v>
      </c>
      <c r="L49" cm="1">
        <f t="array" ref="L49">STOWA2024_NDJF_T(A49*60,K49,I49,J49,"")</f>
        <v>2763.0195465416605</v>
      </c>
      <c r="M49">
        <f t="shared" si="4"/>
        <v>1.0857686489243105E-3</v>
      </c>
    </row>
    <row r="50" spans="1:13" x14ac:dyDescent="0.3">
      <c r="A50">
        <v>24</v>
      </c>
      <c r="B50">
        <f t="shared" si="12"/>
        <v>3.9164800243496757E-4</v>
      </c>
      <c r="C50">
        <f t="shared" si="9"/>
        <v>3.9164800243496757E-4</v>
      </c>
      <c r="D50" t="s">
        <v>32</v>
      </c>
      <c r="E50" t="s">
        <v>19</v>
      </c>
      <c r="F50">
        <v>1</v>
      </c>
      <c r="G50">
        <f t="shared" si="13"/>
        <v>95</v>
      </c>
      <c r="I50">
        <v>2100</v>
      </c>
      <c r="J50" t="s">
        <v>25</v>
      </c>
      <c r="K50">
        <f t="shared" si="14"/>
        <v>97.5</v>
      </c>
      <c r="L50" cm="1">
        <f t="array" ref="L50">STOWA2024_NDJF_T(A50*60,K50,I50,J50,"")</f>
        <v>4322.0152219547326</v>
      </c>
      <c r="M50">
        <f t="shared" si="4"/>
        <v>6.9412064648934296E-4</v>
      </c>
    </row>
    <row r="51" spans="1:13" x14ac:dyDescent="0.3">
      <c r="A51">
        <v>24</v>
      </c>
      <c r="B51">
        <f t="shared" si="12"/>
        <v>2.4404930912443838E-4</v>
      </c>
      <c r="C51">
        <f t="shared" si="9"/>
        <v>2.4404930912443838E-4</v>
      </c>
      <c r="D51" t="s">
        <v>32</v>
      </c>
      <c r="E51" t="s">
        <v>19</v>
      </c>
      <c r="F51">
        <v>1</v>
      </c>
      <c r="G51">
        <f t="shared" si="13"/>
        <v>100</v>
      </c>
      <c r="I51">
        <v>2100</v>
      </c>
      <c r="J51" t="s">
        <v>25</v>
      </c>
      <c r="K51">
        <f t="shared" si="14"/>
        <v>102.5</v>
      </c>
      <c r="L51" cm="1">
        <f t="array" ref="L51">STOWA2024_NDJF_T(A51*60,K51,I51,J51,"")</f>
        <v>6665.6099843294141</v>
      </c>
      <c r="M51">
        <f t="shared" si="4"/>
        <v>4.5007133736490459E-4</v>
      </c>
    </row>
    <row r="52" spans="1:13" x14ac:dyDescent="0.3">
      <c r="A52">
        <v>24</v>
      </c>
      <c r="B52">
        <f t="shared" si="12"/>
        <v>1.5434316059107959E-4</v>
      </c>
      <c r="C52">
        <f t="shared" si="9"/>
        <v>1.5434316059107959E-4</v>
      </c>
      <c r="D52" t="s">
        <v>32</v>
      </c>
      <c r="E52" t="s">
        <v>19</v>
      </c>
      <c r="F52">
        <v>1</v>
      </c>
      <c r="G52">
        <f t="shared" si="13"/>
        <v>105</v>
      </c>
      <c r="I52">
        <v>2100</v>
      </c>
      <c r="J52" t="s">
        <v>25</v>
      </c>
      <c r="K52">
        <f t="shared" si="14"/>
        <v>107.5</v>
      </c>
      <c r="L52" cm="1">
        <f t="array" ref="L52">STOWA2024_NDJF_T(A52*60,K52,I52,J52,"")</f>
        <v>10144.451004729324</v>
      </c>
      <c r="M52">
        <f t="shared" si="4"/>
        <v>2.95728176773825E-4</v>
      </c>
    </row>
    <row r="53" spans="1:13" x14ac:dyDescent="0.3">
      <c r="A53">
        <v>24</v>
      </c>
      <c r="B53">
        <f t="shared" si="12"/>
        <v>9.8970135726754904E-5</v>
      </c>
      <c r="C53">
        <f t="shared" si="9"/>
        <v>9.8970135726754904E-5</v>
      </c>
      <c r="D53" t="s">
        <v>32</v>
      </c>
      <c r="E53" t="s">
        <v>19</v>
      </c>
      <c r="F53">
        <v>1</v>
      </c>
      <c r="G53">
        <f t="shared" si="13"/>
        <v>110</v>
      </c>
      <c r="I53">
        <v>2100</v>
      </c>
      <c r="J53" t="s">
        <v>25</v>
      </c>
      <c r="K53">
        <f t="shared" si="14"/>
        <v>112.5</v>
      </c>
      <c r="L53" cm="1">
        <f t="array" ref="L53">STOWA2024_NDJF_T(A53*60,K53,I53,J53,"")</f>
        <v>15247.153224514546</v>
      </c>
      <c r="M53">
        <f t="shared" si="4"/>
        <v>1.967580410470701E-4</v>
      </c>
    </row>
    <row r="54" spans="1:13" x14ac:dyDescent="0.3">
      <c r="A54">
        <v>24</v>
      </c>
      <c r="B54">
        <f t="shared" si="12"/>
        <v>6.4298285117130602E-5</v>
      </c>
      <c r="C54">
        <f t="shared" si="9"/>
        <v>6.4298285117130602E-5</v>
      </c>
      <c r="D54" t="s">
        <v>32</v>
      </c>
      <c r="E54" t="s">
        <v>19</v>
      </c>
      <c r="F54">
        <v>1</v>
      </c>
      <c r="G54">
        <f t="shared" si="13"/>
        <v>115</v>
      </c>
      <c r="I54">
        <v>2100</v>
      </c>
      <c r="J54" t="s">
        <v>25</v>
      </c>
      <c r="K54">
        <f t="shared" si="14"/>
        <v>117.5</v>
      </c>
      <c r="L54" cm="1">
        <f t="array" ref="L54">STOWA2024_NDJF_T(A54*60,K54,I54,J54,"")</f>
        <v>22648.388402487752</v>
      </c>
      <c r="M54">
        <f t="shared" si="4"/>
        <v>1.3245975592993949E-4</v>
      </c>
    </row>
    <row r="55" spans="1:13" x14ac:dyDescent="0.3">
      <c r="A55">
        <v>24</v>
      </c>
      <c r="B55">
        <f t="shared" si="12"/>
        <v>4.2290173160268598E-5</v>
      </c>
      <c r="C55">
        <f t="shared" si="9"/>
        <v>4.2290173160268598E-5</v>
      </c>
      <c r="D55" t="s">
        <v>32</v>
      </c>
      <c r="E55" t="s">
        <v>19</v>
      </c>
      <c r="F55">
        <v>1</v>
      </c>
      <c r="G55">
        <f t="shared" si="13"/>
        <v>120</v>
      </c>
      <c r="I55">
        <v>2100</v>
      </c>
      <c r="J55" t="s">
        <v>25</v>
      </c>
      <c r="K55">
        <f t="shared" si="14"/>
        <v>122.5</v>
      </c>
      <c r="L55" cm="1">
        <f t="array" ref="L55">STOWA2024_NDJF_T(A55*60,K55,I55,J55,"")</f>
        <v>33270.643024524106</v>
      </c>
      <c r="M55">
        <f t="shared" si="4"/>
        <v>9.0169582769670896E-5</v>
      </c>
    </row>
    <row r="56" spans="1:13" x14ac:dyDescent="0.3">
      <c r="A56">
        <v>24</v>
      </c>
      <c r="B56">
        <f t="shared" si="12"/>
        <v>2.8140220643320155E-5</v>
      </c>
      <c r="C56">
        <f t="shared" si="9"/>
        <v>2.8140220643320155E-5</v>
      </c>
      <c r="D56" t="s">
        <v>32</v>
      </c>
      <c r="E56" t="s">
        <v>19</v>
      </c>
      <c r="F56">
        <v>1</v>
      </c>
      <c r="G56">
        <f t="shared" si="13"/>
        <v>125</v>
      </c>
      <c r="I56">
        <v>2100</v>
      </c>
      <c r="J56" t="s">
        <v>25</v>
      </c>
      <c r="K56">
        <f t="shared" si="14"/>
        <v>127.5</v>
      </c>
      <c r="L56" cm="1">
        <f t="array" ref="L56">STOWA2024_NDJF_T(A56*60,K56,I56,J56,"")</f>
        <v>48364.192330224978</v>
      </c>
      <c r="M56">
        <f t="shared" si="4"/>
        <v>6.2029362126350741E-5</v>
      </c>
    </row>
    <row r="57" spans="1:13" x14ac:dyDescent="0.3">
      <c r="A57">
        <v>24</v>
      </c>
      <c r="B57">
        <f t="shared" si="12"/>
        <v>1.8931747730883584E-5</v>
      </c>
      <c r="C57">
        <f t="shared" si="9"/>
        <v>1.8931747730883584E-5</v>
      </c>
      <c r="D57" t="s">
        <v>32</v>
      </c>
      <c r="E57" t="s">
        <v>19</v>
      </c>
      <c r="F57">
        <v>1</v>
      </c>
      <c r="G57">
        <f t="shared" si="13"/>
        <v>130</v>
      </c>
      <c r="I57">
        <v>2100</v>
      </c>
      <c r="J57" t="s">
        <v>25</v>
      </c>
      <c r="K57">
        <f t="shared" si="14"/>
        <v>132.5</v>
      </c>
      <c r="L57" cm="1">
        <f t="array" ref="L57">STOWA2024_NDJF_T(A57*60,K57,I57,J57,"")</f>
        <v>69609.421358494699</v>
      </c>
      <c r="M57">
        <f t="shared" si="4"/>
        <v>4.3097614395467158E-5</v>
      </c>
    </row>
    <row r="58" spans="1:13" x14ac:dyDescent="0.3">
      <c r="A58">
        <v>24</v>
      </c>
      <c r="B58">
        <f t="shared" si="12"/>
        <v>1.2869798579375833E-5</v>
      </c>
      <c r="C58">
        <f t="shared" si="9"/>
        <v>1.2869798579375833E-5</v>
      </c>
      <c r="D58" t="s">
        <v>32</v>
      </c>
      <c r="E58" t="s">
        <v>19</v>
      </c>
      <c r="F58">
        <v>1</v>
      </c>
      <c r="G58">
        <f t="shared" si="13"/>
        <v>135</v>
      </c>
      <c r="I58">
        <v>2100</v>
      </c>
      <c r="J58" t="s">
        <v>25</v>
      </c>
      <c r="K58">
        <f t="shared" si="14"/>
        <v>137.5</v>
      </c>
      <c r="L58" cm="1">
        <f t="array" ref="L58">STOWA2024_NDJF_T(A58*60,K58,I58,J58,"")</f>
        <v>99246.337156884329</v>
      </c>
      <c r="M58">
        <f t="shared" si="4"/>
        <v>3.0227815816091325E-5</v>
      </c>
    </row>
    <row r="59" spans="1:13" x14ac:dyDescent="0.3">
      <c r="A59">
        <v>24</v>
      </c>
      <c r="B59">
        <f t="shared" si="12"/>
        <v>8.8360890813700252E-6</v>
      </c>
      <c r="C59">
        <f t="shared" si="9"/>
        <v>8.8360890813700252E-6</v>
      </c>
      <c r="D59" t="s">
        <v>32</v>
      </c>
      <c r="E59" t="s">
        <v>19</v>
      </c>
      <c r="F59">
        <v>1</v>
      </c>
      <c r="G59">
        <f t="shared" si="13"/>
        <v>140</v>
      </c>
      <c r="I59">
        <v>2100</v>
      </c>
      <c r="J59" t="s">
        <v>25</v>
      </c>
      <c r="K59">
        <f t="shared" si="14"/>
        <v>142.5</v>
      </c>
      <c r="L59" cm="1">
        <f t="array" ref="L59">STOWA2024_NDJF_T(A59*60,K59,I59,J59,"")</f>
        <v>140241.13327563435</v>
      </c>
      <c r="M59">
        <f t="shared" si="4"/>
        <v>2.13917267347213E-5</v>
      </c>
    </row>
    <row r="60" spans="1:13" x14ac:dyDescent="0.3">
      <c r="A60">
        <v>24</v>
      </c>
      <c r="B60">
        <f t="shared" si="12"/>
        <v>6.1237397019774949E-6</v>
      </c>
      <c r="C60">
        <f t="shared" si="9"/>
        <v>6.1237397019774949E-6</v>
      </c>
      <c r="D60" t="s">
        <v>32</v>
      </c>
      <c r="E60" t="s">
        <v>19</v>
      </c>
      <c r="F60">
        <v>1</v>
      </c>
      <c r="G60">
        <f t="shared" si="13"/>
        <v>145</v>
      </c>
      <c r="I60">
        <v>2100</v>
      </c>
      <c r="J60" t="s">
        <v>25</v>
      </c>
      <c r="K60">
        <f t="shared" si="14"/>
        <v>147.5</v>
      </c>
      <c r="L60" cm="1">
        <f t="array" ref="L60">STOWA2024_NDJF_T(A60*60,K60,I60,J60,"")</f>
        <v>196489.55645339392</v>
      </c>
      <c r="M60">
        <f t="shared" si="4"/>
        <v>1.5267987032743805E-5</v>
      </c>
    </row>
    <row r="61" spans="1:13" x14ac:dyDescent="0.3">
      <c r="A61">
        <v>24</v>
      </c>
      <c r="B61">
        <f t="shared" si="12"/>
        <v>4.2819947576292982E-6</v>
      </c>
      <c r="C61">
        <f t="shared" si="9"/>
        <v>4.2819947576292982E-6</v>
      </c>
      <c r="D61" t="s">
        <v>32</v>
      </c>
      <c r="E61" t="s">
        <v>19</v>
      </c>
      <c r="F61">
        <v>1</v>
      </c>
      <c r="G61">
        <f t="shared" si="13"/>
        <v>150</v>
      </c>
      <c r="I61">
        <v>2100</v>
      </c>
      <c r="J61" t="s">
        <v>25</v>
      </c>
      <c r="K61">
        <f t="shared" si="14"/>
        <v>152.5</v>
      </c>
      <c r="L61" cm="1">
        <f t="array" ref="L61">STOWA2024_NDJF_T(A61*60,K61,I61,J61,"")</f>
        <v>273075.01451604028</v>
      </c>
      <c r="M61">
        <f t="shared" si="4"/>
        <v>1.0985992275114507E-5</v>
      </c>
    </row>
    <row r="62" spans="1:13" x14ac:dyDescent="0.3">
      <c r="A62">
        <v>24</v>
      </c>
      <c r="B62">
        <f t="shared" si="12"/>
        <v>3.0198444096751809E-6</v>
      </c>
      <c r="C62">
        <f t="shared" si="9"/>
        <v>3.0198444096751809E-6</v>
      </c>
      <c r="D62" t="s">
        <v>32</v>
      </c>
      <c r="E62" t="s">
        <v>19</v>
      </c>
      <c r="F62">
        <v>1</v>
      </c>
      <c r="G62">
        <f t="shared" si="13"/>
        <v>155</v>
      </c>
      <c r="I62">
        <v>2100</v>
      </c>
      <c r="J62" t="s">
        <v>25</v>
      </c>
      <c r="K62">
        <f t="shared" si="14"/>
        <v>157.5</v>
      </c>
      <c r="L62" cm="1">
        <f t="array" ref="L62">STOWA2024_NDJF_T(A62*60,K62,I62,J62,"")</f>
        <v>376593.56199190416</v>
      </c>
      <c r="M62">
        <f t="shared" si="4"/>
        <v>7.9661478654393256E-6</v>
      </c>
    </row>
    <row r="63" spans="1:13" x14ac:dyDescent="0.3">
      <c r="A63">
        <v>24</v>
      </c>
      <c r="B63" s="1">
        <f>M62</f>
        <v>7.9661478654393256E-6</v>
      </c>
      <c r="C63">
        <f t="shared" si="9"/>
        <v>7.9661478654393256E-6</v>
      </c>
      <c r="D63" t="s">
        <v>32</v>
      </c>
      <c r="E63" t="s">
        <v>19</v>
      </c>
      <c r="F63">
        <v>1</v>
      </c>
      <c r="G63">
        <f t="shared" si="13"/>
        <v>160</v>
      </c>
      <c r="I63">
        <v>2100</v>
      </c>
      <c r="J63" t="s">
        <v>25</v>
      </c>
      <c r="K63" s="1">
        <v>999</v>
      </c>
      <c r="L63" cm="1">
        <f t="array" ref="L63">STOWA2024_NDJF_T(A63*60,K63,I63,J63,"")</f>
        <v>1057421706914015.8</v>
      </c>
      <c r="M63">
        <f t="shared" si="4"/>
        <v>2.8370894794236951E-15</v>
      </c>
    </row>
    <row r="64" spans="1:13" x14ac:dyDescent="0.3">
      <c r="A64">
        <v>48</v>
      </c>
      <c r="B64" s="1">
        <f>365.25*24/A64 - M64</f>
        <v>122.56686940152257</v>
      </c>
      <c r="C64">
        <f>B64</f>
        <v>122.56686940152257</v>
      </c>
      <c r="D64" t="s">
        <v>32</v>
      </c>
      <c r="E64" t="s">
        <v>19</v>
      </c>
      <c r="F64">
        <v>1</v>
      </c>
      <c r="G64">
        <v>10</v>
      </c>
      <c r="I64">
        <v>2100</v>
      </c>
      <c r="J64" t="s">
        <v>25</v>
      </c>
      <c r="K64" s="1">
        <v>12.5</v>
      </c>
      <c r="L64" cm="1">
        <f t="array" ref="L64">STOWA2024_NDJF_T(A64*60,K64,I64,J64,"")</f>
        <v>4.9951604722043325E-2</v>
      </c>
      <c r="M64">
        <f t="shared" si="4"/>
        <v>60.058130598477433</v>
      </c>
    </row>
    <row r="65" spans="1:13" x14ac:dyDescent="0.3">
      <c r="A65">
        <v>48</v>
      </c>
      <c r="B65">
        <f t="shared" ref="B65:B69" si="15">M64-M65</f>
        <v>30.311794342121075</v>
      </c>
      <c r="C65">
        <f t="shared" ref="C65:C94" si="16">B65</f>
        <v>30.311794342121075</v>
      </c>
      <c r="D65" t="s">
        <v>32</v>
      </c>
      <c r="E65" t="s">
        <v>19</v>
      </c>
      <c r="F65">
        <v>1</v>
      </c>
      <c r="G65">
        <f t="shared" ref="G65:G69" si="17">G64+5</f>
        <v>15</v>
      </c>
      <c r="I65">
        <v>2100</v>
      </c>
      <c r="J65" t="s">
        <v>25</v>
      </c>
      <c r="K65">
        <f t="shared" ref="K65:K69" si="18">AVERAGE(G65:G66)</f>
        <v>17.5</v>
      </c>
      <c r="L65" cm="1">
        <f t="array" ref="L65">STOWA2024_NDJF_T(A65*60,K65,I65,J65,"")</f>
        <v>0.10085275625696405</v>
      </c>
      <c r="M65">
        <f t="shared" si="4"/>
        <v>29.746336256356358</v>
      </c>
    </row>
    <row r="66" spans="1:13" x14ac:dyDescent="0.3">
      <c r="A66">
        <v>48</v>
      </c>
      <c r="B66">
        <f t="shared" si="15"/>
        <v>14.616234368340471</v>
      </c>
      <c r="C66">
        <f t="shared" si="16"/>
        <v>14.616234368340471</v>
      </c>
      <c r="D66" t="s">
        <v>32</v>
      </c>
      <c r="E66" t="s">
        <v>19</v>
      </c>
      <c r="F66">
        <v>1</v>
      </c>
      <c r="G66">
        <f t="shared" si="17"/>
        <v>20</v>
      </c>
      <c r="I66">
        <v>2100</v>
      </c>
      <c r="J66" t="s">
        <v>25</v>
      </c>
      <c r="K66">
        <f t="shared" si="18"/>
        <v>22.5</v>
      </c>
      <c r="L66" cm="1">
        <f t="array" ref="L66">STOWA2024_NDJF_T(A66*60,K66,I66,J66,"")</f>
        <v>0.19828022456188565</v>
      </c>
      <c r="M66">
        <f t="shared" si="4"/>
        <v>15.130101888015886</v>
      </c>
    </row>
    <row r="67" spans="1:13" x14ac:dyDescent="0.3">
      <c r="A67">
        <v>48</v>
      </c>
      <c r="B67">
        <f t="shared" si="15"/>
        <v>7.2420084378677947</v>
      </c>
      <c r="C67">
        <f t="shared" si="16"/>
        <v>7.2420084378677947</v>
      </c>
      <c r="D67" t="s">
        <v>32</v>
      </c>
      <c r="E67" t="s">
        <v>19</v>
      </c>
      <c r="F67">
        <v>1</v>
      </c>
      <c r="G67">
        <f t="shared" si="17"/>
        <v>25</v>
      </c>
      <c r="I67">
        <v>2100</v>
      </c>
      <c r="J67" t="s">
        <v>25</v>
      </c>
      <c r="K67">
        <f t="shared" si="18"/>
        <v>27.5</v>
      </c>
      <c r="L67" cm="1">
        <f t="array" ref="L67">STOWA2024_NDJF_T(A67*60,K67,I67,J67,"")</f>
        <v>0.38032003791026053</v>
      </c>
      <c r="M67">
        <f t="shared" ref="M67:M130" si="19">1/L67 * 12/4</f>
        <v>7.8880934501480917</v>
      </c>
    </row>
    <row r="68" spans="1:13" x14ac:dyDescent="0.3">
      <c r="A68">
        <v>48</v>
      </c>
      <c r="B68">
        <f t="shared" si="15"/>
        <v>3.680357012312272</v>
      </c>
      <c r="C68">
        <f t="shared" si="16"/>
        <v>3.680357012312272</v>
      </c>
      <c r="D68" t="s">
        <v>32</v>
      </c>
      <c r="E68" t="s">
        <v>19</v>
      </c>
      <c r="F68">
        <v>1</v>
      </c>
      <c r="G68">
        <f t="shared" si="17"/>
        <v>30</v>
      </c>
      <c r="I68">
        <v>2100</v>
      </c>
      <c r="J68" t="s">
        <v>25</v>
      </c>
      <c r="K68">
        <f t="shared" si="18"/>
        <v>32.5</v>
      </c>
      <c r="L68" cm="1">
        <f t="array" ref="L68">STOWA2024_NDJF_T(A68*60,K68,I68,J68,"")</f>
        <v>0.7129724126787278</v>
      </c>
      <c r="M68">
        <f t="shared" si="19"/>
        <v>4.2077364378358197</v>
      </c>
    </row>
    <row r="69" spans="1:13" x14ac:dyDescent="0.3">
      <c r="A69">
        <v>48</v>
      </c>
      <c r="B69">
        <f t="shared" si="15"/>
        <v>1.9144096652689346</v>
      </c>
      <c r="C69">
        <f t="shared" si="16"/>
        <v>1.9144096652689346</v>
      </c>
      <c r="D69" t="s">
        <v>32</v>
      </c>
      <c r="E69" t="s">
        <v>19</v>
      </c>
      <c r="F69">
        <v>1</v>
      </c>
      <c r="G69">
        <f t="shared" si="17"/>
        <v>35</v>
      </c>
      <c r="I69">
        <v>2100</v>
      </c>
      <c r="J69" t="s">
        <v>25</v>
      </c>
      <c r="K69">
        <f t="shared" si="18"/>
        <v>37.5</v>
      </c>
      <c r="L69" cm="1">
        <f t="array" ref="L69">STOWA2024_NDJF_T(A69*60,K69,I69,J69,"")</f>
        <v>1.3081432772191233</v>
      </c>
      <c r="M69">
        <f t="shared" si="19"/>
        <v>2.2933267725668851</v>
      </c>
    </row>
    <row r="70" spans="1:13" x14ac:dyDescent="0.3">
      <c r="A70">
        <v>48</v>
      </c>
      <c r="B70">
        <f>M69-M70</f>
        <v>1.0183578145132177</v>
      </c>
      <c r="C70">
        <f t="shared" si="16"/>
        <v>1.0183578145132177</v>
      </c>
      <c r="D70" t="s">
        <v>32</v>
      </c>
      <c r="E70" t="s">
        <v>19</v>
      </c>
      <c r="F70">
        <v>1</v>
      </c>
      <c r="G70">
        <f>G69+5</f>
        <v>40</v>
      </c>
      <c r="I70">
        <v>2100</v>
      </c>
      <c r="J70" t="s">
        <v>25</v>
      </c>
      <c r="K70">
        <f>AVERAGE(G70:G71)</f>
        <v>42.5</v>
      </c>
      <c r="L70" cm="1">
        <f t="array" ref="L70">STOWA2024_NDJF_T(A70*60,K70,I70,J70,"")</f>
        <v>2.3529984640408168</v>
      </c>
      <c r="M70">
        <f t="shared" si="19"/>
        <v>1.2749689580536674</v>
      </c>
    </row>
    <row r="71" spans="1:13" x14ac:dyDescent="0.3">
      <c r="A71">
        <v>48</v>
      </c>
      <c r="B71">
        <f t="shared" ref="B71:B93" si="20">M70-M71</f>
        <v>0.55278640701374715</v>
      </c>
      <c r="C71">
        <f t="shared" si="16"/>
        <v>0.55278640701374715</v>
      </c>
      <c r="D71" t="s">
        <v>32</v>
      </c>
      <c r="E71" t="s">
        <v>19</v>
      </c>
      <c r="F71">
        <v>1</v>
      </c>
      <c r="G71">
        <f t="shared" ref="G71:G94" si="21">G70+5</f>
        <v>45</v>
      </c>
      <c r="I71">
        <v>2100</v>
      </c>
      <c r="J71" t="s">
        <v>25</v>
      </c>
      <c r="K71">
        <f t="shared" ref="K71:K93" si="22">AVERAGE(G71:G72)</f>
        <v>47.5</v>
      </c>
      <c r="L71" cm="1">
        <f t="array" ref="L71">STOWA2024_NDJF_T(A71*60,K71,I71,J71,"")</f>
        <v>4.1540743343633739</v>
      </c>
      <c r="M71">
        <f t="shared" si="19"/>
        <v>0.72218255103992024</v>
      </c>
    </row>
    <row r="72" spans="1:13" x14ac:dyDescent="0.3">
      <c r="A72">
        <v>48</v>
      </c>
      <c r="B72">
        <f t="shared" si="20"/>
        <v>0.3058778175853476</v>
      </c>
      <c r="C72">
        <f t="shared" si="16"/>
        <v>0.3058778175853476</v>
      </c>
      <c r="D72" t="s">
        <v>32</v>
      </c>
      <c r="E72" t="s">
        <v>19</v>
      </c>
      <c r="F72">
        <v>1</v>
      </c>
      <c r="G72">
        <f t="shared" si="21"/>
        <v>50</v>
      </c>
      <c r="I72">
        <v>2100</v>
      </c>
      <c r="J72" t="s">
        <v>25</v>
      </c>
      <c r="K72">
        <f t="shared" si="22"/>
        <v>52.5</v>
      </c>
      <c r="L72" cm="1">
        <f t="array" ref="L72">STOWA2024_NDJF_T(A72*60,K72,I72,J72,"")</f>
        <v>7.2062596432797008</v>
      </c>
      <c r="M72">
        <f t="shared" si="19"/>
        <v>0.41630473345457264</v>
      </c>
    </row>
    <row r="73" spans="1:13" x14ac:dyDescent="0.3">
      <c r="A73">
        <v>48</v>
      </c>
      <c r="B73">
        <f t="shared" si="20"/>
        <v>0.17233685225874276</v>
      </c>
      <c r="C73">
        <f t="shared" si="16"/>
        <v>0.17233685225874276</v>
      </c>
      <c r="D73" t="s">
        <v>32</v>
      </c>
      <c r="E73" t="s">
        <v>19</v>
      </c>
      <c r="F73">
        <v>1</v>
      </c>
      <c r="G73">
        <f t="shared" si="21"/>
        <v>55</v>
      </c>
      <c r="I73">
        <v>2100</v>
      </c>
      <c r="J73" t="s">
        <v>25</v>
      </c>
      <c r="K73">
        <f t="shared" si="22"/>
        <v>57.5</v>
      </c>
      <c r="L73" cm="1">
        <f t="array" ref="L73">STOWA2024_NDJF_T(A73*60,K73,I73,J73,"")</f>
        <v>12.296700636556082</v>
      </c>
      <c r="M73">
        <f t="shared" si="19"/>
        <v>0.24396788119582988</v>
      </c>
    </row>
    <row r="74" spans="1:13" x14ac:dyDescent="0.3">
      <c r="A74">
        <v>48</v>
      </c>
      <c r="B74">
        <f t="shared" si="20"/>
        <v>9.8758025739348859E-2</v>
      </c>
      <c r="C74">
        <f t="shared" si="16"/>
        <v>9.8758025739348859E-2</v>
      </c>
      <c r="D74" t="s">
        <v>32</v>
      </c>
      <c r="E74" t="s">
        <v>19</v>
      </c>
      <c r="F74">
        <v>1</v>
      </c>
      <c r="G74">
        <f t="shared" si="21"/>
        <v>60</v>
      </c>
      <c r="I74">
        <v>2100</v>
      </c>
      <c r="J74" t="s">
        <v>25</v>
      </c>
      <c r="K74">
        <f t="shared" si="22"/>
        <v>62.5</v>
      </c>
      <c r="L74" cm="1">
        <f t="array" ref="L74">STOWA2024_NDJF_T(A74*60,K74,I74,J74,"")</f>
        <v>20.659754743018055</v>
      </c>
      <c r="M74">
        <f t="shared" si="19"/>
        <v>0.14520985545648102</v>
      </c>
    </row>
    <row r="75" spans="1:13" x14ac:dyDescent="0.3">
      <c r="A75">
        <v>48</v>
      </c>
      <c r="B75">
        <f t="shared" si="20"/>
        <v>5.7504516552357748E-2</v>
      </c>
      <c r="C75">
        <f t="shared" si="16"/>
        <v>5.7504516552357748E-2</v>
      </c>
      <c r="D75" t="s">
        <v>32</v>
      </c>
      <c r="E75" t="s">
        <v>19</v>
      </c>
      <c r="F75">
        <v>1</v>
      </c>
      <c r="G75">
        <f t="shared" si="21"/>
        <v>65</v>
      </c>
      <c r="I75">
        <v>2100</v>
      </c>
      <c r="J75" t="s">
        <v>25</v>
      </c>
      <c r="K75">
        <f t="shared" si="22"/>
        <v>67.5</v>
      </c>
      <c r="L75" cm="1">
        <f t="array" ref="L75">STOWA2024_NDJF_T(A75*60,K75,I75,J75,"")</f>
        <v>34.205443334293548</v>
      </c>
      <c r="M75">
        <f t="shared" si="19"/>
        <v>8.770533890412327E-2</v>
      </c>
    </row>
    <row r="76" spans="1:13" x14ac:dyDescent="0.3">
      <c r="A76">
        <v>48</v>
      </c>
      <c r="B76">
        <f t="shared" si="20"/>
        <v>3.3993737726176768E-2</v>
      </c>
      <c r="C76">
        <f t="shared" si="16"/>
        <v>3.3993737726176768E-2</v>
      </c>
      <c r="D76" t="s">
        <v>32</v>
      </c>
      <c r="E76" t="s">
        <v>19</v>
      </c>
      <c r="F76">
        <v>1</v>
      </c>
      <c r="G76">
        <f t="shared" si="21"/>
        <v>70</v>
      </c>
      <c r="I76">
        <v>2100</v>
      </c>
      <c r="J76" t="s">
        <v>25</v>
      </c>
      <c r="K76">
        <f t="shared" si="22"/>
        <v>72.5</v>
      </c>
      <c r="L76" cm="1">
        <f t="array" ref="L76">STOWA2024_NDJF_T(A76*60,K76,I76,J76,"")</f>
        <v>55.853855297685165</v>
      </c>
      <c r="M76">
        <f t="shared" si="19"/>
        <v>5.3711601177946502E-2</v>
      </c>
    </row>
    <row r="77" spans="1:13" x14ac:dyDescent="0.3">
      <c r="A77">
        <v>48</v>
      </c>
      <c r="B77">
        <f t="shared" si="20"/>
        <v>2.0384225879892644E-2</v>
      </c>
      <c r="C77">
        <f t="shared" si="16"/>
        <v>2.0384225879892644E-2</v>
      </c>
      <c r="D77" t="s">
        <v>32</v>
      </c>
      <c r="E77" t="s">
        <v>19</v>
      </c>
      <c r="F77">
        <v>1</v>
      </c>
      <c r="G77">
        <f t="shared" si="21"/>
        <v>75</v>
      </c>
      <c r="I77">
        <v>2100</v>
      </c>
      <c r="J77" t="s">
        <v>25</v>
      </c>
      <c r="K77">
        <f t="shared" si="22"/>
        <v>77.5</v>
      </c>
      <c r="L77" cm="1">
        <f t="array" ref="L77">STOWA2024_NDJF_T(A77*60,K77,I77,J77,"")</f>
        <v>90.016089571121555</v>
      </c>
      <c r="M77">
        <f t="shared" si="19"/>
        <v>3.3327375298053859E-2</v>
      </c>
    </row>
    <row r="78" spans="1:13" x14ac:dyDescent="0.3">
      <c r="A78">
        <v>48</v>
      </c>
      <c r="B78">
        <f t="shared" si="20"/>
        <v>1.238967509848253E-2</v>
      </c>
      <c r="C78">
        <f t="shared" si="16"/>
        <v>1.238967509848253E-2</v>
      </c>
      <c r="D78" t="s">
        <v>32</v>
      </c>
      <c r="E78" t="s">
        <v>19</v>
      </c>
      <c r="F78">
        <v>1</v>
      </c>
      <c r="G78">
        <f t="shared" si="21"/>
        <v>80</v>
      </c>
      <c r="I78">
        <v>2100</v>
      </c>
      <c r="J78" t="s">
        <v>25</v>
      </c>
      <c r="K78">
        <f t="shared" si="22"/>
        <v>82.5</v>
      </c>
      <c r="L78" cm="1">
        <f t="array" ref="L78">STOWA2024_NDJF_T(A78*60,K78,I78,J78,"")</f>
        <v>143.28221205791365</v>
      </c>
      <c r="M78">
        <f t="shared" si="19"/>
        <v>2.0937700199571328E-2</v>
      </c>
    </row>
    <row r="79" spans="1:13" x14ac:dyDescent="0.3">
      <c r="A79">
        <v>48</v>
      </c>
      <c r="B79">
        <f t="shared" si="20"/>
        <v>7.6275864372800425E-3</v>
      </c>
      <c r="C79">
        <f t="shared" si="16"/>
        <v>7.6275864372800425E-3</v>
      </c>
      <c r="D79" t="s">
        <v>32</v>
      </c>
      <c r="E79" t="s">
        <v>19</v>
      </c>
      <c r="F79">
        <v>1</v>
      </c>
      <c r="G79">
        <f t="shared" si="21"/>
        <v>85</v>
      </c>
      <c r="I79">
        <v>2100</v>
      </c>
      <c r="J79" t="s">
        <v>25</v>
      </c>
      <c r="K79">
        <f t="shared" si="22"/>
        <v>87.5</v>
      </c>
      <c r="L79" cm="1">
        <f t="array" ref="L79">STOWA2024_NDJF_T(A79*60,K79,I79,J79,"")</f>
        <v>225.39251381150939</v>
      </c>
      <c r="M79">
        <f t="shared" si="19"/>
        <v>1.3310113762291286E-2</v>
      </c>
    </row>
    <row r="80" spans="1:13" x14ac:dyDescent="0.3">
      <c r="A80">
        <v>48</v>
      </c>
      <c r="B80">
        <f t="shared" si="20"/>
        <v>4.7534960361630078E-3</v>
      </c>
      <c r="C80">
        <f t="shared" si="16"/>
        <v>4.7534960361630078E-3</v>
      </c>
      <c r="D80" t="s">
        <v>32</v>
      </c>
      <c r="E80" t="s">
        <v>19</v>
      </c>
      <c r="F80">
        <v>1</v>
      </c>
      <c r="G80">
        <f t="shared" si="21"/>
        <v>90</v>
      </c>
      <c r="I80">
        <v>2100</v>
      </c>
      <c r="J80" t="s">
        <v>25</v>
      </c>
      <c r="K80">
        <f t="shared" si="22"/>
        <v>92.5</v>
      </c>
      <c r="L80" cm="1">
        <f t="array" ref="L80">STOWA2024_NDJF_T(A80*60,K80,I80,J80,"")</f>
        <v>350.60582300402103</v>
      </c>
      <c r="M80">
        <f t="shared" si="19"/>
        <v>8.556617726128278E-3</v>
      </c>
    </row>
    <row r="81" spans="1:13" x14ac:dyDescent="0.3">
      <c r="A81">
        <v>48</v>
      </c>
      <c r="B81">
        <f t="shared" si="20"/>
        <v>2.9969171283797807E-3</v>
      </c>
      <c r="C81">
        <f t="shared" si="16"/>
        <v>2.9969171283797807E-3</v>
      </c>
      <c r="D81" t="s">
        <v>32</v>
      </c>
      <c r="E81" t="s">
        <v>19</v>
      </c>
      <c r="F81">
        <v>1</v>
      </c>
      <c r="G81">
        <f t="shared" si="21"/>
        <v>95</v>
      </c>
      <c r="I81">
        <v>2100</v>
      </c>
      <c r="J81" t="s">
        <v>25</v>
      </c>
      <c r="K81">
        <f t="shared" si="22"/>
        <v>97.5</v>
      </c>
      <c r="L81" cm="1">
        <f t="array" ref="L81">STOWA2024_NDJF_T(A81*60,K81,I81,J81,"")</f>
        <v>539.59740228006251</v>
      </c>
      <c r="M81">
        <f t="shared" si="19"/>
        <v>5.5597005977484973E-3</v>
      </c>
    </row>
    <row r="82" spans="1:13" x14ac:dyDescent="0.3">
      <c r="A82">
        <v>48</v>
      </c>
      <c r="B82">
        <f t="shared" si="20"/>
        <v>1.9103255423958696E-3</v>
      </c>
      <c r="C82">
        <f t="shared" si="16"/>
        <v>1.9103255423958696E-3</v>
      </c>
      <c r="D82" t="s">
        <v>32</v>
      </c>
      <c r="E82" t="s">
        <v>19</v>
      </c>
      <c r="F82">
        <v>1</v>
      </c>
      <c r="G82">
        <f t="shared" si="21"/>
        <v>100</v>
      </c>
      <c r="I82">
        <v>2100</v>
      </c>
      <c r="J82" t="s">
        <v>25</v>
      </c>
      <c r="K82">
        <f t="shared" si="22"/>
        <v>102.5</v>
      </c>
      <c r="L82" cm="1">
        <f t="array" ref="L82">STOWA2024_NDJF_T(A82*60,K82,I82,J82,"")</f>
        <v>822.05855920449346</v>
      </c>
      <c r="M82">
        <f t="shared" si="19"/>
        <v>3.6493750553526277E-3</v>
      </c>
    </row>
    <row r="83" spans="1:13" x14ac:dyDescent="0.3">
      <c r="A83">
        <v>48</v>
      </c>
      <c r="B83">
        <f t="shared" si="20"/>
        <v>1.2305946121696351E-3</v>
      </c>
      <c r="C83">
        <f t="shared" si="16"/>
        <v>1.2305946121696351E-3</v>
      </c>
      <c r="D83" t="s">
        <v>32</v>
      </c>
      <c r="E83" t="s">
        <v>19</v>
      </c>
      <c r="F83">
        <v>1</v>
      </c>
      <c r="G83">
        <f t="shared" si="21"/>
        <v>105</v>
      </c>
      <c r="I83">
        <v>2100</v>
      </c>
      <c r="J83" t="s">
        <v>25</v>
      </c>
      <c r="K83">
        <f t="shared" si="22"/>
        <v>107.5</v>
      </c>
      <c r="L83" cm="1">
        <f t="array" ref="L83">STOWA2024_NDJF_T(A83*60,K83,I83,J83,"")</f>
        <v>1240.2944667653057</v>
      </c>
      <c r="M83">
        <f t="shared" si="19"/>
        <v>2.4187804431829926E-3</v>
      </c>
    </row>
    <row r="84" spans="1:13" x14ac:dyDescent="0.3">
      <c r="A84">
        <v>48</v>
      </c>
      <c r="B84">
        <f t="shared" si="20"/>
        <v>8.0071648064201657E-4</v>
      </c>
      <c r="C84">
        <f t="shared" si="16"/>
        <v>8.0071648064201657E-4</v>
      </c>
      <c r="D84" t="s">
        <v>32</v>
      </c>
      <c r="E84" t="s">
        <v>19</v>
      </c>
      <c r="F84">
        <v>1</v>
      </c>
      <c r="G84">
        <f t="shared" si="21"/>
        <v>110</v>
      </c>
      <c r="I84">
        <v>2100</v>
      </c>
      <c r="J84" t="s">
        <v>25</v>
      </c>
      <c r="K84">
        <f t="shared" si="22"/>
        <v>112.5</v>
      </c>
      <c r="L84" cm="1">
        <f t="array" ref="L84">STOWA2024_NDJF_T(A84*60,K84,I84,J84,"")</f>
        <v>1854.067619977679</v>
      </c>
      <c r="M84">
        <f t="shared" si="19"/>
        <v>1.6180639625409761E-3</v>
      </c>
    </row>
    <row r="85" spans="1:13" x14ac:dyDescent="0.3">
      <c r="A85">
        <v>48</v>
      </c>
      <c r="B85">
        <f t="shared" si="20"/>
        <v>5.2601492969261889E-4</v>
      </c>
      <c r="C85">
        <f t="shared" si="16"/>
        <v>5.2601492969261889E-4</v>
      </c>
      <c r="D85" t="s">
        <v>32</v>
      </c>
      <c r="E85" t="s">
        <v>19</v>
      </c>
      <c r="F85">
        <v>1</v>
      </c>
      <c r="G85">
        <f t="shared" si="21"/>
        <v>115</v>
      </c>
      <c r="I85">
        <v>2100</v>
      </c>
      <c r="J85" t="s">
        <v>25</v>
      </c>
      <c r="K85">
        <f t="shared" si="22"/>
        <v>117.5</v>
      </c>
      <c r="L85" cm="1">
        <f t="array" ref="L85">STOWA2024_NDJF_T(A85*60,K85,I85,J85,"")</f>
        <v>2747.129395989843</v>
      </c>
      <c r="M85">
        <f t="shared" si="19"/>
        <v>1.0920490328483572E-3</v>
      </c>
    </row>
    <row r="86" spans="1:13" x14ac:dyDescent="0.3">
      <c r="A86">
        <v>48</v>
      </c>
      <c r="B86">
        <f t="shared" si="20"/>
        <v>3.4874915189200416E-4</v>
      </c>
      <c r="C86">
        <f t="shared" si="16"/>
        <v>3.4874915189200416E-4</v>
      </c>
      <c r="D86" t="s">
        <v>32</v>
      </c>
      <c r="E86" t="s">
        <v>19</v>
      </c>
      <c r="F86">
        <v>1</v>
      </c>
      <c r="G86">
        <f t="shared" si="21"/>
        <v>120</v>
      </c>
      <c r="I86">
        <v>2100</v>
      </c>
      <c r="J86" t="s">
        <v>25</v>
      </c>
      <c r="K86">
        <f t="shared" si="22"/>
        <v>122.5</v>
      </c>
      <c r="L86" cm="1">
        <f t="array" ref="L86">STOWA2024_NDJF_T(A86*60,K86,I86,J86,"")</f>
        <v>4036.0560748914772</v>
      </c>
      <c r="M86">
        <f t="shared" si="19"/>
        <v>7.4329988095635301E-4</v>
      </c>
    </row>
    <row r="87" spans="1:13" x14ac:dyDescent="0.3">
      <c r="A87">
        <v>48</v>
      </c>
      <c r="B87">
        <f t="shared" si="20"/>
        <v>2.3325368519920933E-4</v>
      </c>
      <c r="C87">
        <f t="shared" si="16"/>
        <v>2.3325368519920933E-4</v>
      </c>
      <c r="D87" t="s">
        <v>32</v>
      </c>
      <c r="E87" t="s">
        <v>19</v>
      </c>
      <c r="F87">
        <v>1</v>
      </c>
      <c r="G87">
        <f t="shared" si="21"/>
        <v>125</v>
      </c>
      <c r="I87">
        <v>2100</v>
      </c>
      <c r="J87" t="s">
        <v>25</v>
      </c>
      <c r="K87">
        <f t="shared" si="22"/>
        <v>127.5</v>
      </c>
      <c r="L87" cm="1">
        <f t="array" ref="L87">STOWA2024_NDJF_T(A87*60,K87,I87,J87,"")</f>
        <v>5881.820166400059</v>
      </c>
      <c r="M87">
        <f t="shared" si="19"/>
        <v>5.1004619575714368E-4</v>
      </c>
    </row>
    <row r="88" spans="1:13" x14ac:dyDescent="0.3">
      <c r="A88">
        <v>48</v>
      </c>
      <c r="B88">
        <f t="shared" si="20"/>
        <v>1.5732173359452078E-4</v>
      </c>
      <c r="C88">
        <f t="shared" si="16"/>
        <v>1.5732173359452078E-4</v>
      </c>
      <c r="D88" t="s">
        <v>32</v>
      </c>
      <c r="E88" t="s">
        <v>19</v>
      </c>
      <c r="F88">
        <v>1</v>
      </c>
      <c r="G88">
        <f t="shared" si="21"/>
        <v>130</v>
      </c>
      <c r="I88">
        <v>2100</v>
      </c>
      <c r="J88" t="s">
        <v>25</v>
      </c>
      <c r="K88">
        <f t="shared" si="22"/>
        <v>132.5</v>
      </c>
      <c r="L88" cm="1">
        <f t="array" ref="L88">STOWA2024_NDJF_T(A88*60,K88,I88,J88,"")</f>
        <v>8505.2224096009995</v>
      </c>
      <c r="M88">
        <f t="shared" si="19"/>
        <v>3.527244621626229E-4</v>
      </c>
    </row>
    <row r="89" spans="1:13" x14ac:dyDescent="0.3">
      <c r="A89">
        <v>48</v>
      </c>
      <c r="B89">
        <f t="shared" si="20"/>
        <v>1.0697071495990894E-4</v>
      </c>
      <c r="C89">
        <f t="shared" si="16"/>
        <v>1.0697071495990894E-4</v>
      </c>
      <c r="D89" t="s">
        <v>32</v>
      </c>
      <c r="E89" t="s">
        <v>19</v>
      </c>
      <c r="F89">
        <v>1</v>
      </c>
      <c r="G89">
        <f t="shared" si="21"/>
        <v>135</v>
      </c>
      <c r="I89">
        <v>2100</v>
      </c>
      <c r="J89" t="s">
        <v>25</v>
      </c>
      <c r="K89">
        <f t="shared" si="22"/>
        <v>137.5</v>
      </c>
      <c r="L89" cm="1">
        <f t="array" ref="L89">STOWA2024_NDJF_T(A89*60,K89,I89,J89,"")</f>
        <v>12207.341837703094</v>
      </c>
      <c r="M89">
        <f t="shared" si="19"/>
        <v>2.4575374720271396E-4</v>
      </c>
    </row>
    <row r="90" spans="1:13" x14ac:dyDescent="0.3">
      <c r="A90">
        <v>48</v>
      </c>
      <c r="B90">
        <f t="shared" si="20"/>
        <v>7.3297119063359784E-5</v>
      </c>
      <c r="C90">
        <f t="shared" si="16"/>
        <v>7.3297119063359784E-5</v>
      </c>
      <c r="D90" t="s">
        <v>32</v>
      </c>
      <c r="E90" t="s">
        <v>19</v>
      </c>
      <c r="F90">
        <v>1</v>
      </c>
      <c r="G90">
        <f t="shared" si="21"/>
        <v>140</v>
      </c>
      <c r="I90">
        <v>2100</v>
      </c>
      <c r="J90" t="s">
        <v>25</v>
      </c>
      <c r="K90">
        <f t="shared" si="22"/>
        <v>142.5</v>
      </c>
      <c r="L90" cm="1">
        <f t="array" ref="L90">STOWA2024_NDJF_T(A90*60,K90,I90,J90,"")</f>
        <v>17395.678161907697</v>
      </c>
      <c r="M90">
        <f t="shared" si="19"/>
        <v>1.7245662813935417E-4</v>
      </c>
    </row>
    <row r="91" spans="1:13" x14ac:dyDescent="0.3">
      <c r="A91">
        <v>48</v>
      </c>
      <c r="B91">
        <f t="shared" si="20"/>
        <v>5.059944673147139E-5</v>
      </c>
      <c r="C91">
        <f t="shared" si="16"/>
        <v>5.059944673147139E-5</v>
      </c>
      <c r="D91" t="s">
        <v>32</v>
      </c>
      <c r="E91" t="s">
        <v>19</v>
      </c>
      <c r="F91">
        <v>1</v>
      </c>
      <c r="G91">
        <f t="shared" si="21"/>
        <v>145</v>
      </c>
      <c r="I91">
        <v>2100</v>
      </c>
      <c r="J91" t="s">
        <v>25</v>
      </c>
      <c r="K91">
        <f t="shared" si="22"/>
        <v>147.5</v>
      </c>
      <c r="L91" cm="1">
        <f t="array" ref="L91">STOWA2024_NDJF_T(A91*60,K91,I91,J91,"")</f>
        <v>24618.984005204751</v>
      </c>
      <c r="M91">
        <f t="shared" si="19"/>
        <v>1.2185718140788278E-4</v>
      </c>
    </row>
    <row r="92" spans="1:13" x14ac:dyDescent="0.3">
      <c r="A92">
        <v>48</v>
      </c>
      <c r="B92">
        <f t="shared" si="20"/>
        <v>3.5181009949544051E-5</v>
      </c>
      <c r="C92">
        <f t="shared" si="16"/>
        <v>3.5181009949544051E-5</v>
      </c>
      <c r="D92" t="s">
        <v>32</v>
      </c>
      <c r="E92" t="s">
        <v>19</v>
      </c>
      <c r="F92">
        <v>1</v>
      </c>
      <c r="G92">
        <f t="shared" si="21"/>
        <v>150</v>
      </c>
      <c r="I92">
        <v>2100</v>
      </c>
      <c r="J92" t="s">
        <v>25</v>
      </c>
      <c r="K92">
        <f t="shared" si="22"/>
        <v>152.5</v>
      </c>
      <c r="L92" cm="1">
        <f t="array" ref="L92">STOWA2024_NDJF_T(A92*60,K92,I92,J92,"")</f>
        <v>34611.588739149171</v>
      </c>
      <c r="M92">
        <f t="shared" si="19"/>
        <v>8.6676171458338733E-5</v>
      </c>
    </row>
    <row r="93" spans="1:13" x14ac:dyDescent="0.3">
      <c r="A93">
        <v>48</v>
      </c>
      <c r="B93">
        <f t="shared" si="20"/>
        <v>2.4629578851005998E-5</v>
      </c>
      <c r="C93">
        <f t="shared" si="16"/>
        <v>2.4629578851005998E-5</v>
      </c>
      <c r="D93" t="s">
        <v>32</v>
      </c>
      <c r="E93" t="s">
        <v>19</v>
      </c>
      <c r="F93">
        <v>1</v>
      </c>
      <c r="G93">
        <f t="shared" si="21"/>
        <v>155</v>
      </c>
      <c r="I93">
        <v>2100</v>
      </c>
      <c r="J93" t="s">
        <v>25</v>
      </c>
      <c r="K93">
        <f t="shared" si="22"/>
        <v>157.5</v>
      </c>
      <c r="L93" cm="1">
        <f t="array" ref="L93">STOWA2024_NDJF_T(A93*60,K93,I93,J93,"")</f>
        <v>48350.76148316091</v>
      </c>
      <c r="M93">
        <f t="shared" si="19"/>
        <v>6.2046592607332735E-5</v>
      </c>
    </row>
    <row r="94" spans="1:13" x14ac:dyDescent="0.3">
      <c r="A94">
        <v>48</v>
      </c>
      <c r="B94" s="1">
        <f>M93</f>
        <v>6.2046592607332735E-5</v>
      </c>
      <c r="C94">
        <f t="shared" si="16"/>
        <v>6.2046592607332735E-5</v>
      </c>
      <c r="D94" t="s">
        <v>32</v>
      </c>
      <c r="E94" t="s">
        <v>19</v>
      </c>
      <c r="F94">
        <v>1</v>
      </c>
      <c r="G94">
        <f t="shared" si="21"/>
        <v>160</v>
      </c>
      <c r="I94">
        <v>2100</v>
      </c>
      <c r="J94" t="s">
        <v>25</v>
      </c>
      <c r="K94" s="1">
        <v>999</v>
      </c>
      <c r="L94" cm="1">
        <f t="array" ref="L94">STOWA2024_NDJF_T(A94*60,K94,I94,J94,"")</f>
        <v>5783180162523653</v>
      </c>
      <c r="M94">
        <f t="shared" si="19"/>
        <v>5.1874572738381812E-16</v>
      </c>
    </row>
    <row r="95" spans="1:13" x14ac:dyDescent="0.3">
      <c r="A95">
        <v>96</v>
      </c>
      <c r="B95" s="1">
        <f>365.25*24/A95 - M95</f>
        <v>11.874590527214977</v>
      </c>
      <c r="C95">
        <f>B95</f>
        <v>11.874590527214977</v>
      </c>
      <c r="D95" t="s">
        <v>32</v>
      </c>
      <c r="E95" t="s">
        <v>19</v>
      </c>
      <c r="F95">
        <v>1</v>
      </c>
      <c r="G95">
        <v>10</v>
      </c>
      <c r="I95">
        <v>2100</v>
      </c>
      <c r="J95" t="s">
        <v>25</v>
      </c>
      <c r="K95" s="1">
        <v>12.5</v>
      </c>
      <c r="L95" cm="1">
        <f t="array" ref="L95">STOWA2024_NDJF_T(A95*60,K95,I95,J95,"")</f>
        <v>3.7765344278449103E-2</v>
      </c>
      <c r="M95">
        <f t="shared" si="19"/>
        <v>79.437909472785023</v>
      </c>
    </row>
    <row r="96" spans="1:13" x14ac:dyDescent="0.3">
      <c r="A96">
        <v>96</v>
      </c>
      <c r="B96">
        <f t="shared" ref="B96:B100" si="23">M95-M96</f>
        <v>30.073310029433507</v>
      </c>
      <c r="C96">
        <f t="shared" ref="C96:C125" si="24">B96</f>
        <v>30.073310029433507</v>
      </c>
      <c r="D96" t="s">
        <v>32</v>
      </c>
      <c r="E96" t="s">
        <v>19</v>
      </c>
      <c r="F96">
        <v>1</v>
      </c>
      <c r="G96">
        <f t="shared" ref="G96:G100" si="25">G95+5</f>
        <v>15</v>
      </c>
      <c r="I96">
        <v>2100</v>
      </c>
      <c r="J96" t="s">
        <v>25</v>
      </c>
      <c r="K96">
        <f t="shared" ref="K96:K100" si="26">AVERAGE(G96:G97)</f>
        <v>17.5</v>
      </c>
      <c r="L96" cm="1">
        <f t="array" ref="L96">STOWA2024_NDJF_T(A96*60,K96,I96,J96,"")</f>
        <v>6.0772295001454597E-2</v>
      </c>
      <c r="M96">
        <f t="shared" si="19"/>
        <v>49.364599443351516</v>
      </c>
    </row>
    <row r="97" spans="1:13" x14ac:dyDescent="0.3">
      <c r="A97">
        <v>96</v>
      </c>
      <c r="B97">
        <f t="shared" si="23"/>
        <v>18.536499767955025</v>
      </c>
      <c r="C97">
        <f t="shared" si="24"/>
        <v>18.536499767955025</v>
      </c>
      <c r="D97" t="s">
        <v>32</v>
      </c>
      <c r="E97" t="s">
        <v>19</v>
      </c>
      <c r="F97">
        <v>1</v>
      </c>
      <c r="G97">
        <f t="shared" si="25"/>
        <v>20</v>
      </c>
      <c r="I97">
        <v>2100</v>
      </c>
      <c r="J97" t="s">
        <v>25</v>
      </c>
      <c r="K97">
        <f t="shared" si="26"/>
        <v>22.5</v>
      </c>
      <c r="L97" cm="1">
        <f t="array" ref="L97">STOWA2024_NDJF_T(A97*60,K97,I97,J97,"")</f>
        <v>9.7313815369367757E-2</v>
      </c>
      <c r="M97">
        <f t="shared" si="19"/>
        <v>30.828099675396491</v>
      </c>
    </row>
    <row r="98" spans="1:13" x14ac:dyDescent="0.3">
      <c r="A98">
        <v>96</v>
      </c>
      <c r="B98">
        <f t="shared" si="23"/>
        <v>11.483192842210734</v>
      </c>
      <c r="C98">
        <f t="shared" si="24"/>
        <v>11.483192842210734</v>
      </c>
      <c r="D98" t="s">
        <v>32</v>
      </c>
      <c r="E98" t="s">
        <v>19</v>
      </c>
      <c r="F98">
        <v>1</v>
      </c>
      <c r="G98">
        <f t="shared" si="25"/>
        <v>25</v>
      </c>
      <c r="I98">
        <v>2100</v>
      </c>
      <c r="J98" t="s">
        <v>25</v>
      </c>
      <c r="K98">
        <f t="shared" si="26"/>
        <v>27.5</v>
      </c>
      <c r="L98" cm="1">
        <f t="array" ref="L98">STOWA2024_NDJF_T(A98*60,K98,I98,J98,"")</f>
        <v>0.15507957861309349</v>
      </c>
      <c r="M98">
        <f t="shared" si="19"/>
        <v>19.344906833185757</v>
      </c>
    </row>
    <row r="99" spans="1:13" x14ac:dyDescent="0.3">
      <c r="A99">
        <v>96</v>
      </c>
      <c r="B99">
        <f t="shared" si="23"/>
        <v>7.1480151576713382</v>
      </c>
      <c r="C99">
        <f t="shared" si="24"/>
        <v>7.1480151576713382</v>
      </c>
      <c r="D99" t="s">
        <v>32</v>
      </c>
      <c r="E99" t="s">
        <v>19</v>
      </c>
      <c r="F99">
        <v>1</v>
      </c>
      <c r="G99">
        <f t="shared" si="25"/>
        <v>30</v>
      </c>
      <c r="I99">
        <v>2100</v>
      </c>
      <c r="J99" t="s">
        <v>25</v>
      </c>
      <c r="K99">
        <f t="shared" si="26"/>
        <v>32.5</v>
      </c>
      <c r="L99" cm="1">
        <f t="array" ref="L99">STOWA2024_NDJF_T(A99*60,K99,I99,J99,"")</f>
        <v>0.24596430630129959</v>
      </c>
      <c r="M99">
        <f t="shared" si="19"/>
        <v>12.196891675514419</v>
      </c>
    </row>
    <row r="100" spans="1:13" x14ac:dyDescent="0.3">
      <c r="A100">
        <v>96</v>
      </c>
      <c r="B100">
        <f t="shared" si="23"/>
        <v>4.4711148619614853</v>
      </c>
      <c r="C100">
        <f t="shared" si="24"/>
        <v>4.4711148619614853</v>
      </c>
      <c r="D100" t="s">
        <v>32</v>
      </c>
      <c r="E100" t="s">
        <v>19</v>
      </c>
      <c r="F100">
        <v>1</v>
      </c>
      <c r="G100">
        <f t="shared" si="25"/>
        <v>35</v>
      </c>
      <c r="I100">
        <v>2100</v>
      </c>
      <c r="J100" t="s">
        <v>25</v>
      </c>
      <c r="K100">
        <f t="shared" si="26"/>
        <v>37.5</v>
      </c>
      <c r="L100" cm="1">
        <f t="array" ref="L100">STOWA2024_NDJF_T(A100*60,K100,I100,J100,"")</f>
        <v>0.38831046668824998</v>
      </c>
      <c r="M100">
        <f t="shared" si="19"/>
        <v>7.7257768135529332</v>
      </c>
    </row>
    <row r="101" spans="1:13" x14ac:dyDescent="0.3">
      <c r="A101">
        <v>96</v>
      </c>
      <c r="B101">
        <f>M100-M101</f>
        <v>2.8098676841743258</v>
      </c>
      <c r="C101">
        <f t="shared" si="24"/>
        <v>2.8098676841743258</v>
      </c>
      <c r="D101" t="s">
        <v>32</v>
      </c>
      <c r="E101" t="s">
        <v>19</v>
      </c>
      <c r="F101">
        <v>1</v>
      </c>
      <c r="G101">
        <f>G100+5</f>
        <v>40</v>
      </c>
      <c r="I101">
        <v>2100</v>
      </c>
      <c r="J101" t="s">
        <v>25</v>
      </c>
      <c r="K101">
        <f>AVERAGE(G101:G102)</f>
        <v>42.5</v>
      </c>
      <c r="L101" cm="1">
        <f t="array" ref="L101">STOWA2024_NDJF_T(A101*60,K101,I101,J101,"")</f>
        <v>0.61026351810925628</v>
      </c>
      <c r="M101">
        <f t="shared" si="19"/>
        <v>4.9159091293786075</v>
      </c>
    </row>
    <row r="102" spans="1:13" x14ac:dyDescent="0.3">
      <c r="A102">
        <v>96</v>
      </c>
      <c r="B102">
        <f t="shared" ref="B102:B124" si="27">M101-M102</f>
        <v>1.7739205992759688</v>
      </c>
      <c r="C102">
        <f t="shared" si="24"/>
        <v>1.7739205992759688</v>
      </c>
      <c r="D102" t="s">
        <v>32</v>
      </c>
      <c r="E102" t="s">
        <v>19</v>
      </c>
      <c r="F102">
        <v>1</v>
      </c>
      <c r="G102">
        <f t="shared" ref="G102:G125" si="28">G101+5</f>
        <v>45</v>
      </c>
      <c r="I102">
        <v>2100</v>
      </c>
      <c r="J102" t="s">
        <v>25</v>
      </c>
      <c r="K102">
        <f t="shared" ref="K102:K124" si="29">AVERAGE(G102:G103)</f>
        <v>47.5</v>
      </c>
      <c r="L102" cm="1">
        <f t="array" ref="L102">STOWA2024_NDJF_T(A102*60,K102,I102,J102,"")</f>
        <v>0.95480934168209697</v>
      </c>
      <c r="M102">
        <f t="shared" si="19"/>
        <v>3.1419885301026387</v>
      </c>
    </row>
    <row r="103" spans="1:13" x14ac:dyDescent="0.3">
      <c r="A103">
        <v>96</v>
      </c>
      <c r="B103">
        <f t="shared" si="27"/>
        <v>1.1248363732026796</v>
      </c>
      <c r="C103">
        <f t="shared" si="24"/>
        <v>1.1248363732026796</v>
      </c>
      <c r="D103" t="s">
        <v>32</v>
      </c>
      <c r="E103" t="s">
        <v>19</v>
      </c>
      <c r="F103">
        <v>1</v>
      </c>
      <c r="G103">
        <f t="shared" si="28"/>
        <v>50</v>
      </c>
      <c r="I103">
        <v>2100</v>
      </c>
      <c r="J103" t="s">
        <v>25</v>
      </c>
      <c r="K103">
        <f t="shared" si="29"/>
        <v>52.5</v>
      </c>
      <c r="L103" cm="1">
        <f t="array" ref="L103">STOWA2024_NDJF_T(A103*60,K103,I103,J103,"")</f>
        <v>1.4872452679080597</v>
      </c>
      <c r="M103">
        <f t="shared" si="19"/>
        <v>2.0171521568999591</v>
      </c>
    </row>
    <row r="104" spans="1:13" x14ac:dyDescent="0.3">
      <c r="A104">
        <v>96</v>
      </c>
      <c r="B104">
        <f t="shared" si="27"/>
        <v>0.71669297251362973</v>
      </c>
      <c r="C104">
        <f t="shared" si="24"/>
        <v>0.71669297251362973</v>
      </c>
      <c r="D104" t="s">
        <v>32</v>
      </c>
      <c r="E104" t="s">
        <v>19</v>
      </c>
      <c r="F104">
        <v>1</v>
      </c>
      <c r="G104">
        <f t="shared" si="28"/>
        <v>55</v>
      </c>
      <c r="I104">
        <v>2100</v>
      </c>
      <c r="J104" t="s">
        <v>25</v>
      </c>
      <c r="K104">
        <f t="shared" si="29"/>
        <v>57.5</v>
      </c>
      <c r="L104" cm="1">
        <f t="array" ref="L104">STOWA2024_NDJF_T(A104*60,K104,I104,J104,"")</f>
        <v>2.3068774752939771</v>
      </c>
      <c r="M104">
        <f t="shared" si="19"/>
        <v>1.3004591843863293</v>
      </c>
    </row>
    <row r="105" spans="1:13" x14ac:dyDescent="0.3">
      <c r="A105">
        <v>96</v>
      </c>
      <c r="B105">
        <f t="shared" si="27"/>
        <v>0.45853516749622636</v>
      </c>
      <c r="C105">
        <f t="shared" si="24"/>
        <v>0.45853516749622636</v>
      </c>
      <c r="D105" t="s">
        <v>32</v>
      </c>
      <c r="E105" t="s">
        <v>19</v>
      </c>
      <c r="F105">
        <v>1</v>
      </c>
      <c r="G105">
        <f t="shared" si="28"/>
        <v>60</v>
      </c>
      <c r="I105">
        <v>2100</v>
      </c>
      <c r="J105" t="s">
        <v>25</v>
      </c>
      <c r="K105">
        <f t="shared" si="29"/>
        <v>62.5</v>
      </c>
      <c r="L105" cm="1">
        <f t="array" ref="L105">STOWA2024_NDJF_T(A105*60,K105,I105,J105,"")</f>
        <v>3.5632669217364685</v>
      </c>
      <c r="M105">
        <f t="shared" si="19"/>
        <v>0.84192401689010299</v>
      </c>
    </row>
    <row r="106" spans="1:13" x14ac:dyDescent="0.3">
      <c r="A106">
        <v>96</v>
      </c>
      <c r="B106">
        <f t="shared" si="27"/>
        <v>0.29460461338349608</v>
      </c>
      <c r="C106">
        <f t="shared" si="24"/>
        <v>0.29460461338349608</v>
      </c>
      <c r="D106" t="s">
        <v>32</v>
      </c>
      <c r="E106" t="s">
        <v>19</v>
      </c>
      <c r="F106">
        <v>1</v>
      </c>
      <c r="G106">
        <f t="shared" si="28"/>
        <v>65</v>
      </c>
      <c r="I106">
        <v>2100</v>
      </c>
      <c r="J106" t="s">
        <v>25</v>
      </c>
      <c r="K106">
        <f t="shared" si="29"/>
        <v>67.5</v>
      </c>
      <c r="L106" cm="1">
        <f t="array" ref="L106">STOWA2024_NDJF_T(A106*60,K106,I106,J106,"")</f>
        <v>5.4812600846587491</v>
      </c>
      <c r="M106">
        <f t="shared" si="19"/>
        <v>0.54731940350660691</v>
      </c>
    </row>
    <row r="107" spans="1:13" x14ac:dyDescent="0.3">
      <c r="A107">
        <v>96</v>
      </c>
      <c r="B107">
        <f t="shared" si="27"/>
        <v>0.19007332423360912</v>
      </c>
      <c r="C107">
        <f t="shared" si="24"/>
        <v>0.19007332423360912</v>
      </c>
      <c r="D107" t="s">
        <v>32</v>
      </c>
      <c r="E107" t="s">
        <v>19</v>
      </c>
      <c r="F107">
        <v>1</v>
      </c>
      <c r="G107">
        <f t="shared" si="28"/>
        <v>70</v>
      </c>
      <c r="I107">
        <v>2100</v>
      </c>
      <c r="J107" t="s">
        <v>25</v>
      </c>
      <c r="K107">
        <f t="shared" si="29"/>
        <v>72.5</v>
      </c>
      <c r="L107" cm="1">
        <f t="array" ref="L107">STOWA2024_NDJF_T(A107*60,K107,I107,J107,"")</f>
        <v>8.397572916979394</v>
      </c>
      <c r="M107">
        <f t="shared" si="19"/>
        <v>0.35724607927299779</v>
      </c>
    </row>
    <row r="108" spans="1:13" x14ac:dyDescent="0.3">
      <c r="A108">
        <v>96</v>
      </c>
      <c r="B108">
        <f t="shared" si="27"/>
        <v>0.12314056872108264</v>
      </c>
      <c r="C108">
        <f t="shared" si="24"/>
        <v>0.12314056872108264</v>
      </c>
      <c r="D108" t="s">
        <v>32</v>
      </c>
      <c r="E108" t="s">
        <v>19</v>
      </c>
      <c r="F108">
        <v>1</v>
      </c>
      <c r="G108">
        <f t="shared" si="28"/>
        <v>75</v>
      </c>
      <c r="I108">
        <v>2100</v>
      </c>
      <c r="J108" t="s">
        <v>25</v>
      </c>
      <c r="K108">
        <f t="shared" si="29"/>
        <v>77.5</v>
      </c>
      <c r="L108" cm="1">
        <f t="array" ref="L108">STOWA2024_NDJF_T(A108*60,K108,I108,J108,"")</f>
        <v>12.814734659288259</v>
      </c>
      <c r="M108">
        <f t="shared" si="19"/>
        <v>0.23410551055191514</v>
      </c>
    </row>
    <row r="109" spans="1:13" x14ac:dyDescent="0.3">
      <c r="A109">
        <v>96</v>
      </c>
      <c r="B109">
        <f t="shared" si="27"/>
        <v>8.0096342958951849E-2</v>
      </c>
      <c r="C109">
        <f t="shared" si="24"/>
        <v>8.0096342958951849E-2</v>
      </c>
      <c r="D109" t="s">
        <v>32</v>
      </c>
      <c r="E109" t="s">
        <v>19</v>
      </c>
      <c r="F109">
        <v>1</v>
      </c>
      <c r="G109">
        <f t="shared" si="28"/>
        <v>80</v>
      </c>
      <c r="I109">
        <v>2100</v>
      </c>
      <c r="J109" t="s">
        <v>25</v>
      </c>
      <c r="K109">
        <f t="shared" si="29"/>
        <v>82.5</v>
      </c>
      <c r="L109" cm="1">
        <f t="array" ref="L109">STOWA2024_NDJF_T(A109*60,K109,I109,J109,"")</f>
        <v>19.47935987764582</v>
      </c>
      <c r="M109">
        <f t="shared" si="19"/>
        <v>0.15400916759296329</v>
      </c>
    </row>
    <row r="110" spans="1:13" x14ac:dyDescent="0.3">
      <c r="A110">
        <v>96</v>
      </c>
      <c r="B110">
        <f t="shared" si="27"/>
        <v>5.2303514900755799E-2</v>
      </c>
      <c r="C110">
        <f t="shared" si="24"/>
        <v>5.2303514900755799E-2</v>
      </c>
      <c r="D110" t="s">
        <v>32</v>
      </c>
      <c r="E110" t="s">
        <v>19</v>
      </c>
      <c r="F110">
        <v>1</v>
      </c>
      <c r="G110">
        <f t="shared" si="28"/>
        <v>85</v>
      </c>
      <c r="I110">
        <v>2100</v>
      </c>
      <c r="J110" t="s">
        <v>25</v>
      </c>
      <c r="K110">
        <f t="shared" si="29"/>
        <v>87.5</v>
      </c>
      <c r="L110" cm="1">
        <f t="array" ref="L110">STOWA2024_NDJF_T(A110*60,K110,I110,J110,"")</f>
        <v>29.496885577037887</v>
      </c>
      <c r="M110">
        <f t="shared" si="19"/>
        <v>0.10170565269220749</v>
      </c>
    </row>
    <row r="111" spans="1:13" x14ac:dyDescent="0.3">
      <c r="A111">
        <v>96</v>
      </c>
      <c r="B111">
        <f t="shared" si="27"/>
        <v>3.4288044944951218E-2</v>
      </c>
      <c r="C111">
        <f t="shared" si="24"/>
        <v>3.4288044944951218E-2</v>
      </c>
      <c r="D111" t="s">
        <v>32</v>
      </c>
      <c r="E111" t="s">
        <v>19</v>
      </c>
      <c r="F111">
        <v>1</v>
      </c>
      <c r="G111">
        <f t="shared" si="28"/>
        <v>90</v>
      </c>
      <c r="I111">
        <v>2100</v>
      </c>
      <c r="J111" t="s">
        <v>25</v>
      </c>
      <c r="K111">
        <f t="shared" si="29"/>
        <v>92.5</v>
      </c>
      <c r="L111" cm="1">
        <f t="array" ref="L111">STOWA2024_NDJF_T(A111*60,K111,I111,J111,"")</f>
        <v>44.498760787341823</v>
      </c>
      <c r="M111">
        <f t="shared" si="19"/>
        <v>6.7417607747256275E-2</v>
      </c>
    </row>
    <row r="112" spans="1:13" x14ac:dyDescent="0.3">
      <c r="A112">
        <v>96</v>
      </c>
      <c r="B112">
        <f t="shared" si="27"/>
        <v>2.2563877120087061E-2</v>
      </c>
      <c r="C112">
        <f t="shared" si="24"/>
        <v>2.2563877120087061E-2</v>
      </c>
      <c r="D112" t="s">
        <v>32</v>
      </c>
      <c r="E112" t="s">
        <v>19</v>
      </c>
      <c r="F112">
        <v>1</v>
      </c>
      <c r="G112">
        <f t="shared" si="28"/>
        <v>95</v>
      </c>
      <c r="I112">
        <v>2100</v>
      </c>
      <c r="J112" t="s">
        <v>25</v>
      </c>
      <c r="K112">
        <f t="shared" si="29"/>
        <v>97.5</v>
      </c>
      <c r="L112" cm="1">
        <f t="array" ref="L112">STOWA2024_NDJF_T(A112*60,K112,I112,J112,"")</f>
        <v>66.884068683972799</v>
      </c>
      <c r="M112">
        <f t="shared" si="19"/>
        <v>4.4853730627169214E-2</v>
      </c>
    </row>
    <row r="113" spans="1:13" x14ac:dyDescent="0.3">
      <c r="A113">
        <v>96</v>
      </c>
      <c r="B113">
        <f t="shared" si="27"/>
        <v>1.4903545621827458E-2</v>
      </c>
      <c r="C113">
        <f t="shared" si="24"/>
        <v>1.4903545621827458E-2</v>
      </c>
      <c r="D113" t="s">
        <v>32</v>
      </c>
      <c r="E113" t="s">
        <v>19</v>
      </c>
      <c r="F113">
        <v>1</v>
      </c>
      <c r="G113">
        <f t="shared" si="28"/>
        <v>100</v>
      </c>
      <c r="I113">
        <v>2100</v>
      </c>
      <c r="J113" t="s">
        <v>25</v>
      </c>
      <c r="K113">
        <f t="shared" si="29"/>
        <v>102.5</v>
      </c>
      <c r="L113" cm="1">
        <f t="array" ref="L113">STOWA2024_NDJF_T(A113*60,K113,I113,J113,"")</f>
        <v>100.16632616676445</v>
      </c>
      <c r="M113">
        <f t="shared" si="19"/>
        <v>2.9950185005341756E-2</v>
      </c>
    </row>
    <row r="114" spans="1:13" x14ac:dyDescent="0.3">
      <c r="A114">
        <v>96</v>
      </c>
      <c r="B114">
        <f t="shared" si="27"/>
        <v>9.8802978744907399E-3</v>
      </c>
      <c r="C114">
        <f t="shared" si="24"/>
        <v>9.8802978744907399E-3</v>
      </c>
      <c r="D114" t="s">
        <v>32</v>
      </c>
      <c r="E114" t="s">
        <v>19</v>
      </c>
      <c r="F114">
        <v>1</v>
      </c>
      <c r="G114">
        <f t="shared" si="28"/>
        <v>105</v>
      </c>
      <c r="I114">
        <v>2100</v>
      </c>
      <c r="J114" t="s">
        <v>25</v>
      </c>
      <c r="K114">
        <f t="shared" si="29"/>
        <v>107.5</v>
      </c>
      <c r="L114" cm="1">
        <f t="array" ref="L114">STOWA2024_NDJF_T(A114*60,K114,I114,J114,"")</f>
        <v>149.47767171986044</v>
      </c>
      <c r="M114">
        <f t="shared" si="19"/>
        <v>2.0069887130851016E-2</v>
      </c>
    </row>
    <row r="115" spans="1:13" x14ac:dyDescent="0.3">
      <c r="A115">
        <v>96</v>
      </c>
      <c r="B115">
        <f t="shared" si="27"/>
        <v>6.5737995412729552E-3</v>
      </c>
      <c r="C115">
        <f t="shared" si="24"/>
        <v>6.5737995412729552E-3</v>
      </c>
      <c r="D115" t="s">
        <v>32</v>
      </c>
      <c r="E115" t="s">
        <v>19</v>
      </c>
      <c r="F115">
        <v>1</v>
      </c>
      <c r="G115">
        <f t="shared" si="28"/>
        <v>110</v>
      </c>
      <c r="I115">
        <v>2100</v>
      </c>
      <c r="J115" t="s">
        <v>25</v>
      </c>
      <c r="K115">
        <f t="shared" si="29"/>
        <v>112.5</v>
      </c>
      <c r="L115" cm="1">
        <f t="array" ref="L115">STOWA2024_NDJF_T(A115*60,K115,I115,J115,"")</f>
        <v>222.28664270945143</v>
      </c>
      <c r="M115">
        <f t="shared" si="19"/>
        <v>1.349608758957806E-2</v>
      </c>
    </row>
    <row r="116" spans="1:13" x14ac:dyDescent="0.3">
      <c r="A116">
        <v>96</v>
      </c>
      <c r="B116">
        <f t="shared" si="27"/>
        <v>4.389364327158812E-3</v>
      </c>
      <c r="C116">
        <f t="shared" si="24"/>
        <v>4.389364327158812E-3</v>
      </c>
      <c r="D116" t="s">
        <v>32</v>
      </c>
      <c r="E116" t="s">
        <v>19</v>
      </c>
      <c r="F116">
        <v>1</v>
      </c>
      <c r="G116">
        <f t="shared" si="28"/>
        <v>115</v>
      </c>
      <c r="I116">
        <v>2100</v>
      </c>
      <c r="J116" t="s">
        <v>25</v>
      </c>
      <c r="K116">
        <f t="shared" si="29"/>
        <v>117.5</v>
      </c>
      <c r="L116" cm="1">
        <f t="array" ref="L116">STOWA2024_NDJF_T(A116*60,K116,I116,J116,"")</f>
        <v>329.4269424415379</v>
      </c>
      <c r="M116">
        <f t="shared" si="19"/>
        <v>9.1067232624192484E-3</v>
      </c>
    </row>
    <row r="117" spans="1:13" x14ac:dyDescent="0.3">
      <c r="A117">
        <v>96</v>
      </c>
      <c r="B117">
        <f t="shared" si="27"/>
        <v>2.9410271672578158E-3</v>
      </c>
      <c r="C117">
        <f t="shared" si="24"/>
        <v>2.9410271672578158E-3</v>
      </c>
      <c r="D117" t="s">
        <v>32</v>
      </c>
      <c r="E117" t="s">
        <v>19</v>
      </c>
      <c r="F117">
        <v>1</v>
      </c>
      <c r="G117">
        <f t="shared" si="28"/>
        <v>120</v>
      </c>
      <c r="I117">
        <v>2100</v>
      </c>
      <c r="J117" t="s">
        <v>25</v>
      </c>
      <c r="K117">
        <f t="shared" si="29"/>
        <v>122.5</v>
      </c>
      <c r="L117" cm="1">
        <f t="array" ref="L117">STOWA2024_NDJF_T(A117*60,K117,I117,J117,"")</f>
        <v>486.56306663480672</v>
      </c>
      <c r="M117">
        <f t="shared" si="19"/>
        <v>6.1656960951614326E-3</v>
      </c>
    </row>
    <row r="118" spans="1:13" x14ac:dyDescent="0.3">
      <c r="A118">
        <v>96</v>
      </c>
      <c r="B118">
        <f t="shared" si="27"/>
        <v>1.977346761231541E-3</v>
      </c>
      <c r="C118">
        <f t="shared" si="24"/>
        <v>1.977346761231541E-3</v>
      </c>
      <c r="D118" t="s">
        <v>32</v>
      </c>
      <c r="E118" t="s">
        <v>19</v>
      </c>
      <c r="F118">
        <v>1</v>
      </c>
      <c r="G118">
        <f t="shared" si="28"/>
        <v>125</v>
      </c>
      <c r="I118">
        <v>2100</v>
      </c>
      <c r="J118" t="s">
        <v>25</v>
      </c>
      <c r="K118">
        <f t="shared" si="29"/>
        <v>127.5</v>
      </c>
      <c r="L118" cm="1">
        <f t="array" ref="L118">STOWA2024_NDJF_T(A118*60,K118,I118,J118,"")</f>
        <v>716.27263172556957</v>
      </c>
      <c r="M118">
        <f t="shared" si="19"/>
        <v>4.1883493339298916E-3</v>
      </c>
    </row>
    <row r="119" spans="1:13" x14ac:dyDescent="0.3">
      <c r="A119">
        <v>96</v>
      </c>
      <c r="B119">
        <f t="shared" si="27"/>
        <v>1.3339140589189685E-3</v>
      </c>
      <c r="C119">
        <f t="shared" si="24"/>
        <v>1.3339140589189685E-3</v>
      </c>
      <c r="D119" t="s">
        <v>32</v>
      </c>
      <c r="E119" t="s">
        <v>19</v>
      </c>
      <c r="F119">
        <v>1</v>
      </c>
      <c r="G119">
        <f t="shared" si="28"/>
        <v>130</v>
      </c>
      <c r="I119">
        <v>2100</v>
      </c>
      <c r="J119" t="s">
        <v>25</v>
      </c>
      <c r="K119">
        <f t="shared" si="29"/>
        <v>132.5</v>
      </c>
      <c r="L119" cm="1">
        <f t="array" ref="L119">STOWA2024_NDJF_T(A119*60,K119,I119,J119,"")</f>
        <v>1050.9959802779272</v>
      </c>
      <c r="M119">
        <f t="shared" si="19"/>
        <v>2.8544352750109231E-3</v>
      </c>
    </row>
    <row r="120" spans="1:13" x14ac:dyDescent="0.3">
      <c r="A120">
        <v>96</v>
      </c>
      <c r="B120">
        <f t="shared" si="27"/>
        <v>9.028373725645251E-4</v>
      </c>
      <c r="C120">
        <f t="shared" si="24"/>
        <v>9.028373725645251E-4</v>
      </c>
      <c r="D120" t="s">
        <v>32</v>
      </c>
      <c r="E120" t="s">
        <v>19</v>
      </c>
      <c r="F120">
        <v>1</v>
      </c>
      <c r="G120">
        <f t="shared" si="28"/>
        <v>135</v>
      </c>
      <c r="I120">
        <v>2100</v>
      </c>
      <c r="J120" t="s">
        <v>25</v>
      </c>
      <c r="K120">
        <f t="shared" si="29"/>
        <v>137.5</v>
      </c>
      <c r="L120" cm="1">
        <f t="array" ref="L120">STOWA2024_NDJF_T(A120*60,K120,I120,J120,"")</f>
        <v>1537.2018981160988</v>
      </c>
      <c r="M120">
        <f t="shared" si="19"/>
        <v>1.951597902446398E-3</v>
      </c>
    </row>
    <row r="121" spans="1:13" x14ac:dyDescent="0.3">
      <c r="A121">
        <v>96</v>
      </c>
      <c r="B121">
        <f t="shared" si="27"/>
        <v>6.1305350049272226E-4</v>
      </c>
      <c r="C121">
        <f t="shared" si="24"/>
        <v>6.1305350049272226E-4</v>
      </c>
      <c r="D121" t="s">
        <v>32</v>
      </c>
      <c r="E121" t="s">
        <v>19</v>
      </c>
      <c r="F121">
        <v>1</v>
      </c>
      <c r="G121">
        <f t="shared" si="28"/>
        <v>140</v>
      </c>
      <c r="I121">
        <v>2100</v>
      </c>
      <c r="J121" t="s">
        <v>25</v>
      </c>
      <c r="K121">
        <f t="shared" si="29"/>
        <v>142.5</v>
      </c>
      <c r="L121" cm="1">
        <f t="array" ref="L121">STOWA2024_NDJF_T(A121*60,K121,I121,J121,"")</f>
        <v>2241.2405562500153</v>
      </c>
      <c r="M121">
        <f t="shared" si="19"/>
        <v>1.3385444019536757E-3</v>
      </c>
    </row>
    <row r="122" spans="1:13" x14ac:dyDescent="0.3">
      <c r="A122">
        <v>96</v>
      </c>
      <c r="B122">
        <f t="shared" si="27"/>
        <v>4.1762894385672755E-4</v>
      </c>
      <c r="C122">
        <f t="shared" si="24"/>
        <v>4.1762894385672755E-4</v>
      </c>
      <c r="D122" t="s">
        <v>32</v>
      </c>
      <c r="E122" t="s">
        <v>19</v>
      </c>
      <c r="F122">
        <v>1</v>
      </c>
      <c r="G122">
        <f t="shared" si="28"/>
        <v>145</v>
      </c>
      <c r="I122">
        <v>2100</v>
      </c>
      <c r="J122" t="s">
        <v>25</v>
      </c>
      <c r="K122">
        <f t="shared" si="29"/>
        <v>147.5</v>
      </c>
      <c r="L122" cm="1">
        <f t="array" ref="L122">STOWA2024_NDJF_T(A122*60,K122,I122,J122,"")</f>
        <v>3257.628019622382</v>
      </c>
      <c r="M122">
        <f t="shared" si="19"/>
        <v>9.2091545809694819E-4</v>
      </c>
    </row>
    <row r="123" spans="1:13" x14ac:dyDescent="0.3">
      <c r="A123">
        <v>96</v>
      </c>
      <c r="B123">
        <f t="shared" si="27"/>
        <v>2.8539139370399678E-4</v>
      </c>
      <c r="C123">
        <f t="shared" si="24"/>
        <v>2.8539139370399678E-4</v>
      </c>
      <c r="D123" t="s">
        <v>32</v>
      </c>
      <c r="E123" t="s">
        <v>19</v>
      </c>
      <c r="F123">
        <v>1</v>
      </c>
      <c r="G123">
        <f t="shared" si="28"/>
        <v>150</v>
      </c>
      <c r="I123">
        <v>2100</v>
      </c>
      <c r="J123" t="s">
        <v>25</v>
      </c>
      <c r="K123">
        <f t="shared" si="29"/>
        <v>152.5</v>
      </c>
      <c r="L123" cm="1">
        <f t="array" ref="L123">STOWA2024_NDJF_T(A123*60,K123,I123,J123,"")</f>
        <v>4720.5136171603217</v>
      </c>
      <c r="M123">
        <f t="shared" si="19"/>
        <v>6.3552406439295142E-4</v>
      </c>
    </row>
    <row r="124" spans="1:13" x14ac:dyDescent="0.3">
      <c r="A124">
        <v>96</v>
      </c>
      <c r="B124">
        <f t="shared" si="27"/>
        <v>1.9562767362123169E-4</v>
      </c>
      <c r="C124">
        <f t="shared" si="24"/>
        <v>1.9562767362123169E-4</v>
      </c>
      <c r="D124" t="s">
        <v>32</v>
      </c>
      <c r="E124" t="s">
        <v>19</v>
      </c>
      <c r="F124">
        <v>1</v>
      </c>
      <c r="G124">
        <f t="shared" si="28"/>
        <v>155</v>
      </c>
      <c r="I124">
        <v>2100</v>
      </c>
      <c r="J124" t="s">
        <v>25</v>
      </c>
      <c r="K124">
        <f t="shared" si="29"/>
        <v>157.5</v>
      </c>
      <c r="L124" cm="1">
        <f t="array" ref="L124">STOWA2024_NDJF_T(A124*60,K124,I124,J124,"")</f>
        <v>6819.7877112313536</v>
      </c>
      <c r="M124">
        <f t="shared" si="19"/>
        <v>4.3989639077171973E-4</v>
      </c>
    </row>
    <row r="125" spans="1:13" x14ac:dyDescent="0.3">
      <c r="A125">
        <v>96</v>
      </c>
      <c r="B125" s="1">
        <f>M124</f>
        <v>4.3989639077171973E-4</v>
      </c>
      <c r="C125">
        <f t="shared" si="24"/>
        <v>4.3989639077171973E-4</v>
      </c>
      <c r="D125" t="s">
        <v>32</v>
      </c>
      <c r="E125" t="s">
        <v>19</v>
      </c>
      <c r="F125">
        <v>1</v>
      </c>
      <c r="G125">
        <f t="shared" si="28"/>
        <v>160</v>
      </c>
      <c r="I125">
        <v>2100</v>
      </c>
      <c r="J125" t="s">
        <v>25</v>
      </c>
      <c r="K125" s="1">
        <v>666</v>
      </c>
      <c r="L125" cm="1">
        <f t="array" ref="L125">STOWA2024_NDJF_T(A125*60,K125,I125,J125,"")</f>
        <v>3655966358230002</v>
      </c>
      <c r="M125">
        <f t="shared" si="19"/>
        <v>8.2057647856815026E-16</v>
      </c>
    </row>
    <row r="126" spans="1:13" x14ac:dyDescent="0.3">
      <c r="A126">
        <v>192</v>
      </c>
      <c r="B126" s="1">
        <f>365.25*24/A126 - M126</f>
        <v>-29.705723419904572</v>
      </c>
      <c r="C126">
        <f>B126</f>
        <v>-29.705723419904572</v>
      </c>
      <c r="D126" t="s">
        <v>32</v>
      </c>
      <c r="E126" t="s">
        <v>19</v>
      </c>
      <c r="F126">
        <v>1</v>
      </c>
      <c r="G126">
        <v>10</v>
      </c>
      <c r="I126">
        <v>2100</v>
      </c>
      <c r="J126" t="s">
        <v>25</v>
      </c>
      <c r="K126" s="1">
        <v>12.5</v>
      </c>
      <c r="L126" cm="1">
        <f t="array" ref="L126">STOWA2024_NDJF_T(A126*60,K126,I126,J126,"")</f>
        <v>3.9807874765758741E-2</v>
      </c>
      <c r="M126">
        <f t="shared" si="19"/>
        <v>75.361973419904572</v>
      </c>
    </row>
    <row r="127" spans="1:13" x14ac:dyDescent="0.3">
      <c r="A127">
        <v>192</v>
      </c>
      <c r="B127">
        <f t="shared" ref="B127:B131" si="30">M126-M127</f>
        <v>18.241231091163613</v>
      </c>
      <c r="C127">
        <f t="shared" ref="C127:C156" si="31">B127</f>
        <v>18.241231091163613</v>
      </c>
      <c r="D127" t="s">
        <v>32</v>
      </c>
      <c r="E127" t="s">
        <v>19</v>
      </c>
      <c r="F127">
        <v>1</v>
      </c>
      <c r="G127">
        <f t="shared" ref="G127:G131" si="32">G126+5</f>
        <v>15</v>
      </c>
      <c r="I127">
        <v>2100</v>
      </c>
      <c r="J127" t="s">
        <v>25</v>
      </c>
      <c r="K127">
        <f t="shared" ref="K127:K131" si="33">AVERAGE(G127:G128)</f>
        <v>17.5</v>
      </c>
      <c r="L127" cm="1">
        <f t="array" ref="L127">STOWA2024_NDJF_T(A127*60,K127,I127,J127,"")</f>
        <v>5.2520325851761827E-2</v>
      </c>
      <c r="M127">
        <f t="shared" si="19"/>
        <v>57.12074232874096</v>
      </c>
    </row>
    <row r="128" spans="1:13" x14ac:dyDescent="0.3">
      <c r="A128">
        <v>192</v>
      </c>
      <c r="B128">
        <f t="shared" si="30"/>
        <v>13.981164757628989</v>
      </c>
      <c r="C128">
        <f t="shared" si="31"/>
        <v>13.981164757628989</v>
      </c>
      <c r="D128" t="s">
        <v>32</v>
      </c>
      <c r="E128" t="s">
        <v>19</v>
      </c>
      <c r="F128">
        <v>1</v>
      </c>
      <c r="G128">
        <f t="shared" si="32"/>
        <v>20</v>
      </c>
      <c r="I128">
        <v>2100</v>
      </c>
      <c r="J128" t="s">
        <v>25</v>
      </c>
      <c r="K128">
        <f t="shared" si="33"/>
        <v>22.5</v>
      </c>
      <c r="L128" cm="1">
        <f t="array" ref="L128">STOWA2024_NDJF_T(A128*60,K128,I128,J128,"")</f>
        <v>6.9541710162895135E-2</v>
      </c>
      <c r="M128">
        <f t="shared" si="19"/>
        <v>43.139577571111971</v>
      </c>
    </row>
    <row r="129" spans="1:13" x14ac:dyDescent="0.3">
      <c r="A129">
        <v>192</v>
      </c>
      <c r="B129">
        <f t="shared" si="30"/>
        <v>10.678458815803026</v>
      </c>
      <c r="C129">
        <f t="shared" si="31"/>
        <v>10.678458815803026</v>
      </c>
      <c r="D129" t="s">
        <v>32</v>
      </c>
      <c r="E129" t="s">
        <v>19</v>
      </c>
      <c r="F129">
        <v>1</v>
      </c>
      <c r="G129">
        <f t="shared" si="32"/>
        <v>25</v>
      </c>
      <c r="I129">
        <v>2100</v>
      </c>
      <c r="J129" t="s">
        <v>25</v>
      </c>
      <c r="K129">
        <f t="shared" si="33"/>
        <v>27.5</v>
      </c>
      <c r="L129" cm="1">
        <f t="array" ref="L129">STOWA2024_NDJF_T(A129*60,K129,I129,J129,"")</f>
        <v>9.2418256518326442E-2</v>
      </c>
      <c r="M129">
        <f t="shared" si="19"/>
        <v>32.461118755308945</v>
      </c>
    </row>
    <row r="130" spans="1:13" x14ac:dyDescent="0.3">
      <c r="A130">
        <v>192</v>
      </c>
      <c r="B130">
        <f t="shared" si="30"/>
        <v>8.1271752310889198</v>
      </c>
      <c r="C130">
        <f t="shared" si="31"/>
        <v>8.1271752310889198</v>
      </c>
      <c r="D130" t="s">
        <v>32</v>
      </c>
      <c r="E130" t="s">
        <v>19</v>
      </c>
      <c r="F130">
        <v>1</v>
      </c>
      <c r="G130">
        <f t="shared" si="32"/>
        <v>30</v>
      </c>
      <c r="I130">
        <v>2100</v>
      </c>
      <c r="J130" t="s">
        <v>25</v>
      </c>
      <c r="K130">
        <f t="shared" si="33"/>
        <v>32.5</v>
      </c>
      <c r="L130" cm="1">
        <f t="array" ref="L130">STOWA2024_NDJF_T(A130*60,K130,I130,J130,"")</f>
        <v>0.12328457970710929</v>
      </c>
      <c r="M130">
        <f t="shared" si="19"/>
        <v>24.333943524220025</v>
      </c>
    </row>
    <row r="131" spans="1:13" x14ac:dyDescent="0.3">
      <c r="A131">
        <v>192</v>
      </c>
      <c r="B131">
        <f t="shared" si="30"/>
        <v>6.162881053682618</v>
      </c>
      <c r="C131">
        <f t="shared" si="31"/>
        <v>6.162881053682618</v>
      </c>
      <c r="D131" t="s">
        <v>32</v>
      </c>
      <c r="E131" t="s">
        <v>19</v>
      </c>
      <c r="F131">
        <v>1</v>
      </c>
      <c r="G131">
        <f t="shared" si="32"/>
        <v>35</v>
      </c>
      <c r="I131">
        <v>2100</v>
      </c>
      <c r="J131" t="s">
        <v>25</v>
      </c>
      <c r="K131">
        <f t="shared" si="33"/>
        <v>37.5</v>
      </c>
      <c r="L131" cm="1">
        <f t="array" ref="L131">STOWA2024_NDJF_T(A131*60,K131,I131,J131,"")</f>
        <v>0.16509766585548893</v>
      </c>
      <c r="M131">
        <f t="shared" ref="M131:M187" si="34">1/L131 * 12/4</f>
        <v>18.171062470537407</v>
      </c>
    </row>
    <row r="132" spans="1:13" x14ac:dyDescent="0.3">
      <c r="A132">
        <v>192</v>
      </c>
      <c r="B132">
        <f>M131-M132</f>
        <v>4.655892525165795</v>
      </c>
      <c r="C132">
        <f t="shared" si="31"/>
        <v>4.655892525165795</v>
      </c>
      <c r="D132" t="s">
        <v>32</v>
      </c>
      <c r="E132" t="s">
        <v>19</v>
      </c>
      <c r="F132">
        <v>1</v>
      </c>
      <c r="G132">
        <f>G131+5</f>
        <v>40</v>
      </c>
      <c r="I132">
        <v>2100</v>
      </c>
      <c r="J132" t="s">
        <v>25</v>
      </c>
      <c r="K132">
        <f>AVERAGE(G132:G133)</f>
        <v>42.5</v>
      </c>
      <c r="L132" cm="1">
        <f t="array" ref="L132">STOWA2024_NDJF_T(A132*60,K132,I132,J132,"")</f>
        <v>0.22197279147254648</v>
      </c>
      <c r="M132">
        <f t="shared" si="34"/>
        <v>13.515169945371612</v>
      </c>
    </row>
    <row r="133" spans="1:13" x14ac:dyDescent="0.3">
      <c r="A133">
        <v>192</v>
      </c>
      <c r="B133">
        <f t="shared" ref="B133:B155" si="35">M132-M133</f>
        <v>3.5039997051081837</v>
      </c>
      <c r="C133">
        <f t="shared" si="31"/>
        <v>3.5039997051081837</v>
      </c>
      <c r="D133" t="s">
        <v>32</v>
      </c>
      <c r="E133" t="s">
        <v>19</v>
      </c>
      <c r="F133">
        <v>1</v>
      </c>
      <c r="G133">
        <f t="shared" ref="G133:G156" si="36">G132+5</f>
        <v>45</v>
      </c>
      <c r="I133">
        <v>2100</v>
      </c>
      <c r="J133" t="s">
        <v>25</v>
      </c>
      <c r="K133">
        <f t="shared" ref="K133:K155" si="37">AVERAGE(G133:G134)</f>
        <v>47.5</v>
      </c>
      <c r="L133" cm="1">
        <f t="array" ref="L133">STOWA2024_NDJF_T(A133*60,K133,I133,J133,"")</f>
        <v>0.2996652666972387</v>
      </c>
      <c r="M133">
        <f t="shared" si="34"/>
        <v>10.011170240263429</v>
      </c>
    </row>
    <row r="134" spans="1:13" x14ac:dyDescent="0.3">
      <c r="A134">
        <v>192</v>
      </c>
      <c r="B134">
        <f t="shared" si="35"/>
        <v>2.6265362790409883</v>
      </c>
      <c r="C134">
        <f t="shared" si="31"/>
        <v>2.6265362790409883</v>
      </c>
      <c r="D134" t="s">
        <v>32</v>
      </c>
      <c r="E134" t="s">
        <v>19</v>
      </c>
      <c r="F134">
        <v>1</v>
      </c>
      <c r="G134">
        <f t="shared" si="36"/>
        <v>50</v>
      </c>
      <c r="I134">
        <v>2100</v>
      </c>
      <c r="J134" t="s">
        <v>25</v>
      </c>
      <c r="K134">
        <f t="shared" si="37"/>
        <v>52.5</v>
      </c>
      <c r="L134" cm="1">
        <f t="array" ref="L134">STOWA2024_NDJF_T(A134*60,K134,I134,J134,"")</f>
        <v>0.40624897804729987</v>
      </c>
      <c r="M134">
        <f t="shared" si="34"/>
        <v>7.3846339612224403</v>
      </c>
    </row>
    <row r="135" spans="1:13" x14ac:dyDescent="0.3">
      <c r="A135">
        <v>192</v>
      </c>
      <c r="B135">
        <f t="shared" si="35"/>
        <v>1.9609419088334157</v>
      </c>
      <c r="C135">
        <f t="shared" si="31"/>
        <v>1.9609419088334157</v>
      </c>
      <c r="D135" t="s">
        <v>32</v>
      </c>
      <c r="E135" t="s">
        <v>19</v>
      </c>
      <c r="F135">
        <v>1</v>
      </c>
      <c r="G135">
        <f t="shared" si="36"/>
        <v>55</v>
      </c>
      <c r="I135">
        <v>2100</v>
      </c>
      <c r="J135" t="s">
        <v>25</v>
      </c>
      <c r="K135">
        <f t="shared" si="37"/>
        <v>57.5</v>
      </c>
      <c r="L135" cm="1">
        <f t="array" ref="L135">STOWA2024_NDJF_T(A135*60,K135,I135,J135,"")</f>
        <v>0.55312874901858811</v>
      </c>
      <c r="M135">
        <f t="shared" si="34"/>
        <v>5.4236920523890246</v>
      </c>
    </row>
    <row r="136" spans="1:13" x14ac:dyDescent="0.3">
      <c r="A136">
        <v>192</v>
      </c>
      <c r="B136">
        <f t="shared" si="35"/>
        <v>1.4579137032064837</v>
      </c>
      <c r="C136">
        <f t="shared" si="31"/>
        <v>1.4579137032064837</v>
      </c>
      <c r="D136" t="s">
        <v>32</v>
      </c>
      <c r="E136" t="s">
        <v>19</v>
      </c>
      <c r="F136">
        <v>1</v>
      </c>
      <c r="G136">
        <f t="shared" si="36"/>
        <v>60</v>
      </c>
      <c r="I136">
        <v>2100</v>
      </c>
      <c r="J136" t="s">
        <v>25</v>
      </c>
      <c r="K136">
        <f t="shared" si="37"/>
        <v>62.5</v>
      </c>
      <c r="L136" cm="1">
        <f t="array" ref="L136">STOWA2024_NDJF_T(A136*60,K136,I136,J136,"")</f>
        <v>0.75647192955662412</v>
      </c>
      <c r="M136">
        <f t="shared" si="34"/>
        <v>3.9657783491825409</v>
      </c>
    </row>
    <row r="137" spans="1:13" x14ac:dyDescent="0.3">
      <c r="A137">
        <v>192</v>
      </c>
      <c r="B137">
        <f t="shared" si="35"/>
        <v>1.0790426322321736</v>
      </c>
      <c r="C137">
        <f t="shared" si="31"/>
        <v>1.0790426322321736</v>
      </c>
      <c r="D137" t="s">
        <v>32</v>
      </c>
      <c r="E137" t="s">
        <v>19</v>
      </c>
      <c r="F137">
        <v>1</v>
      </c>
      <c r="G137">
        <f t="shared" si="36"/>
        <v>65</v>
      </c>
      <c r="I137">
        <v>2100</v>
      </c>
      <c r="J137" t="s">
        <v>25</v>
      </c>
      <c r="K137">
        <f t="shared" si="37"/>
        <v>67.5</v>
      </c>
      <c r="L137" cm="1">
        <f t="array" ref="L137">STOWA2024_NDJF_T(A137*60,K137,I137,J137,"")</f>
        <v>1.0392361110109825</v>
      </c>
      <c r="M137">
        <f t="shared" si="34"/>
        <v>2.8867357169503673</v>
      </c>
    </row>
    <row r="138" spans="1:13" x14ac:dyDescent="0.3">
      <c r="A138">
        <v>192</v>
      </c>
      <c r="B138">
        <f t="shared" si="35"/>
        <v>0.79544153941098505</v>
      </c>
      <c r="C138">
        <f t="shared" si="31"/>
        <v>0.79544153941098505</v>
      </c>
      <c r="D138" t="s">
        <v>32</v>
      </c>
      <c r="E138" t="s">
        <v>19</v>
      </c>
      <c r="F138">
        <v>1</v>
      </c>
      <c r="G138">
        <f t="shared" si="36"/>
        <v>70</v>
      </c>
      <c r="I138">
        <v>2100</v>
      </c>
      <c r="J138" t="s">
        <v>25</v>
      </c>
      <c r="K138">
        <f t="shared" si="37"/>
        <v>72.5</v>
      </c>
      <c r="L138" cm="1">
        <f t="array" ref="L138">STOWA2024_NDJF_T(A138*60,K138,I138,J138,"")</f>
        <v>1.4345184107621824</v>
      </c>
      <c r="M138">
        <f t="shared" si="34"/>
        <v>2.0912941775393823</v>
      </c>
    </row>
    <row r="139" spans="1:13" x14ac:dyDescent="0.3">
      <c r="A139">
        <v>192</v>
      </c>
      <c r="B139">
        <f t="shared" si="35"/>
        <v>0.58359649007127579</v>
      </c>
      <c r="C139">
        <f t="shared" si="31"/>
        <v>0.58359649007127579</v>
      </c>
      <c r="D139" t="s">
        <v>32</v>
      </c>
      <c r="E139" t="s">
        <v>19</v>
      </c>
      <c r="F139">
        <v>1</v>
      </c>
      <c r="G139">
        <f t="shared" si="36"/>
        <v>75</v>
      </c>
      <c r="I139">
        <v>2100</v>
      </c>
      <c r="J139" t="s">
        <v>25</v>
      </c>
      <c r="K139">
        <f t="shared" si="37"/>
        <v>77.5</v>
      </c>
      <c r="L139" cm="1">
        <f t="array" ref="L139">STOWA2024_NDJF_T(A139*60,K139,I139,J139,"")</f>
        <v>1.9897888183657912</v>
      </c>
      <c r="M139">
        <f t="shared" si="34"/>
        <v>1.5076976874681065</v>
      </c>
    </row>
    <row r="140" spans="1:13" x14ac:dyDescent="0.3">
      <c r="A140">
        <v>192</v>
      </c>
      <c r="B140">
        <f t="shared" si="35"/>
        <v>0.42616570312123181</v>
      </c>
      <c r="C140">
        <f t="shared" si="31"/>
        <v>0.42616570312123181</v>
      </c>
      <c r="D140" t="s">
        <v>32</v>
      </c>
      <c r="E140" t="s">
        <v>19</v>
      </c>
      <c r="F140">
        <v>1</v>
      </c>
      <c r="G140">
        <f t="shared" si="36"/>
        <v>80</v>
      </c>
      <c r="I140">
        <v>2100</v>
      </c>
      <c r="J140" t="s">
        <v>25</v>
      </c>
      <c r="K140">
        <f t="shared" si="37"/>
        <v>82.5</v>
      </c>
      <c r="L140" cm="1">
        <f t="array" ref="L140">STOWA2024_NDJF_T(A140*60,K140,I140,J140,"")</f>
        <v>2.7738430702182768</v>
      </c>
      <c r="M140">
        <f t="shared" si="34"/>
        <v>1.0815319843468747</v>
      </c>
    </row>
    <row r="141" spans="1:13" x14ac:dyDescent="0.3">
      <c r="A141">
        <v>192</v>
      </c>
      <c r="B141">
        <f t="shared" si="35"/>
        <v>0.30968965499163414</v>
      </c>
      <c r="C141">
        <f t="shared" si="31"/>
        <v>0.30968965499163414</v>
      </c>
      <c r="D141" t="s">
        <v>32</v>
      </c>
      <c r="E141" t="s">
        <v>19</v>
      </c>
      <c r="F141">
        <v>1</v>
      </c>
      <c r="G141">
        <f t="shared" si="36"/>
        <v>85</v>
      </c>
      <c r="I141">
        <v>2100</v>
      </c>
      <c r="J141" t="s">
        <v>25</v>
      </c>
      <c r="K141">
        <f t="shared" si="37"/>
        <v>87.5</v>
      </c>
      <c r="L141" cm="1">
        <f t="array" ref="L141">STOWA2024_NDJF_T(A141*60,K141,I141,J141,"")</f>
        <v>3.8868041903144306</v>
      </c>
      <c r="M141">
        <f t="shared" si="34"/>
        <v>0.77184232935524055</v>
      </c>
    </row>
    <row r="142" spans="1:13" x14ac:dyDescent="0.3">
      <c r="A142">
        <v>192</v>
      </c>
      <c r="B142">
        <f t="shared" si="35"/>
        <v>0.2239379244005909</v>
      </c>
      <c r="C142">
        <f t="shared" si="31"/>
        <v>0.2239379244005909</v>
      </c>
      <c r="D142" t="s">
        <v>32</v>
      </c>
      <c r="E142" t="s">
        <v>19</v>
      </c>
      <c r="F142">
        <v>1</v>
      </c>
      <c r="G142">
        <f t="shared" si="36"/>
        <v>90</v>
      </c>
      <c r="I142">
        <v>2100</v>
      </c>
      <c r="J142" t="s">
        <v>25</v>
      </c>
      <c r="K142">
        <f t="shared" si="37"/>
        <v>92.5</v>
      </c>
      <c r="L142" cm="1">
        <f t="array" ref="L142">STOWA2024_NDJF_T(A142*60,K142,I142,J142,"")</f>
        <v>5.4754077041017979</v>
      </c>
      <c r="M142">
        <f t="shared" si="34"/>
        <v>0.54790440495464965</v>
      </c>
    </row>
    <row r="143" spans="1:13" x14ac:dyDescent="0.3">
      <c r="A143">
        <v>192</v>
      </c>
      <c r="B143">
        <f t="shared" si="35"/>
        <v>0.16109144663443076</v>
      </c>
      <c r="C143">
        <f t="shared" si="31"/>
        <v>0.16109144663443076</v>
      </c>
      <c r="D143" t="s">
        <v>32</v>
      </c>
      <c r="E143" t="s">
        <v>19</v>
      </c>
      <c r="F143">
        <v>1</v>
      </c>
      <c r="G143">
        <f t="shared" si="36"/>
        <v>95</v>
      </c>
      <c r="I143">
        <v>2100</v>
      </c>
      <c r="J143" t="s">
        <v>25</v>
      </c>
      <c r="K143">
        <f t="shared" si="37"/>
        <v>97.5</v>
      </c>
      <c r="L143" cm="1">
        <f t="array" ref="L143">STOWA2024_NDJF_T(A143*60,K143,I143,J143,"")</f>
        <v>7.755686399514266</v>
      </c>
      <c r="M143">
        <f t="shared" si="34"/>
        <v>0.38681295832021889</v>
      </c>
    </row>
    <row r="144" spans="1:13" x14ac:dyDescent="0.3">
      <c r="A144">
        <v>192</v>
      </c>
      <c r="B144">
        <f t="shared" si="35"/>
        <v>0.11527128541970416</v>
      </c>
      <c r="C144">
        <f t="shared" si="31"/>
        <v>0.11527128541970416</v>
      </c>
      <c r="D144" t="s">
        <v>32</v>
      </c>
      <c r="E144" t="s">
        <v>19</v>
      </c>
      <c r="F144">
        <v>1</v>
      </c>
      <c r="G144">
        <f t="shared" si="36"/>
        <v>100</v>
      </c>
      <c r="I144">
        <v>2100</v>
      </c>
      <c r="J144" t="s">
        <v>25</v>
      </c>
      <c r="K144">
        <f t="shared" si="37"/>
        <v>102.5</v>
      </c>
      <c r="L144" cm="1">
        <f t="array" ref="L144">STOWA2024_NDJF_T(A144*60,K144,I144,J144,"")</f>
        <v>11.048027980217666</v>
      </c>
      <c r="M144">
        <f t="shared" si="34"/>
        <v>0.27154167290051473</v>
      </c>
    </row>
    <row r="145" spans="1:13" x14ac:dyDescent="0.3">
      <c r="A145">
        <v>192</v>
      </c>
      <c r="B145">
        <f t="shared" si="35"/>
        <v>8.2034131543575362E-2</v>
      </c>
      <c r="C145">
        <f t="shared" si="31"/>
        <v>8.2034131543575362E-2</v>
      </c>
      <c r="D145" t="s">
        <v>32</v>
      </c>
      <c r="E145" t="s">
        <v>19</v>
      </c>
      <c r="F145">
        <v>1</v>
      </c>
      <c r="G145">
        <f t="shared" si="36"/>
        <v>105</v>
      </c>
      <c r="I145">
        <v>2100</v>
      </c>
      <c r="J145" t="s">
        <v>25</v>
      </c>
      <c r="K145">
        <f t="shared" si="37"/>
        <v>107.5</v>
      </c>
      <c r="L145" cm="1">
        <f t="array" ref="L145">STOWA2024_NDJF_T(A145*60,K145,I145,J145,"")</f>
        <v>15.830504572635819</v>
      </c>
      <c r="M145">
        <f t="shared" si="34"/>
        <v>0.18950754135693937</v>
      </c>
    </row>
    <row r="146" spans="1:13" x14ac:dyDescent="0.3">
      <c r="A146">
        <v>192</v>
      </c>
      <c r="B146">
        <f t="shared" si="35"/>
        <v>5.8048952160609596E-2</v>
      </c>
      <c r="C146">
        <f t="shared" si="31"/>
        <v>5.8048952160609596E-2</v>
      </c>
      <c r="D146" t="s">
        <v>32</v>
      </c>
      <c r="E146" t="s">
        <v>19</v>
      </c>
      <c r="F146">
        <v>1</v>
      </c>
      <c r="G146">
        <f t="shared" si="36"/>
        <v>110</v>
      </c>
      <c r="I146">
        <v>2100</v>
      </c>
      <c r="J146" t="s">
        <v>25</v>
      </c>
      <c r="K146">
        <f t="shared" si="37"/>
        <v>112.5</v>
      </c>
      <c r="L146" cm="1">
        <f t="array" ref="L146">STOWA2024_NDJF_T(A146*60,K146,I146,J146,"")</f>
        <v>22.820874758663223</v>
      </c>
      <c r="M146">
        <f t="shared" si="34"/>
        <v>0.13145858919632977</v>
      </c>
    </row>
    <row r="147" spans="1:13" x14ac:dyDescent="0.3">
      <c r="A147">
        <v>192</v>
      </c>
      <c r="B147">
        <f t="shared" si="35"/>
        <v>4.08365320281521E-2</v>
      </c>
      <c r="C147">
        <f t="shared" si="31"/>
        <v>4.08365320281521E-2</v>
      </c>
      <c r="D147" t="s">
        <v>32</v>
      </c>
      <c r="E147" t="s">
        <v>19</v>
      </c>
      <c r="F147">
        <v>1</v>
      </c>
      <c r="G147">
        <f t="shared" si="36"/>
        <v>115</v>
      </c>
      <c r="I147">
        <v>2100</v>
      </c>
      <c r="J147" t="s">
        <v>25</v>
      </c>
      <c r="K147">
        <f t="shared" si="37"/>
        <v>117.5</v>
      </c>
      <c r="L147" cm="1">
        <f t="array" ref="L147">STOWA2024_NDJF_T(A147*60,K147,I147,J147,"")</f>
        <v>33.104523266698287</v>
      </c>
      <c r="M147">
        <f t="shared" si="34"/>
        <v>9.0622057168177672E-2</v>
      </c>
    </row>
    <row r="148" spans="1:13" x14ac:dyDescent="0.3">
      <c r="A148">
        <v>192</v>
      </c>
      <c r="B148">
        <f t="shared" si="35"/>
        <v>2.8554207379066554E-2</v>
      </c>
      <c r="C148">
        <f t="shared" si="31"/>
        <v>2.8554207379066554E-2</v>
      </c>
      <c r="D148" t="s">
        <v>32</v>
      </c>
      <c r="E148" t="s">
        <v>19</v>
      </c>
      <c r="F148">
        <v>1</v>
      </c>
      <c r="G148">
        <f t="shared" si="36"/>
        <v>120</v>
      </c>
      <c r="I148">
        <v>2100</v>
      </c>
      <c r="J148" t="s">
        <v>25</v>
      </c>
      <c r="K148">
        <f t="shared" si="37"/>
        <v>122.5</v>
      </c>
      <c r="L148" cm="1">
        <f t="array" ref="L148">STOWA2024_NDJF_T(A148*60,K148,I148,J148,"")</f>
        <v>48.334202170578585</v>
      </c>
      <c r="M148">
        <f t="shared" si="34"/>
        <v>6.2067849789111118E-2</v>
      </c>
    </row>
    <row r="149" spans="1:13" x14ac:dyDescent="0.3">
      <c r="A149">
        <v>192</v>
      </c>
      <c r="B149">
        <f t="shared" si="35"/>
        <v>1.9841098158107882E-2</v>
      </c>
      <c r="C149">
        <f t="shared" si="31"/>
        <v>1.9841098158107882E-2</v>
      </c>
      <c r="D149" t="s">
        <v>32</v>
      </c>
      <c r="E149" t="s">
        <v>19</v>
      </c>
      <c r="F149">
        <v>1</v>
      </c>
      <c r="G149">
        <f t="shared" si="36"/>
        <v>125</v>
      </c>
      <c r="I149">
        <v>2100</v>
      </c>
      <c r="J149" t="s">
        <v>25</v>
      </c>
      <c r="K149">
        <f t="shared" si="37"/>
        <v>127.5</v>
      </c>
      <c r="L149" cm="1">
        <f t="array" ref="L149">STOWA2024_NDJF_T(A149*60,K149,I149,J149,"")</f>
        <v>71.045010192007638</v>
      </c>
      <c r="M149">
        <f t="shared" si="34"/>
        <v>4.2226751631003236E-2</v>
      </c>
    </row>
    <row r="150" spans="1:13" x14ac:dyDescent="0.3">
      <c r="A150">
        <v>192</v>
      </c>
      <c r="B150">
        <f t="shared" si="35"/>
        <v>1.3697595469122449E-2</v>
      </c>
      <c r="C150">
        <f t="shared" si="31"/>
        <v>1.3697595469122449E-2</v>
      </c>
      <c r="D150" t="s">
        <v>32</v>
      </c>
      <c r="E150" t="s">
        <v>19</v>
      </c>
      <c r="F150">
        <v>1</v>
      </c>
      <c r="G150">
        <f t="shared" si="36"/>
        <v>130</v>
      </c>
      <c r="I150">
        <v>2100</v>
      </c>
      <c r="J150" t="s">
        <v>25</v>
      </c>
      <c r="K150">
        <f t="shared" si="37"/>
        <v>132.5</v>
      </c>
      <c r="L150" cm="1">
        <f t="array" ref="L150">STOWA2024_NDJF_T(A150*60,K150,I150,J150,"")</f>
        <v>105.15558129295279</v>
      </c>
      <c r="M150">
        <f t="shared" si="34"/>
        <v>2.8529156161880787E-2</v>
      </c>
    </row>
    <row r="151" spans="1:13" x14ac:dyDescent="0.3">
      <c r="A151">
        <v>192</v>
      </c>
      <c r="B151">
        <f t="shared" si="35"/>
        <v>9.3926535787463294E-3</v>
      </c>
      <c r="C151">
        <f t="shared" si="31"/>
        <v>9.3926535787463294E-3</v>
      </c>
      <c r="D151" t="s">
        <v>32</v>
      </c>
      <c r="E151" t="s">
        <v>19</v>
      </c>
      <c r="F151">
        <v>1</v>
      </c>
      <c r="G151">
        <f t="shared" si="36"/>
        <v>135</v>
      </c>
      <c r="I151">
        <v>2100</v>
      </c>
      <c r="J151" t="s">
        <v>25</v>
      </c>
      <c r="K151">
        <f t="shared" si="37"/>
        <v>137.5</v>
      </c>
      <c r="L151" cm="1">
        <f t="array" ref="L151">STOWA2024_NDJF_T(A151*60,K151,I151,J151,"")</f>
        <v>156.76845792313091</v>
      </c>
      <c r="M151">
        <f t="shared" si="34"/>
        <v>1.9136502583134457E-2</v>
      </c>
    </row>
    <row r="152" spans="1:13" x14ac:dyDescent="0.3">
      <c r="A152">
        <v>192</v>
      </c>
      <c r="B152">
        <f t="shared" si="35"/>
        <v>6.3958559804424605E-3</v>
      </c>
      <c r="C152">
        <f t="shared" si="31"/>
        <v>6.3958559804424605E-3</v>
      </c>
      <c r="D152" t="s">
        <v>32</v>
      </c>
      <c r="E152" t="s">
        <v>19</v>
      </c>
      <c r="F152">
        <v>1</v>
      </c>
      <c r="G152">
        <f t="shared" si="36"/>
        <v>140</v>
      </c>
      <c r="I152">
        <v>2100</v>
      </c>
      <c r="J152" t="s">
        <v>25</v>
      </c>
      <c r="K152">
        <f t="shared" si="37"/>
        <v>142.5</v>
      </c>
      <c r="L152" cm="1">
        <f t="array" ref="L152">STOWA2024_NDJF_T(A152*60,K152,I152,J152,"")</f>
        <v>235.46685608296553</v>
      </c>
      <c r="M152">
        <f t="shared" si="34"/>
        <v>1.2740646602691997E-2</v>
      </c>
    </row>
    <row r="153" spans="1:13" x14ac:dyDescent="0.3">
      <c r="A153">
        <v>192</v>
      </c>
      <c r="B153">
        <f t="shared" si="35"/>
        <v>4.3237527243686711E-3</v>
      </c>
      <c r="C153">
        <f t="shared" si="31"/>
        <v>4.3237527243686711E-3</v>
      </c>
      <c r="D153" t="s">
        <v>32</v>
      </c>
      <c r="E153" t="s">
        <v>19</v>
      </c>
      <c r="F153">
        <v>1</v>
      </c>
      <c r="G153">
        <f t="shared" si="36"/>
        <v>145</v>
      </c>
      <c r="I153">
        <v>2100</v>
      </c>
      <c r="J153" t="s">
        <v>25</v>
      </c>
      <c r="K153">
        <f t="shared" si="37"/>
        <v>147.5</v>
      </c>
      <c r="L153" cm="1">
        <f t="array" ref="L153">STOWA2024_NDJF_T(A153*60,K153,I153,J153,"")</f>
        <v>356.42602168552116</v>
      </c>
      <c r="M153">
        <f t="shared" si="34"/>
        <v>8.4168938783233255E-3</v>
      </c>
    </row>
    <row r="154" spans="1:13" x14ac:dyDescent="0.3">
      <c r="A154">
        <v>192</v>
      </c>
      <c r="B154">
        <f t="shared" si="35"/>
        <v>2.9010726503668352E-3</v>
      </c>
      <c r="C154">
        <f t="shared" si="31"/>
        <v>2.9010726503668352E-3</v>
      </c>
      <c r="D154" t="s">
        <v>32</v>
      </c>
      <c r="E154" t="s">
        <v>19</v>
      </c>
      <c r="F154">
        <v>1</v>
      </c>
      <c r="G154">
        <f t="shared" si="36"/>
        <v>150</v>
      </c>
      <c r="I154">
        <v>2100</v>
      </c>
      <c r="J154" t="s">
        <v>25</v>
      </c>
      <c r="K154">
        <f t="shared" si="37"/>
        <v>152.5</v>
      </c>
      <c r="L154" cm="1">
        <f t="array" ref="L154">STOWA2024_NDJF_T(A154*60,K154,I154,J154,"")</f>
        <v>543.8899986088644</v>
      </c>
      <c r="M154">
        <f t="shared" si="34"/>
        <v>5.5158212279564902E-3</v>
      </c>
    </row>
    <row r="155" spans="1:13" x14ac:dyDescent="0.3">
      <c r="A155">
        <v>192</v>
      </c>
      <c r="B155">
        <f t="shared" si="35"/>
        <v>1.9313071008197789E-3</v>
      </c>
      <c r="C155">
        <f t="shared" si="31"/>
        <v>1.9313071008197789E-3</v>
      </c>
      <c r="D155" t="s">
        <v>32</v>
      </c>
      <c r="E155" t="s">
        <v>19</v>
      </c>
      <c r="F155">
        <v>1</v>
      </c>
      <c r="G155">
        <f t="shared" si="36"/>
        <v>155</v>
      </c>
      <c r="I155">
        <v>2100</v>
      </c>
      <c r="J155" t="s">
        <v>25</v>
      </c>
      <c r="K155">
        <f t="shared" si="37"/>
        <v>157.5</v>
      </c>
      <c r="L155" cm="1">
        <f t="array" ref="L155">STOWA2024_NDJF_T(A155*60,K155,I155,J155,"")</f>
        <v>836.93351277049715</v>
      </c>
      <c r="M155">
        <f t="shared" si="34"/>
        <v>3.5845141271367113E-3</v>
      </c>
    </row>
    <row r="156" spans="1:13" x14ac:dyDescent="0.3">
      <c r="A156">
        <v>192</v>
      </c>
      <c r="B156" s="1">
        <f>M155</f>
        <v>3.5845141271367113E-3</v>
      </c>
      <c r="C156">
        <f t="shared" si="31"/>
        <v>3.5845141271367113E-3</v>
      </c>
      <c r="D156" t="s">
        <v>32</v>
      </c>
      <c r="E156" t="s">
        <v>19</v>
      </c>
      <c r="F156">
        <v>1</v>
      </c>
      <c r="G156">
        <f t="shared" si="36"/>
        <v>160</v>
      </c>
      <c r="I156">
        <v>2100</v>
      </c>
      <c r="J156" t="s">
        <v>25</v>
      </c>
      <c r="K156" s="1">
        <v>555</v>
      </c>
      <c r="L156" cm="1">
        <f t="array" ref="L156">STOWA2024_NDJF_T(A156*60,K156,I156,J156,"")</f>
        <v>4.3405169062213379E+278</v>
      </c>
      <c r="M156">
        <f t="shared" si="34"/>
        <v>6.9116192030033293E-279</v>
      </c>
    </row>
    <row r="157" spans="1:13" x14ac:dyDescent="0.3">
      <c r="A157">
        <v>216</v>
      </c>
      <c r="B157" s="1">
        <f>365.25*24/A157 - M157</f>
        <v>-31.528132197764968</v>
      </c>
      <c r="C157">
        <f>B157</f>
        <v>-31.528132197764968</v>
      </c>
      <c r="D157" t="s">
        <v>32</v>
      </c>
      <c r="E157" t="s">
        <v>19</v>
      </c>
      <c r="F157">
        <v>1</v>
      </c>
      <c r="G157">
        <v>10</v>
      </c>
      <c r="I157">
        <v>2100</v>
      </c>
      <c r="J157" t="s">
        <v>25</v>
      </c>
      <c r="K157" s="1">
        <v>12.5</v>
      </c>
      <c r="L157" cm="1">
        <f t="array" ref="L157">STOWA2024_NDJF_T(A157*60,K157,I157,J157,"")</f>
        <v>4.1602260859699765E-2</v>
      </c>
      <c r="M157">
        <f t="shared" si="34"/>
        <v>72.111465531098304</v>
      </c>
    </row>
    <row r="158" spans="1:13" x14ac:dyDescent="0.3">
      <c r="A158">
        <v>216</v>
      </c>
      <c r="B158">
        <f t="shared" ref="B158:B162" si="38">M157-M158</f>
        <v>15.86471451041767</v>
      </c>
      <c r="C158">
        <f t="shared" ref="C158:C187" si="39">B158</f>
        <v>15.86471451041767</v>
      </c>
      <c r="D158" t="s">
        <v>32</v>
      </c>
      <c r="E158" t="s">
        <v>19</v>
      </c>
      <c r="F158">
        <v>1</v>
      </c>
      <c r="G158">
        <f t="shared" ref="G158:G162" si="40">G157+5</f>
        <v>15</v>
      </c>
      <c r="I158">
        <v>2100</v>
      </c>
      <c r="J158" t="s">
        <v>25</v>
      </c>
      <c r="K158">
        <f t="shared" ref="K158:K162" si="41">AVERAGE(G158:G159)</f>
        <v>17.5</v>
      </c>
      <c r="L158" cm="1">
        <f t="array" ref="L158">STOWA2024_NDJF_T(A158*60,K158,I158,J158,"")</f>
        <v>5.3336414024997982E-2</v>
      </c>
      <c r="M158">
        <f t="shared" si="34"/>
        <v>56.246751020680634</v>
      </c>
    </row>
    <row r="159" spans="1:13" x14ac:dyDescent="0.3">
      <c r="A159">
        <v>216</v>
      </c>
      <c r="B159">
        <f t="shared" si="38"/>
        <v>12.547968148211531</v>
      </c>
      <c r="C159">
        <f t="shared" si="39"/>
        <v>12.547968148211531</v>
      </c>
      <c r="D159" t="s">
        <v>32</v>
      </c>
      <c r="E159" t="s">
        <v>19</v>
      </c>
      <c r="F159">
        <v>1</v>
      </c>
      <c r="G159">
        <f t="shared" si="40"/>
        <v>20</v>
      </c>
      <c r="I159">
        <v>2100</v>
      </c>
      <c r="J159" t="s">
        <v>25</v>
      </c>
      <c r="K159">
        <f t="shared" si="41"/>
        <v>22.5</v>
      </c>
      <c r="L159" cm="1">
        <f t="array" ref="L159">STOWA2024_NDJF_T(A159*60,K159,I159,J159,"")</f>
        <v>6.865179766574335E-2</v>
      </c>
      <c r="M159">
        <f t="shared" si="34"/>
        <v>43.698782872469103</v>
      </c>
    </row>
    <row r="160" spans="1:13" x14ac:dyDescent="0.3">
      <c r="A160">
        <v>216</v>
      </c>
      <c r="B160">
        <f t="shared" si="38"/>
        <v>9.8869722808862193</v>
      </c>
      <c r="C160">
        <f t="shared" si="39"/>
        <v>9.8869722808862193</v>
      </c>
      <c r="D160" t="s">
        <v>32</v>
      </c>
      <c r="E160" t="s">
        <v>19</v>
      </c>
      <c r="F160">
        <v>1</v>
      </c>
      <c r="G160">
        <f t="shared" si="40"/>
        <v>25</v>
      </c>
      <c r="I160">
        <v>2100</v>
      </c>
      <c r="J160" t="s">
        <v>25</v>
      </c>
      <c r="K160">
        <f t="shared" si="41"/>
        <v>27.5</v>
      </c>
      <c r="L160" cm="1">
        <f t="array" ref="L160">STOWA2024_NDJF_T(A160*60,K160,I160,J160,"")</f>
        <v>8.8726393159993047E-2</v>
      </c>
      <c r="M160">
        <f t="shared" si="34"/>
        <v>33.811810591582883</v>
      </c>
    </row>
    <row r="161" spans="1:13" x14ac:dyDescent="0.3">
      <c r="A161">
        <v>216</v>
      </c>
      <c r="B161">
        <f t="shared" si="38"/>
        <v>7.7600355894606139</v>
      </c>
      <c r="C161">
        <f t="shared" si="39"/>
        <v>7.7600355894606139</v>
      </c>
      <c r="D161" t="s">
        <v>32</v>
      </c>
      <c r="E161" t="s">
        <v>19</v>
      </c>
      <c r="F161">
        <v>1</v>
      </c>
      <c r="G161">
        <f t="shared" si="40"/>
        <v>30</v>
      </c>
      <c r="I161">
        <v>2100</v>
      </c>
      <c r="J161" t="s">
        <v>25</v>
      </c>
      <c r="K161">
        <f t="shared" si="41"/>
        <v>32.5</v>
      </c>
      <c r="L161" cm="1">
        <f t="array" ref="L161">STOWA2024_NDJF_T(A161*60,K161,I161,J161,"")</f>
        <v>0.11515530130885936</v>
      </c>
      <c r="M161">
        <f t="shared" si="34"/>
        <v>26.05177500212227</v>
      </c>
    </row>
    <row r="162" spans="1:13" x14ac:dyDescent="0.3">
      <c r="A162">
        <v>216</v>
      </c>
      <c r="B162">
        <f t="shared" si="38"/>
        <v>6.0662565666483452</v>
      </c>
      <c r="C162">
        <f t="shared" si="39"/>
        <v>6.0662565666483452</v>
      </c>
      <c r="D162" t="s">
        <v>32</v>
      </c>
      <c r="E162" t="s">
        <v>19</v>
      </c>
      <c r="F162">
        <v>1</v>
      </c>
      <c r="G162">
        <f t="shared" si="40"/>
        <v>35</v>
      </c>
      <c r="I162">
        <v>2100</v>
      </c>
      <c r="J162" t="s">
        <v>25</v>
      </c>
      <c r="K162">
        <f t="shared" si="41"/>
        <v>37.5</v>
      </c>
      <c r="L162" cm="1">
        <f t="array" ref="L162">STOWA2024_NDJF_T(A162*60,K162,I162,J162,"")</f>
        <v>0.15010869043432246</v>
      </c>
      <c r="M162">
        <f t="shared" si="34"/>
        <v>19.985518435473924</v>
      </c>
    </row>
    <row r="163" spans="1:13" x14ac:dyDescent="0.3">
      <c r="A163">
        <v>216</v>
      </c>
      <c r="B163">
        <f>M162-M163</f>
        <v>4.7225632513082463</v>
      </c>
      <c r="C163">
        <f t="shared" si="39"/>
        <v>4.7225632513082463</v>
      </c>
      <c r="D163" t="s">
        <v>32</v>
      </c>
      <c r="E163" t="s">
        <v>19</v>
      </c>
      <c r="F163">
        <v>1</v>
      </c>
      <c r="G163">
        <f>G162+5</f>
        <v>40</v>
      </c>
      <c r="I163">
        <v>2100</v>
      </c>
      <c r="J163" t="s">
        <v>25</v>
      </c>
      <c r="K163">
        <f>AVERAGE(G163:G164)</f>
        <v>42.5</v>
      </c>
      <c r="L163" cm="1">
        <f t="array" ref="L163">STOWA2024_NDJF_T(A163*60,K163,I163,J163,"")</f>
        <v>0.19655433458340391</v>
      </c>
      <c r="M163">
        <f t="shared" si="34"/>
        <v>15.262955184165678</v>
      </c>
    </row>
    <row r="164" spans="1:13" x14ac:dyDescent="0.3">
      <c r="A164">
        <v>216</v>
      </c>
      <c r="B164">
        <f t="shared" ref="B164:B186" si="42">M163-M164</f>
        <v>3.6608742397612826</v>
      </c>
      <c r="C164">
        <f t="shared" si="39"/>
        <v>3.6608742397612826</v>
      </c>
      <c r="D164" t="s">
        <v>32</v>
      </c>
      <c r="E164" t="s">
        <v>19</v>
      </c>
      <c r="F164">
        <v>1</v>
      </c>
      <c r="G164">
        <f t="shared" ref="G164:G187" si="43">G163+5</f>
        <v>45</v>
      </c>
      <c r="I164">
        <v>2100</v>
      </c>
      <c r="J164" t="s">
        <v>25</v>
      </c>
      <c r="K164">
        <f t="shared" ref="K164:K186" si="44">AVERAGE(G164:G165)</f>
        <v>47.5</v>
      </c>
      <c r="L164" cm="1">
        <f t="array" ref="L164">STOWA2024_NDJF_T(A164*60,K164,I164,J164,"")</f>
        <v>0.2585743035560254</v>
      </c>
      <c r="M164">
        <f t="shared" si="34"/>
        <v>11.602080944404396</v>
      </c>
    </row>
    <row r="165" spans="1:13" x14ac:dyDescent="0.3">
      <c r="A165">
        <v>216</v>
      </c>
      <c r="B165">
        <f t="shared" si="42"/>
        <v>2.8251275498187276</v>
      </c>
      <c r="C165">
        <f t="shared" si="39"/>
        <v>2.8251275498187276</v>
      </c>
      <c r="D165" t="s">
        <v>32</v>
      </c>
      <c r="E165" t="s">
        <v>19</v>
      </c>
      <c r="F165">
        <v>1</v>
      </c>
      <c r="G165">
        <f t="shared" si="43"/>
        <v>50</v>
      </c>
      <c r="I165">
        <v>2100</v>
      </c>
      <c r="J165" t="s">
        <v>25</v>
      </c>
      <c r="K165">
        <f t="shared" si="44"/>
        <v>52.5</v>
      </c>
      <c r="L165" cm="1">
        <f t="array" ref="L165">STOWA2024_NDJF_T(A165*60,K165,I165,J165,"")</f>
        <v>0.34180425315356489</v>
      </c>
      <c r="M165">
        <f t="shared" si="34"/>
        <v>8.7769533945856679</v>
      </c>
    </row>
    <row r="166" spans="1:13" x14ac:dyDescent="0.3">
      <c r="A166">
        <v>216</v>
      </c>
      <c r="B166">
        <f t="shared" si="42"/>
        <v>2.1703222577941643</v>
      </c>
      <c r="C166">
        <f t="shared" si="39"/>
        <v>2.1703222577941643</v>
      </c>
      <c r="D166" t="s">
        <v>32</v>
      </c>
      <c r="E166" t="s">
        <v>19</v>
      </c>
      <c r="F166">
        <v>1</v>
      </c>
      <c r="G166">
        <f t="shared" si="43"/>
        <v>55</v>
      </c>
      <c r="I166">
        <v>2100</v>
      </c>
      <c r="J166" t="s">
        <v>25</v>
      </c>
      <c r="K166">
        <f t="shared" si="44"/>
        <v>57.5</v>
      </c>
      <c r="L166" cm="1">
        <f t="array" ref="L166">STOWA2024_NDJF_T(A166*60,K166,I166,J166,"")</f>
        <v>0.45408922306761984</v>
      </c>
      <c r="M166">
        <f t="shared" si="34"/>
        <v>6.6066311367915036</v>
      </c>
    </row>
    <row r="167" spans="1:13" x14ac:dyDescent="0.3">
      <c r="A167">
        <v>216</v>
      </c>
      <c r="B167">
        <f t="shared" si="42"/>
        <v>1.6593006263437227</v>
      </c>
      <c r="C167">
        <f t="shared" si="39"/>
        <v>1.6593006263437227</v>
      </c>
      <c r="D167" t="s">
        <v>32</v>
      </c>
      <c r="E167" t="s">
        <v>19</v>
      </c>
      <c r="F167">
        <v>1</v>
      </c>
      <c r="G167">
        <f t="shared" si="43"/>
        <v>60</v>
      </c>
      <c r="I167">
        <v>2100</v>
      </c>
      <c r="J167" t="s">
        <v>25</v>
      </c>
      <c r="K167">
        <f t="shared" si="44"/>
        <v>62.5</v>
      </c>
      <c r="L167" cm="1">
        <f t="array" ref="L167">STOWA2024_NDJF_T(A167*60,K167,I167,J167,"")</f>
        <v>0.60638762533948254</v>
      </c>
      <c r="M167">
        <f t="shared" si="34"/>
        <v>4.9473305104477809</v>
      </c>
    </row>
    <row r="168" spans="1:13" x14ac:dyDescent="0.3">
      <c r="A168">
        <v>216</v>
      </c>
      <c r="B168">
        <f t="shared" si="42"/>
        <v>1.2623979493074469</v>
      </c>
      <c r="C168">
        <f t="shared" si="39"/>
        <v>1.2623979493074469</v>
      </c>
      <c r="D168" t="s">
        <v>32</v>
      </c>
      <c r="E168" t="s">
        <v>19</v>
      </c>
      <c r="F168">
        <v>1</v>
      </c>
      <c r="G168">
        <f t="shared" si="43"/>
        <v>65</v>
      </c>
      <c r="I168">
        <v>2100</v>
      </c>
      <c r="J168" t="s">
        <v>25</v>
      </c>
      <c r="K168">
        <f t="shared" si="44"/>
        <v>67.5</v>
      </c>
      <c r="L168" cm="1">
        <f t="array" ref="L168">STOWA2024_NDJF_T(A168*60,K168,I168,J168,"")</f>
        <v>0.81412616112345471</v>
      </c>
      <c r="M168">
        <f t="shared" si="34"/>
        <v>3.6849325611403341</v>
      </c>
    </row>
    <row r="169" spans="1:13" x14ac:dyDescent="0.3">
      <c r="A169">
        <v>216</v>
      </c>
      <c r="B169">
        <f t="shared" si="42"/>
        <v>0.9553503523654121</v>
      </c>
      <c r="C169">
        <f t="shared" si="39"/>
        <v>0.9553503523654121</v>
      </c>
      <c r="D169" t="s">
        <v>32</v>
      </c>
      <c r="E169" t="s">
        <v>19</v>
      </c>
      <c r="F169">
        <v>1</v>
      </c>
      <c r="G169">
        <f t="shared" si="43"/>
        <v>70</v>
      </c>
      <c r="I169">
        <v>2100</v>
      </c>
      <c r="J169" t="s">
        <v>25</v>
      </c>
      <c r="K169">
        <f t="shared" si="44"/>
        <v>72.5</v>
      </c>
      <c r="L169" cm="1">
        <f t="array" ref="L169">STOWA2024_NDJF_T(A169*60,K169,I169,J169,"")</f>
        <v>1.0990692972557312</v>
      </c>
      <c r="M169">
        <f t="shared" si="34"/>
        <v>2.729582208774922</v>
      </c>
    </row>
    <row r="170" spans="1:13" x14ac:dyDescent="0.3">
      <c r="A170">
        <v>216</v>
      </c>
      <c r="B170">
        <f t="shared" si="42"/>
        <v>0.71945264394002351</v>
      </c>
      <c r="C170">
        <f t="shared" si="39"/>
        <v>0.71945264394002351</v>
      </c>
      <c r="D170" t="s">
        <v>32</v>
      </c>
      <c r="E170" t="s">
        <v>19</v>
      </c>
      <c r="F170">
        <v>1</v>
      </c>
      <c r="G170">
        <f t="shared" si="43"/>
        <v>75</v>
      </c>
      <c r="I170">
        <v>2100</v>
      </c>
      <c r="J170" t="s">
        <v>25</v>
      </c>
      <c r="K170">
        <f t="shared" si="44"/>
        <v>77.5</v>
      </c>
      <c r="L170" cm="1">
        <f t="array" ref="L170">STOWA2024_NDJF_T(A170*60,K170,I170,J170,"")</f>
        <v>1.4924411105044388</v>
      </c>
      <c r="M170">
        <f t="shared" si="34"/>
        <v>2.0101295648348985</v>
      </c>
    </row>
    <row r="171" spans="1:13" x14ac:dyDescent="0.3">
      <c r="A171">
        <v>216</v>
      </c>
      <c r="B171">
        <f t="shared" si="42"/>
        <v>0.53869454820238794</v>
      </c>
      <c r="C171">
        <f t="shared" si="39"/>
        <v>0.53869454820238794</v>
      </c>
      <c r="D171" t="s">
        <v>32</v>
      </c>
      <c r="E171" t="s">
        <v>19</v>
      </c>
      <c r="F171">
        <v>1</v>
      </c>
      <c r="G171">
        <f t="shared" si="43"/>
        <v>80</v>
      </c>
      <c r="I171">
        <v>2100</v>
      </c>
      <c r="J171" t="s">
        <v>25</v>
      </c>
      <c r="K171">
        <f t="shared" si="44"/>
        <v>82.5</v>
      </c>
      <c r="L171" cm="1">
        <f t="array" ref="L171">STOWA2024_NDJF_T(A171*60,K171,I171,J171,"")</f>
        <v>2.0388260209178148</v>
      </c>
      <c r="M171">
        <f t="shared" si="34"/>
        <v>1.4714350166325105</v>
      </c>
    </row>
    <row r="172" spans="1:13" x14ac:dyDescent="0.3">
      <c r="A172">
        <v>216</v>
      </c>
      <c r="B172">
        <f t="shared" si="42"/>
        <v>0.40104100578765856</v>
      </c>
      <c r="C172">
        <f t="shared" si="39"/>
        <v>0.40104100578765856</v>
      </c>
      <c r="D172" t="s">
        <v>32</v>
      </c>
      <c r="E172" t="s">
        <v>19</v>
      </c>
      <c r="F172">
        <v>1</v>
      </c>
      <c r="G172">
        <f t="shared" si="43"/>
        <v>85</v>
      </c>
      <c r="I172">
        <v>2100</v>
      </c>
      <c r="J172" t="s">
        <v>25</v>
      </c>
      <c r="K172">
        <f t="shared" si="44"/>
        <v>87.5</v>
      </c>
      <c r="L172" cm="1">
        <f t="array" ref="L172">STOWA2024_NDJF_T(A172*60,K172,I172,J172,"")</f>
        <v>2.8027062648006864</v>
      </c>
      <c r="M172">
        <f t="shared" si="34"/>
        <v>1.070394010844852</v>
      </c>
    </row>
    <row r="173" spans="1:13" x14ac:dyDescent="0.3">
      <c r="A173">
        <v>216</v>
      </c>
      <c r="B173">
        <f t="shared" si="42"/>
        <v>0.29679602967484109</v>
      </c>
      <c r="C173">
        <f t="shared" si="39"/>
        <v>0.29679602967484109</v>
      </c>
      <c r="D173" t="s">
        <v>32</v>
      </c>
      <c r="E173" t="s">
        <v>19</v>
      </c>
      <c r="F173">
        <v>1</v>
      </c>
      <c r="G173">
        <f t="shared" si="43"/>
        <v>90</v>
      </c>
      <c r="I173">
        <v>2100</v>
      </c>
      <c r="J173" t="s">
        <v>25</v>
      </c>
      <c r="K173">
        <f t="shared" si="44"/>
        <v>92.5</v>
      </c>
      <c r="L173" cm="1">
        <f t="array" ref="L173">STOWA2024_NDJF_T(A173*60,K173,I173,J173,"")</f>
        <v>3.8779832329225026</v>
      </c>
      <c r="M173">
        <f t="shared" si="34"/>
        <v>0.77359798117001088</v>
      </c>
    </row>
    <row r="174" spans="1:13" x14ac:dyDescent="0.3">
      <c r="A174">
        <v>216</v>
      </c>
      <c r="B174">
        <f t="shared" si="42"/>
        <v>0.21827593771195375</v>
      </c>
      <c r="C174">
        <f t="shared" si="39"/>
        <v>0.21827593771195375</v>
      </c>
      <c r="D174" t="s">
        <v>32</v>
      </c>
      <c r="E174" t="s">
        <v>19</v>
      </c>
      <c r="F174">
        <v>1</v>
      </c>
      <c r="G174">
        <f t="shared" si="43"/>
        <v>95</v>
      </c>
      <c r="I174">
        <v>2100</v>
      </c>
      <c r="J174" t="s">
        <v>25</v>
      </c>
      <c r="K174">
        <f t="shared" si="44"/>
        <v>97.5</v>
      </c>
      <c r="L174" cm="1">
        <f t="array" ref="L174">STOWA2024_NDJF_T(A174*60,K174,I174,J174,"")</f>
        <v>5.4022706920089814</v>
      </c>
      <c r="M174">
        <f t="shared" si="34"/>
        <v>0.55532204345805714</v>
      </c>
    </row>
    <row r="175" spans="1:13" x14ac:dyDescent="0.3">
      <c r="A175">
        <v>216</v>
      </c>
      <c r="B175">
        <f t="shared" si="42"/>
        <v>0.15949943512562414</v>
      </c>
      <c r="C175">
        <f t="shared" si="39"/>
        <v>0.15949943512562414</v>
      </c>
      <c r="D175" t="s">
        <v>32</v>
      </c>
      <c r="E175" t="s">
        <v>19</v>
      </c>
      <c r="F175">
        <v>1</v>
      </c>
      <c r="G175">
        <f t="shared" si="43"/>
        <v>100</v>
      </c>
      <c r="I175">
        <v>2100</v>
      </c>
      <c r="J175" t="s">
        <v>25</v>
      </c>
      <c r="K175">
        <f t="shared" si="44"/>
        <v>102.5</v>
      </c>
      <c r="L175" cm="1">
        <f t="array" ref="L175">STOWA2024_NDJF_T(A175*60,K175,I175,J175,"")</f>
        <v>7.5791527235868239</v>
      </c>
      <c r="M175">
        <f t="shared" si="34"/>
        <v>0.39582260833243299</v>
      </c>
    </row>
    <row r="176" spans="1:13" x14ac:dyDescent="0.3">
      <c r="A176">
        <v>216</v>
      </c>
      <c r="B176">
        <f t="shared" si="42"/>
        <v>0.11576211325367436</v>
      </c>
      <c r="C176">
        <f t="shared" si="39"/>
        <v>0.11576211325367436</v>
      </c>
      <c r="D176" t="s">
        <v>32</v>
      </c>
      <c r="E176" t="s">
        <v>19</v>
      </c>
      <c r="F176">
        <v>1</v>
      </c>
      <c r="G176">
        <f t="shared" si="43"/>
        <v>105</v>
      </c>
      <c r="I176">
        <v>2100</v>
      </c>
      <c r="J176" t="s">
        <v>25</v>
      </c>
      <c r="K176">
        <f t="shared" si="44"/>
        <v>107.5</v>
      </c>
      <c r="L176" cm="1">
        <f t="array" ref="L176">STOWA2024_NDJF_T(A176*60,K176,I176,J176,"")</f>
        <v>10.711971351605088</v>
      </c>
      <c r="M176">
        <f t="shared" si="34"/>
        <v>0.28006049507875863</v>
      </c>
    </row>
    <row r="177" spans="1:13" x14ac:dyDescent="0.3">
      <c r="A177">
        <v>216</v>
      </c>
      <c r="B177">
        <f t="shared" si="42"/>
        <v>8.3427740764404512E-2</v>
      </c>
      <c r="C177">
        <f t="shared" si="39"/>
        <v>8.3427740764404512E-2</v>
      </c>
      <c r="D177" t="s">
        <v>32</v>
      </c>
      <c r="E177" t="s">
        <v>19</v>
      </c>
      <c r="F177">
        <v>1</v>
      </c>
      <c r="G177">
        <f t="shared" si="43"/>
        <v>110</v>
      </c>
      <c r="I177">
        <v>2100</v>
      </c>
      <c r="J177" t="s">
        <v>25</v>
      </c>
      <c r="K177">
        <f t="shared" si="44"/>
        <v>112.5</v>
      </c>
      <c r="L177" cm="1">
        <f t="array" ref="L177">STOWA2024_NDJF_T(A177*60,K177,I177,J177,"")</f>
        <v>15.25686811671234</v>
      </c>
      <c r="M177">
        <f t="shared" si="34"/>
        <v>0.19663275431435412</v>
      </c>
    </row>
    <row r="178" spans="1:13" x14ac:dyDescent="0.3">
      <c r="A178">
        <v>216</v>
      </c>
      <c r="B178">
        <f t="shared" si="42"/>
        <v>5.9683371278246411E-2</v>
      </c>
      <c r="C178">
        <f t="shared" si="39"/>
        <v>5.9683371278246411E-2</v>
      </c>
      <c r="D178" t="s">
        <v>32</v>
      </c>
      <c r="E178" t="s">
        <v>19</v>
      </c>
      <c r="F178">
        <v>1</v>
      </c>
      <c r="G178">
        <f t="shared" si="43"/>
        <v>115</v>
      </c>
      <c r="I178">
        <v>2100</v>
      </c>
      <c r="J178" t="s">
        <v>25</v>
      </c>
      <c r="K178">
        <f t="shared" si="44"/>
        <v>117.5</v>
      </c>
      <c r="L178" cm="1">
        <f t="array" ref="L178">STOWA2024_NDJF_T(A178*60,K178,I178,J178,"")</f>
        <v>21.905903725094024</v>
      </c>
      <c r="M178">
        <f t="shared" si="34"/>
        <v>0.13694938303610771</v>
      </c>
    </row>
    <row r="179" spans="1:13" x14ac:dyDescent="0.3">
      <c r="A179">
        <v>216</v>
      </c>
      <c r="B179">
        <f t="shared" si="42"/>
        <v>4.2368943810705939E-2</v>
      </c>
      <c r="C179">
        <f t="shared" si="39"/>
        <v>4.2368943810705939E-2</v>
      </c>
      <c r="D179" t="s">
        <v>32</v>
      </c>
      <c r="E179" t="s">
        <v>19</v>
      </c>
      <c r="F179">
        <v>1</v>
      </c>
      <c r="G179">
        <f t="shared" si="43"/>
        <v>120</v>
      </c>
      <c r="I179">
        <v>2100</v>
      </c>
      <c r="J179" t="s">
        <v>25</v>
      </c>
      <c r="K179">
        <f t="shared" si="44"/>
        <v>122.5</v>
      </c>
      <c r="L179" cm="1">
        <f t="array" ref="L179">STOWA2024_NDJF_T(A179*60,K179,I179,J179,"")</f>
        <v>31.719032228751594</v>
      </c>
      <c r="M179">
        <f t="shared" si="34"/>
        <v>9.4580439225401769E-2</v>
      </c>
    </row>
    <row r="180" spans="1:13" x14ac:dyDescent="0.3">
      <c r="A180">
        <v>216</v>
      </c>
      <c r="B180">
        <f t="shared" si="42"/>
        <v>2.9836108596787578E-2</v>
      </c>
      <c r="C180">
        <f t="shared" si="39"/>
        <v>2.9836108596787578E-2</v>
      </c>
      <c r="D180" t="s">
        <v>32</v>
      </c>
      <c r="E180" t="s">
        <v>19</v>
      </c>
      <c r="F180">
        <v>1</v>
      </c>
      <c r="G180">
        <f t="shared" si="43"/>
        <v>125</v>
      </c>
      <c r="I180">
        <v>2100</v>
      </c>
      <c r="J180" t="s">
        <v>25</v>
      </c>
      <c r="K180">
        <f t="shared" si="44"/>
        <v>127.5</v>
      </c>
      <c r="L180" cm="1">
        <f t="array" ref="L180">STOWA2024_NDJF_T(A180*60,K180,I180,J180,"")</f>
        <v>46.336103422067509</v>
      </c>
      <c r="M180">
        <f t="shared" si="34"/>
        <v>6.4744330628614191E-2</v>
      </c>
    </row>
    <row r="181" spans="1:13" x14ac:dyDescent="0.3">
      <c r="A181">
        <v>216</v>
      </c>
      <c r="B181">
        <f t="shared" si="42"/>
        <v>2.0833005417244504E-2</v>
      </c>
      <c r="C181">
        <f t="shared" si="39"/>
        <v>2.0833005417244504E-2</v>
      </c>
      <c r="D181" t="s">
        <v>32</v>
      </c>
      <c r="E181" t="s">
        <v>19</v>
      </c>
      <c r="F181">
        <v>1</v>
      </c>
      <c r="G181">
        <f t="shared" si="43"/>
        <v>130</v>
      </c>
      <c r="I181">
        <v>2100</v>
      </c>
      <c r="J181" t="s">
        <v>25</v>
      </c>
      <c r="K181">
        <f t="shared" si="44"/>
        <v>132.5</v>
      </c>
      <c r="L181" cm="1">
        <f t="array" ref="L181">STOWA2024_NDJF_T(A181*60,K181,I181,J181,"")</f>
        <v>68.319504946829269</v>
      </c>
      <c r="M181">
        <f t="shared" si="34"/>
        <v>4.3911325211369687E-2</v>
      </c>
    </row>
    <row r="182" spans="1:13" x14ac:dyDescent="0.3">
      <c r="A182">
        <v>216</v>
      </c>
      <c r="B182">
        <f t="shared" si="42"/>
        <v>1.4418182754344418E-2</v>
      </c>
      <c r="C182">
        <f t="shared" si="39"/>
        <v>1.4418182754344418E-2</v>
      </c>
      <c r="D182" t="s">
        <v>32</v>
      </c>
      <c r="E182" t="s">
        <v>19</v>
      </c>
      <c r="F182">
        <v>1</v>
      </c>
      <c r="G182">
        <f t="shared" si="43"/>
        <v>135</v>
      </c>
      <c r="I182">
        <v>2100</v>
      </c>
      <c r="J182" t="s">
        <v>25</v>
      </c>
      <c r="K182">
        <f t="shared" si="44"/>
        <v>137.5</v>
      </c>
      <c r="L182" cm="1">
        <f t="array" ref="L182">STOWA2024_NDJF_T(A182*60,K182,I182,J182,"")</f>
        <v>101.71856065766229</v>
      </c>
      <c r="M182">
        <f t="shared" si="34"/>
        <v>2.9493142457025268E-2</v>
      </c>
    </row>
    <row r="183" spans="1:13" x14ac:dyDescent="0.3">
      <c r="A183">
        <v>216</v>
      </c>
      <c r="B183">
        <f t="shared" si="42"/>
        <v>9.8857160918156863E-3</v>
      </c>
      <c r="C183">
        <f t="shared" si="39"/>
        <v>9.8857160918156863E-3</v>
      </c>
      <c r="D183" t="s">
        <v>32</v>
      </c>
      <c r="E183" t="s">
        <v>19</v>
      </c>
      <c r="F183">
        <v>1</v>
      </c>
      <c r="G183">
        <f t="shared" si="43"/>
        <v>140</v>
      </c>
      <c r="I183">
        <v>2100</v>
      </c>
      <c r="J183" t="s">
        <v>25</v>
      </c>
      <c r="K183">
        <f t="shared" si="44"/>
        <v>142.5</v>
      </c>
      <c r="L183" cm="1">
        <f t="array" ref="L183">STOWA2024_NDJF_T(A183*60,K183,I183,J183,"")</f>
        <v>153.00325214139511</v>
      </c>
      <c r="M183">
        <f t="shared" si="34"/>
        <v>1.9607426365209582E-2</v>
      </c>
    </row>
    <row r="184" spans="1:13" x14ac:dyDescent="0.3">
      <c r="A184">
        <v>216</v>
      </c>
      <c r="B184">
        <f t="shared" si="42"/>
        <v>6.7118610698806772E-3</v>
      </c>
      <c r="C184">
        <f t="shared" si="39"/>
        <v>6.7118610698806772E-3</v>
      </c>
      <c r="D184" t="s">
        <v>32</v>
      </c>
      <c r="E184" t="s">
        <v>19</v>
      </c>
      <c r="F184">
        <v>1</v>
      </c>
      <c r="G184">
        <f t="shared" si="43"/>
        <v>145</v>
      </c>
      <c r="I184">
        <v>2100</v>
      </c>
      <c r="J184" t="s">
        <v>25</v>
      </c>
      <c r="K184">
        <f t="shared" si="44"/>
        <v>147.5</v>
      </c>
      <c r="L184" cm="1">
        <f t="array" ref="L184">STOWA2024_NDJF_T(A184*60,K184,I184,J184,"")</f>
        <v>232.6381148321334</v>
      </c>
      <c r="M184">
        <f t="shared" si="34"/>
        <v>1.2895565295328905E-2</v>
      </c>
    </row>
    <row r="185" spans="1:13" x14ac:dyDescent="0.3">
      <c r="A185">
        <v>216</v>
      </c>
      <c r="B185">
        <f t="shared" si="42"/>
        <v>4.5101590342149361E-3</v>
      </c>
      <c r="C185">
        <f t="shared" si="39"/>
        <v>4.5101590342149361E-3</v>
      </c>
      <c r="D185" t="s">
        <v>32</v>
      </c>
      <c r="E185" t="s">
        <v>19</v>
      </c>
      <c r="F185">
        <v>1</v>
      </c>
      <c r="G185">
        <f t="shared" si="43"/>
        <v>150</v>
      </c>
      <c r="I185">
        <v>2100</v>
      </c>
      <c r="J185" t="s">
        <v>25</v>
      </c>
      <c r="K185">
        <f t="shared" si="44"/>
        <v>152.5</v>
      </c>
      <c r="L185" cm="1">
        <f t="array" ref="L185">STOWA2024_NDJF_T(A185*60,K185,I185,J185,"")</f>
        <v>357.76441910895102</v>
      </c>
      <c r="M185">
        <f t="shared" si="34"/>
        <v>8.3854062611139688E-3</v>
      </c>
    </row>
    <row r="186" spans="1:13" x14ac:dyDescent="0.3">
      <c r="A186">
        <v>216</v>
      </c>
      <c r="B186">
        <f t="shared" si="42"/>
        <v>2.9977576032430928E-3</v>
      </c>
      <c r="C186">
        <f t="shared" si="39"/>
        <v>2.9977576032430928E-3</v>
      </c>
      <c r="D186" t="s">
        <v>32</v>
      </c>
      <c r="E186" t="s">
        <v>19</v>
      </c>
      <c r="F186">
        <v>1</v>
      </c>
      <c r="G186">
        <f t="shared" si="43"/>
        <v>155</v>
      </c>
      <c r="I186">
        <v>2100</v>
      </c>
      <c r="J186" t="s">
        <v>25</v>
      </c>
      <c r="K186">
        <f t="shared" si="44"/>
        <v>157.5</v>
      </c>
      <c r="L186" cm="1">
        <f t="array" ref="L186">STOWA2024_NDJF_T(A186*60,K186,I186,J186,"")</f>
        <v>556.82918291586566</v>
      </c>
      <c r="M186">
        <f t="shared" si="34"/>
        <v>5.3876486578708759E-3</v>
      </c>
    </row>
    <row r="187" spans="1:13" x14ac:dyDescent="0.3">
      <c r="A187">
        <v>216</v>
      </c>
      <c r="B187" s="1">
        <f>M186</f>
        <v>5.3876486578708759E-3</v>
      </c>
      <c r="C187">
        <f t="shared" si="39"/>
        <v>5.3876486578708759E-3</v>
      </c>
      <c r="D187" t="s">
        <v>32</v>
      </c>
      <c r="E187" t="s">
        <v>19</v>
      </c>
      <c r="F187">
        <v>1</v>
      </c>
      <c r="G187">
        <f t="shared" si="43"/>
        <v>160</v>
      </c>
      <c r="I187">
        <v>2100</v>
      </c>
      <c r="J187" t="s">
        <v>25</v>
      </c>
      <c r="K187" s="1">
        <v>444</v>
      </c>
      <c r="L187" cm="1">
        <f t="array" ref="L187">STOWA2024_NDJF_T(A187*60,K187,I187,J187,"")</f>
        <v>3.6074899052522004E+254</v>
      </c>
      <c r="M187">
        <f t="shared" si="34"/>
        <v>8.3160315864841463E-255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21724-ED99-47EE-945E-FE2FF50720FF}">
  <sheetPr codeName="Blad21">
    <tabColor theme="5" tint="0.39997558519241921"/>
  </sheetPr>
  <dimension ref="A1:M187"/>
  <sheetViews>
    <sheetView workbookViewId="0">
      <selection activeCell="M27" sqref="M27"/>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712.40792420733385</v>
      </c>
      <c r="C2">
        <f>B2</f>
        <v>712.40792420733385</v>
      </c>
      <c r="D2" t="s">
        <v>33</v>
      </c>
      <c r="E2" t="s">
        <v>21</v>
      </c>
      <c r="F2">
        <v>1</v>
      </c>
      <c r="G2">
        <v>10</v>
      </c>
      <c r="I2">
        <v>2100</v>
      </c>
      <c r="J2" t="s">
        <v>28</v>
      </c>
      <c r="K2" s="1">
        <v>12.5</v>
      </c>
      <c r="L2" cm="1">
        <f t="array" ref="L2">STOWA2024_JAARROND_T(A2*60,K2,I2,J2,"")</f>
        <v>8.2909225961127236E-2</v>
      </c>
      <c r="M2">
        <f>1/L2 * 12/8</f>
        <v>18.092075792666172</v>
      </c>
    </row>
    <row r="3" spans="1:13" x14ac:dyDescent="0.3">
      <c r="A3">
        <v>12</v>
      </c>
      <c r="B3">
        <f t="shared" ref="B3:B7" si="0">M2-M3</f>
        <v>10.020652217571429</v>
      </c>
      <c r="C3">
        <f t="shared" ref="C3:C32" si="1">B3</f>
        <v>10.020652217571429</v>
      </c>
      <c r="D3" t="s">
        <v>33</v>
      </c>
      <c r="E3" t="s">
        <v>21</v>
      </c>
      <c r="F3">
        <v>1</v>
      </c>
      <c r="G3">
        <f t="shared" ref="G3:G7" si="2">G2+5</f>
        <v>15</v>
      </c>
      <c r="I3">
        <v>2100</v>
      </c>
      <c r="J3" t="s">
        <v>28</v>
      </c>
      <c r="K3">
        <f t="shared" ref="K3:K7" si="3">AVERAGE(G3:G4)</f>
        <v>17.5</v>
      </c>
      <c r="L3" cm="1">
        <f t="array" ref="L3">STOWA2024_JAARROND_T(A3*60,K3,I3,J3,"")</f>
        <v>0.18584082300282362</v>
      </c>
      <c r="M3">
        <f t="shared" ref="M3:M66" si="4">1/L3 * 12/8</f>
        <v>8.0714235750947427</v>
      </c>
    </row>
    <row r="4" spans="1:13" x14ac:dyDescent="0.3">
      <c r="A4">
        <v>12</v>
      </c>
      <c r="B4">
        <f t="shared" si="0"/>
        <v>3.3284921089774322</v>
      </c>
      <c r="C4">
        <f t="shared" si="1"/>
        <v>3.3284921089774322</v>
      </c>
      <c r="D4" t="s">
        <v>33</v>
      </c>
      <c r="E4" t="s">
        <v>21</v>
      </c>
      <c r="F4">
        <v>1</v>
      </c>
      <c r="G4">
        <f t="shared" si="2"/>
        <v>20</v>
      </c>
      <c r="I4">
        <v>2100</v>
      </c>
      <c r="J4" t="s">
        <v>28</v>
      </c>
      <c r="K4">
        <f t="shared" si="3"/>
        <v>22.5</v>
      </c>
      <c r="L4" cm="1">
        <f t="array" ref="L4">STOWA2024_JAARROND_T(A4*60,K4,I4,J4,"")</f>
        <v>0.31626010426584122</v>
      </c>
      <c r="M4">
        <f t="shared" si="4"/>
        <v>4.7429314661173105</v>
      </c>
    </row>
    <row r="5" spans="1:13" x14ac:dyDescent="0.3">
      <c r="A5">
        <v>12</v>
      </c>
      <c r="B5">
        <f t="shared" si="0"/>
        <v>1.9113168271848435</v>
      </c>
      <c r="C5">
        <f t="shared" si="1"/>
        <v>1.9113168271848435</v>
      </c>
      <c r="D5" t="s">
        <v>33</v>
      </c>
      <c r="E5" t="s">
        <v>21</v>
      </c>
      <c r="F5">
        <v>1</v>
      </c>
      <c r="G5">
        <f t="shared" si="2"/>
        <v>25</v>
      </c>
      <c r="I5">
        <v>2100</v>
      </c>
      <c r="J5" t="s">
        <v>28</v>
      </c>
      <c r="K5">
        <f t="shared" si="3"/>
        <v>27.5</v>
      </c>
      <c r="L5" cm="1">
        <f t="array" ref="L5">STOWA2024_JAARROND_T(A5*60,K5,I5,J5,"")</f>
        <v>0.52973309975735527</v>
      </c>
      <c r="M5">
        <f t="shared" si="4"/>
        <v>2.831614638932467</v>
      </c>
    </row>
    <row r="6" spans="1:13" x14ac:dyDescent="0.3">
      <c r="A6">
        <v>12</v>
      </c>
      <c r="B6">
        <f t="shared" si="0"/>
        <v>1.1656242770605569</v>
      </c>
      <c r="C6">
        <f t="shared" si="1"/>
        <v>1.1656242770605569</v>
      </c>
      <c r="D6" t="s">
        <v>33</v>
      </c>
      <c r="E6" t="s">
        <v>21</v>
      </c>
      <c r="F6">
        <v>1</v>
      </c>
      <c r="G6">
        <f t="shared" si="2"/>
        <v>30</v>
      </c>
      <c r="I6">
        <v>2100</v>
      </c>
      <c r="J6" t="s">
        <v>28</v>
      </c>
      <c r="K6">
        <f t="shared" si="3"/>
        <v>32.5</v>
      </c>
      <c r="L6" cm="1">
        <f t="array" ref="L6">STOWA2024_JAARROND_T(A6*60,K6,I6,J6,"")</f>
        <v>0.90036535284309627</v>
      </c>
      <c r="M6">
        <f t="shared" si="4"/>
        <v>1.6659903618719101</v>
      </c>
    </row>
    <row r="7" spans="1:13" x14ac:dyDescent="0.3">
      <c r="A7">
        <v>12</v>
      </c>
      <c r="B7">
        <f t="shared" si="0"/>
        <v>0.68774336450325158</v>
      </c>
      <c r="C7">
        <f t="shared" si="1"/>
        <v>0.68774336450325158</v>
      </c>
      <c r="D7" t="s">
        <v>33</v>
      </c>
      <c r="E7" t="s">
        <v>21</v>
      </c>
      <c r="F7">
        <v>1</v>
      </c>
      <c r="G7">
        <f t="shared" si="2"/>
        <v>35</v>
      </c>
      <c r="I7">
        <v>2100</v>
      </c>
      <c r="J7" t="s">
        <v>28</v>
      </c>
      <c r="K7">
        <f t="shared" si="3"/>
        <v>37.5</v>
      </c>
      <c r="L7" cm="1">
        <f t="array" ref="L7">STOWA2024_JAARROND_T(A7*60,K7,I7,J7,"")</f>
        <v>1.5333550770253126</v>
      </c>
      <c r="M7">
        <f t="shared" si="4"/>
        <v>0.9782469973686585</v>
      </c>
    </row>
    <row r="8" spans="1:13" x14ac:dyDescent="0.3">
      <c r="A8">
        <v>12</v>
      </c>
      <c r="B8">
        <f>M7-M8</f>
        <v>0.39239831559289418</v>
      </c>
      <c r="C8">
        <f t="shared" si="1"/>
        <v>0.39239831559289418</v>
      </c>
      <c r="D8" t="s">
        <v>33</v>
      </c>
      <c r="E8" t="s">
        <v>21</v>
      </c>
      <c r="F8">
        <v>1</v>
      </c>
      <c r="G8">
        <f>G7+5</f>
        <v>40</v>
      </c>
      <c r="I8">
        <v>2100</v>
      </c>
      <c r="J8" t="s">
        <v>28</v>
      </c>
      <c r="K8">
        <f>AVERAGE(G8:G9)</f>
        <v>42.5</v>
      </c>
      <c r="L8" cm="1">
        <f t="array" ref="L8">STOWA2024_JAARROND_T(A8*60,K8,I8,J8,"")</f>
        <v>2.5603881115740572</v>
      </c>
      <c r="M8">
        <f t="shared" si="4"/>
        <v>0.58584868177576432</v>
      </c>
    </row>
    <row r="9" spans="1:13" x14ac:dyDescent="0.3">
      <c r="A9">
        <v>12</v>
      </c>
      <c r="B9">
        <f t="shared" ref="B9:B31" si="5">M8-M9</f>
        <v>0.22278210474617122</v>
      </c>
      <c r="C9">
        <f t="shared" si="1"/>
        <v>0.22278210474617122</v>
      </c>
      <c r="D9" t="s">
        <v>33</v>
      </c>
      <c r="E9" t="s">
        <v>21</v>
      </c>
      <c r="F9">
        <v>1</v>
      </c>
      <c r="G9">
        <f t="shared" ref="G9:G32" si="6">G8+5</f>
        <v>45</v>
      </c>
      <c r="I9">
        <v>2100</v>
      </c>
      <c r="J9" t="s">
        <v>28</v>
      </c>
      <c r="K9">
        <f t="shared" ref="K9:K31" si="7">AVERAGE(G9:G10)</f>
        <v>47.5</v>
      </c>
      <c r="L9" cm="1">
        <f t="array" ref="L9">STOWA2024_JAARROND_T(A9*60,K9,I9,J9,"")</f>
        <v>4.1314736604844153</v>
      </c>
      <c r="M9">
        <f t="shared" si="4"/>
        <v>0.36306657702959311</v>
      </c>
    </row>
    <row r="10" spans="1:13" x14ac:dyDescent="0.3">
      <c r="A10">
        <v>12</v>
      </c>
      <c r="B10">
        <f t="shared" si="5"/>
        <v>0.12915577843435816</v>
      </c>
      <c r="C10">
        <f t="shared" si="1"/>
        <v>0.12915577843435816</v>
      </c>
      <c r="D10" t="s">
        <v>33</v>
      </c>
      <c r="E10" t="s">
        <v>21</v>
      </c>
      <c r="F10">
        <v>1</v>
      </c>
      <c r="G10">
        <f t="shared" si="6"/>
        <v>50</v>
      </c>
      <c r="I10">
        <v>2100</v>
      </c>
      <c r="J10" t="s">
        <v>28</v>
      </c>
      <c r="K10">
        <f t="shared" si="7"/>
        <v>52.5</v>
      </c>
      <c r="L10" cm="1">
        <f t="array" ref="L10">STOWA2024_JAARROND_T(A10*60,K10,I10,J10,"")</f>
        <v>6.4127009484313602</v>
      </c>
      <c r="M10">
        <f t="shared" si="4"/>
        <v>0.23391079859523495</v>
      </c>
    </row>
    <row r="11" spans="1:13" x14ac:dyDescent="0.3">
      <c r="A11">
        <v>12</v>
      </c>
      <c r="B11">
        <f t="shared" si="5"/>
        <v>7.7423844193730773E-2</v>
      </c>
      <c r="C11">
        <f t="shared" si="1"/>
        <v>7.7423844193730773E-2</v>
      </c>
      <c r="D11" t="s">
        <v>33</v>
      </c>
      <c r="E11" t="s">
        <v>21</v>
      </c>
      <c r="F11">
        <v>1</v>
      </c>
      <c r="G11">
        <f t="shared" si="6"/>
        <v>55</v>
      </c>
      <c r="I11">
        <v>2100</v>
      </c>
      <c r="J11" t="s">
        <v>28</v>
      </c>
      <c r="K11">
        <f t="shared" si="7"/>
        <v>57.5</v>
      </c>
      <c r="L11" cm="1">
        <f t="array" ref="L11">STOWA2024_JAARROND_T(A11*60,K11,I11,J11,"")</f>
        <v>9.5854635661922103</v>
      </c>
      <c r="M11">
        <f t="shared" si="4"/>
        <v>0.15648695440150417</v>
      </c>
    </row>
    <row r="12" spans="1:13" x14ac:dyDescent="0.3">
      <c r="A12">
        <v>12</v>
      </c>
      <c r="B12">
        <f t="shared" si="5"/>
        <v>4.8158503008506257E-2</v>
      </c>
      <c r="C12">
        <f t="shared" si="1"/>
        <v>4.8158503008506257E-2</v>
      </c>
      <c r="D12" t="s">
        <v>33</v>
      </c>
      <c r="E12" t="s">
        <v>21</v>
      </c>
      <c r="F12">
        <v>1</v>
      </c>
      <c r="G12">
        <f t="shared" si="6"/>
        <v>60</v>
      </c>
      <c r="I12">
        <v>2100</v>
      </c>
      <c r="J12" t="s">
        <v>28</v>
      </c>
      <c r="K12">
        <f t="shared" si="7"/>
        <v>62.5</v>
      </c>
      <c r="L12" cm="1">
        <f t="array" ref="L12">STOWA2024_JAARROND_T(A12*60,K12,I12,J12,"")</f>
        <v>13.846777838245329</v>
      </c>
      <c r="M12">
        <f t="shared" si="4"/>
        <v>0.10832845139299792</v>
      </c>
    </row>
    <row r="13" spans="1:13" x14ac:dyDescent="0.3">
      <c r="A13">
        <v>12</v>
      </c>
      <c r="B13">
        <f t="shared" si="5"/>
        <v>3.1043822982040573E-2</v>
      </c>
      <c r="C13">
        <f t="shared" si="1"/>
        <v>3.1043822982040573E-2</v>
      </c>
      <c r="D13" t="s">
        <v>33</v>
      </c>
      <c r="E13" t="s">
        <v>21</v>
      </c>
      <c r="F13">
        <v>1</v>
      </c>
      <c r="G13">
        <f t="shared" si="6"/>
        <v>65</v>
      </c>
      <c r="I13">
        <v>2100</v>
      </c>
      <c r="J13" t="s">
        <v>28</v>
      </c>
      <c r="K13">
        <f t="shared" si="7"/>
        <v>67.5</v>
      </c>
      <c r="L13" cm="1">
        <f t="array" ref="L13">STOWA2024_JAARROND_T(A13*60,K13,I13,J13,"")</f>
        <v>19.408775468568226</v>
      </c>
      <c r="M13">
        <f t="shared" si="4"/>
        <v>7.7284628410957346E-2</v>
      </c>
    </row>
    <row r="14" spans="1:13" x14ac:dyDescent="0.3">
      <c r="A14">
        <v>12</v>
      </c>
      <c r="B14">
        <f t="shared" si="5"/>
        <v>2.0679863050835648E-2</v>
      </c>
      <c r="C14">
        <f t="shared" si="1"/>
        <v>2.0679863050835648E-2</v>
      </c>
      <c r="D14" t="s">
        <v>33</v>
      </c>
      <c r="E14" t="s">
        <v>21</v>
      </c>
      <c r="F14">
        <v>1</v>
      </c>
      <c r="G14">
        <f t="shared" si="6"/>
        <v>70</v>
      </c>
      <c r="I14">
        <v>2100</v>
      </c>
      <c r="J14" t="s">
        <v>28</v>
      </c>
      <c r="K14">
        <f t="shared" si="7"/>
        <v>72.5</v>
      </c>
      <c r="L14" cm="1">
        <f t="array" ref="L14">STOWA2024_JAARROND_T(A14*60,K14,I14,J14,"")</f>
        <v>26.499535692038336</v>
      </c>
      <c r="M14">
        <f t="shared" si="4"/>
        <v>5.6604765360121698E-2</v>
      </c>
    </row>
    <row r="15" spans="1:13" x14ac:dyDescent="0.3">
      <c r="A15">
        <v>12</v>
      </c>
      <c r="B15">
        <f t="shared" si="5"/>
        <v>1.4185259053758205E-2</v>
      </c>
      <c r="C15">
        <f t="shared" si="1"/>
        <v>1.4185259053758205E-2</v>
      </c>
      <c r="D15" t="s">
        <v>33</v>
      </c>
      <c r="E15" t="s">
        <v>21</v>
      </c>
      <c r="F15">
        <v>1</v>
      </c>
      <c r="G15">
        <f t="shared" si="6"/>
        <v>75</v>
      </c>
      <c r="I15">
        <v>2100</v>
      </c>
      <c r="J15" t="s">
        <v>28</v>
      </c>
      <c r="K15">
        <f t="shared" si="7"/>
        <v>77.5</v>
      </c>
      <c r="L15" cm="1">
        <f t="array" ref="L15">STOWA2024_JAARROND_T(A15*60,K15,I15,J15,"")</f>
        <v>35.361090465472486</v>
      </c>
      <c r="M15">
        <f t="shared" si="4"/>
        <v>4.2419506306363493E-2</v>
      </c>
    </row>
    <row r="16" spans="1:13" x14ac:dyDescent="0.3">
      <c r="A16">
        <v>12</v>
      </c>
      <c r="B16">
        <f t="shared" si="5"/>
        <v>9.9877637430488414E-3</v>
      </c>
      <c r="C16">
        <f t="shared" si="1"/>
        <v>9.9877637430488414E-3</v>
      </c>
      <c r="D16" t="s">
        <v>33</v>
      </c>
      <c r="E16" t="s">
        <v>21</v>
      </c>
      <c r="F16">
        <v>1</v>
      </c>
      <c r="G16">
        <f t="shared" si="6"/>
        <v>80</v>
      </c>
      <c r="I16">
        <v>2100</v>
      </c>
      <c r="J16" t="s">
        <v>28</v>
      </c>
      <c r="K16">
        <f t="shared" si="7"/>
        <v>82.5</v>
      </c>
      <c r="L16" cm="1">
        <f t="array" ref="L16">STOWA2024_JAARROND_T(A16*60,K16,I16,J16,"")</f>
        <v>46.250983803032945</v>
      </c>
      <c r="M16">
        <f t="shared" si="4"/>
        <v>3.2431742563314651E-2</v>
      </c>
    </row>
    <row r="17" spans="1:13" x14ac:dyDescent="0.3">
      <c r="A17">
        <v>12</v>
      </c>
      <c r="B17">
        <f t="shared" si="5"/>
        <v>7.1968570199340554E-3</v>
      </c>
      <c r="C17">
        <f t="shared" si="1"/>
        <v>7.1968570199340554E-3</v>
      </c>
      <c r="D17" t="s">
        <v>33</v>
      </c>
      <c r="E17" t="s">
        <v>21</v>
      </c>
      <c r="F17">
        <v>1</v>
      </c>
      <c r="G17">
        <f t="shared" si="6"/>
        <v>85</v>
      </c>
      <c r="I17">
        <v>2100</v>
      </c>
      <c r="J17" t="s">
        <v>28</v>
      </c>
      <c r="K17">
        <f t="shared" si="7"/>
        <v>87.5</v>
      </c>
      <c r="L17" cm="1">
        <f t="array" ref="L17">STOWA2024_JAARROND_T(A17*60,K17,I17,J17,"")</f>
        <v>59.441521833788038</v>
      </c>
      <c r="M17">
        <f t="shared" si="4"/>
        <v>2.5234885543380596E-2</v>
      </c>
    </row>
    <row r="18" spans="1:13" x14ac:dyDescent="0.3">
      <c r="A18">
        <v>12</v>
      </c>
      <c r="B18">
        <f t="shared" si="5"/>
        <v>5.2927306331833519E-3</v>
      </c>
      <c r="C18">
        <f t="shared" si="1"/>
        <v>5.2927306331833519E-3</v>
      </c>
      <c r="D18" t="s">
        <v>33</v>
      </c>
      <c r="E18" t="s">
        <v>21</v>
      </c>
      <c r="F18">
        <v>1</v>
      </c>
      <c r="G18">
        <f t="shared" si="6"/>
        <v>90</v>
      </c>
      <c r="I18">
        <v>2100</v>
      </c>
      <c r="J18" t="s">
        <v>28</v>
      </c>
      <c r="K18">
        <f t="shared" si="7"/>
        <v>92.5</v>
      </c>
      <c r="L18" cm="1">
        <f t="array" ref="L18">STOWA2024_JAARROND_T(A18*60,K18,I18,J18,"")</f>
        <v>75.21754829178407</v>
      </c>
      <c r="M18">
        <f t="shared" si="4"/>
        <v>1.9942154910197244E-2</v>
      </c>
    </row>
    <row r="19" spans="1:13" x14ac:dyDescent="0.3">
      <c r="A19">
        <v>12</v>
      </c>
      <c r="B19">
        <f t="shared" si="5"/>
        <v>3.9641899905605779E-3</v>
      </c>
      <c r="C19">
        <f t="shared" si="1"/>
        <v>3.9641899905605779E-3</v>
      </c>
      <c r="D19" t="s">
        <v>33</v>
      </c>
      <c r="E19" t="s">
        <v>21</v>
      </c>
      <c r="F19">
        <v>1</v>
      </c>
      <c r="G19">
        <f t="shared" si="6"/>
        <v>95</v>
      </c>
      <c r="I19">
        <v>2100</v>
      </c>
      <c r="J19" t="s">
        <v>28</v>
      </c>
      <c r="K19">
        <f t="shared" si="7"/>
        <v>97.5</v>
      </c>
      <c r="L19" cm="1">
        <f t="array" ref="L19">STOWA2024_JAARROND_T(A19*60,K19,I19,J19,"")</f>
        <v>93.879289856026887</v>
      </c>
      <c r="M19">
        <f t="shared" si="4"/>
        <v>1.5977964919636666E-2</v>
      </c>
    </row>
    <row r="20" spans="1:13" x14ac:dyDescent="0.3">
      <c r="A20">
        <v>12</v>
      </c>
      <c r="B20">
        <f t="shared" si="5"/>
        <v>3.0179008886086593E-3</v>
      </c>
      <c r="C20">
        <f t="shared" si="1"/>
        <v>3.0179008886086593E-3</v>
      </c>
      <c r="D20" t="s">
        <v>33</v>
      </c>
      <c r="E20" t="s">
        <v>21</v>
      </c>
      <c r="F20">
        <v>1</v>
      </c>
      <c r="G20">
        <f t="shared" si="6"/>
        <v>100</v>
      </c>
      <c r="I20">
        <v>2100</v>
      </c>
      <c r="J20" t="s">
        <v>28</v>
      </c>
      <c r="K20">
        <f t="shared" si="7"/>
        <v>102.5</v>
      </c>
      <c r="L20" cm="1">
        <f t="array" ref="L20">STOWA2024_JAARROND_T(A20*60,K20,I20,J20,"")</f>
        <v>115.74016890725333</v>
      </c>
      <c r="M20">
        <f t="shared" si="4"/>
        <v>1.2960064031028007E-2</v>
      </c>
    </row>
    <row r="21" spans="1:13" x14ac:dyDescent="0.3">
      <c r="A21">
        <v>12</v>
      </c>
      <c r="B21">
        <f t="shared" si="5"/>
        <v>5.4056088881750059E-3</v>
      </c>
      <c r="C21">
        <f t="shared" si="1"/>
        <v>5.4056088881750059E-3</v>
      </c>
      <c r="D21" t="s">
        <v>33</v>
      </c>
      <c r="E21" t="s">
        <v>21</v>
      </c>
      <c r="F21">
        <v>1</v>
      </c>
      <c r="G21">
        <f t="shared" si="6"/>
        <v>105</v>
      </c>
      <c r="I21">
        <v>2100</v>
      </c>
      <c r="J21" t="s">
        <v>28</v>
      </c>
      <c r="K21">
        <f t="shared" si="7"/>
        <v>107.5</v>
      </c>
      <c r="L21" cm="1">
        <f t="array" ref="L21">STOWA2024_JAARROND_T(A21*60,K21,I21,J21,"")</f>
        <v>198.55833036735893</v>
      </c>
      <c r="M21">
        <f t="shared" si="4"/>
        <v>7.554455142853001E-3</v>
      </c>
    </row>
    <row r="22" spans="1:13" x14ac:dyDescent="0.3">
      <c r="A22">
        <v>12</v>
      </c>
      <c r="B22">
        <f t="shared" si="5"/>
        <v>1.4364099191314893E-3</v>
      </c>
      <c r="C22">
        <f t="shared" si="1"/>
        <v>1.4364099191314893E-3</v>
      </c>
      <c r="D22" t="s">
        <v>33</v>
      </c>
      <c r="E22" t="s">
        <v>21</v>
      </c>
      <c r="F22">
        <v>1</v>
      </c>
      <c r="G22">
        <f t="shared" si="6"/>
        <v>110</v>
      </c>
      <c r="I22">
        <v>2100</v>
      </c>
      <c r="J22" t="s">
        <v>28</v>
      </c>
      <c r="K22">
        <f t="shared" si="7"/>
        <v>112.5</v>
      </c>
      <c r="L22" cm="1">
        <f t="array" ref="L22">STOWA2024_JAARROND_T(A22*60,K22,I22,J22,"")</f>
        <v>245.17635047613678</v>
      </c>
      <c r="M22">
        <f t="shared" si="4"/>
        <v>6.1180452237215117E-3</v>
      </c>
    </row>
    <row r="23" spans="1:13" x14ac:dyDescent="0.3">
      <c r="A23">
        <v>12</v>
      </c>
      <c r="B23">
        <f t="shared" si="5"/>
        <v>1.1149901914907718E-3</v>
      </c>
      <c r="C23">
        <f t="shared" si="1"/>
        <v>1.1149901914907718E-3</v>
      </c>
      <c r="D23" t="s">
        <v>33</v>
      </c>
      <c r="E23" t="s">
        <v>21</v>
      </c>
      <c r="F23">
        <v>1</v>
      </c>
      <c r="G23">
        <f t="shared" si="6"/>
        <v>115</v>
      </c>
      <c r="I23">
        <v>2100</v>
      </c>
      <c r="J23" t="s">
        <v>28</v>
      </c>
      <c r="K23">
        <f t="shared" si="7"/>
        <v>117.5</v>
      </c>
      <c r="L23" cm="1">
        <f t="array" ref="L23">STOWA2024_JAARROND_T(A23*60,K23,I23,J23,"")</f>
        <v>299.81680999642867</v>
      </c>
      <c r="M23">
        <f t="shared" si="4"/>
        <v>5.00305503223074E-3</v>
      </c>
    </row>
    <row r="24" spans="1:13" x14ac:dyDescent="0.3">
      <c r="A24">
        <v>12</v>
      </c>
      <c r="B24">
        <f t="shared" si="5"/>
        <v>8.7536209116289166E-4</v>
      </c>
      <c r="C24">
        <f t="shared" si="1"/>
        <v>8.7536209116289166E-4</v>
      </c>
      <c r="D24" t="s">
        <v>33</v>
      </c>
      <c r="E24" t="s">
        <v>21</v>
      </c>
      <c r="F24">
        <v>1</v>
      </c>
      <c r="G24">
        <f t="shared" si="6"/>
        <v>120</v>
      </c>
      <c r="I24">
        <v>2100</v>
      </c>
      <c r="J24" t="s">
        <v>28</v>
      </c>
      <c r="K24">
        <f t="shared" si="7"/>
        <v>122.5</v>
      </c>
      <c r="L24" cm="1">
        <f t="array" ref="L24">STOWA2024_JAARROND_T(A24*60,K24,I24,J24,"")</f>
        <v>363.39912426042645</v>
      </c>
      <c r="M24">
        <f t="shared" si="4"/>
        <v>4.1276929410678483E-3</v>
      </c>
    </row>
    <row r="25" spans="1:13" x14ac:dyDescent="0.3">
      <c r="A25">
        <v>12</v>
      </c>
      <c r="B25">
        <f t="shared" si="5"/>
        <v>6.9442735870703376E-4</v>
      </c>
      <c r="C25">
        <f t="shared" si="1"/>
        <v>6.9442735870703376E-4</v>
      </c>
      <c r="D25" t="s">
        <v>33</v>
      </c>
      <c r="E25" t="s">
        <v>21</v>
      </c>
      <c r="F25">
        <v>1</v>
      </c>
      <c r="G25">
        <f t="shared" si="6"/>
        <v>125</v>
      </c>
      <c r="I25">
        <v>2100</v>
      </c>
      <c r="J25" t="s">
        <v>28</v>
      </c>
      <c r="K25">
        <f t="shared" si="7"/>
        <v>127.5</v>
      </c>
      <c r="L25" cm="1">
        <f t="array" ref="L25">STOWA2024_JAARROND_T(A25*60,K25,I25,J25,"")</f>
        <v>436.90182539521339</v>
      </c>
      <c r="M25">
        <f t="shared" si="4"/>
        <v>3.4332655823608145E-3</v>
      </c>
    </row>
    <row r="26" spans="1:13" x14ac:dyDescent="0.3">
      <c r="A26">
        <v>12</v>
      </c>
      <c r="B26">
        <f t="shared" si="5"/>
        <v>5.5618268800620464E-4</v>
      </c>
      <c r="C26">
        <f t="shared" si="1"/>
        <v>5.5618268800620464E-4</v>
      </c>
      <c r="D26" t="s">
        <v>33</v>
      </c>
      <c r="E26" t="s">
        <v>21</v>
      </c>
      <c r="F26">
        <v>1</v>
      </c>
      <c r="G26">
        <f t="shared" si="6"/>
        <v>130</v>
      </c>
      <c r="I26">
        <v>2100</v>
      </c>
      <c r="J26" t="s">
        <v>28</v>
      </c>
      <c r="K26">
        <f t="shared" si="7"/>
        <v>132.5</v>
      </c>
      <c r="L26" cm="1">
        <f t="array" ref="L26">STOWA2024_JAARROND_T(A26*60,K26,I26,J26,"")</f>
        <v>521.36141191596823</v>
      </c>
      <c r="M26">
        <f t="shared" si="4"/>
        <v>2.8770828943546099E-3</v>
      </c>
    </row>
    <row r="27" spans="1:13" x14ac:dyDescent="0.3">
      <c r="A27">
        <v>12</v>
      </c>
      <c r="B27">
        <f t="shared" si="5"/>
        <v>4.4941195987000838E-4</v>
      </c>
      <c r="C27">
        <f t="shared" si="1"/>
        <v>4.4941195987000838E-4</v>
      </c>
      <c r="D27" t="s">
        <v>33</v>
      </c>
      <c r="E27" t="s">
        <v>21</v>
      </c>
      <c r="F27">
        <v>1</v>
      </c>
      <c r="G27">
        <f t="shared" si="6"/>
        <v>135</v>
      </c>
      <c r="I27">
        <v>2100</v>
      </c>
      <c r="J27" t="s">
        <v>28</v>
      </c>
      <c r="K27">
        <f t="shared" si="7"/>
        <v>137.5</v>
      </c>
      <c r="L27" cm="1">
        <f t="array" ref="L27">STOWA2024_JAARROND_T(A27*60,K27,I27,J27,"")</f>
        <v>617.87616216546758</v>
      </c>
      <c r="M27">
        <f t="shared" si="4"/>
        <v>2.4276709344846015E-3</v>
      </c>
    </row>
    <row r="28" spans="1:13" x14ac:dyDescent="0.3">
      <c r="A28">
        <v>12</v>
      </c>
      <c r="B28">
        <f t="shared" si="5"/>
        <v>3.6610336096896305E-4</v>
      </c>
      <c r="C28">
        <f t="shared" si="1"/>
        <v>3.6610336096896305E-4</v>
      </c>
      <c r="D28" t="s">
        <v>33</v>
      </c>
      <c r="E28" t="s">
        <v>21</v>
      </c>
      <c r="F28">
        <v>1</v>
      </c>
      <c r="G28">
        <f t="shared" si="6"/>
        <v>140</v>
      </c>
      <c r="I28">
        <v>2100</v>
      </c>
      <c r="J28" t="s">
        <v>28</v>
      </c>
      <c r="K28">
        <f t="shared" si="7"/>
        <v>142.5</v>
      </c>
      <c r="L28" cm="1">
        <f t="array" ref="L28">STOWA2024_JAARROND_T(A28*60,K28,I28,J28,"")</f>
        <v>727.60166548507334</v>
      </c>
      <c r="M28">
        <f t="shared" si="4"/>
        <v>2.0615675735156385E-3</v>
      </c>
    </row>
    <row r="29" spans="1:13" x14ac:dyDescent="0.3">
      <c r="A29">
        <v>12</v>
      </c>
      <c r="B29">
        <f t="shared" si="5"/>
        <v>3.0050180991040881E-4</v>
      </c>
      <c r="C29">
        <f t="shared" si="1"/>
        <v>3.0050180991040881E-4</v>
      </c>
      <c r="D29" t="s">
        <v>33</v>
      </c>
      <c r="E29" t="s">
        <v>21</v>
      </c>
      <c r="F29">
        <v>1</v>
      </c>
      <c r="G29">
        <f t="shared" si="6"/>
        <v>145</v>
      </c>
      <c r="I29">
        <v>2100</v>
      </c>
      <c r="J29" t="s">
        <v>28</v>
      </c>
      <c r="K29">
        <f t="shared" si="7"/>
        <v>147.5</v>
      </c>
      <c r="L29" cm="1">
        <f t="array" ref="L29">STOWA2024_JAARROND_T(A29*60,K29,I29,J29,"")</f>
        <v>851.75694797973961</v>
      </c>
      <c r="M29">
        <f t="shared" si="4"/>
        <v>1.7610657636052296E-3</v>
      </c>
    </row>
    <row r="30" spans="1:13" x14ac:dyDescent="0.3">
      <c r="A30">
        <v>12</v>
      </c>
      <c r="B30">
        <f t="shared" si="5"/>
        <v>2.4839305746491495E-4</v>
      </c>
      <c r="C30">
        <f t="shared" si="1"/>
        <v>2.4839305746491495E-4</v>
      </c>
      <c r="D30" t="s">
        <v>33</v>
      </c>
      <c r="E30" t="s">
        <v>21</v>
      </c>
      <c r="F30">
        <v>1</v>
      </c>
      <c r="G30">
        <f t="shared" si="6"/>
        <v>150</v>
      </c>
      <c r="I30">
        <v>2100</v>
      </c>
      <c r="J30" t="s">
        <v>28</v>
      </c>
      <c r="K30">
        <f t="shared" si="7"/>
        <v>152.5</v>
      </c>
      <c r="L30" cm="1">
        <f t="array" ref="L30">STOWA2024_JAARROND_T(A30*60,K30,I30,J30,"")</f>
        <v>991.62230792631271</v>
      </c>
      <c r="M30">
        <f t="shared" si="4"/>
        <v>1.5126727061403147E-3</v>
      </c>
    </row>
    <row r="31" spans="1:13" x14ac:dyDescent="0.3">
      <c r="A31">
        <v>12</v>
      </c>
      <c r="B31">
        <f t="shared" si="5"/>
        <v>2.066690652594177E-4</v>
      </c>
      <c r="C31">
        <f t="shared" si="1"/>
        <v>2.066690652594177E-4</v>
      </c>
      <c r="D31" t="s">
        <v>33</v>
      </c>
      <c r="E31" t="s">
        <v>21</v>
      </c>
      <c r="F31">
        <v>1</v>
      </c>
      <c r="G31">
        <f t="shared" si="6"/>
        <v>155</v>
      </c>
      <c r="I31">
        <v>2100</v>
      </c>
      <c r="J31" t="s">
        <v>28</v>
      </c>
      <c r="K31">
        <f t="shared" si="7"/>
        <v>157.5</v>
      </c>
      <c r="L31" cm="1">
        <f t="array" ref="L31">STOWA2024_JAARROND_T(A31*60,K31,I31,J31,"")</f>
        <v>1148.5419741925473</v>
      </c>
      <c r="M31">
        <f t="shared" si="4"/>
        <v>1.306003640880897E-3</v>
      </c>
    </row>
    <row r="32" spans="1:13" x14ac:dyDescent="0.3">
      <c r="A32">
        <v>12</v>
      </c>
      <c r="B32" s="1">
        <f>M31</f>
        <v>1.306003640880897E-3</v>
      </c>
      <c r="C32">
        <f t="shared" si="1"/>
        <v>1.306003640880897E-3</v>
      </c>
      <c r="D32" t="s">
        <v>33</v>
      </c>
      <c r="E32" t="s">
        <v>21</v>
      </c>
      <c r="F32">
        <v>1</v>
      </c>
      <c r="G32">
        <f t="shared" si="6"/>
        <v>160</v>
      </c>
      <c r="I32">
        <v>2100</v>
      </c>
      <c r="J32" t="s">
        <v>28</v>
      </c>
      <c r="K32" s="1">
        <v>999</v>
      </c>
      <c r="L32" cm="1">
        <f t="array" ref="L32">STOWA2024_JAARROND_T(A32*60,K32,I32,J32,"")</f>
        <v>4158017.7580389306</v>
      </c>
      <c r="M32">
        <f t="shared" si="4"/>
        <v>3.6074882005974246E-7</v>
      </c>
    </row>
    <row r="33" spans="1:13" x14ac:dyDescent="0.3">
      <c r="A33">
        <v>24</v>
      </c>
      <c r="B33" s="1">
        <f>365.25*24/A33 - M33</f>
        <v>326.28502720399041</v>
      </c>
      <c r="C33">
        <f>B33</f>
        <v>326.28502720399041</v>
      </c>
      <c r="D33" t="s">
        <v>33</v>
      </c>
      <c r="E33" t="s">
        <v>21</v>
      </c>
      <c r="F33">
        <v>1</v>
      </c>
      <c r="G33">
        <v>10</v>
      </c>
      <c r="I33">
        <v>2100</v>
      </c>
      <c r="J33" t="s">
        <v>28</v>
      </c>
      <c r="K33" s="1">
        <v>12.5</v>
      </c>
      <c r="L33" cm="1">
        <f t="array" ref="L33">STOWA2024_JAARROND_T(A33*60,K33,I33,J33,"")</f>
        <v>3.8496113107863238E-2</v>
      </c>
      <c r="M33">
        <f t="shared" si="4"/>
        <v>38.964972796009611</v>
      </c>
    </row>
    <row r="34" spans="1:13" x14ac:dyDescent="0.3">
      <c r="A34">
        <v>24</v>
      </c>
      <c r="B34">
        <f t="shared" ref="B34:B38" si="8">M33-M34</f>
        <v>19.667712454533834</v>
      </c>
      <c r="C34">
        <f t="shared" ref="C34:C63" si="9">B34</f>
        <v>19.667712454533834</v>
      </c>
      <c r="D34" t="s">
        <v>33</v>
      </c>
      <c r="E34" t="s">
        <v>21</v>
      </c>
      <c r="F34">
        <v>1</v>
      </c>
      <c r="G34">
        <f t="shared" ref="G34:G38" si="10">G33+5</f>
        <v>15</v>
      </c>
      <c r="I34">
        <v>2100</v>
      </c>
      <c r="J34" t="s">
        <v>28</v>
      </c>
      <c r="K34">
        <f t="shared" ref="K34:K38" si="11">AVERAGE(G34:G35)</f>
        <v>17.5</v>
      </c>
      <c r="L34" cm="1">
        <f t="array" ref="L34">STOWA2024_JAARROND_T(A34*60,K34,I34,J34,"")</f>
        <v>7.7731241298332712E-2</v>
      </c>
      <c r="M34">
        <f t="shared" si="4"/>
        <v>19.297260341475777</v>
      </c>
    </row>
    <row r="35" spans="1:13" x14ac:dyDescent="0.3">
      <c r="A35">
        <v>24</v>
      </c>
      <c r="B35">
        <f t="shared" si="8"/>
        <v>9.129176956569788</v>
      </c>
      <c r="C35">
        <f t="shared" si="9"/>
        <v>9.129176956569788</v>
      </c>
      <c r="D35" t="s">
        <v>33</v>
      </c>
      <c r="E35" t="s">
        <v>21</v>
      </c>
      <c r="F35">
        <v>1</v>
      </c>
      <c r="G35">
        <f t="shared" si="10"/>
        <v>20</v>
      </c>
      <c r="I35">
        <v>2100</v>
      </c>
      <c r="J35" t="s">
        <v>28</v>
      </c>
      <c r="K35">
        <f t="shared" si="11"/>
        <v>22.5</v>
      </c>
      <c r="L35" cm="1">
        <f t="array" ref="L35">STOWA2024_JAARROND_T(A35*60,K35,I35,J35,"")</f>
        <v>0.14752042673319093</v>
      </c>
      <c r="M35">
        <f t="shared" si="4"/>
        <v>10.168083384905989</v>
      </c>
    </row>
    <row r="36" spans="1:13" x14ac:dyDescent="0.3">
      <c r="A36">
        <v>24</v>
      </c>
      <c r="B36">
        <f t="shared" si="8"/>
        <v>4.5245740507843788</v>
      </c>
      <c r="C36">
        <f t="shared" si="9"/>
        <v>4.5245740507843788</v>
      </c>
      <c r="D36" t="s">
        <v>33</v>
      </c>
      <c r="E36" t="s">
        <v>21</v>
      </c>
      <c r="F36">
        <v>1</v>
      </c>
      <c r="G36">
        <f t="shared" si="10"/>
        <v>25</v>
      </c>
      <c r="I36">
        <v>2100</v>
      </c>
      <c r="J36" t="s">
        <v>28</v>
      </c>
      <c r="K36">
        <f t="shared" si="11"/>
        <v>27.5</v>
      </c>
      <c r="L36" cm="1">
        <f t="array" ref="L36">STOWA2024_JAARROND_T(A36*60,K36,I36,J36,"")</f>
        <v>0.26579206504200265</v>
      </c>
      <c r="M36">
        <f t="shared" si="4"/>
        <v>5.6435093341216103</v>
      </c>
    </row>
    <row r="37" spans="1:13" x14ac:dyDescent="0.3">
      <c r="A37">
        <v>24</v>
      </c>
      <c r="B37">
        <f t="shared" si="8"/>
        <v>2.369973294320519</v>
      </c>
      <c r="C37">
        <f t="shared" si="9"/>
        <v>2.369973294320519</v>
      </c>
      <c r="D37" t="s">
        <v>33</v>
      </c>
      <c r="E37" t="s">
        <v>21</v>
      </c>
      <c r="F37">
        <v>1</v>
      </c>
      <c r="G37">
        <f t="shared" si="10"/>
        <v>30</v>
      </c>
      <c r="I37">
        <v>2100</v>
      </c>
      <c r="J37" t="s">
        <v>28</v>
      </c>
      <c r="K37">
        <f t="shared" si="11"/>
        <v>32.5</v>
      </c>
      <c r="L37" cm="1">
        <f t="array" ref="L37">STOWA2024_JAARROND_T(A37*60,K37,I37,J37,"")</f>
        <v>0.45822009648353956</v>
      </c>
      <c r="M37">
        <f t="shared" si="4"/>
        <v>3.2735360398010913</v>
      </c>
    </row>
    <row r="38" spans="1:13" x14ac:dyDescent="0.3">
      <c r="A38">
        <v>24</v>
      </c>
      <c r="B38">
        <f t="shared" si="8"/>
        <v>1.3011951786442602</v>
      </c>
      <c r="C38">
        <f t="shared" si="9"/>
        <v>1.3011951786442602</v>
      </c>
      <c r="D38" t="s">
        <v>33</v>
      </c>
      <c r="E38" t="s">
        <v>21</v>
      </c>
      <c r="F38">
        <v>1</v>
      </c>
      <c r="G38">
        <f t="shared" si="10"/>
        <v>35</v>
      </c>
      <c r="I38">
        <v>2100</v>
      </c>
      <c r="J38" t="s">
        <v>28</v>
      </c>
      <c r="K38">
        <f t="shared" si="11"/>
        <v>37.5</v>
      </c>
      <c r="L38" cm="1">
        <f t="array" ref="L38">STOWA2024_JAARROND_T(A38*60,K38,I38,J38,"")</f>
        <v>0.76051763137950179</v>
      </c>
      <c r="M38">
        <f t="shared" si="4"/>
        <v>1.9723408611568312</v>
      </c>
    </row>
    <row r="39" spans="1:13" x14ac:dyDescent="0.3">
      <c r="A39">
        <v>24</v>
      </c>
      <c r="B39">
        <f>M38-M39</f>
        <v>0.74391481241166257</v>
      </c>
      <c r="C39">
        <f t="shared" si="9"/>
        <v>0.74391481241166257</v>
      </c>
      <c r="D39" t="s">
        <v>33</v>
      </c>
      <c r="E39" t="s">
        <v>21</v>
      </c>
      <c r="F39">
        <v>1</v>
      </c>
      <c r="G39">
        <f>G38+5</f>
        <v>40</v>
      </c>
      <c r="I39">
        <v>2100</v>
      </c>
      <c r="J39" t="s">
        <v>28</v>
      </c>
      <c r="K39">
        <f>AVERAGE(G39:G40)</f>
        <v>42.5</v>
      </c>
      <c r="L39" cm="1">
        <f t="array" ref="L39">STOWA2024_JAARROND_T(A39*60,K39,I39,J39,"")</f>
        <v>1.2210747252813818</v>
      </c>
      <c r="M39">
        <f t="shared" si="4"/>
        <v>1.2284260487451686</v>
      </c>
    </row>
    <row r="40" spans="1:13" x14ac:dyDescent="0.3">
      <c r="A40">
        <v>24</v>
      </c>
      <c r="B40">
        <f t="shared" ref="B40:B62" si="12">M39-M40</f>
        <v>0.44094396698818517</v>
      </c>
      <c r="C40">
        <f t="shared" si="9"/>
        <v>0.44094396698818517</v>
      </c>
      <c r="D40" t="s">
        <v>33</v>
      </c>
      <c r="E40" t="s">
        <v>21</v>
      </c>
      <c r="F40">
        <v>1</v>
      </c>
      <c r="G40">
        <f t="shared" ref="G40:G63" si="13">G39+5</f>
        <v>45</v>
      </c>
      <c r="I40">
        <v>2100</v>
      </c>
      <c r="J40" t="s">
        <v>28</v>
      </c>
      <c r="K40">
        <f t="shared" ref="K40:K62" si="14">AVERAGE(G40:G41)</f>
        <v>47.5</v>
      </c>
      <c r="L40" cm="1">
        <f t="array" ref="L40">STOWA2024_JAARROND_T(A40*60,K40,I40,J40,"")</f>
        <v>1.9048052454136974</v>
      </c>
      <c r="M40">
        <f t="shared" si="4"/>
        <v>0.78748208175698342</v>
      </c>
    </row>
    <row r="41" spans="1:13" x14ac:dyDescent="0.3">
      <c r="A41">
        <v>24</v>
      </c>
      <c r="B41">
        <f t="shared" si="12"/>
        <v>0.26955010665266665</v>
      </c>
      <c r="C41">
        <f t="shared" si="9"/>
        <v>0.26955010665266665</v>
      </c>
      <c r="D41" t="s">
        <v>33</v>
      </c>
      <c r="E41" t="s">
        <v>21</v>
      </c>
      <c r="F41">
        <v>1</v>
      </c>
      <c r="G41">
        <f t="shared" si="13"/>
        <v>50</v>
      </c>
      <c r="I41">
        <v>2100</v>
      </c>
      <c r="J41" t="s">
        <v>28</v>
      </c>
      <c r="K41">
        <f t="shared" si="14"/>
        <v>52.5</v>
      </c>
      <c r="L41" cm="1">
        <f t="array" ref="L41">STOWA2024_JAARROND_T(A41*60,K41,I41,J41,"")</f>
        <v>2.8961332223172453</v>
      </c>
      <c r="M41">
        <f t="shared" si="4"/>
        <v>0.51793197510431677</v>
      </c>
    </row>
    <row r="42" spans="1:13" x14ac:dyDescent="0.3">
      <c r="A42">
        <v>24</v>
      </c>
      <c r="B42">
        <f t="shared" si="12"/>
        <v>0.16941841583666029</v>
      </c>
      <c r="C42">
        <f t="shared" si="9"/>
        <v>0.16941841583666029</v>
      </c>
      <c r="D42" t="s">
        <v>33</v>
      </c>
      <c r="E42" t="s">
        <v>21</v>
      </c>
      <c r="F42">
        <v>1</v>
      </c>
      <c r="G42">
        <f t="shared" si="13"/>
        <v>55</v>
      </c>
      <c r="I42">
        <v>2100</v>
      </c>
      <c r="J42" t="s">
        <v>28</v>
      </c>
      <c r="K42">
        <f t="shared" si="14"/>
        <v>57.5</v>
      </c>
      <c r="L42" cm="1">
        <f t="array" ref="L42">STOWA2024_JAARROND_T(A42*60,K42,I42,J42,"")</f>
        <v>4.3039932310008302</v>
      </c>
      <c r="M42">
        <f t="shared" si="4"/>
        <v>0.34851355926765648</v>
      </c>
    </row>
    <row r="43" spans="1:13" x14ac:dyDescent="0.3">
      <c r="A43">
        <v>24</v>
      </c>
      <c r="B43">
        <f t="shared" si="12"/>
        <v>0.109149519686672</v>
      </c>
      <c r="C43">
        <f t="shared" si="9"/>
        <v>0.109149519686672</v>
      </c>
      <c r="D43" t="s">
        <v>33</v>
      </c>
      <c r="E43" t="s">
        <v>21</v>
      </c>
      <c r="F43">
        <v>1</v>
      </c>
      <c r="G43">
        <f t="shared" si="13"/>
        <v>60</v>
      </c>
      <c r="I43">
        <v>2100</v>
      </c>
      <c r="J43" t="s">
        <v>28</v>
      </c>
      <c r="K43">
        <f t="shared" si="14"/>
        <v>62.5</v>
      </c>
      <c r="L43" cm="1">
        <f t="array" ref="L43">STOWA2024_JAARROND_T(A43*60,K43,I43,J43,"")</f>
        <v>6.2666054710047714</v>
      </c>
      <c r="M43">
        <f t="shared" si="4"/>
        <v>0.23936403958098448</v>
      </c>
    </row>
    <row r="44" spans="1:13" x14ac:dyDescent="0.3">
      <c r="A44">
        <v>24</v>
      </c>
      <c r="B44">
        <f t="shared" si="12"/>
        <v>7.1899649403239646E-2</v>
      </c>
      <c r="C44">
        <f t="shared" si="9"/>
        <v>7.1899649403239646E-2</v>
      </c>
      <c r="D44" t="s">
        <v>33</v>
      </c>
      <c r="E44" t="s">
        <v>21</v>
      </c>
      <c r="F44">
        <v>1</v>
      </c>
      <c r="G44">
        <f t="shared" si="13"/>
        <v>65</v>
      </c>
      <c r="I44">
        <v>2100</v>
      </c>
      <c r="J44" t="s">
        <v>28</v>
      </c>
      <c r="K44">
        <f t="shared" si="14"/>
        <v>67.5</v>
      </c>
      <c r="L44" cm="1">
        <f t="array" ref="L44">STOWA2024_JAARROND_T(A44*60,K44,I44,J44,"")</f>
        <v>8.9571281297947394</v>
      </c>
      <c r="M44">
        <f t="shared" si="4"/>
        <v>0.16746439017774484</v>
      </c>
    </row>
    <row r="45" spans="1:13" x14ac:dyDescent="0.3">
      <c r="A45">
        <v>24</v>
      </c>
      <c r="B45">
        <f t="shared" si="12"/>
        <v>4.832563040321014E-2</v>
      </c>
      <c r="C45">
        <f t="shared" si="9"/>
        <v>4.832563040321014E-2</v>
      </c>
      <c r="D45" t="s">
        <v>33</v>
      </c>
      <c r="E45" t="s">
        <v>21</v>
      </c>
      <c r="F45">
        <v>1</v>
      </c>
      <c r="G45">
        <f t="shared" si="13"/>
        <v>70</v>
      </c>
      <c r="I45">
        <v>2100</v>
      </c>
      <c r="J45" t="s">
        <v>28</v>
      </c>
      <c r="K45">
        <f t="shared" si="14"/>
        <v>72.5</v>
      </c>
      <c r="L45" cm="1">
        <f t="array" ref="L45">STOWA2024_JAARROND_T(A45*60,K45,I45,J45,"")</f>
        <v>12.590361044874813</v>
      </c>
      <c r="M45">
        <f t="shared" si="4"/>
        <v>0.1191387597745347</v>
      </c>
    </row>
    <row r="46" spans="1:13" x14ac:dyDescent="0.3">
      <c r="A46">
        <v>24</v>
      </c>
      <c r="B46">
        <f t="shared" si="12"/>
        <v>3.307893378516788E-2</v>
      </c>
      <c r="C46">
        <f t="shared" si="9"/>
        <v>3.307893378516788E-2</v>
      </c>
      <c r="D46" t="s">
        <v>33</v>
      </c>
      <c r="E46" t="s">
        <v>21</v>
      </c>
      <c r="F46">
        <v>1</v>
      </c>
      <c r="G46">
        <f t="shared" si="13"/>
        <v>75</v>
      </c>
      <c r="I46">
        <v>2100</v>
      </c>
      <c r="J46" t="s">
        <v>28</v>
      </c>
      <c r="K46">
        <f t="shared" si="14"/>
        <v>77.5</v>
      </c>
      <c r="L46" cm="1">
        <f t="array" ref="L46">STOWA2024_JAARROND_T(A46*60,K46,I46,J46,"")</f>
        <v>17.429735451537322</v>
      </c>
      <c r="M46">
        <f t="shared" si="4"/>
        <v>8.6059825989366817E-2</v>
      </c>
    </row>
    <row r="47" spans="1:13" x14ac:dyDescent="0.3">
      <c r="A47">
        <v>24</v>
      </c>
      <c r="B47">
        <f t="shared" si="12"/>
        <v>2.3021812458324104E-2</v>
      </c>
      <c r="C47">
        <f t="shared" si="9"/>
        <v>2.3021812458324104E-2</v>
      </c>
      <c r="D47" t="s">
        <v>33</v>
      </c>
      <c r="E47" t="s">
        <v>21</v>
      </c>
      <c r="F47">
        <v>1</v>
      </c>
      <c r="G47">
        <f t="shared" si="13"/>
        <v>80</v>
      </c>
      <c r="I47">
        <v>2100</v>
      </c>
      <c r="J47" t="s">
        <v>28</v>
      </c>
      <c r="K47">
        <f t="shared" si="14"/>
        <v>82.5</v>
      </c>
      <c r="L47" cm="1">
        <f t="array" ref="L47">STOWA2024_JAARROND_T(A47*60,K47,I47,J47,"")</f>
        <v>23.795166058989683</v>
      </c>
      <c r="M47">
        <f t="shared" si="4"/>
        <v>6.3038013531042714E-2</v>
      </c>
    </row>
    <row r="48" spans="1:13" x14ac:dyDescent="0.3">
      <c r="A48">
        <v>24</v>
      </c>
      <c r="B48">
        <f t="shared" si="12"/>
        <v>1.6269605001879905E-2</v>
      </c>
      <c r="C48">
        <f t="shared" si="9"/>
        <v>1.6269605001879905E-2</v>
      </c>
      <c r="D48" t="s">
        <v>33</v>
      </c>
      <c r="E48" t="s">
        <v>21</v>
      </c>
      <c r="F48">
        <v>1</v>
      </c>
      <c r="G48">
        <f t="shared" si="13"/>
        <v>85</v>
      </c>
      <c r="I48">
        <v>2100</v>
      </c>
      <c r="J48" t="s">
        <v>28</v>
      </c>
      <c r="K48">
        <f t="shared" si="14"/>
        <v>87.5</v>
      </c>
      <c r="L48" cm="1">
        <f t="array" ref="L48">STOWA2024_JAARROND_T(A48*60,K48,I48,J48,"")</f>
        <v>32.072932288569604</v>
      </c>
      <c r="M48">
        <f t="shared" si="4"/>
        <v>4.6768408529162808E-2</v>
      </c>
    </row>
    <row r="49" spans="1:13" x14ac:dyDescent="0.3">
      <c r="A49">
        <v>24</v>
      </c>
      <c r="B49">
        <f t="shared" si="12"/>
        <v>1.165912850199953E-2</v>
      </c>
      <c r="C49">
        <f t="shared" si="9"/>
        <v>1.165912850199953E-2</v>
      </c>
      <c r="D49" t="s">
        <v>33</v>
      </c>
      <c r="E49" t="s">
        <v>21</v>
      </c>
      <c r="F49">
        <v>1</v>
      </c>
      <c r="G49">
        <f t="shared" si="13"/>
        <v>90</v>
      </c>
      <c r="I49">
        <v>2100</v>
      </c>
      <c r="J49" t="s">
        <v>28</v>
      </c>
      <c r="K49">
        <f t="shared" si="14"/>
        <v>92.5</v>
      </c>
      <c r="L49" cm="1">
        <f t="array" ref="L49">STOWA2024_JAARROND_T(A49*60,K49,I49,J49,"")</f>
        <v>42.723747078820274</v>
      </c>
      <c r="M49">
        <f t="shared" si="4"/>
        <v>3.5109280027163278E-2</v>
      </c>
    </row>
    <row r="50" spans="1:13" x14ac:dyDescent="0.3">
      <c r="A50">
        <v>24</v>
      </c>
      <c r="B50">
        <f t="shared" si="12"/>
        <v>8.464420820237073E-3</v>
      </c>
      <c r="C50">
        <f t="shared" si="9"/>
        <v>8.464420820237073E-3</v>
      </c>
      <c r="D50" t="s">
        <v>33</v>
      </c>
      <c r="E50" t="s">
        <v>21</v>
      </c>
      <c r="F50">
        <v>1</v>
      </c>
      <c r="G50">
        <f t="shared" si="13"/>
        <v>95</v>
      </c>
      <c r="I50">
        <v>2100</v>
      </c>
      <c r="J50" t="s">
        <v>28</v>
      </c>
      <c r="K50">
        <f t="shared" si="14"/>
        <v>97.5</v>
      </c>
      <c r="L50" cm="1">
        <f t="array" ref="L50">STOWA2024_JAARROND_T(A50*60,K50,I50,J50,"")</f>
        <v>56.296037759136745</v>
      </c>
      <c r="M50">
        <f t="shared" si="4"/>
        <v>2.6644859206926205E-2</v>
      </c>
    </row>
    <row r="51" spans="1:13" x14ac:dyDescent="0.3">
      <c r="A51">
        <v>24</v>
      </c>
      <c r="B51">
        <f t="shared" si="12"/>
        <v>6.218557940992929E-3</v>
      </c>
      <c r="C51">
        <f t="shared" si="9"/>
        <v>6.218557940992929E-3</v>
      </c>
      <c r="D51" t="s">
        <v>33</v>
      </c>
      <c r="E51" t="s">
        <v>21</v>
      </c>
      <c r="F51">
        <v>1</v>
      </c>
      <c r="G51">
        <f t="shared" si="13"/>
        <v>100</v>
      </c>
      <c r="I51">
        <v>2100</v>
      </c>
      <c r="J51" t="s">
        <v>28</v>
      </c>
      <c r="K51">
        <f t="shared" si="14"/>
        <v>102.5</v>
      </c>
      <c r="L51" cm="1">
        <f t="array" ref="L51">STOWA2024_JAARROND_T(A51*60,K51,I51,J51,"")</f>
        <v>73.434733996686944</v>
      </c>
      <c r="M51">
        <f t="shared" si="4"/>
        <v>2.0426301265933276E-2</v>
      </c>
    </row>
    <row r="52" spans="1:13" x14ac:dyDescent="0.3">
      <c r="A52">
        <v>24</v>
      </c>
      <c r="B52">
        <f t="shared" si="12"/>
        <v>4.6197312578899058E-3</v>
      </c>
      <c r="C52">
        <f t="shared" si="9"/>
        <v>4.6197312578899058E-3</v>
      </c>
      <c r="D52" t="s">
        <v>33</v>
      </c>
      <c r="E52" t="s">
        <v>21</v>
      </c>
      <c r="F52">
        <v>1</v>
      </c>
      <c r="G52">
        <f t="shared" si="13"/>
        <v>105</v>
      </c>
      <c r="I52">
        <v>2100</v>
      </c>
      <c r="J52" t="s">
        <v>28</v>
      </c>
      <c r="K52">
        <f t="shared" si="14"/>
        <v>107.5</v>
      </c>
      <c r="L52" cm="1">
        <f t="array" ref="L52">STOWA2024_JAARROND_T(A52*60,K52,I52,J52,"")</f>
        <v>94.897248374359918</v>
      </c>
      <c r="M52">
        <f t="shared" si="4"/>
        <v>1.580657000804337E-2</v>
      </c>
    </row>
    <row r="53" spans="1:13" x14ac:dyDescent="0.3">
      <c r="A53">
        <v>24</v>
      </c>
      <c r="B53">
        <f t="shared" si="12"/>
        <v>3.4675788348707721E-3</v>
      </c>
      <c r="C53">
        <f t="shared" si="9"/>
        <v>3.4675788348707721E-3</v>
      </c>
      <c r="D53" t="s">
        <v>33</v>
      </c>
      <c r="E53" t="s">
        <v>21</v>
      </c>
      <c r="F53">
        <v>1</v>
      </c>
      <c r="G53">
        <f t="shared" si="13"/>
        <v>110</v>
      </c>
      <c r="I53">
        <v>2100</v>
      </c>
      <c r="J53" t="s">
        <v>28</v>
      </c>
      <c r="K53">
        <f t="shared" si="14"/>
        <v>112.5</v>
      </c>
      <c r="L53" cm="1">
        <f t="array" ref="L53">STOWA2024_JAARROND_T(A53*60,K53,I53,J53,"")</f>
        <v>121.56585404334317</v>
      </c>
      <c r="M53">
        <f t="shared" si="4"/>
        <v>1.2338991173172598E-2</v>
      </c>
    </row>
    <row r="54" spans="1:13" x14ac:dyDescent="0.3">
      <c r="A54">
        <v>24</v>
      </c>
      <c r="B54">
        <f t="shared" si="12"/>
        <v>2.6279515735055988E-3</v>
      </c>
      <c r="C54">
        <f t="shared" si="9"/>
        <v>2.6279515735055988E-3</v>
      </c>
      <c r="D54" t="s">
        <v>33</v>
      </c>
      <c r="E54" t="s">
        <v>21</v>
      </c>
      <c r="F54">
        <v>1</v>
      </c>
      <c r="G54">
        <f t="shared" si="13"/>
        <v>115</v>
      </c>
      <c r="I54">
        <v>2100</v>
      </c>
      <c r="J54" t="s">
        <v>28</v>
      </c>
      <c r="K54">
        <f t="shared" si="14"/>
        <v>117.5</v>
      </c>
      <c r="L54" cm="1">
        <f t="array" ref="L54">STOWA2024_JAARROND_T(A54*60,K54,I54,J54,"")</f>
        <v>154.46338001252064</v>
      </c>
      <c r="M54">
        <f t="shared" si="4"/>
        <v>9.7110395996669995E-3</v>
      </c>
    </row>
    <row r="55" spans="1:13" x14ac:dyDescent="0.3">
      <c r="A55">
        <v>24</v>
      </c>
      <c r="B55">
        <f t="shared" si="12"/>
        <v>2.0096385226637155E-3</v>
      </c>
      <c r="C55">
        <f t="shared" si="9"/>
        <v>2.0096385226637155E-3</v>
      </c>
      <c r="D55" t="s">
        <v>33</v>
      </c>
      <c r="E55" t="s">
        <v>21</v>
      </c>
      <c r="F55">
        <v>1</v>
      </c>
      <c r="G55">
        <f t="shared" si="13"/>
        <v>120</v>
      </c>
      <c r="I55">
        <v>2100</v>
      </c>
      <c r="J55" t="s">
        <v>28</v>
      </c>
      <c r="K55">
        <f t="shared" si="14"/>
        <v>122.5</v>
      </c>
      <c r="L55" cm="1">
        <f t="array" ref="L55">STOWA2024_JAARROND_T(A55*60,K55,I55,J55,"")</f>
        <v>194.76975487993536</v>
      </c>
      <c r="M55">
        <f t="shared" si="4"/>
        <v>7.701401077003284E-3</v>
      </c>
    </row>
    <row r="56" spans="1:13" x14ac:dyDescent="0.3">
      <c r="A56">
        <v>24</v>
      </c>
      <c r="B56">
        <f t="shared" si="12"/>
        <v>1.5498226427415069E-3</v>
      </c>
      <c r="C56">
        <f t="shared" si="9"/>
        <v>1.5498226427415069E-3</v>
      </c>
      <c r="D56" t="s">
        <v>33</v>
      </c>
      <c r="E56" t="s">
        <v>21</v>
      </c>
      <c r="F56">
        <v>1</v>
      </c>
      <c r="G56">
        <f t="shared" si="13"/>
        <v>125</v>
      </c>
      <c r="I56">
        <v>2100</v>
      </c>
      <c r="J56" t="s">
        <v>28</v>
      </c>
      <c r="K56">
        <f t="shared" si="14"/>
        <v>127.5</v>
      </c>
      <c r="L56" cm="1">
        <f t="array" ref="L56">STOWA2024_JAARROND_T(A56*60,K56,I56,J56,"")</f>
        <v>243.83985606777168</v>
      </c>
      <c r="M56">
        <f t="shared" si="4"/>
        <v>6.1515784342617771E-3</v>
      </c>
    </row>
    <row r="57" spans="1:13" x14ac:dyDescent="0.3">
      <c r="A57">
        <v>24</v>
      </c>
      <c r="B57">
        <f t="shared" si="12"/>
        <v>1.2047195757880569E-3</v>
      </c>
      <c r="C57">
        <f t="shared" si="9"/>
        <v>1.2047195757880569E-3</v>
      </c>
      <c r="D57" t="s">
        <v>33</v>
      </c>
      <c r="E57" t="s">
        <v>21</v>
      </c>
      <c r="F57">
        <v>1</v>
      </c>
      <c r="G57">
        <f t="shared" si="13"/>
        <v>130</v>
      </c>
      <c r="I57">
        <v>2100</v>
      </c>
      <c r="J57" t="s">
        <v>28</v>
      </c>
      <c r="K57">
        <f t="shared" si="14"/>
        <v>132.5</v>
      </c>
      <c r="L57" cm="1">
        <f t="array" ref="L57">STOWA2024_JAARROND_T(A57*60,K57,I57,J57,"")</f>
        <v>303.22272029867509</v>
      </c>
      <c r="M57">
        <f t="shared" si="4"/>
        <v>4.9468588584737202E-3</v>
      </c>
    </row>
    <row r="58" spans="1:13" x14ac:dyDescent="0.3">
      <c r="A58">
        <v>24</v>
      </c>
      <c r="B58">
        <f t="shared" si="12"/>
        <v>9.4346581252375324E-4</v>
      </c>
      <c r="C58">
        <f t="shared" si="9"/>
        <v>9.4346581252375324E-4</v>
      </c>
      <c r="D58" t="s">
        <v>33</v>
      </c>
      <c r="E58" t="s">
        <v>21</v>
      </c>
      <c r="F58">
        <v>1</v>
      </c>
      <c r="G58">
        <f t="shared" si="13"/>
        <v>135</v>
      </c>
      <c r="I58">
        <v>2100</v>
      </c>
      <c r="J58" t="s">
        <v>28</v>
      </c>
      <c r="K58">
        <f t="shared" si="14"/>
        <v>137.5</v>
      </c>
      <c r="L58" cm="1">
        <f t="array" ref="L58">STOWA2024_JAARROND_T(A58*60,K58,I58,J58,"")</f>
        <v>374.68217154382955</v>
      </c>
      <c r="M58">
        <f t="shared" si="4"/>
        <v>4.003393045949967E-3</v>
      </c>
    </row>
    <row r="59" spans="1:13" x14ac:dyDescent="0.3">
      <c r="A59">
        <v>24</v>
      </c>
      <c r="B59">
        <f t="shared" si="12"/>
        <v>7.4407465520970242E-4</v>
      </c>
      <c r="C59">
        <f t="shared" si="9"/>
        <v>7.4407465520970242E-4</v>
      </c>
      <c r="D59" t="s">
        <v>33</v>
      </c>
      <c r="E59" t="s">
        <v>21</v>
      </c>
      <c r="F59">
        <v>1</v>
      </c>
      <c r="G59">
        <f t="shared" si="13"/>
        <v>140</v>
      </c>
      <c r="I59">
        <v>2100</v>
      </c>
      <c r="J59" t="s">
        <v>28</v>
      </c>
      <c r="K59">
        <f t="shared" si="14"/>
        <v>142.5</v>
      </c>
      <c r="L59" cm="1">
        <f t="array" ref="L59">STOWA2024_JAARROND_T(A59*60,K59,I59,J59,"")</f>
        <v>460.21892315322901</v>
      </c>
      <c r="M59">
        <f t="shared" si="4"/>
        <v>3.2593183907402646E-3</v>
      </c>
    </row>
    <row r="60" spans="1:13" x14ac:dyDescent="0.3">
      <c r="A60">
        <v>24</v>
      </c>
      <c r="B60">
        <f t="shared" si="12"/>
        <v>5.9072659648197381E-4</v>
      </c>
      <c r="C60">
        <f t="shared" si="9"/>
        <v>5.9072659648197381E-4</v>
      </c>
      <c r="D60" t="s">
        <v>33</v>
      </c>
      <c r="E60" t="s">
        <v>21</v>
      </c>
      <c r="F60">
        <v>1</v>
      </c>
      <c r="G60">
        <f t="shared" si="13"/>
        <v>145</v>
      </c>
      <c r="I60">
        <v>2100</v>
      </c>
      <c r="J60" t="s">
        <v>28</v>
      </c>
      <c r="K60">
        <f t="shared" si="14"/>
        <v>147.5</v>
      </c>
      <c r="L60" cm="1">
        <f t="array" ref="L60">STOWA2024_JAARROND_T(A60*60,K60,I60,J60,"")</f>
        <v>562.09421134674164</v>
      </c>
      <c r="M60">
        <f t="shared" si="4"/>
        <v>2.6685917942582908E-3</v>
      </c>
    </row>
    <row r="61" spans="1:13" x14ac:dyDescent="0.3">
      <c r="A61">
        <v>24</v>
      </c>
      <c r="B61">
        <f t="shared" si="12"/>
        <v>4.7191924707775963E-4</v>
      </c>
      <c r="C61">
        <f t="shared" si="9"/>
        <v>4.7191924707775963E-4</v>
      </c>
      <c r="D61" t="s">
        <v>33</v>
      </c>
      <c r="E61" t="s">
        <v>21</v>
      </c>
      <c r="F61">
        <v>1</v>
      </c>
      <c r="G61">
        <f t="shared" si="13"/>
        <v>150</v>
      </c>
      <c r="I61">
        <v>2100</v>
      </c>
      <c r="J61" t="s">
        <v>28</v>
      </c>
      <c r="K61">
        <f t="shared" si="14"/>
        <v>152.5</v>
      </c>
      <c r="L61" cm="1">
        <f t="array" ref="L61">STOWA2024_JAARROND_T(A61*60,K61,I61,J61,"")</f>
        <v>682.85097928012851</v>
      </c>
      <c r="M61">
        <f t="shared" si="4"/>
        <v>2.1966725471805311E-3</v>
      </c>
    </row>
    <row r="62" spans="1:13" x14ac:dyDescent="0.3">
      <c r="A62">
        <v>24</v>
      </c>
      <c r="B62">
        <f t="shared" si="12"/>
        <v>3.7927594152401467E-4</v>
      </c>
      <c r="C62">
        <f t="shared" si="9"/>
        <v>3.7927594152401467E-4</v>
      </c>
      <c r="D62" t="s">
        <v>33</v>
      </c>
      <c r="E62" t="s">
        <v>21</v>
      </c>
      <c r="F62">
        <v>1</v>
      </c>
      <c r="G62">
        <f t="shared" si="13"/>
        <v>155</v>
      </c>
      <c r="I62">
        <v>2100</v>
      </c>
      <c r="J62" t="s">
        <v>28</v>
      </c>
      <c r="K62">
        <f t="shared" si="14"/>
        <v>157.5</v>
      </c>
      <c r="L62" cm="1">
        <f t="array" ref="L62">STOWA2024_JAARROND_T(A62*60,K62,I62,J62,"")</f>
        <v>825.35644411976864</v>
      </c>
      <c r="M62">
        <f t="shared" si="4"/>
        <v>1.8173966056565165E-3</v>
      </c>
    </row>
    <row r="63" spans="1:13" x14ac:dyDescent="0.3">
      <c r="A63">
        <v>24</v>
      </c>
      <c r="B63" s="1">
        <f>M62</f>
        <v>1.8173966056565165E-3</v>
      </c>
      <c r="C63">
        <f t="shared" si="9"/>
        <v>1.8173966056565165E-3</v>
      </c>
      <c r="D63" t="s">
        <v>33</v>
      </c>
      <c r="E63" t="s">
        <v>21</v>
      </c>
      <c r="F63">
        <v>1</v>
      </c>
      <c r="G63">
        <f t="shared" si="13"/>
        <v>160</v>
      </c>
      <c r="I63">
        <v>2100</v>
      </c>
      <c r="J63" t="s">
        <v>28</v>
      </c>
      <c r="K63" s="1">
        <v>999</v>
      </c>
      <c r="L63" cm="1">
        <f t="array" ref="L63">STOWA2024_JAARROND_T(A63*60,K63,I63,J63,"")</f>
        <v>158532914.19183806</v>
      </c>
      <c r="M63">
        <f t="shared" si="4"/>
        <v>9.4617575640152225E-9</v>
      </c>
    </row>
    <row r="64" spans="1:13" x14ac:dyDescent="0.3">
      <c r="A64">
        <v>48</v>
      </c>
      <c r="B64" s="1">
        <f>365.25*24/A64 - M64</f>
        <v>122.58634814283728</v>
      </c>
      <c r="C64">
        <f>B64</f>
        <v>122.58634814283728</v>
      </c>
      <c r="D64" t="s">
        <v>33</v>
      </c>
      <c r="E64" t="s">
        <v>21</v>
      </c>
      <c r="F64">
        <v>1</v>
      </c>
      <c r="G64">
        <v>10</v>
      </c>
      <c r="I64">
        <v>2100</v>
      </c>
      <c r="J64" t="s">
        <v>28</v>
      </c>
      <c r="K64" s="1">
        <v>12.5</v>
      </c>
      <c r="L64" cm="1">
        <f t="array" ref="L64">STOWA2024_JAARROND_T(A64*60,K64,I64,J64,"")</f>
        <v>2.4983905427600758E-2</v>
      </c>
      <c r="M64">
        <f t="shared" si="4"/>
        <v>60.038651857162719</v>
      </c>
    </row>
    <row r="65" spans="1:13" x14ac:dyDescent="0.3">
      <c r="A65">
        <v>48</v>
      </c>
      <c r="B65">
        <f t="shared" ref="B65:B69" si="15">M64-M65</f>
        <v>26.707222585718554</v>
      </c>
      <c r="C65">
        <f t="shared" ref="C65:C94" si="16">B65</f>
        <v>26.707222585718554</v>
      </c>
      <c r="D65" t="s">
        <v>33</v>
      </c>
      <c r="E65" t="s">
        <v>21</v>
      </c>
      <c r="F65">
        <v>1</v>
      </c>
      <c r="G65">
        <f t="shared" ref="G65:G69" si="17">G64+5</f>
        <v>15</v>
      </c>
      <c r="I65">
        <v>2100</v>
      </c>
      <c r="J65" t="s">
        <v>28</v>
      </c>
      <c r="K65">
        <f t="shared" ref="K65:K69" si="18">AVERAGE(G65:G66)</f>
        <v>17.5</v>
      </c>
      <c r="L65" cm="1">
        <f t="array" ref="L65">STOWA2024_JAARROND_T(A65*60,K65,I65,J65,"")</f>
        <v>4.5002570630389559E-2</v>
      </c>
      <c r="M65">
        <f t="shared" si="4"/>
        <v>33.331429271444165</v>
      </c>
    </row>
    <row r="66" spans="1:13" x14ac:dyDescent="0.3">
      <c r="A66">
        <v>48</v>
      </c>
      <c r="B66">
        <f t="shared" si="15"/>
        <v>14.206693726582174</v>
      </c>
      <c r="C66">
        <f t="shared" si="16"/>
        <v>14.206693726582174</v>
      </c>
      <c r="D66" t="s">
        <v>33</v>
      </c>
      <c r="E66" t="s">
        <v>21</v>
      </c>
      <c r="F66">
        <v>1</v>
      </c>
      <c r="G66">
        <f t="shared" si="17"/>
        <v>20</v>
      </c>
      <c r="I66">
        <v>2100</v>
      </c>
      <c r="J66" t="s">
        <v>28</v>
      </c>
      <c r="K66">
        <f t="shared" si="18"/>
        <v>22.5</v>
      </c>
      <c r="L66" cm="1">
        <f t="array" ref="L66">STOWA2024_JAARROND_T(A66*60,K66,I66,J66,"")</f>
        <v>7.8432457091046501E-2</v>
      </c>
      <c r="M66">
        <f t="shared" si="4"/>
        <v>19.124735544861991</v>
      </c>
    </row>
    <row r="67" spans="1:13" x14ac:dyDescent="0.3">
      <c r="A67">
        <v>48</v>
      </c>
      <c r="B67">
        <f t="shared" si="15"/>
        <v>7.8224344491360451</v>
      </c>
      <c r="C67">
        <f t="shared" si="16"/>
        <v>7.8224344491360451</v>
      </c>
      <c r="D67" t="s">
        <v>33</v>
      </c>
      <c r="E67" t="s">
        <v>21</v>
      </c>
      <c r="F67">
        <v>1</v>
      </c>
      <c r="G67">
        <f t="shared" si="17"/>
        <v>25</v>
      </c>
      <c r="I67">
        <v>2100</v>
      </c>
      <c r="J67" t="s">
        <v>28</v>
      </c>
      <c r="K67">
        <f t="shared" si="18"/>
        <v>27.5</v>
      </c>
      <c r="L67" cm="1">
        <f t="array" ref="L67">STOWA2024_JAARROND_T(A67*60,K67,I67,J67,"")</f>
        <v>0.1327163369030433</v>
      </c>
      <c r="M67">
        <f t="shared" ref="M67:M130" si="19">1/L67 * 12/8</f>
        <v>11.302301095725946</v>
      </c>
    </row>
    <row r="68" spans="1:13" x14ac:dyDescent="0.3">
      <c r="A68">
        <v>48</v>
      </c>
      <c r="B68">
        <f t="shared" si="15"/>
        <v>4.4436296736563197</v>
      </c>
      <c r="C68">
        <f t="shared" si="16"/>
        <v>4.4436296736563197</v>
      </c>
      <c r="D68" t="s">
        <v>33</v>
      </c>
      <c r="E68" t="s">
        <v>21</v>
      </c>
      <c r="F68">
        <v>1</v>
      </c>
      <c r="G68">
        <f t="shared" si="17"/>
        <v>30</v>
      </c>
      <c r="I68">
        <v>2100</v>
      </c>
      <c r="J68" t="s">
        <v>28</v>
      </c>
      <c r="K68">
        <f t="shared" si="18"/>
        <v>32.5</v>
      </c>
      <c r="L68" cm="1">
        <f t="array" ref="L68">STOWA2024_JAARROND_T(A68*60,K68,I68,J68,"")</f>
        <v>0.21870124805415594</v>
      </c>
      <c r="M68">
        <f t="shared" si="19"/>
        <v>6.8586714220696265</v>
      </c>
    </row>
    <row r="69" spans="1:13" x14ac:dyDescent="0.3">
      <c r="A69">
        <v>48</v>
      </c>
      <c r="B69">
        <f t="shared" si="15"/>
        <v>2.5955075817522237</v>
      </c>
      <c r="C69">
        <f t="shared" si="16"/>
        <v>2.5955075817522237</v>
      </c>
      <c r="D69" t="s">
        <v>33</v>
      </c>
      <c r="E69" t="s">
        <v>21</v>
      </c>
      <c r="F69">
        <v>1</v>
      </c>
      <c r="G69">
        <f t="shared" si="17"/>
        <v>35</v>
      </c>
      <c r="I69">
        <v>2100</v>
      </c>
      <c r="J69" t="s">
        <v>28</v>
      </c>
      <c r="K69">
        <f t="shared" si="18"/>
        <v>37.5</v>
      </c>
      <c r="L69" cm="1">
        <f t="array" ref="L69">STOWA2024_JAARROND_T(A69*60,K69,I69,J69,"")</f>
        <v>0.3518513611450414</v>
      </c>
      <c r="M69">
        <f t="shared" si="19"/>
        <v>4.2631638403174028</v>
      </c>
    </row>
    <row r="70" spans="1:13" x14ac:dyDescent="0.3">
      <c r="A70">
        <v>48</v>
      </c>
      <c r="B70">
        <f>M69-M70</f>
        <v>1.5549582255774612</v>
      </c>
      <c r="C70">
        <f t="shared" si="16"/>
        <v>1.5549582255774612</v>
      </c>
      <c r="D70" t="s">
        <v>33</v>
      </c>
      <c r="E70" t="s">
        <v>21</v>
      </c>
      <c r="F70">
        <v>1</v>
      </c>
      <c r="G70">
        <f>G69+5</f>
        <v>40</v>
      </c>
      <c r="I70">
        <v>2100</v>
      </c>
      <c r="J70" t="s">
        <v>28</v>
      </c>
      <c r="K70">
        <f>AVERAGE(G70:G71)</f>
        <v>42.5</v>
      </c>
      <c r="L70" cm="1">
        <f t="array" ref="L70">STOWA2024_JAARROND_T(A70*60,K70,I70,J70,"")</f>
        <v>0.55387227315236154</v>
      </c>
      <c r="M70">
        <f t="shared" si="19"/>
        <v>2.7082056147399416</v>
      </c>
    </row>
    <row r="71" spans="1:13" x14ac:dyDescent="0.3">
      <c r="A71">
        <v>48</v>
      </c>
      <c r="B71">
        <f t="shared" ref="B71:B93" si="20">M70-M71</f>
        <v>0.95327236560286943</v>
      </c>
      <c r="C71">
        <f t="shared" si="16"/>
        <v>0.95327236560286943</v>
      </c>
      <c r="D71" t="s">
        <v>33</v>
      </c>
      <c r="E71" t="s">
        <v>21</v>
      </c>
      <c r="F71">
        <v>1</v>
      </c>
      <c r="G71">
        <f t="shared" ref="G71:G94" si="21">G70+5</f>
        <v>45</v>
      </c>
      <c r="I71">
        <v>2100</v>
      </c>
      <c r="J71" t="s">
        <v>28</v>
      </c>
      <c r="K71">
        <f t="shared" ref="K71:K93" si="22">AVERAGE(G71:G72)</f>
        <v>47.5</v>
      </c>
      <c r="L71" cm="1">
        <f t="array" ref="L71">STOWA2024_JAARROND_T(A71*60,K71,I71,J71,"")</f>
        <v>0.85473336421061774</v>
      </c>
      <c r="M71">
        <f t="shared" si="19"/>
        <v>1.7549332491370722</v>
      </c>
    </row>
    <row r="72" spans="1:13" x14ac:dyDescent="0.3">
      <c r="A72">
        <v>48</v>
      </c>
      <c r="B72">
        <f t="shared" si="20"/>
        <v>0.59670701064414211</v>
      </c>
      <c r="C72">
        <f t="shared" si="16"/>
        <v>0.59670701064414211</v>
      </c>
      <c r="D72" t="s">
        <v>33</v>
      </c>
      <c r="E72" t="s">
        <v>21</v>
      </c>
      <c r="F72">
        <v>1</v>
      </c>
      <c r="G72">
        <f t="shared" si="21"/>
        <v>50</v>
      </c>
      <c r="I72">
        <v>2100</v>
      </c>
      <c r="J72" t="s">
        <v>28</v>
      </c>
      <c r="K72">
        <f t="shared" si="22"/>
        <v>52.5</v>
      </c>
      <c r="L72" cm="1">
        <f t="array" ref="L72">STOWA2024_JAARROND_T(A72*60,K72,I72,J72,"")</f>
        <v>1.2950837670123774</v>
      </c>
      <c r="M72">
        <f t="shared" si="19"/>
        <v>1.15822623849293</v>
      </c>
    </row>
    <row r="73" spans="1:13" x14ac:dyDescent="0.3">
      <c r="A73">
        <v>48</v>
      </c>
      <c r="B73">
        <f t="shared" si="20"/>
        <v>0.38101642362967592</v>
      </c>
      <c r="C73">
        <f t="shared" si="16"/>
        <v>0.38101642362967592</v>
      </c>
      <c r="D73" t="s">
        <v>33</v>
      </c>
      <c r="E73" t="s">
        <v>21</v>
      </c>
      <c r="F73">
        <v>1</v>
      </c>
      <c r="G73">
        <f t="shared" si="21"/>
        <v>55</v>
      </c>
      <c r="I73">
        <v>2100</v>
      </c>
      <c r="J73" t="s">
        <v>28</v>
      </c>
      <c r="K73">
        <f t="shared" si="22"/>
        <v>57.5</v>
      </c>
      <c r="L73" cm="1">
        <f t="array" ref="L73">STOWA2024_JAARROND_T(A73*60,K73,I73,J73,"")</f>
        <v>1.9299807739354358</v>
      </c>
      <c r="M73">
        <f t="shared" si="19"/>
        <v>0.77720981486325413</v>
      </c>
    </row>
    <row r="74" spans="1:13" x14ac:dyDescent="0.3">
      <c r="A74">
        <v>48</v>
      </c>
      <c r="B74">
        <f t="shared" si="20"/>
        <v>0.24755778185354382</v>
      </c>
      <c r="C74">
        <f t="shared" si="16"/>
        <v>0.24755778185354382</v>
      </c>
      <c r="D74" t="s">
        <v>33</v>
      </c>
      <c r="E74" t="s">
        <v>21</v>
      </c>
      <c r="F74">
        <v>1</v>
      </c>
      <c r="G74">
        <f t="shared" si="21"/>
        <v>60</v>
      </c>
      <c r="I74">
        <v>2100</v>
      </c>
      <c r="J74" t="s">
        <v>28</v>
      </c>
      <c r="K74">
        <f t="shared" si="22"/>
        <v>62.5</v>
      </c>
      <c r="L74" cm="1">
        <f t="array" ref="L74">STOWA2024_JAARROND_T(A74*60,K74,I74,J74,"")</f>
        <v>2.8320480362859284</v>
      </c>
      <c r="M74">
        <f t="shared" si="19"/>
        <v>0.52965203300971031</v>
      </c>
    </row>
    <row r="75" spans="1:13" x14ac:dyDescent="0.3">
      <c r="A75">
        <v>48</v>
      </c>
      <c r="B75">
        <f t="shared" si="20"/>
        <v>0.16350915044557557</v>
      </c>
      <c r="C75">
        <f t="shared" si="16"/>
        <v>0.16350915044557557</v>
      </c>
      <c r="D75" t="s">
        <v>33</v>
      </c>
      <c r="E75" t="s">
        <v>21</v>
      </c>
      <c r="F75">
        <v>1</v>
      </c>
      <c r="G75">
        <f t="shared" si="21"/>
        <v>65</v>
      </c>
      <c r="I75">
        <v>2100</v>
      </c>
      <c r="J75" t="s">
        <v>28</v>
      </c>
      <c r="K75">
        <f t="shared" si="22"/>
        <v>67.5</v>
      </c>
      <c r="L75" cm="1">
        <f t="array" ref="L75">STOWA2024_JAARROND_T(A75*60,K75,I75,J75,"")</f>
        <v>4.0967613230533173</v>
      </c>
      <c r="M75">
        <f t="shared" si="19"/>
        <v>0.36614288256413474</v>
      </c>
    </row>
    <row r="76" spans="1:13" x14ac:dyDescent="0.3">
      <c r="A76">
        <v>48</v>
      </c>
      <c r="B76">
        <f t="shared" si="20"/>
        <v>0.10965419481804917</v>
      </c>
      <c r="C76">
        <f t="shared" si="16"/>
        <v>0.10965419481804917</v>
      </c>
      <c r="D76" t="s">
        <v>33</v>
      </c>
      <c r="E76" t="s">
        <v>21</v>
      </c>
      <c r="F76">
        <v>1</v>
      </c>
      <c r="G76">
        <f t="shared" si="21"/>
        <v>70</v>
      </c>
      <c r="I76">
        <v>2100</v>
      </c>
      <c r="J76" t="s">
        <v>28</v>
      </c>
      <c r="K76">
        <f t="shared" si="22"/>
        <v>72.5</v>
      </c>
      <c r="L76" cm="1">
        <f t="array" ref="L76">STOWA2024_JAARROND_T(A76*60,K76,I76,J76,"")</f>
        <v>5.8482111362546529</v>
      </c>
      <c r="M76">
        <f t="shared" si="19"/>
        <v>0.25648868774608558</v>
      </c>
    </row>
    <row r="77" spans="1:13" x14ac:dyDescent="0.3">
      <c r="A77">
        <v>48</v>
      </c>
      <c r="B77">
        <f t="shared" si="20"/>
        <v>7.4581552887039604E-2</v>
      </c>
      <c r="C77">
        <f t="shared" si="16"/>
        <v>7.4581552887039604E-2</v>
      </c>
      <c r="D77" t="s">
        <v>33</v>
      </c>
      <c r="E77" t="s">
        <v>21</v>
      </c>
      <c r="F77">
        <v>1</v>
      </c>
      <c r="G77">
        <f t="shared" si="21"/>
        <v>75</v>
      </c>
      <c r="I77">
        <v>2100</v>
      </c>
      <c r="J77" t="s">
        <v>28</v>
      </c>
      <c r="K77">
        <f t="shared" si="22"/>
        <v>77.5</v>
      </c>
      <c r="L77" cm="1">
        <f t="array" ref="L77">STOWA2024_JAARROND_T(A77*60,K77,I77,J77,"")</f>
        <v>8.2459657295042437</v>
      </c>
      <c r="M77">
        <f t="shared" si="19"/>
        <v>0.18190713485904597</v>
      </c>
    </row>
    <row r="78" spans="1:13" x14ac:dyDescent="0.3">
      <c r="A78">
        <v>48</v>
      </c>
      <c r="B78">
        <f t="shared" si="20"/>
        <v>5.1402429368576835E-2</v>
      </c>
      <c r="C78">
        <f t="shared" si="16"/>
        <v>5.1402429368576835E-2</v>
      </c>
      <c r="D78" t="s">
        <v>33</v>
      </c>
      <c r="E78" t="s">
        <v>21</v>
      </c>
      <c r="F78">
        <v>1</v>
      </c>
      <c r="G78">
        <f t="shared" si="21"/>
        <v>80</v>
      </c>
      <c r="I78">
        <v>2100</v>
      </c>
      <c r="J78" t="s">
        <v>28</v>
      </c>
      <c r="K78">
        <f t="shared" si="22"/>
        <v>82.5</v>
      </c>
      <c r="L78" cm="1">
        <f t="array" ref="L78">STOWA2024_JAARROND_T(A78*60,K78,I78,J78,"")</f>
        <v>11.493838435653542</v>
      </c>
      <c r="M78">
        <f t="shared" si="19"/>
        <v>0.13050470549046914</v>
      </c>
    </row>
    <row r="79" spans="1:13" x14ac:dyDescent="0.3">
      <c r="A79">
        <v>48</v>
      </c>
      <c r="B79">
        <f t="shared" si="20"/>
        <v>3.5862882569740892E-2</v>
      </c>
      <c r="C79">
        <f t="shared" si="16"/>
        <v>3.5862882569740892E-2</v>
      </c>
      <c r="D79" t="s">
        <v>33</v>
      </c>
      <c r="E79" t="s">
        <v>21</v>
      </c>
      <c r="F79">
        <v>1</v>
      </c>
      <c r="G79">
        <f t="shared" si="21"/>
        <v>85</v>
      </c>
      <c r="I79">
        <v>2100</v>
      </c>
      <c r="J79" t="s">
        <v>28</v>
      </c>
      <c r="K79">
        <f t="shared" si="22"/>
        <v>87.5</v>
      </c>
      <c r="L79" cm="1">
        <f t="array" ref="L79">STOWA2024_JAARROND_T(A79*60,K79,I79,J79,"")</f>
        <v>15.84922979829326</v>
      </c>
      <c r="M79">
        <f t="shared" si="19"/>
        <v>9.4641822920728244E-2</v>
      </c>
    </row>
    <row r="80" spans="1:13" x14ac:dyDescent="0.3">
      <c r="A80">
        <v>48</v>
      </c>
      <c r="B80">
        <f t="shared" si="20"/>
        <v>2.5311678930147574E-2</v>
      </c>
      <c r="C80">
        <f t="shared" si="16"/>
        <v>2.5311678930147574E-2</v>
      </c>
      <c r="D80" t="s">
        <v>33</v>
      </c>
      <c r="E80" t="s">
        <v>21</v>
      </c>
      <c r="F80">
        <v>1</v>
      </c>
      <c r="G80">
        <f t="shared" si="21"/>
        <v>90</v>
      </c>
      <c r="I80">
        <v>2100</v>
      </c>
      <c r="J80" t="s">
        <v>28</v>
      </c>
      <c r="K80">
        <f t="shared" si="22"/>
        <v>92.5</v>
      </c>
      <c r="L80" cm="1">
        <f t="array" ref="L80">STOWA2024_JAARROND_T(A80*60,K80,I80,J80,"")</f>
        <v>21.635610625643483</v>
      </c>
      <c r="M80">
        <f t="shared" si="19"/>
        <v>6.933014399058067E-2</v>
      </c>
    </row>
    <row r="81" spans="1:13" x14ac:dyDescent="0.3">
      <c r="A81">
        <v>48</v>
      </c>
      <c r="B81">
        <f t="shared" si="20"/>
        <v>1.8058601613096435E-2</v>
      </c>
      <c r="C81">
        <f t="shared" si="16"/>
        <v>1.8058601613096435E-2</v>
      </c>
      <c r="D81" t="s">
        <v>33</v>
      </c>
      <c r="E81" t="s">
        <v>21</v>
      </c>
      <c r="F81">
        <v>1</v>
      </c>
      <c r="G81">
        <f t="shared" si="21"/>
        <v>95</v>
      </c>
      <c r="I81">
        <v>2100</v>
      </c>
      <c r="J81" t="s">
        <v>28</v>
      </c>
      <c r="K81">
        <f t="shared" si="22"/>
        <v>97.5</v>
      </c>
      <c r="L81" cm="1">
        <f t="array" ref="L81">STOWA2024_JAARROND_T(A81*60,K81,I81,J81,"")</f>
        <v>29.255995245009853</v>
      </c>
      <c r="M81">
        <f t="shared" si="19"/>
        <v>5.1271542377484235E-2</v>
      </c>
    </row>
    <row r="82" spans="1:13" x14ac:dyDescent="0.3">
      <c r="A82">
        <v>48</v>
      </c>
      <c r="B82">
        <f t="shared" si="20"/>
        <v>1.3015257163993856E-2</v>
      </c>
      <c r="C82">
        <f t="shared" si="16"/>
        <v>1.3015257163993856E-2</v>
      </c>
      <c r="D82" t="s">
        <v>33</v>
      </c>
      <c r="E82" t="s">
        <v>21</v>
      </c>
      <c r="F82">
        <v>1</v>
      </c>
      <c r="G82">
        <f t="shared" si="21"/>
        <v>100</v>
      </c>
      <c r="I82">
        <v>2100</v>
      </c>
      <c r="J82" t="s">
        <v>28</v>
      </c>
      <c r="K82">
        <f t="shared" si="22"/>
        <v>102.5</v>
      </c>
      <c r="L82" cm="1">
        <f t="array" ref="L82">STOWA2024_JAARROND_T(A82*60,K82,I82,J82,"")</f>
        <v>39.209243438802382</v>
      </c>
      <c r="M82">
        <f t="shared" si="19"/>
        <v>3.8256285213490379E-2</v>
      </c>
    </row>
    <row r="83" spans="1:13" x14ac:dyDescent="0.3">
      <c r="A83">
        <v>48</v>
      </c>
      <c r="B83">
        <f t="shared" si="20"/>
        <v>9.4704296414417147E-3</v>
      </c>
      <c r="C83">
        <f t="shared" si="16"/>
        <v>9.4704296414417147E-3</v>
      </c>
      <c r="D83" t="s">
        <v>33</v>
      </c>
      <c r="E83" t="s">
        <v>21</v>
      </c>
      <c r="F83">
        <v>1</v>
      </c>
      <c r="G83">
        <f t="shared" si="21"/>
        <v>105</v>
      </c>
      <c r="I83">
        <v>2100</v>
      </c>
      <c r="J83" t="s">
        <v>28</v>
      </c>
      <c r="K83">
        <f t="shared" si="22"/>
        <v>107.5</v>
      </c>
      <c r="L83" cm="1">
        <f t="array" ref="L83">STOWA2024_JAARROND_T(A83*60,K83,I83,J83,"")</f>
        <v>52.108925379883935</v>
      </c>
      <c r="M83">
        <f t="shared" si="19"/>
        <v>2.8785855572048664E-2</v>
      </c>
    </row>
    <row r="84" spans="1:13" x14ac:dyDescent="0.3">
      <c r="A84">
        <v>48</v>
      </c>
      <c r="B84">
        <f t="shared" si="20"/>
        <v>6.9532683373939724E-3</v>
      </c>
      <c r="C84">
        <f t="shared" si="16"/>
        <v>6.9532683373939724E-3</v>
      </c>
      <c r="D84" t="s">
        <v>33</v>
      </c>
      <c r="E84" t="s">
        <v>21</v>
      </c>
      <c r="F84">
        <v>1</v>
      </c>
      <c r="G84">
        <f t="shared" si="21"/>
        <v>110</v>
      </c>
      <c r="I84">
        <v>2100</v>
      </c>
      <c r="J84" t="s">
        <v>28</v>
      </c>
      <c r="K84">
        <f t="shared" si="22"/>
        <v>112.5</v>
      </c>
      <c r="L84" cm="1">
        <f t="array" ref="L84">STOWA2024_JAARROND_T(A84*60,K84,I84,J84,"")</f>
        <v>68.70463788272707</v>
      </c>
      <c r="M84">
        <f t="shared" si="19"/>
        <v>2.1832587234654692E-2</v>
      </c>
    </row>
    <row r="85" spans="1:13" x14ac:dyDescent="0.3">
      <c r="A85">
        <v>48</v>
      </c>
      <c r="B85">
        <f t="shared" si="20"/>
        <v>5.1491010034074164E-3</v>
      </c>
      <c r="C85">
        <f t="shared" si="16"/>
        <v>5.1491010034074164E-3</v>
      </c>
      <c r="D85" t="s">
        <v>33</v>
      </c>
      <c r="E85" t="s">
        <v>21</v>
      </c>
      <c r="F85">
        <v>1</v>
      </c>
      <c r="G85">
        <f t="shared" si="21"/>
        <v>115</v>
      </c>
      <c r="I85">
        <v>2100</v>
      </c>
      <c r="J85" t="s">
        <v>28</v>
      </c>
      <c r="K85">
        <f t="shared" si="22"/>
        <v>117.5</v>
      </c>
      <c r="L85" cm="1">
        <f t="array" ref="L85">STOWA2024_JAARROND_T(A85*60,K85,I85,J85,"")</f>
        <v>89.909265917730096</v>
      </c>
      <c r="M85">
        <f t="shared" si="19"/>
        <v>1.6683486231247276E-2</v>
      </c>
    </row>
    <row r="86" spans="1:13" x14ac:dyDescent="0.3">
      <c r="A86">
        <v>48</v>
      </c>
      <c r="B86">
        <f t="shared" si="20"/>
        <v>3.8437679881313559E-3</v>
      </c>
      <c r="C86">
        <f t="shared" si="16"/>
        <v>3.8437679881313559E-3</v>
      </c>
      <c r="D86" t="s">
        <v>33</v>
      </c>
      <c r="E86" t="s">
        <v>21</v>
      </c>
      <c r="F86">
        <v>1</v>
      </c>
      <c r="G86">
        <f t="shared" si="21"/>
        <v>120</v>
      </c>
      <c r="I86">
        <v>2100</v>
      </c>
      <c r="J86" t="s">
        <v>28</v>
      </c>
      <c r="K86">
        <f t="shared" si="22"/>
        <v>122.5</v>
      </c>
      <c r="L86" cm="1">
        <f t="array" ref="L86">STOWA2024_JAARROND_T(A86*60,K86,I86,J86,"")</f>
        <v>116.82499347711406</v>
      </c>
      <c r="M86">
        <f t="shared" si="19"/>
        <v>1.283971824311592E-2</v>
      </c>
    </row>
    <row r="87" spans="1:13" x14ac:dyDescent="0.3">
      <c r="A87">
        <v>48</v>
      </c>
      <c r="B87">
        <f t="shared" si="20"/>
        <v>2.8912740602142859E-3</v>
      </c>
      <c r="C87">
        <f t="shared" si="16"/>
        <v>2.8912740602142859E-3</v>
      </c>
      <c r="D87" t="s">
        <v>33</v>
      </c>
      <c r="E87" t="s">
        <v>21</v>
      </c>
      <c r="F87">
        <v>1</v>
      </c>
      <c r="G87">
        <f t="shared" si="21"/>
        <v>125</v>
      </c>
      <c r="I87">
        <v>2100</v>
      </c>
      <c r="J87" t="s">
        <v>28</v>
      </c>
      <c r="K87">
        <f t="shared" si="22"/>
        <v>127.5</v>
      </c>
      <c r="L87" cm="1">
        <f t="array" ref="L87">STOWA2024_JAARROND_T(A87*60,K87,I87,J87,"")</f>
        <v>150.77734492173622</v>
      </c>
      <c r="M87">
        <f t="shared" si="19"/>
        <v>9.9484441829016338E-3</v>
      </c>
    </row>
    <row r="88" spans="1:13" x14ac:dyDescent="0.3">
      <c r="A88">
        <v>48</v>
      </c>
      <c r="B88">
        <f t="shared" si="20"/>
        <v>2.1906941600582097E-3</v>
      </c>
      <c r="C88">
        <f t="shared" si="16"/>
        <v>2.1906941600582097E-3</v>
      </c>
      <c r="D88" t="s">
        <v>33</v>
      </c>
      <c r="E88" t="s">
        <v>21</v>
      </c>
      <c r="F88">
        <v>1</v>
      </c>
      <c r="G88">
        <f t="shared" si="21"/>
        <v>130</v>
      </c>
      <c r="I88">
        <v>2100</v>
      </c>
      <c r="J88" t="s">
        <v>28</v>
      </c>
      <c r="K88">
        <f t="shared" si="22"/>
        <v>132.5</v>
      </c>
      <c r="L88" cm="1">
        <f t="array" ref="L88">STOWA2024_JAARROND_T(A88*60,K88,I88,J88,"")</f>
        <v>193.35503149535739</v>
      </c>
      <c r="M88">
        <f t="shared" si="19"/>
        <v>7.7577500228434241E-3</v>
      </c>
    </row>
    <row r="89" spans="1:13" x14ac:dyDescent="0.3">
      <c r="A89">
        <v>48</v>
      </c>
      <c r="B89">
        <f t="shared" si="20"/>
        <v>1.6713827618211356E-3</v>
      </c>
      <c r="C89">
        <f t="shared" si="16"/>
        <v>1.6713827618211356E-3</v>
      </c>
      <c r="D89" t="s">
        <v>33</v>
      </c>
      <c r="E89" t="s">
        <v>21</v>
      </c>
      <c r="F89">
        <v>1</v>
      </c>
      <c r="G89">
        <f t="shared" si="21"/>
        <v>135</v>
      </c>
      <c r="I89">
        <v>2100</v>
      </c>
      <c r="J89" t="s">
        <v>28</v>
      </c>
      <c r="K89">
        <f t="shared" si="22"/>
        <v>137.5</v>
      </c>
      <c r="L89" cm="1">
        <f t="array" ref="L89">STOWA2024_JAARROND_T(A89*60,K89,I89,J89,"")</f>
        <v>246.45242977796488</v>
      </c>
      <c r="M89">
        <f t="shared" si="19"/>
        <v>6.0863672610222885E-3</v>
      </c>
    </row>
    <row r="90" spans="1:13" x14ac:dyDescent="0.3">
      <c r="A90">
        <v>48</v>
      </c>
      <c r="B90">
        <f t="shared" si="20"/>
        <v>1.2834868260478451E-3</v>
      </c>
      <c r="C90">
        <f t="shared" si="16"/>
        <v>1.2834868260478451E-3</v>
      </c>
      <c r="D90" t="s">
        <v>33</v>
      </c>
      <c r="E90" t="s">
        <v>21</v>
      </c>
      <c r="F90">
        <v>1</v>
      </c>
      <c r="G90">
        <f t="shared" si="21"/>
        <v>140</v>
      </c>
      <c r="I90">
        <v>2100</v>
      </c>
      <c r="J90" t="s">
        <v>28</v>
      </c>
      <c r="K90">
        <f t="shared" si="22"/>
        <v>142.5</v>
      </c>
      <c r="L90" cm="1">
        <f t="array" ref="L90">STOWA2024_JAARROND_T(A90*60,K90,I90,J90,"")</f>
        <v>312.31258414784622</v>
      </c>
      <c r="M90">
        <f t="shared" si="19"/>
        <v>4.8028804349744434E-3</v>
      </c>
    </row>
    <row r="91" spans="1:13" x14ac:dyDescent="0.3">
      <c r="A91">
        <v>48</v>
      </c>
      <c r="B91">
        <f t="shared" si="20"/>
        <v>9.9181719956998714E-4</v>
      </c>
      <c r="C91">
        <f t="shared" si="16"/>
        <v>9.9181719956998714E-4</v>
      </c>
      <c r="D91" t="s">
        <v>33</v>
      </c>
      <c r="E91" t="s">
        <v>21</v>
      </c>
      <c r="F91">
        <v>1</v>
      </c>
      <c r="G91">
        <f t="shared" si="21"/>
        <v>145</v>
      </c>
      <c r="I91">
        <v>2100</v>
      </c>
      <c r="J91" t="s">
        <v>28</v>
      </c>
      <c r="K91">
        <f t="shared" si="22"/>
        <v>147.5</v>
      </c>
      <c r="L91" cm="1">
        <f t="array" ref="L91">STOWA2024_JAARROND_T(A91*60,K91,I91,J91,"")</f>
        <v>393.59095017503944</v>
      </c>
      <c r="M91">
        <f t="shared" si="19"/>
        <v>3.8110632354044563E-3</v>
      </c>
    </row>
    <row r="92" spans="1:13" x14ac:dyDescent="0.3">
      <c r="A92">
        <v>48</v>
      </c>
      <c r="B92">
        <f t="shared" si="20"/>
        <v>7.7100593914307316E-4</v>
      </c>
      <c r="C92">
        <f t="shared" si="16"/>
        <v>7.7100593914307316E-4</v>
      </c>
      <c r="D92" t="s">
        <v>33</v>
      </c>
      <c r="E92" t="s">
        <v>21</v>
      </c>
      <c r="F92">
        <v>1</v>
      </c>
      <c r="G92">
        <f t="shared" si="21"/>
        <v>150</v>
      </c>
      <c r="I92">
        <v>2100</v>
      </c>
      <c r="J92" t="s">
        <v>28</v>
      </c>
      <c r="K92">
        <f t="shared" si="22"/>
        <v>152.5</v>
      </c>
      <c r="L92" cm="1">
        <f t="array" ref="L92">STOWA2024_JAARROND_T(A92*60,K92,I92,J92,"")</f>
        <v>493.4117530760613</v>
      </c>
      <c r="M92">
        <f t="shared" si="19"/>
        <v>3.0400572962613831E-3</v>
      </c>
    </row>
    <row r="93" spans="1:13" x14ac:dyDescent="0.3">
      <c r="A93">
        <v>48</v>
      </c>
      <c r="B93">
        <f t="shared" si="20"/>
        <v>6.0278607136303279E-4</v>
      </c>
      <c r="C93">
        <f t="shared" si="16"/>
        <v>6.0278607136303279E-4</v>
      </c>
      <c r="D93" t="s">
        <v>33</v>
      </c>
      <c r="E93" t="s">
        <v>21</v>
      </c>
      <c r="F93">
        <v>1</v>
      </c>
      <c r="G93">
        <f t="shared" si="21"/>
        <v>155</v>
      </c>
      <c r="I93">
        <v>2100</v>
      </c>
      <c r="J93" t="s">
        <v>28</v>
      </c>
      <c r="K93">
        <f t="shared" si="22"/>
        <v>157.5</v>
      </c>
      <c r="L93" cm="1">
        <f t="array" ref="L93">STOWA2024_JAARROND_T(A93*60,K93,I93,J93,"")</f>
        <v>615.442378622658</v>
      </c>
      <c r="M93">
        <f t="shared" si="19"/>
        <v>2.4372712248983503E-3</v>
      </c>
    </row>
    <row r="94" spans="1:13" x14ac:dyDescent="0.3">
      <c r="A94">
        <v>48</v>
      </c>
      <c r="B94" s="1">
        <f>M93</f>
        <v>2.4372712248983503E-3</v>
      </c>
      <c r="C94">
        <f t="shared" si="16"/>
        <v>2.4372712248983503E-3</v>
      </c>
      <c r="D94" t="s">
        <v>33</v>
      </c>
      <c r="E94" t="s">
        <v>21</v>
      </c>
      <c r="F94">
        <v>1</v>
      </c>
      <c r="G94">
        <f t="shared" si="21"/>
        <v>160</v>
      </c>
      <c r="I94">
        <v>2100</v>
      </c>
      <c r="J94" t="s">
        <v>28</v>
      </c>
      <c r="K94" s="1">
        <v>999</v>
      </c>
      <c r="L94" cm="1">
        <f t="array" ref="L94">STOWA2024_JAARROND_T(A94*60,K94,I94,J94,"")</f>
        <v>2885396197.3270431</v>
      </c>
      <c r="M94">
        <f t="shared" si="19"/>
        <v>5.1985928358454252E-10</v>
      </c>
    </row>
    <row r="95" spans="1:13" x14ac:dyDescent="0.3">
      <c r="A95">
        <v>96</v>
      </c>
      <c r="B95" s="1">
        <f>365.25*24/A95 - M95</f>
        <v>9.1228344272640669</v>
      </c>
      <c r="C95">
        <f>B95</f>
        <v>9.1228344272640669</v>
      </c>
      <c r="D95" t="s">
        <v>33</v>
      </c>
      <c r="E95" t="s">
        <v>21</v>
      </c>
      <c r="F95">
        <v>1</v>
      </c>
      <c r="G95">
        <v>10</v>
      </c>
      <c r="I95">
        <v>2100</v>
      </c>
      <c r="J95" t="s">
        <v>28</v>
      </c>
      <c r="K95" s="1">
        <v>12.5</v>
      </c>
      <c r="L95" cm="1">
        <f t="array" ref="L95">STOWA2024_JAARROND_T(A95*60,K95,I95,J95,"")</f>
        <v>1.8250469685541365E-2</v>
      </c>
      <c r="M95">
        <f t="shared" si="19"/>
        <v>82.189665572735933</v>
      </c>
    </row>
    <row r="96" spans="1:13" x14ac:dyDescent="0.3">
      <c r="A96">
        <v>96</v>
      </c>
      <c r="B96">
        <f t="shared" ref="B96:B100" si="23">M95-M96</f>
        <v>29.391204367264805</v>
      </c>
      <c r="C96">
        <f t="shared" ref="C96:C125" si="24">B96</f>
        <v>29.391204367264805</v>
      </c>
      <c r="D96" t="s">
        <v>33</v>
      </c>
      <c r="E96" t="s">
        <v>21</v>
      </c>
      <c r="F96">
        <v>1</v>
      </c>
      <c r="G96">
        <f t="shared" ref="G96:G100" si="25">G95+5</f>
        <v>15</v>
      </c>
      <c r="I96">
        <v>2100</v>
      </c>
      <c r="J96" t="s">
        <v>28</v>
      </c>
      <c r="K96">
        <f t="shared" ref="K96:K100" si="26">AVERAGE(G96:G97)</f>
        <v>17.5</v>
      </c>
      <c r="L96" cm="1">
        <f t="array" ref="L96">STOWA2024_JAARROND_T(A96*60,K96,I96,J96,"")</f>
        <v>2.8409918883101196E-2</v>
      </c>
      <c r="M96">
        <f t="shared" si="19"/>
        <v>52.798461205471128</v>
      </c>
    </row>
    <row r="97" spans="1:13" x14ac:dyDescent="0.3">
      <c r="A97">
        <v>96</v>
      </c>
      <c r="B97">
        <f t="shared" si="23"/>
        <v>18.53055042321926</v>
      </c>
      <c r="C97">
        <f t="shared" si="24"/>
        <v>18.53055042321926</v>
      </c>
      <c r="D97" t="s">
        <v>33</v>
      </c>
      <c r="E97" t="s">
        <v>21</v>
      </c>
      <c r="F97">
        <v>1</v>
      </c>
      <c r="G97">
        <f t="shared" si="25"/>
        <v>20</v>
      </c>
      <c r="I97">
        <v>2100</v>
      </c>
      <c r="J97" t="s">
        <v>28</v>
      </c>
      <c r="K97">
        <f t="shared" si="26"/>
        <v>22.5</v>
      </c>
      <c r="L97" cm="1">
        <f t="array" ref="L97">STOWA2024_JAARROND_T(A97*60,K97,I97,J97,"")</f>
        <v>4.3772729815115673E-2</v>
      </c>
      <c r="M97">
        <f t="shared" si="19"/>
        <v>34.267910782251867</v>
      </c>
    </row>
    <row r="98" spans="1:13" x14ac:dyDescent="0.3">
      <c r="A98">
        <v>96</v>
      </c>
      <c r="B98">
        <f t="shared" si="23"/>
        <v>11.807767348276581</v>
      </c>
      <c r="C98">
        <f t="shared" si="24"/>
        <v>11.807767348276581</v>
      </c>
      <c r="D98" t="s">
        <v>33</v>
      </c>
      <c r="E98" t="s">
        <v>21</v>
      </c>
      <c r="F98">
        <v>1</v>
      </c>
      <c r="G98">
        <f t="shared" si="25"/>
        <v>25</v>
      </c>
      <c r="I98">
        <v>2100</v>
      </c>
      <c r="J98" t="s">
        <v>28</v>
      </c>
      <c r="K98">
        <f t="shared" si="26"/>
        <v>27.5</v>
      </c>
      <c r="L98" cm="1">
        <f t="array" ref="L98">STOWA2024_JAARROND_T(A98*60,K98,I98,J98,"")</f>
        <v>6.6784969758072049E-2</v>
      </c>
      <c r="M98">
        <f t="shared" si="19"/>
        <v>22.460143433975286</v>
      </c>
    </row>
    <row r="99" spans="1:13" x14ac:dyDescent="0.3">
      <c r="A99">
        <v>96</v>
      </c>
      <c r="B99">
        <f t="shared" si="23"/>
        <v>7.6009137053388613</v>
      </c>
      <c r="C99">
        <f t="shared" si="24"/>
        <v>7.6009137053388613</v>
      </c>
      <c r="D99" t="s">
        <v>33</v>
      </c>
      <c r="E99" t="s">
        <v>21</v>
      </c>
      <c r="F99">
        <v>1</v>
      </c>
      <c r="G99">
        <f t="shared" si="25"/>
        <v>30</v>
      </c>
      <c r="I99">
        <v>2100</v>
      </c>
      <c r="J99" t="s">
        <v>28</v>
      </c>
      <c r="K99">
        <f t="shared" si="26"/>
        <v>32.5</v>
      </c>
      <c r="L99" cm="1">
        <f t="array" ref="L99">STOWA2024_JAARROND_T(A99*60,K99,I99,J99,"")</f>
        <v>0.10094735914266327</v>
      </c>
      <c r="M99">
        <f t="shared" si="19"/>
        <v>14.859229728636425</v>
      </c>
    </row>
    <row r="100" spans="1:13" x14ac:dyDescent="0.3">
      <c r="A100">
        <v>96</v>
      </c>
      <c r="B100">
        <f t="shared" si="23"/>
        <v>4.9401299073541018</v>
      </c>
      <c r="C100">
        <f t="shared" si="24"/>
        <v>4.9401299073541018</v>
      </c>
      <c r="D100" t="s">
        <v>33</v>
      </c>
      <c r="E100" t="s">
        <v>21</v>
      </c>
      <c r="F100">
        <v>1</v>
      </c>
      <c r="G100">
        <f t="shared" si="25"/>
        <v>35</v>
      </c>
      <c r="I100">
        <v>2100</v>
      </c>
      <c r="J100" t="s">
        <v>28</v>
      </c>
      <c r="K100">
        <f t="shared" si="26"/>
        <v>37.5</v>
      </c>
      <c r="L100" cm="1">
        <f t="array" ref="L100">STOWA2024_JAARROND_T(A100*60,K100,I100,J100,"")</f>
        <v>0.15122340000869985</v>
      </c>
      <c r="M100">
        <f t="shared" si="19"/>
        <v>9.9190998212823231</v>
      </c>
    </row>
    <row r="101" spans="1:13" x14ac:dyDescent="0.3">
      <c r="A101">
        <v>96</v>
      </c>
      <c r="B101">
        <f>M100-M101</f>
        <v>3.2406667510205489</v>
      </c>
      <c r="C101">
        <f t="shared" si="24"/>
        <v>3.2406667510205489</v>
      </c>
      <c r="D101" t="s">
        <v>33</v>
      </c>
      <c r="E101" t="s">
        <v>21</v>
      </c>
      <c r="F101">
        <v>1</v>
      </c>
      <c r="G101">
        <f>G100+5</f>
        <v>40</v>
      </c>
      <c r="I101">
        <v>2100</v>
      </c>
      <c r="J101" t="s">
        <v>28</v>
      </c>
      <c r="K101">
        <f>AVERAGE(G101:G102)</f>
        <v>42.5</v>
      </c>
      <c r="L101" cm="1">
        <f t="array" ref="L101">STOWA2024_JAARROND_T(A101*60,K101,I101,J101,"")</f>
        <v>0.22460358353807752</v>
      </c>
      <c r="M101">
        <f t="shared" si="19"/>
        <v>6.6784330702617742</v>
      </c>
    </row>
    <row r="102" spans="1:13" x14ac:dyDescent="0.3">
      <c r="A102">
        <v>96</v>
      </c>
      <c r="B102">
        <f t="shared" ref="B102:B124" si="27">M101-M102</f>
        <v>2.1448455237683355</v>
      </c>
      <c r="C102">
        <f t="shared" si="24"/>
        <v>2.1448455237683355</v>
      </c>
      <c r="D102" t="s">
        <v>33</v>
      </c>
      <c r="E102" t="s">
        <v>21</v>
      </c>
      <c r="F102">
        <v>1</v>
      </c>
      <c r="G102">
        <f t="shared" ref="G102:G125" si="28">G101+5</f>
        <v>45</v>
      </c>
      <c r="I102">
        <v>2100</v>
      </c>
      <c r="J102" t="s">
        <v>28</v>
      </c>
      <c r="K102">
        <f t="shared" ref="K102:K124" si="29">AVERAGE(G102:G103)</f>
        <v>47.5</v>
      </c>
      <c r="L102" cm="1">
        <f t="array" ref="L102">STOWA2024_JAARROND_T(A102*60,K102,I102,J102,"")</f>
        <v>0.33086379927971044</v>
      </c>
      <c r="M102">
        <f t="shared" si="19"/>
        <v>4.5335875464934388</v>
      </c>
    </row>
    <row r="103" spans="1:13" x14ac:dyDescent="0.3">
      <c r="A103">
        <v>96</v>
      </c>
      <c r="B103">
        <f t="shared" si="27"/>
        <v>1.4316624226680741</v>
      </c>
      <c r="C103">
        <f t="shared" si="24"/>
        <v>1.4316624226680741</v>
      </c>
      <c r="D103" t="s">
        <v>33</v>
      </c>
      <c r="E103" t="s">
        <v>21</v>
      </c>
      <c r="F103">
        <v>1</v>
      </c>
      <c r="G103">
        <f t="shared" si="28"/>
        <v>50</v>
      </c>
      <c r="I103">
        <v>2100</v>
      </c>
      <c r="J103" t="s">
        <v>28</v>
      </c>
      <c r="K103">
        <f t="shared" si="29"/>
        <v>52.5</v>
      </c>
      <c r="L103" cm="1">
        <f t="array" ref="L103">STOWA2024_JAARROND_T(A103*60,K103,I103,J103,"")</f>
        <v>0.48357066664141968</v>
      </c>
      <c r="M103">
        <f t="shared" si="19"/>
        <v>3.1019251238253647</v>
      </c>
    </row>
    <row r="104" spans="1:13" x14ac:dyDescent="0.3">
      <c r="A104">
        <v>96</v>
      </c>
      <c r="B104">
        <f t="shared" si="27"/>
        <v>0.96341854854595566</v>
      </c>
      <c r="C104">
        <f t="shared" si="24"/>
        <v>0.96341854854595566</v>
      </c>
      <c r="D104" t="s">
        <v>33</v>
      </c>
      <c r="E104" t="s">
        <v>21</v>
      </c>
      <c r="F104">
        <v>1</v>
      </c>
      <c r="G104">
        <f t="shared" si="28"/>
        <v>55</v>
      </c>
      <c r="I104">
        <v>2100</v>
      </c>
      <c r="J104" t="s">
        <v>28</v>
      </c>
      <c r="K104">
        <f t="shared" si="29"/>
        <v>57.5</v>
      </c>
      <c r="L104" cm="1">
        <f t="array" ref="L104">STOWA2024_JAARROND_T(A104*60,K104,I104,J104,"")</f>
        <v>0.70142407666154394</v>
      </c>
      <c r="M104">
        <f t="shared" si="19"/>
        <v>2.138506575279409</v>
      </c>
    </row>
    <row r="105" spans="1:13" x14ac:dyDescent="0.3">
      <c r="A105">
        <v>96</v>
      </c>
      <c r="B105">
        <f t="shared" si="27"/>
        <v>0.65328046722488264</v>
      </c>
      <c r="C105">
        <f t="shared" si="24"/>
        <v>0.65328046722488264</v>
      </c>
      <c r="D105" t="s">
        <v>33</v>
      </c>
      <c r="E105" t="s">
        <v>21</v>
      </c>
      <c r="F105">
        <v>1</v>
      </c>
      <c r="G105">
        <f t="shared" si="28"/>
        <v>60</v>
      </c>
      <c r="I105">
        <v>2100</v>
      </c>
      <c r="J105" t="s">
        <v>28</v>
      </c>
      <c r="K105">
        <f t="shared" si="29"/>
        <v>62.5</v>
      </c>
      <c r="L105" cm="1">
        <f t="array" ref="L105">STOWA2024_JAARROND_T(A105*60,K105,I105,J105,"")</f>
        <v>1.0099472342058582</v>
      </c>
      <c r="M105">
        <f t="shared" si="19"/>
        <v>1.4852261080545264</v>
      </c>
    </row>
    <row r="106" spans="1:13" x14ac:dyDescent="0.3">
      <c r="A106">
        <v>96</v>
      </c>
      <c r="B106">
        <f t="shared" si="27"/>
        <v>0.44658517306198053</v>
      </c>
      <c r="C106">
        <f t="shared" si="24"/>
        <v>0.44658517306198053</v>
      </c>
      <c r="D106" t="s">
        <v>33</v>
      </c>
      <c r="E106" t="s">
        <v>21</v>
      </c>
      <c r="F106">
        <v>1</v>
      </c>
      <c r="G106">
        <f t="shared" si="28"/>
        <v>65</v>
      </c>
      <c r="I106">
        <v>2100</v>
      </c>
      <c r="J106" t="s">
        <v>28</v>
      </c>
      <c r="K106">
        <f t="shared" si="29"/>
        <v>67.5</v>
      </c>
      <c r="L106" cm="1">
        <f t="array" ref="L106">STOWA2024_JAARROND_T(A106*60,K106,I106,J106,"")</f>
        <v>1.444194956566742</v>
      </c>
      <c r="M106">
        <f t="shared" si="19"/>
        <v>1.0386409349925458</v>
      </c>
    </row>
    <row r="107" spans="1:13" x14ac:dyDescent="0.3">
      <c r="A107">
        <v>96</v>
      </c>
      <c r="B107">
        <f t="shared" si="27"/>
        <v>0.30739422401360184</v>
      </c>
      <c r="C107">
        <f t="shared" si="24"/>
        <v>0.30739422401360184</v>
      </c>
      <c r="D107" t="s">
        <v>33</v>
      </c>
      <c r="E107" t="s">
        <v>21</v>
      </c>
      <c r="F107">
        <v>1</v>
      </c>
      <c r="G107">
        <f t="shared" si="28"/>
        <v>70</v>
      </c>
      <c r="I107">
        <v>2100</v>
      </c>
      <c r="J107" t="s">
        <v>28</v>
      </c>
      <c r="K107">
        <f t="shared" si="29"/>
        <v>72.5</v>
      </c>
      <c r="L107" cm="1">
        <f t="array" ref="L107">STOWA2024_JAARROND_T(A107*60,K107,I107,J107,"")</f>
        <v>2.0512912775934415</v>
      </c>
      <c r="M107">
        <f t="shared" si="19"/>
        <v>0.731246710978944</v>
      </c>
    </row>
    <row r="108" spans="1:13" x14ac:dyDescent="0.3">
      <c r="A108">
        <v>96</v>
      </c>
      <c r="B108">
        <f t="shared" si="27"/>
        <v>0.21307115133881593</v>
      </c>
      <c r="C108">
        <f t="shared" si="24"/>
        <v>0.21307115133881593</v>
      </c>
      <c r="D108" t="s">
        <v>33</v>
      </c>
      <c r="E108" t="s">
        <v>21</v>
      </c>
      <c r="F108">
        <v>1</v>
      </c>
      <c r="G108">
        <f t="shared" si="28"/>
        <v>75</v>
      </c>
      <c r="I108">
        <v>2100</v>
      </c>
      <c r="J108" t="s">
        <v>28</v>
      </c>
      <c r="K108">
        <f t="shared" si="29"/>
        <v>77.5</v>
      </c>
      <c r="L108" cm="1">
        <f t="array" ref="L108">STOWA2024_JAARROND_T(A108*60,K108,I108,J108,"")</f>
        <v>2.894771804833379</v>
      </c>
      <c r="M108">
        <f t="shared" si="19"/>
        <v>0.51817555964012807</v>
      </c>
    </row>
    <row r="109" spans="1:13" x14ac:dyDescent="0.3">
      <c r="A109">
        <v>96</v>
      </c>
      <c r="B109">
        <f t="shared" si="27"/>
        <v>0.1486872876404669</v>
      </c>
      <c r="C109">
        <f t="shared" si="24"/>
        <v>0.1486872876404669</v>
      </c>
      <c r="D109" t="s">
        <v>33</v>
      </c>
      <c r="E109" t="s">
        <v>21</v>
      </c>
      <c r="F109">
        <v>1</v>
      </c>
      <c r="G109">
        <f t="shared" si="28"/>
        <v>80</v>
      </c>
      <c r="I109">
        <v>2100</v>
      </c>
      <c r="J109" t="s">
        <v>28</v>
      </c>
      <c r="K109">
        <f t="shared" si="29"/>
        <v>82.5</v>
      </c>
      <c r="L109" cm="1">
        <f t="array" ref="L109">STOWA2024_JAARROND_T(A109*60,K109,I109,J109,"")</f>
        <v>4.0596687734688794</v>
      </c>
      <c r="M109">
        <f t="shared" si="19"/>
        <v>0.36948827199966117</v>
      </c>
    </row>
    <row r="110" spans="1:13" x14ac:dyDescent="0.3">
      <c r="A110">
        <v>96</v>
      </c>
      <c r="B110">
        <f t="shared" si="27"/>
        <v>0.10442861515448881</v>
      </c>
      <c r="C110">
        <f t="shared" si="24"/>
        <v>0.10442861515448881</v>
      </c>
      <c r="D110" t="s">
        <v>33</v>
      </c>
      <c r="E110" t="s">
        <v>21</v>
      </c>
      <c r="F110">
        <v>1</v>
      </c>
      <c r="G110">
        <f t="shared" si="28"/>
        <v>85</v>
      </c>
      <c r="I110">
        <v>2100</v>
      </c>
      <c r="J110" t="s">
        <v>28</v>
      </c>
      <c r="K110">
        <f t="shared" si="29"/>
        <v>87.5</v>
      </c>
      <c r="L110" cm="1">
        <f t="array" ref="L110">STOWA2024_JAARROND_T(A110*60,K110,I110,J110,"")</f>
        <v>5.6591033801729616</v>
      </c>
      <c r="M110">
        <f t="shared" si="19"/>
        <v>0.26505965684517235</v>
      </c>
    </row>
    <row r="111" spans="1:13" x14ac:dyDescent="0.3">
      <c r="A111">
        <v>96</v>
      </c>
      <c r="B111">
        <f t="shared" si="27"/>
        <v>7.3805751224107763E-2</v>
      </c>
      <c r="C111">
        <f t="shared" si="24"/>
        <v>7.3805751224107763E-2</v>
      </c>
      <c r="D111" t="s">
        <v>33</v>
      </c>
      <c r="E111" t="s">
        <v>21</v>
      </c>
      <c r="F111">
        <v>1</v>
      </c>
      <c r="G111">
        <f t="shared" si="28"/>
        <v>90</v>
      </c>
      <c r="I111">
        <v>2100</v>
      </c>
      <c r="J111" t="s">
        <v>28</v>
      </c>
      <c r="K111">
        <f t="shared" si="29"/>
        <v>92.5</v>
      </c>
      <c r="L111" cm="1">
        <f t="array" ref="L111">STOWA2024_JAARROND_T(A111*60,K111,I111,J111,"")</f>
        <v>7.8429770891684774</v>
      </c>
      <c r="M111">
        <f t="shared" si="19"/>
        <v>0.19125390562106459</v>
      </c>
    </row>
    <row r="112" spans="1:13" x14ac:dyDescent="0.3">
      <c r="A112">
        <v>96</v>
      </c>
      <c r="B112">
        <f t="shared" si="27"/>
        <v>5.2478001280320818E-2</v>
      </c>
      <c r="C112">
        <f t="shared" si="24"/>
        <v>5.2478001280320818E-2</v>
      </c>
      <c r="D112" t="s">
        <v>33</v>
      </c>
      <c r="E112" t="s">
        <v>21</v>
      </c>
      <c r="F112">
        <v>1</v>
      </c>
      <c r="G112">
        <f t="shared" si="28"/>
        <v>95</v>
      </c>
      <c r="I112">
        <v>2100</v>
      </c>
      <c r="J112" t="s">
        <v>28</v>
      </c>
      <c r="K112">
        <f t="shared" si="29"/>
        <v>97.5</v>
      </c>
      <c r="L112" cm="1">
        <f t="array" ref="L112">STOWA2024_JAARROND_T(A112*60,K112,I112,J112,"")</f>
        <v>10.808792831333104</v>
      </c>
      <c r="M112">
        <f t="shared" si="19"/>
        <v>0.13877590434074377</v>
      </c>
    </row>
    <row r="113" spans="1:13" x14ac:dyDescent="0.3">
      <c r="A113">
        <v>96</v>
      </c>
      <c r="B113">
        <f t="shared" si="27"/>
        <v>3.7531127694802838E-2</v>
      </c>
      <c r="C113">
        <f t="shared" si="24"/>
        <v>3.7531127694802838E-2</v>
      </c>
      <c r="D113" t="s">
        <v>33</v>
      </c>
      <c r="E113" t="s">
        <v>21</v>
      </c>
      <c r="F113">
        <v>1</v>
      </c>
      <c r="G113">
        <f t="shared" si="28"/>
        <v>100</v>
      </c>
      <c r="I113">
        <v>2100</v>
      </c>
      <c r="J113" t="s">
        <v>28</v>
      </c>
      <c r="K113">
        <f t="shared" si="29"/>
        <v>102.5</v>
      </c>
      <c r="L113" cm="1">
        <f t="array" ref="L113">STOWA2024_JAARROND_T(A113*60,K113,I113,J113,"")</f>
        <v>14.815579131016211</v>
      </c>
      <c r="M113">
        <f t="shared" si="19"/>
        <v>0.10124477664594093</v>
      </c>
    </row>
    <row r="114" spans="1:13" x14ac:dyDescent="0.3">
      <c r="A114">
        <v>96</v>
      </c>
      <c r="B114">
        <f t="shared" si="27"/>
        <v>2.6992835828327816E-2</v>
      </c>
      <c r="C114">
        <f t="shared" si="24"/>
        <v>2.6992835828327816E-2</v>
      </c>
      <c r="D114" t="s">
        <v>33</v>
      </c>
      <c r="E114" t="s">
        <v>21</v>
      </c>
      <c r="F114">
        <v>1</v>
      </c>
      <c r="G114">
        <f t="shared" si="28"/>
        <v>105</v>
      </c>
      <c r="I114">
        <v>2100</v>
      </c>
      <c r="J114" t="s">
        <v>28</v>
      </c>
      <c r="K114">
        <f t="shared" si="29"/>
        <v>107.5</v>
      </c>
      <c r="L114" cm="1">
        <f t="array" ref="L114">STOWA2024_JAARROND_T(A114*60,K114,I114,J114,"")</f>
        <v>20.201492156070199</v>
      </c>
      <c r="M114">
        <f t="shared" si="19"/>
        <v>7.4251940817613118E-2</v>
      </c>
    </row>
    <row r="115" spans="1:13" x14ac:dyDescent="0.3">
      <c r="A115">
        <v>96</v>
      </c>
      <c r="B115">
        <f t="shared" si="27"/>
        <v>1.9519445738654273E-2</v>
      </c>
      <c r="C115">
        <f t="shared" si="24"/>
        <v>1.9519445738654273E-2</v>
      </c>
      <c r="D115" t="s">
        <v>33</v>
      </c>
      <c r="E115" t="s">
        <v>21</v>
      </c>
      <c r="F115">
        <v>1</v>
      </c>
      <c r="G115">
        <f t="shared" si="28"/>
        <v>110</v>
      </c>
      <c r="I115">
        <v>2100</v>
      </c>
      <c r="J115" t="s">
        <v>28</v>
      </c>
      <c r="K115">
        <f t="shared" si="29"/>
        <v>112.5</v>
      </c>
      <c r="L115" cm="1">
        <f t="array" ref="L115">STOWA2024_JAARROND_T(A115*60,K115,I115,J115,"")</f>
        <v>27.406022653198107</v>
      </c>
      <c r="M115">
        <f t="shared" si="19"/>
        <v>5.4732495078958845E-2</v>
      </c>
    </row>
    <row r="116" spans="1:13" x14ac:dyDescent="0.3">
      <c r="A116">
        <v>96</v>
      </c>
      <c r="B116">
        <f t="shared" si="27"/>
        <v>1.4189358678562934E-2</v>
      </c>
      <c r="C116">
        <f t="shared" si="24"/>
        <v>1.4189358678562934E-2</v>
      </c>
      <c r="D116" t="s">
        <v>33</v>
      </c>
      <c r="E116" t="s">
        <v>21</v>
      </c>
      <c r="F116">
        <v>1</v>
      </c>
      <c r="G116">
        <f t="shared" si="28"/>
        <v>115</v>
      </c>
      <c r="I116">
        <v>2100</v>
      </c>
      <c r="J116" t="s">
        <v>28</v>
      </c>
      <c r="K116">
        <f t="shared" si="29"/>
        <v>117.5</v>
      </c>
      <c r="L116" cm="1">
        <f t="array" ref="L116">STOWA2024_JAARROND_T(A116*60,K116,I116,J116,"")</f>
        <v>36.997630996928798</v>
      </c>
      <c r="M116">
        <f t="shared" si="19"/>
        <v>4.0543136400395911E-2</v>
      </c>
    </row>
    <row r="117" spans="1:13" x14ac:dyDescent="0.3">
      <c r="A117">
        <v>96</v>
      </c>
      <c r="B117">
        <f t="shared" si="27"/>
        <v>1.0367952376422247E-2</v>
      </c>
      <c r="C117">
        <f t="shared" si="24"/>
        <v>1.0367952376422247E-2</v>
      </c>
      <c r="D117" t="s">
        <v>33</v>
      </c>
      <c r="E117" t="s">
        <v>21</v>
      </c>
      <c r="F117">
        <v>1</v>
      </c>
      <c r="G117">
        <f t="shared" si="28"/>
        <v>120</v>
      </c>
      <c r="I117">
        <v>2100</v>
      </c>
      <c r="J117" t="s">
        <v>28</v>
      </c>
      <c r="K117">
        <f t="shared" si="29"/>
        <v>122.5</v>
      </c>
      <c r="L117" cm="1">
        <f t="array" ref="L117">STOWA2024_JAARROND_T(A117*60,K117,I117,J117,"")</f>
        <v>49.70972169741453</v>
      </c>
      <c r="M117">
        <f t="shared" si="19"/>
        <v>3.0175184023973664E-2</v>
      </c>
    </row>
    <row r="118" spans="1:13" x14ac:dyDescent="0.3">
      <c r="A118">
        <v>96</v>
      </c>
      <c r="B118">
        <f t="shared" si="27"/>
        <v>7.6127878460052617E-3</v>
      </c>
      <c r="C118">
        <f t="shared" si="24"/>
        <v>7.6127878460052617E-3</v>
      </c>
      <c r="D118" t="s">
        <v>33</v>
      </c>
      <c r="E118" t="s">
        <v>21</v>
      </c>
      <c r="F118">
        <v>1</v>
      </c>
      <c r="G118">
        <f t="shared" si="28"/>
        <v>125</v>
      </c>
      <c r="I118">
        <v>2100</v>
      </c>
      <c r="J118" t="s">
        <v>28</v>
      </c>
      <c r="K118">
        <f t="shared" si="29"/>
        <v>127.5</v>
      </c>
      <c r="L118" cm="1">
        <f t="array" ref="L118">STOWA2024_JAARROND_T(A118*60,K118,I118,J118,"")</f>
        <v>66.482300380165796</v>
      </c>
      <c r="M118">
        <f t="shared" si="19"/>
        <v>2.2562396177968402E-2</v>
      </c>
    </row>
    <row r="119" spans="1:13" x14ac:dyDescent="0.3">
      <c r="A119">
        <v>96</v>
      </c>
      <c r="B119">
        <f t="shared" si="27"/>
        <v>5.6168509309561382E-3</v>
      </c>
      <c r="C119">
        <f t="shared" si="24"/>
        <v>5.6168509309561382E-3</v>
      </c>
      <c r="D119" t="s">
        <v>33</v>
      </c>
      <c r="E119" t="s">
        <v>21</v>
      </c>
      <c r="F119">
        <v>1</v>
      </c>
      <c r="G119">
        <f t="shared" si="28"/>
        <v>130</v>
      </c>
      <c r="I119">
        <v>2100</v>
      </c>
      <c r="J119" t="s">
        <v>28</v>
      </c>
      <c r="K119">
        <f t="shared" si="29"/>
        <v>132.5</v>
      </c>
      <c r="L119" cm="1">
        <f t="array" ref="L119">STOWA2024_JAARROND_T(A119*60,K119,I119,J119,"")</f>
        <v>88.518839502344775</v>
      </c>
      <c r="M119">
        <f t="shared" si="19"/>
        <v>1.6945545247012264E-2</v>
      </c>
    </row>
    <row r="120" spans="1:13" x14ac:dyDescent="0.3">
      <c r="A120">
        <v>96</v>
      </c>
      <c r="B120">
        <f t="shared" si="27"/>
        <v>4.1632634772741026E-3</v>
      </c>
      <c r="C120">
        <f t="shared" si="24"/>
        <v>4.1632634772741026E-3</v>
      </c>
      <c r="D120" t="s">
        <v>33</v>
      </c>
      <c r="E120" t="s">
        <v>21</v>
      </c>
      <c r="F120">
        <v>1</v>
      </c>
      <c r="G120">
        <f t="shared" si="28"/>
        <v>135</v>
      </c>
      <c r="I120">
        <v>2100</v>
      </c>
      <c r="J120" t="s">
        <v>28</v>
      </c>
      <c r="K120">
        <f t="shared" si="29"/>
        <v>137.5</v>
      </c>
      <c r="L120" cm="1">
        <f t="array" ref="L120">STOWA2024_JAARROND_T(A120*60,K120,I120,J120,"")</f>
        <v>117.34994009842787</v>
      </c>
      <c r="M120">
        <f t="shared" si="19"/>
        <v>1.2782281769738162E-2</v>
      </c>
    </row>
    <row r="121" spans="1:13" x14ac:dyDescent="0.3">
      <c r="A121">
        <v>96</v>
      </c>
      <c r="B121">
        <f t="shared" si="27"/>
        <v>3.0998431075973908E-3</v>
      </c>
      <c r="C121">
        <f t="shared" si="24"/>
        <v>3.0998431075973908E-3</v>
      </c>
      <c r="D121" t="s">
        <v>33</v>
      </c>
      <c r="E121" t="s">
        <v>21</v>
      </c>
      <c r="F121">
        <v>1</v>
      </c>
      <c r="G121">
        <f t="shared" si="28"/>
        <v>140</v>
      </c>
      <c r="I121">
        <v>2100</v>
      </c>
      <c r="J121" t="s">
        <v>28</v>
      </c>
      <c r="K121">
        <f t="shared" si="29"/>
        <v>142.5</v>
      </c>
      <c r="L121" cm="1">
        <f t="array" ref="L121">STOWA2024_JAARROND_T(A121*60,K121,I121,J121,"")</f>
        <v>154.91964910298256</v>
      </c>
      <c r="M121">
        <f t="shared" si="19"/>
        <v>9.6824386621407708E-3</v>
      </c>
    </row>
    <row r="122" spans="1:13" x14ac:dyDescent="0.3">
      <c r="A122">
        <v>96</v>
      </c>
      <c r="B122">
        <f t="shared" si="27"/>
        <v>2.3181906242514807E-3</v>
      </c>
      <c r="C122">
        <f t="shared" si="24"/>
        <v>2.3181906242514807E-3</v>
      </c>
      <c r="D122" t="s">
        <v>33</v>
      </c>
      <c r="E122" t="s">
        <v>21</v>
      </c>
      <c r="F122">
        <v>1</v>
      </c>
      <c r="G122">
        <f t="shared" si="28"/>
        <v>145</v>
      </c>
      <c r="I122">
        <v>2100</v>
      </c>
      <c r="J122" t="s">
        <v>28</v>
      </c>
      <c r="K122">
        <f t="shared" si="29"/>
        <v>147.5</v>
      </c>
      <c r="L122" cm="1">
        <f t="array" ref="L122">STOWA2024_JAARROND_T(A122*60,K122,I122,J122,"")</f>
        <v>203.6867840793048</v>
      </c>
      <c r="M122">
        <f t="shared" si="19"/>
        <v>7.3642480378892901E-3</v>
      </c>
    </row>
    <row r="123" spans="1:13" x14ac:dyDescent="0.3">
      <c r="A123">
        <v>96</v>
      </c>
      <c r="B123">
        <f t="shared" si="27"/>
        <v>1.7409174073923046E-3</v>
      </c>
      <c r="C123">
        <f t="shared" si="24"/>
        <v>1.7409174073923046E-3</v>
      </c>
      <c r="D123" t="s">
        <v>33</v>
      </c>
      <c r="E123" t="s">
        <v>21</v>
      </c>
      <c r="F123">
        <v>1</v>
      </c>
      <c r="G123">
        <f t="shared" si="28"/>
        <v>150</v>
      </c>
      <c r="I123">
        <v>2100</v>
      </c>
      <c r="J123" t="s">
        <v>28</v>
      </c>
      <c r="K123">
        <f t="shared" si="29"/>
        <v>152.5</v>
      </c>
      <c r="L123" cm="1">
        <f t="array" ref="L123">STOWA2024_JAARROND_T(A123*60,K123,I123,J123,"")</f>
        <v>266.74583064084055</v>
      </c>
      <c r="M123">
        <f t="shared" si="19"/>
        <v>5.6233306304969855E-3</v>
      </c>
    </row>
    <row r="124" spans="1:13" x14ac:dyDescent="0.3">
      <c r="A124">
        <v>96</v>
      </c>
      <c r="B124">
        <f t="shared" si="27"/>
        <v>1.3128206101327639E-3</v>
      </c>
      <c r="C124">
        <f t="shared" si="24"/>
        <v>1.3128206101327639E-3</v>
      </c>
      <c r="D124" t="s">
        <v>33</v>
      </c>
      <c r="E124" t="s">
        <v>21</v>
      </c>
      <c r="F124">
        <v>1</v>
      </c>
      <c r="G124">
        <f t="shared" si="28"/>
        <v>155</v>
      </c>
      <c r="I124">
        <v>2100</v>
      </c>
      <c r="J124" t="s">
        <v>28</v>
      </c>
      <c r="K124">
        <f t="shared" si="29"/>
        <v>157.5</v>
      </c>
      <c r="L124" cm="1">
        <f t="array" ref="L124">STOWA2024_JAARROND_T(A124*60,K124,I124,J124,"")</f>
        <v>347.98666350699165</v>
      </c>
      <c r="M124">
        <f t="shared" si="19"/>
        <v>4.3105100203642216E-3</v>
      </c>
    </row>
    <row r="125" spans="1:13" x14ac:dyDescent="0.3">
      <c r="A125">
        <v>96</v>
      </c>
      <c r="B125" s="1">
        <f>M124</f>
        <v>4.3105100203642216E-3</v>
      </c>
      <c r="C125">
        <f t="shared" si="24"/>
        <v>4.3105100203642216E-3</v>
      </c>
      <c r="D125" t="s">
        <v>33</v>
      </c>
      <c r="E125" t="s">
        <v>21</v>
      </c>
      <c r="F125">
        <v>1</v>
      </c>
      <c r="G125">
        <f t="shared" si="28"/>
        <v>160</v>
      </c>
      <c r="I125">
        <v>2100</v>
      </c>
      <c r="J125" t="s">
        <v>28</v>
      </c>
      <c r="K125" s="1">
        <v>999</v>
      </c>
      <c r="L125" cm="1">
        <f t="array" ref="L125">STOWA2024_JAARROND_T(A125*60,K125,I125,J125,"")</f>
        <v>2575341383410.0151</v>
      </c>
      <c r="M125">
        <f t="shared" si="19"/>
        <v>5.8244705329661839E-13</v>
      </c>
    </row>
    <row r="126" spans="1:13" x14ac:dyDescent="0.3">
      <c r="A126">
        <v>192</v>
      </c>
      <c r="B126" s="1">
        <f>365.25*24/A126 - M126</f>
        <v>-52.358521747918019</v>
      </c>
      <c r="C126">
        <f>B126</f>
        <v>-52.358521747918019</v>
      </c>
      <c r="D126" t="s">
        <v>33</v>
      </c>
      <c r="E126" t="s">
        <v>21</v>
      </c>
      <c r="F126">
        <v>1</v>
      </c>
      <c r="G126">
        <v>10</v>
      </c>
      <c r="I126">
        <v>2100</v>
      </c>
      <c r="J126" t="s">
        <v>28</v>
      </c>
      <c r="K126" s="1">
        <v>12.5</v>
      </c>
      <c r="L126" cm="1">
        <f t="array" ref="L126">STOWA2024_JAARROND_T(A126*60,K126,I126,J126,"")</f>
        <v>1.5303815672374529E-2</v>
      </c>
      <c r="M126">
        <f t="shared" si="19"/>
        <v>98.014771747918019</v>
      </c>
    </row>
    <row r="127" spans="1:13" x14ac:dyDescent="0.3">
      <c r="A127">
        <v>192</v>
      </c>
      <c r="B127">
        <f t="shared" ref="B127:B131" si="30">M126-M127</f>
        <v>24.957739238358599</v>
      </c>
      <c r="C127">
        <f t="shared" ref="C127:C156" si="31">B127</f>
        <v>24.957739238358599</v>
      </c>
      <c r="D127" t="s">
        <v>33</v>
      </c>
      <c r="E127" t="s">
        <v>21</v>
      </c>
      <c r="F127">
        <v>1</v>
      </c>
      <c r="G127">
        <f t="shared" ref="G127:G131" si="32">G126+5</f>
        <v>15</v>
      </c>
      <c r="I127">
        <v>2100</v>
      </c>
      <c r="J127" t="s">
        <v>28</v>
      </c>
      <c r="K127">
        <f t="shared" ref="K127:K131" si="33">AVERAGE(G127:G128)</f>
        <v>17.5</v>
      </c>
      <c r="L127" cm="1">
        <f t="array" ref="L127">STOWA2024_JAARROND_T(A127*60,K127,I127,J127,"")</f>
        <v>2.0531904300981934E-2</v>
      </c>
      <c r="M127">
        <f t="shared" si="19"/>
        <v>73.05703250955942</v>
      </c>
    </row>
    <row r="128" spans="1:13" x14ac:dyDescent="0.3">
      <c r="A128">
        <v>192</v>
      </c>
      <c r="B128">
        <f t="shared" si="30"/>
        <v>18.624279409857408</v>
      </c>
      <c r="C128">
        <f t="shared" si="31"/>
        <v>18.624279409857408</v>
      </c>
      <c r="D128" t="s">
        <v>33</v>
      </c>
      <c r="E128" t="s">
        <v>21</v>
      </c>
      <c r="F128">
        <v>1</v>
      </c>
      <c r="G128">
        <f t="shared" si="32"/>
        <v>20</v>
      </c>
      <c r="I128">
        <v>2100</v>
      </c>
      <c r="J128" t="s">
        <v>28</v>
      </c>
      <c r="K128">
        <f t="shared" si="33"/>
        <v>22.5</v>
      </c>
      <c r="L128" cm="1">
        <f t="array" ref="L128">STOWA2024_JAARROND_T(A128*60,K128,I128,J128,"")</f>
        <v>2.7556937957051667E-2</v>
      </c>
      <c r="M128">
        <f t="shared" si="19"/>
        <v>54.432753099702012</v>
      </c>
    </row>
    <row r="129" spans="1:13" x14ac:dyDescent="0.3">
      <c r="A129">
        <v>192</v>
      </c>
      <c r="B129">
        <f t="shared" si="30"/>
        <v>13.891664461097164</v>
      </c>
      <c r="C129">
        <f t="shared" si="31"/>
        <v>13.891664461097164</v>
      </c>
      <c r="D129" t="s">
        <v>33</v>
      </c>
      <c r="E129" t="s">
        <v>21</v>
      </c>
      <c r="F129">
        <v>1</v>
      </c>
      <c r="G129">
        <f t="shared" si="32"/>
        <v>25</v>
      </c>
      <c r="I129">
        <v>2100</v>
      </c>
      <c r="J129" t="s">
        <v>28</v>
      </c>
      <c r="K129">
        <f t="shared" si="33"/>
        <v>27.5</v>
      </c>
      <c r="L129" cm="1">
        <f t="array" ref="L129">STOWA2024_JAARROND_T(A129*60,K129,I129,J129,"")</f>
        <v>3.6999499775929548E-2</v>
      </c>
      <c r="M129">
        <f t="shared" si="19"/>
        <v>40.541088638604847</v>
      </c>
    </row>
    <row r="130" spans="1:13" x14ac:dyDescent="0.3">
      <c r="A130">
        <v>192</v>
      </c>
      <c r="B130">
        <f t="shared" si="30"/>
        <v>10.357596546208178</v>
      </c>
      <c r="C130">
        <f t="shared" si="31"/>
        <v>10.357596546208178</v>
      </c>
      <c r="D130" t="s">
        <v>33</v>
      </c>
      <c r="E130" t="s">
        <v>21</v>
      </c>
      <c r="F130">
        <v>1</v>
      </c>
      <c r="G130">
        <f t="shared" si="32"/>
        <v>30</v>
      </c>
      <c r="I130">
        <v>2100</v>
      </c>
      <c r="J130" t="s">
        <v>28</v>
      </c>
      <c r="K130">
        <f t="shared" si="33"/>
        <v>32.5</v>
      </c>
      <c r="L130" cm="1">
        <f t="array" ref="L130">STOWA2024_JAARROND_T(A130*60,K130,I130,J130,"")</f>
        <v>4.9696038994038579E-2</v>
      </c>
      <c r="M130">
        <f t="shared" si="19"/>
        <v>30.183492092396669</v>
      </c>
    </row>
    <row r="131" spans="1:13" x14ac:dyDescent="0.3">
      <c r="A131">
        <v>192</v>
      </c>
      <c r="B131">
        <f t="shared" si="30"/>
        <v>7.7197271743760183</v>
      </c>
      <c r="C131">
        <f t="shared" si="31"/>
        <v>7.7197271743760183</v>
      </c>
      <c r="D131" t="s">
        <v>33</v>
      </c>
      <c r="E131" t="s">
        <v>21</v>
      </c>
      <c r="F131">
        <v>1</v>
      </c>
      <c r="G131">
        <f t="shared" si="32"/>
        <v>35</v>
      </c>
      <c r="I131">
        <v>2100</v>
      </c>
      <c r="J131" t="s">
        <v>28</v>
      </c>
      <c r="K131">
        <f t="shared" si="33"/>
        <v>37.5</v>
      </c>
      <c r="L131" cm="1">
        <f t="array" ref="L131">STOWA2024_JAARROND_T(A131*60,K131,I131,J131,"")</f>
        <v>6.6774203054301262E-2</v>
      </c>
      <c r="M131">
        <f t="shared" ref="M131:M187" si="34">1/L131 * 12/8</f>
        <v>22.463764918020651</v>
      </c>
    </row>
    <row r="132" spans="1:13" x14ac:dyDescent="0.3">
      <c r="A132">
        <v>192</v>
      </c>
      <c r="B132">
        <f>M131-M132</f>
        <v>5.7515490941671601</v>
      </c>
      <c r="C132">
        <f t="shared" si="31"/>
        <v>5.7515490941671601</v>
      </c>
      <c r="D132" t="s">
        <v>33</v>
      </c>
      <c r="E132" t="s">
        <v>21</v>
      </c>
      <c r="F132">
        <v>1</v>
      </c>
      <c r="G132">
        <f>G131+5</f>
        <v>40</v>
      </c>
      <c r="I132">
        <v>2100</v>
      </c>
      <c r="J132" t="s">
        <v>28</v>
      </c>
      <c r="K132">
        <f>AVERAGE(G132:G133)</f>
        <v>42.5</v>
      </c>
      <c r="L132" cm="1">
        <f t="array" ref="L132">STOWA2024_JAARROND_T(A132*60,K132,I132,J132,"")</f>
        <v>8.9754704930212606E-2</v>
      </c>
      <c r="M132">
        <f t="shared" si="34"/>
        <v>16.712215823853491</v>
      </c>
    </row>
    <row r="133" spans="1:13" x14ac:dyDescent="0.3">
      <c r="A133">
        <v>192</v>
      </c>
      <c r="B133">
        <f t="shared" ref="B133:B155" si="35">M132-M133</f>
        <v>4.2837598365061211</v>
      </c>
      <c r="C133">
        <f t="shared" si="31"/>
        <v>4.2837598365061211</v>
      </c>
      <c r="D133" t="s">
        <v>33</v>
      </c>
      <c r="E133" t="s">
        <v>21</v>
      </c>
      <c r="F133">
        <v>1</v>
      </c>
      <c r="G133">
        <f t="shared" ref="G133:G156" si="36">G132+5</f>
        <v>45</v>
      </c>
      <c r="I133">
        <v>2100</v>
      </c>
      <c r="J133" t="s">
        <v>28</v>
      </c>
      <c r="K133">
        <f t="shared" ref="K133:K155" si="37">AVERAGE(G133:G134)</f>
        <v>47.5</v>
      </c>
      <c r="L133" cm="1">
        <f t="array" ref="L133">STOWA2024_JAARROND_T(A133*60,K133,I133,J133,"")</f>
        <v>0.12069077619352363</v>
      </c>
      <c r="M133">
        <f t="shared" si="34"/>
        <v>12.42845598734737</v>
      </c>
    </row>
    <row r="134" spans="1:13" x14ac:dyDescent="0.3">
      <c r="A134">
        <v>192</v>
      </c>
      <c r="B134">
        <f t="shared" si="35"/>
        <v>3.1890336166426536</v>
      </c>
      <c r="C134">
        <f t="shared" si="31"/>
        <v>3.1890336166426536</v>
      </c>
      <c r="D134" t="s">
        <v>33</v>
      </c>
      <c r="E134" t="s">
        <v>21</v>
      </c>
      <c r="F134">
        <v>1</v>
      </c>
      <c r="G134">
        <f t="shared" si="36"/>
        <v>50</v>
      </c>
      <c r="I134">
        <v>2100</v>
      </c>
      <c r="J134" t="s">
        <v>28</v>
      </c>
      <c r="K134">
        <f t="shared" si="37"/>
        <v>52.5</v>
      </c>
      <c r="L134" cm="1">
        <f t="array" ref="L134">STOWA2024_JAARROND_T(A134*60,K134,I134,J134,"")</f>
        <v>0.16234781134760387</v>
      </c>
      <c r="M134">
        <f t="shared" si="34"/>
        <v>9.2394223707047161</v>
      </c>
    </row>
    <row r="135" spans="1:13" x14ac:dyDescent="0.3">
      <c r="A135">
        <v>192</v>
      </c>
      <c r="B135">
        <f t="shared" si="35"/>
        <v>2.3733389524659039</v>
      </c>
      <c r="C135">
        <f t="shared" si="31"/>
        <v>2.3733389524659039</v>
      </c>
      <c r="D135" t="s">
        <v>33</v>
      </c>
      <c r="E135" t="s">
        <v>21</v>
      </c>
      <c r="F135">
        <v>1</v>
      </c>
      <c r="G135">
        <f t="shared" si="36"/>
        <v>55</v>
      </c>
      <c r="I135">
        <v>2100</v>
      </c>
      <c r="J135" t="s">
        <v>28</v>
      </c>
      <c r="K135">
        <f t="shared" si="37"/>
        <v>57.5</v>
      </c>
      <c r="L135" cm="1">
        <f t="array" ref="L135">STOWA2024_JAARROND_T(A135*60,K135,I135,J135,"")</f>
        <v>0.21846515817379311</v>
      </c>
      <c r="M135">
        <f t="shared" si="34"/>
        <v>6.8660834182388122</v>
      </c>
    </row>
    <row r="136" spans="1:13" x14ac:dyDescent="0.3">
      <c r="A136">
        <v>192</v>
      </c>
      <c r="B136">
        <f t="shared" si="35"/>
        <v>1.7656719482343792</v>
      </c>
      <c r="C136">
        <f t="shared" si="31"/>
        <v>1.7656719482343792</v>
      </c>
      <c r="D136" t="s">
        <v>33</v>
      </c>
      <c r="E136" t="s">
        <v>21</v>
      </c>
      <c r="F136">
        <v>1</v>
      </c>
      <c r="G136">
        <f t="shared" si="36"/>
        <v>60</v>
      </c>
      <c r="I136">
        <v>2100</v>
      </c>
      <c r="J136" t="s">
        <v>28</v>
      </c>
      <c r="K136">
        <f t="shared" si="37"/>
        <v>62.5</v>
      </c>
      <c r="L136" cm="1">
        <f t="array" ref="L136">STOWA2024_JAARROND_T(A136*60,K136,I136,J136,"")</f>
        <v>0.29409391944581609</v>
      </c>
      <c r="M136">
        <f t="shared" si="34"/>
        <v>5.100411470004433</v>
      </c>
    </row>
    <row r="137" spans="1:13" x14ac:dyDescent="0.3">
      <c r="A137">
        <v>192</v>
      </c>
      <c r="B137">
        <f t="shared" si="35"/>
        <v>1.3130347745406628</v>
      </c>
      <c r="C137">
        <f t="shared" si="31"/>
        <v>1.3130347745406628</v>
      </c>
      <c r="D137" t="s">
        <v>33</v>
      </c>
      <c r="E137" t="s">
        <v>21</v>
      </c>
      <c r="F137">
        <v>1</v>
      </c>
      <c r="G137">
        <f t="shared" si="36"/>
        <v>65</v>
      </c>
      <c r="I137">
        <v>2100</v>
      </c>
      <c r="J137" t="s">
        <v>28</v>
      </c>
      <c r="K137">
        <f t="shared" si="37"/>
        <v>67.5</v>
      </c>
      <c r="L137" cm="1">
        <f t="array" ref="L137">STOWA2024_JAARROND_T(A137*60,K137,I137,J137,"")</f>
        <v>0.39605249770813267</v>
      </c>
      <c r="M137">
        <f t="shared" si="34"/>
        <v>3.7873766954637702</v>
      </c>
    </row>
    <row r="138" spans="1:13" x14ac:dyDescent="0.3">
      <c r="A138">
        <v>192</v>
      </c>
      <c r="B138">
        <f t="shared" si="35"/>
        <v>0.97609135505763245</v>
      </c>
      <c r="C138">
        <f t="shared" si="31"/>
        <v>0.97609135505763245</v>
      </c>
      <c r="D138" t="s">
        <v>33</v>
      </c>
      <c r="E138" t="s">
        <v>21</v>
      </c>
      <c r="F138">
        <v>1</v>
      </c>
      <c r="G138">
        <f t="shared" si="36"/>
        <v>70</v>
      </c>
      <c r="I138">
        <v>2100</v>
      </c>
      <c r="J138" t="s">
        <v>28</v>
      </c>
      <c r="K138">
        <f t="shared" si="37"/>
        <v>72.5</v>
      </c>
      <c r="L138" cm="1">
        <f t="array" ref="L138">STOWA2024_JAARROND_T(A138*60,K138,I138,J138,"")</f>
        <v>0.53356376830225982</v>
      </c>
      <c r="M138">
        <f t="shared" si="34"/>
        <v>2.8112853404061378</v>
      </c>
    </row>
    <row r="139" spans="1:13" x14ac:dyDescent="0.3">
      <c r="A139">
        <v>192</v>
      </c>
      <c r="B139">
        <f t="shared" si="35"/>
        <v>0.72531890585404213</v>
      </c>
      <c r="C139">
        <f t="shared" si="31"/>
        <v>0.72531890585404213</v>
      </c>
      <c r="D139" t="s">
        <v>33</v>
      </c>
      <c r="E139" t="s">
        <v>21</v>
      </c>
      <c r="F139">
        <v>1</v>
      </c>
      <c r="G139">
        <f t="shared" si="36"/>
        <v>75</v>
      </c>
      <c r="I139">
        <v>2100</v>
      </c>
      <c r="J139" t="s">
        <v>28</v>
      </c>
      <c r="K139">
        <f t="shared" si="37"/>
        <v>77.5</v>
      </c>
      <c r="L139" cm="1">
        <f t="array" ref="L139">STOWA2024_JAARROND_T(A139*60,K139,I139,J139,"")</f>
        <v>0.71909114890531978</v>
      </c>
      <c r="M139">
        <f t="shared" si="34"/>
        <v>2.0859664345520956</v>
      </c>
    </row>
    <row r="140" spans="1:13" x14ac:dyDescent="0.3">
      <c r="A140">
        <v>192</v>
      </c>
      <c r="B140">
        <f t="shared" si="35"/>
        <v>0.53877588874509197</v>
      </c>
      <c r="C140">
        <f t="shared" si="31"/>
        <v>0.53877588874509197</v>
      </c>
      <c r="D140" t="s">
        <v>33</v>
      </c>
      <c r="E140" t="s">
        <v>21</v>
      </c>
      <c r="F140">
        <v>1</v>
      </c>
      <c r="G140">
        <f t="shared" si="36"/>
        <v>80</v>
      </c>
      <c r="I140">
        <v>2100</v>
      </c>
      <c r="J140" t="s">
        <v>28</v>
      </c>
      <c r="K140">
        <f t="shared" si="37"/>
        <v>82.5</v>
      </c>
      <c r="L140" cm="1">
        <f t="array" ref="L140">STOWA2024_JAARROND_T(A140*60,K140,I140,J140,"")</f>
        <v>0.96949920232198072</v>
      </c>
      <c r="M140">
        <f t="shared" si="34"/>
        <v>1.5471905458070037</v>
      </c>
    </row>
    <row r="141" spans="1:13" x14ac:dyDescent="0.3">
      <c r="A141">
        <v>192</v>
      </c>
      <c r="B141">
        <f t="shared" si="35"/>
        <v>0.39995493334235221</v>
      </c>
      <c r="C141">
        <f t="shared" si="31"/>
        <v>0.39995493334235221</v>
      </c>
      <c r="D141" t="s">
        <v>33</v>
      </c>
      <c r="E141" t="s">
        <v>21</v>
      </c>
      <c r="F141">
        <v>1</v>
      </c>
      <c r="G141">
        <f t="shared" si="36"/>
        <v>85</v>
      </c>
      <c r="I141">
        <v>2100</v>
      </c>
      <c r="J141" t="s">
        <v>28</v>
      </c>
      <c r="K141">
        <f t="shared" si="37"/>
        <v>87.5</v>
      </c>
      <c r="L141" cm="1">
        <f t="array" ref="L141">STOWA2024_JAARROND_T(A141*60,K141,I141,J141,"")</f>
        <v>1.3074907923904933</v>
      </c>
      <c r="M141">
        <f t="shared" si="34"/>
        <v>1.1472356124646514</v>
      </c>
    </row>
    <row r="142" spans="1:13" x14ac:dyDescent="0.3">
      <c r="A142">
        <v>192</v>
      </c>
      <c r="B142">
        <f t="shared" si="35"/>
        <v>0.29696386205060055</v>
      </c>
      <c r="C142">
        <f t="shared" si="31"/>
        <v>0.29696386205060055</v>
      </c>
      <c r="D142" t="s">
        <v>33</v>
      </c>
      <c r="E142" t="s">
        <v>21</v>
      </c>
      <c r="F142">
        <v>1</v>
      </c>
      <c r="G142">
        <f t="shared" si="36"/>
        <v>90</v>
      </c>
      <c r="I142">
        <v>2100</v>
      </c>
      <c r="J142" t="s">
        <v>28</v>
      </c>
      <c r="K142">
        <f t="shared" si="37"/>
        <v>92.5</v>
      </c>
      <c r="L142" cm="1">
        <f t="array" ref="L142">STOWA2024_JAARROND_T(A142*60,K142,I142,J142,"")</f>
        <v>1.7641418749588651</v>
      </c>
      <c r="M142">
        <f t="shared" si="34"/>
        <v>0.8502717504140509</v>
      </c>
    </row>
    <row r="143" spans="1:13" x14ac:dyDescent="0.3">
      <c r="A143">
        <v>192</v>
      </c>
      <c r="B143">
        <f t="shared" si="35"/>
        <v>0.22033841258631914</v>
      </c>
      <c r="C143">
        <f t="shared" si="31"/>
        <v>0.22033841258631914</v>
      </c>
      <c r="D143" t="s">
        <v>33</v>
      </c>
      <c r="E143" t="s">
        <v>21</v>
      </c>
      <c r="F143">
        <v>1</v>
      </c>
      <c r="G143">
        <f t="shared" si="36"/>
        <v>95</v>
      </c>
      <c r="I143">
        <v>2100</v>
      </c>
      <c r="J143" t="s">
        <v>28</v>
      </c>
      <c r="K143">
        <f t="shared" si="37"/>
        <v>97.5</v>
      </c>
      <c r="L143" cm="1">
        <f t="array" ref="L143">STOWA2024_JAARROND_T(A143*60,K143,I143,J143,"")</f>
        <v>2.3812043432605341</v>
      </c>
      <c r="M143">
        <f t="shared" si="34"/>
        <v>0.62993333782773175</v>
      </c>
    </row>
    <row r="144" spans="1:13" x14ac:dyDescent="0.3">
      <c r="A144">
        <v>192</v>
      </c>
      <c r="B144">
        <f t="shared" si="35"/>
        <v>0.16341801743459555</v>
      </c>
      <c r="C144">
        <f t="shared" si="31"/>
        <v>0.16341801743459555</v>
      </c>
      <c r="D144" t="s">
        <v>33</v>
      </c>
      <c r="E144" t="s">
        <v>21</v>
      </c>
      <c r="F144">
        <v>1</v>
      </c>
      <c r="G144">
        <f t="shared" si="36"/>
        <v>100</v>
      </c>
      <c r="I144">
        <v>2100</v>
      </c>
      <c r="J144" t="s">
        <v>28</v>
      </c>
      <c r="K144">
        <f t="shared" si="37"/>
        <v>102.5</v>
      </c>
      <c r="L144" cm="1">
        <f t="array" ref="L144">STOWA2024_JAARROND_T(A144*60,K144,I144,J144,"")</f>
        <v>3.2153284885391074</v>
      </c>
      <c r="M144">
        <f t="shared" si="34"/>
        <v>0.4665153203931362</v>
      </c>
    </row>
    <row r="145" spans="1:13" x14ac:dyDescent="0.3">
      <c r="A145">
        <v>192</v>
      </c>
      <c r="B145">
        <f t="shared" si="35"/>
        <v>0.12116115089114882</v>
      </c>
      <c r="C145">
        <f t="shared" si="31"/>
        <v>0.12116115089114882</v>
      </c>
      <c r="D145" t="s">
        <v>33</v>
      </c>
      <c r="E145" t="s">
        <v>21</v>
      </c>
      <c r="F145">
        <v>1</v>
      </c>
      <c r="G145">
        <f t="shared" si="36"/>
        <v>105</v>
      </c>
      <c r="I145">
        <v>2100</v>
      </c>
      <c r="J145" t="s">
        <v>28</v>
      </c>
      <c r="K145">
        <f t="shared" si="37"/>
        <v>107.5</v>
      </c>
      <c r="L145" cm="1">
        <f t="array" ref="L145">STOWA2024_JAARROND_T(A145*60,K145,I145,J145,"")</f>
        <v>4.343367280502366</v>
      </c>
      <c r="M145">
        <f t="shared" si="34"/>
        <v>0.34535416950198738</v>
      </c>
    </row>
    <row r="146" spans="1:13" x14ac:dyDescent="0.3">
      <c r="A146">
        <v>192</v>
      </c>
      <c r="B146">
        <f t="shared" si="35"/>
        <v>8.9791039446804555E-2</v>
      </c>
      <c r="C146">
        <f t="shared" si="31"/>
        <v>8.9791039446804555E-2</v>
      </c>
      <c r="D146" t="s">
        <v>33</v>
      </c>
      <c r="E146" t="s">
        <v>21</v>
      </c>
      <c r="F146">
        <v>1</v>
      </c>
      <c r="G146">
        <f t="shared" si="36"/>
        <v>110</v>
      </c>
      <c r="I146">
        <v>2100</v>
      </c>
      <c r="J146" t="s">
        <v>28</v>
      </c>
      <c r="K146">
        <f t="shared" si="37"/>
        <v>112.5</v>
      </c>
      <c r="L146" cm="1">
        <f t="array" ref="L146">STOWA2024_JAARROND_T(A146*60,K146,I146,J146,"")</f>
        <v>5.8693912524710043</v>
      </c>
      <c r="M146">
        <f t="shared" si="34"/>
        <v>0.25556313005518283</v>
      </c>
    </row>
    <row r="147" spans="1:13" x14ac:dyDescent="0.3">
      <c r="A147">
        <v>192</v>
      </c>
      <c r="B147">
        <f t="shared" si="35"/>
        <v>6.651928710833041E-2</v>
      </c>
      <c r="C147">
        <f t="shared" si="31"/>
        <v>6.651928710833041E-2</v>
      </c>
      <c r="D147" t="s">
        <v>33</v>
      </c>
      <c r="E147" t="s">
        <v>21</v>
      </c>
      <c r="F147">
        <v>1</v>
      </c>
      <c r="G147">
        <f t="shared" si="36"/>
        <v>115</v>
      </c>
      <c r="I147">
        <v>2100</v>
      </c>
      <c r="J147" t="s">
        <v>28</v>
      </c>
      <c r="K147">
        <f t="shared" si="37"/>
        <v>117.5</v>
      </c>
      <c r="L147" cm="1">
        <f t="array" ref="L147">STOWA2024_JAARROND_T(A147*60,K147,I147,J147,"")</f>
        <v>7.9346673058360775</v>
      </c>
      <c r="M147">
        <f t="shared" si="34"/>
        <v>0.18904384294685242</v>
      </c>
    </row>
    <row r="148" spans="1:13" x14ac:dyDescent="0.3">
      <c r="A148">
        <v>192</v>
      </c>
      <c r="B148">
        <f t="shared" si="35"/>
        <v>4.9259866884851261E-2</v>
      </c>
      <c r="C148">
        <f t="shared" si="31"/>
        <v>4.9259866884851261E-2</v>
      </c>
      <c r="D148" t="s">
        <v>33</v>
      </c>
      <c r="E148" t="s">
        <v>21</v>
      </c>
      <c r="F148">
        <v>1</v>
      </c>
      <c r="G148">
        <f t="shared" si="36"/>
        <v>120</v>
      </c>
      <c r="I148">
        <v>2100</v>
      </c>
      <c r="J148" t="s">
        <v>28</v>
      </c>
      <c r="K148">
        <f t="shared" si="37"/>
        <v>122.5</v>
      </c>
      <c r="L148" cm="1">
        <f t="array" ref="L148">STOWA2024_JAARROND_T(A148*60,K148,I148,J148,"")</f>
        <v>10.730843707970328</v>
      </c>
      <c r="M148">
        <f t="shared" si="34"/>
        <v>0.13978397606200116</v>
      </c>
    </row>
    <row r="149" spans="1:13" x14ac:dyDescent="0.3">
      <c r="A149">
        <v>192</v>
      </c>
      <c r="B149">
        <f t="shared" si="35"/>
        <v>3.6464455343627022E-2</v>
      </c>
      <c r="C149">
        <f t="shared" si="31"/>
        <v>3.6464455343627022E-2</v>
      </c>
      <c r="D149" t="s">
        <v>33</v>
      </c>
      <c r="E149" t="s">
        <v>21</v>
      </c>
      <c r="F149">
        <v>1</v>
      </c>
      <c r="G149">
        <f t="shared" si="36"/>
        <v>125</v>
      </c>
      <c r="I149">
        <v>2100</v>
      </c>
      <c r="J149" t="s">
        <v>28</v>
      </c>
      <c r="K149">
        <f t="shared" si="37"/>
        <v>127.5</v>
      </c>
      <c r="L149" cm="1">
        <f t="array" ref="L149">STOWA2024_JAARROND_T(A149*60,K149,I149,J149,"")</f>
        <v>14.518069669415754</v>
      </c>
      <c r="M149">
        <f t="shared" si="34"/>
        <v>0.10331952071837414</v>
      </c>
    </row>
    <row r="150" spans="1:13" x14ac:dyDescent="0.3">
      <c r="A150">
        <v>192</v>
      </c>
      <c r="B150">
        <f t="shared" si="35"/>
        <v>2.6982163931353581E-2</v>
      </c>
      <c r="C150">
        <f t="shared" si="31"/>
        <v>2.6982163931353581E-2</v>
      </c>
      <c r="D150" t="s">
        <v>33</v>
      </c>
      <c r="E150" t="s">
        <v>21</v>
      </c>
      <c r="F150">
        <v>1</v>
      </c>
      <c r="G150">
        <f t="shared" si="36"/>
        <v>130</v>
      </c>
      <c r="I150">
        <v>2100</v>
      </c>
      <c r="J150" t="s">
        <v>28</v>
      </c>
      <c r="K150">
        <f t="shared" si="37"/>
        <v>132.5</v>
      </c>
      <c r="L150" cm="1">
        <f t="array" ref="L150">STOWA2024_JAARROND_T(A150*60,K150,I150,J150,"")</f>
        <v>19.649619310044557</v>
      </c>
      <c r="M150">
        <f t="shared" si="34"/>
        <v>7.6337356787020555E-2</v>
      </c>
    </row>
    <row r="151" spans="1:13" x14ac:dyDescent="0.3">
      <c r="A151">
        <v>192</v>
      </c>
      <c r="B151">
        <f t="shared" si="35"/>
        <v>1.9957862013809197E-2</v>
      </c>
      <c r="C151">
        <f t="shared" si="31"/>
        <v>1.9957862013809197E-2</v>
      </c>
      <c r="D151" t="s">
        <v>33</v>
      </c>
      <c r="E151" t="s">
        <v>21</v>
      </c>
      <c r="F151">
        <v>1</v>
      </c>
      <c r="G151">
        <f t="shared" si="36"/>
        <v>135</v>
      </c>
      <c r="I151">
        <v>2100</v>
      </c>
      <c r="J151" t="s">
        <v>28</v>
      </c>
      <c r="K151">
        <f t="shared" si="37"/>
        <v>137.5</v>
      </c>
      <c r="L151" cm="1">
        <f t="array" ref="L151">STOWA2024_JAARROND_T(A151*60,K151,I151,J151,"")</f>
        <v>26.605417555332952</v>
      </c>
      <c r="M151">
        <f t="shared" si="34"/>
        <v>5.6379494773211358E-2</v>
      </c>
    </row>
    <row r="152" spans="1:13" x14ac:dyDescent="0.3">
      <c r="A152">
        <v>192</v>
      </c>
      <c r="B152">
        <f t="shared" si="35"/>
        <v>1.4756421797449341E-2</v>
      </c>
      <c r="C152">
        <f t="shared" si="31"/>
        <v>1.4756421797449341E-2</v>
      </c>
      <c r="D152" t="s">
        <v>33</v>
      </c>
      <c r="E152" t="s">
        <v>21</v>
      </c>
      <c r="F152">
        <v>1</v>
      </c>
      <c r="G152">
        <f t="shared" si="36"/>
        <v>140</v>
      </c>
      <c r="I152">
        <v>2100</v>
      </c>
      <c r="J152" t="s">
        <v>28</v>
      </c>
      <c r="K152">
        <f t="shared" si="37"/>
        <v>142.5</v>
      </c>
      <c r="L152" cm="1">
        <f t="array" ref="L152">STOWA2024_JAARROND_T(A152*60,K152,I152,J152,"")</f>
        <v>36.037704397113622</v>
      </c>
      <c r="M152">
        <f t="shared" si="34"/>
        <v>4.1623072975762017E-2</v>
      </c>
    </row>
    <row r="153" spans="1:13" x14ac:dyDescent="0.3">
      <c r="A153">
        <v>192</v>
      </c>
      <c r="B153">
        <f t="shared" si="35"/>
        <v>1.0906108783089501E-2</v>
      </c>
      <c r="C153">
        <f t="shared" si="31"/>
        <v>1.0906108783089501E-2</v>
      </c>
      <c r="D153" t="s">
        <v>33</v>
      </c>
      <c r="E153" t="s">
        <v>21</v>
      </c>
      <c r="F153">
        <v>1</v>
      </c>
      <c r="G153">
        <f t="shared" si="36"/>
        <v>145</v>
      </c>
      <c r="I153">
        <v>2100</v>
      </c>
      <c r="J153" t="s">
        <v>28</v>
      </c>
      <c r="K153">
        <f t="shared" si="37"/>
        <v>147.5</v>
      </c>
      <c r="L153" cm="1">
        <f t="array" ref="L153">STOWA2024_JAARROND_T(A153*60,K153,I153,J153,"")</f>
        <v>48.832950762687112</v>
      </c>
      <c r="M153">
        <f t="shared" si="34"/>
        <v>3.0716964192672516E-2</v>
      </c>
    </row>
    <row r="154" spans="1:13" x14ac:dyDescent="0.3">
      <c r="A154">
        <v>192</v>
      </c>
      <c r="B154">
        <f t="shared" si="35"/>
        <v>8.0576036312901035E-3</v>
      </c>
      <c r="C154">
        <f t="shared" si="31"/>
        <v>8.0576036312901035E-3</v>
      </c>
      <c r="D154" t="s">
        <v>33</v>
      </c>
      <c r="E154" t="s">
        <v>21</v>
      </c>
      <c r="F154">
        <v>1</v>
      </c>
      <c r="G154">
        <f t="shared" si="36"/>
        <v>150</v>
      </c>
      <c r="I154">
        <v>2100</v>
      </c>
      <c r="J154" t="s">
        <v>28</v>
      </c>
      <c r="K154">
        <f t="shared" si="37"/>
        <v>152.5</v>
      </c>
      <c r="L154" cm="1">
        <f t="array" ref="L154">STOWA2024_JAARROND_T(A154*60,K154,I154,J154,"")</f>
        <v>66.197808006833156</v>
      </c>
      <c r="M154">
        <f t="shared" si="34"/>
        <v>2.2659360561382413E-2</v>
      </c>
    </row>
    <row r="155" spans="1:13" x14ac:dyDescent="0.3">
      <c r="A155">
        <v>192</v>
      </c>
      <c r="B155">
        <f t="shared" si="35"/>
        <v>5.9505861215886253E-3</v>
      </c>
      <c r="C155">
        <f t="shared" si="31"/>
        <v>5.9505861215886253E-3</v>
      </c>
      <c r="D155" t="s">
        <v>33</v>
      </c>
      <c r="E155" t="s">
        <v>21</v>
      </c>
      <c r="F155">
        <v>1</v>
      </c>
      <c r="G155">
        <f t="shared" si="36"/>
        <v>155</v>
      </c>
      <c r="I155">
        <v>2100</v>
      </c>
      <c r="J155" t="s">
        <v>28</v>
      </c>
      <c r="K155">
        <f t="shared" si="37"/>
        <v>157.5</v>
      </c>
      <c r="L155" cm="1">
        <f t="array" ref="L155">STOWA2024_JAARROND_T(A155*60,K155,I155,J155,"")</f>
        <v>89.773191050301378</v>
      </c>
      <c r="M155">
        <f t="shared" si="34"/>
        <v>1.6708774439793787E-2</v>
      </c>
    </row>
    <row r="156" spans="1:13" x14ac:dyDescent="0.3">
      <c r="A156">
        <v>192</v>
      </c>
      <c r="B156" s="1">
        <f>M155</f>
        <v>1.6708774439793787E-2</v>
      </c>
      <c r="C156">
        <f t="shared" si="31"/>
        <v>1.6708774439793787E-2</v>
      </c>
      <c r="D156" t="s">
        <v>33</v>
      </c>
      <c r="E156" t="s">
        <v>21</v>
      </c>
      <c r="F156">
        <v>1</v>
      </c>
      <c r="G156">
        <f t="shared" si="36"/>
        <v>160</v>
      </c>
      <c r="I156">
        <v>2100</v>
      </c>
      <c r="J156" t="s">
        <v>28</v>
      </c>
      <c r="K156" s="1">
        <v>999</v>
      </c>
      <c r="L156" cm="1">
        <f t="array" ref="L156">STOWA2024_JAARROND_T(A156*60,K156,I156,J156,"")</f>
        <v>5847994999942755</v>
      </c>
      <c r="M156">
        <f t="shared" si="34"/>
        <v>2.564981673231053E-16</v>
      </c>
    </row>
    <row r="157" spans="1:13" x14ac:dyDescent="0.3">
      <c r="A157">
        <v>216</v>
      </c>
      <c r="B157" s="1">
        <f>365.25*24/A157 - M157</f>
        <v>-58.968329148227646</v>
      </c>
      <c r="C157">
        <f>B157</f>
        <v>-58.968329148227646</v>
      </c>
      <c r="D157" t="s">
        <v>33</v>
      </c>
      <c r="E157" t="s">
        <v>21</v>
      </c>
      <c r="F157">
        <v>1</v>
      </c>
      <c r="G157">
        <v>10</v>
      </c>
      <c r="I157">
        <v>2100</v>
      </c>
      <c r="J157" t="s">
        <v>28</v>
      </c>
      <c r="K157" s="1">
        <v>12.5</v>
      </c>
      <c r="L157" cm="1">
        <f t="array" ref="L157">STOWA2024_JAARROND_T(A157*60,K157,I157,J157,"")</f>
        <v>1.5067553495430886E-2</v>
      </c>
      <c r="M157">
        <f t="shared" si="34"/>
        <v>99.551662481560982</v>
      </c>
    </row>
    <row r="158" spans="1:13" x14ac:dyDescent="0.3">
      <c r="A158">
        <v>216</v>
      </c>
      <c r="B158">
        <f t="shared" ref="B158:B162" si="38">M157-M158</f>
        <v>23.631027579169768</v>
      </c>
      <c r="C158">
        <f t="shared" ref="C158:C187" si="39">B158</f>
        <v>23.631027579169768</v>
      </c>
      <c r="D158" t="s">
        <v>33</v>
      </c>
      <c r="E158" t="s">
        <v>21</v>
      </c>
      <c r="F158">
        <v>1</v>
      </c>
      <c r="G158">
        <f t="shared" ref="G158:G162" si="40">G157+5</f>
        <v>15</v>
      </c>
      <c r="I158">
        <v>2100</v>
      </c>
      <c r="J158" t="s">
        <v>28</v>
      </c>
      <c r="K158">
        <f t="shared" ref="K158:K162" si="41">AVERAGE(G158:G159)</f>
        <v>17.5</v>
      </c>
      <c r="L158" cm="1">
        <f t="array" ref="L158">STOWA2024_JAARROND_T(A158*60,K158,I158,J158,"")</f>
        <v>1.9757474393206843E-2</v>
      </c>
      <c r="M158">
        <f t="shared" si="34"/>
        <v>75.920634902391214</v>
      </c>
    </row>
    <row r="159" spans="1:13" x14ac:dyDescent="0.3">
      <c r="A159">
        <v>216</v>
      </c>
      <c r="B159">
        <f t="shared" si="38"/>
        <v>18.0877444963904</v>
      </c>
      <c r="C159">
        <f t="shared" si="39"/>
        <v>18.0877444963904</v>
      </c>
      <c r="D159" t="s">
        <v>33</v>
      </c>
      <c r="E159" t="s">
        <v>21</v>
      </c>
      <c r="F159">
        <v>1</v>
      </c>
      <c r="G159">
        <f t="shared" si="40"/>
        <v>20</v>
      </c>
      <c r="I159">
        <v>2100</v>
      </c>
      <c r="J159" t="s">
        <v>28</v>
      </c>
      <c r="K159">
        <f t="shared" si="41"/>
        <v>22.5</v>
      </c>
      <c r="L159" cm="1">
        <f t="array" ref="L159">STOWA2024_JAARROND_T(A159*60,K159,I159,J159,"")</f>
        <v>2.5936798065419847E-2</v>
      </c>
      <c r="M159">
        <f t="shared" si="34"/>
        <v>57.832890406000814</v>
      </c>
    </row>
    <row r="160" spans="1:13" x14ac:dyDescent="0.3">
      <c r="A160">
        <v>216</v>
      </c>
      <c r="B160">
        <f t="shared" si="38"/>
        <v>13.827549082166399</v>
      </c>
      <c r="C160">
        <f t="shared" si="39"/>
        <v>13.827549082166399</v>
      </c>
      <c r="D160" t="s">
        <v>33</v>
      </c>
      <c r="E160" t="s">
        <v>21</v>
      </c>
      <c r="F160">
        <v>1</v>
      </c>
      <c r="G160">
        <f t="shared" si="40"/>
        <v>25</v>
      </c>
      <c r="I160">
        <v>2100</v>
      </c>
      <c r="J160" t="s">
        <v>28</v>
      </c>
      <c r="K160">
        <f t="shared" si="41"/>
        <v>27.5</v>
      </c>
      <c r="L160" cm="1">
        <f t="array" ref="L160">STOWA2024_JAARROND_T(A160*60,K160,I160,J160,"")</f>
        <v>3.4086771170834251E-2</v>
      </c>
      <c r="M160">
        <f t="shared" si="34"/>
        <v>44.005341323834415</v>
      </c>
    </row>
    <row r="161" spans="1:13" x14ac:dyDescent="0.3">
      <c r="A161">
        <v>216</v>
      </c>
      <c r="B161">
        <f t="shared" si="38"/>
        <v>10.559793678177599</v>
      </c>
      <c r="C161">
        <f t="shared" si="39"/>
        <v>10.559793678177599</v>
      </c>
      <c r="D161" t="s">
        <v>33</v>
      </c>
      <c r="E161" t="s">
        <v>21</v>
      </c>
      <c r="F161">
        <v>1</v>
      </c>
      <c r="G161">
        <f t="shared" si="40"/>
        <v>30</v>
      </c>
      <c r="I161">
        <v>2100</v>
      </c>
      <c r="J161" t="s">
        <v>28</v>
      </c>
      <c r="K161">
        <f t="shared" si="41"/>
        <v>32.5</v>
      </c>
      <c r="L161" cm="1">
        <f t="array" ref="L161">STOWA2024_JAARROND_T(A161*60,K161,I161,J161,"")</f>
        <v>4.4849018945419705E-2</v>
      </c>
      <c r="M161">
        <f t="shared" si="34"/>
        <v>33.445547645656816</v>
      </c>
    </row>
    <row r="162" spans="1:13" x14ac:dyDescent="0.3">
      <c r="A162">
        <v>216</v>
      </c>
      <c r="B162">
        <f t="shared" si="38"/>
        <v>8.054911878301553</v>
      </c>
      <c r="C162">
        <f t="shared" si="39"/>
        <v>8.054911878301553</v>
      </c>
      <c r="D162" t="s">
        <v>33</v>
      </c>
      <c r="E162" t="s">
        <v>21</v>
      </c>
      <c r="F162">
        <v>1</v>
      </c>
      <c r="G162">
        <f t="shared" si="40"/>
        <v>35</v>
      </c>
      <c r="I162">
        <v>2100</v>
      </c>
      <c r="J162" t="s">
        <v>28</v>
      </c>
      <c r="K162">
        <f t="shared" si="41"/>
        <v>37.5</v>
      </c>
      <c r="L162" cm="1">
        <f t="array" ref="L162">STOWA2024_JAARROND_T(A162*60,K162,I162,J162,"")</f>
        <v>5.9076898024292473E-2</v>
      </c>
      <c r="M162">
        <f t="shared" si="34"/>
        <v>25.390635767355263</v>
      </c>
    </row>
    <row r="163" spans="1:13" x14ac:dyDescent="0.3">
      <c r="A163">
        <v>216</v>
      </c>
      <c r="B163">
        <f>M162-M163</f>
        <v>6.1375159784618774</v>
      </c>
      <c r="C163">
        <f t="shared" si="39"/>
        <v>6.1375159784618774</v>
      </c>
      <c r="D163" t="s">
        <v>33</v>
      </c>
      <c r="E163" t="s">
        <v>21</v>
      </c>
      <c r="F163">
        <v>1</v>
      </c>
      <c r="G163">
        <f>G162+5</f>
        <v>40</v>
      </c>
      <c r="I163">
        <v>2100</v>
      </c>
      <c r="J163" t="s">
        <v>28</v>
      </c>
      <c r="K163">
        <f>AVERAGE(G163:G164)</f>
        <v>42.5</v>
      </c>
      <c r="L163" cm="1">
        <f t="array" ref="L163">STOWA2024_JAARROND_T(A163*60,K163,I163,J163,"")</f>
        <v>7.7909451374488931E-2</v>
      </c>
      <c r="M163">
        <f t="shared" si="34"/>
        <v>19.253119788893386</v>
      </c>
    </row>
    <row r="164" spans="1:13" x14ac:dyDescent="0.3">
      <c r="A164">
        <v>216</v>
      </c>
      <c r="B164">
        <f t="shared" ref="B164:B186" si="42">M163-M164</f>
        <v>4.670723708397416</v>
      </c>
      <c r="C164">
        <f t="shared" si="39"/>
        <v>4.670723708397416</v>
      </c>
      <c r="D164" t="s">
        <v>33</v>
      </c>
      <c r="E164" t="s">
        <v>21</v>
      </c>
      <c r="F164">
        <v>1</v>
      </c>
      <c r="G164">
        <f t="shared" ref="G164:G187" si="43">G163+5</f>
        <v>45</v>
      </c>
      <c r="I164">
        <v>2100</v>
      </c>
      <c r="J164" t="s">
        <v>28</v>
      </c>
      <c r="K164">
        <f t="shared" ref="K164:K186" si="44">AVERAGE(G164:G165)</f>
        <v>47.5</v>
      </c>
      <c r="L164" cm="1">
        <f t="array" ref="L164">STOWA2024_JAARROND_T(A164*60,K164,I164,J164,"")</f>
        <v>0.10286375378366371</v>
      </c>
      <c r="M164">
        <f t="shared" si="34"/>
        <v>14.58239608049597</v>
      </c>
    </row>
    <row r="165" spans="1:13" x14ac:dyDescent="0.3">
      <c r="A165">
        <v>216</v>
      </c>
      <c r="B165">
        <f t="shared" si="42"/>
        <v>3.5506084302601408</v>
      </c>
      <c r="C165">
        <f t="shared" si="39"/>
        <v>3.5506084302601408</v>
      </c>
      <c r="D165" t="s">
        <v>33</v>
      </c>
      <c r="E165" t="s">
        <v>21</v>
      </c>
      <c r="F165">
        <v>1</v>
      </c>
      <c r="G165">
        <f t="shared" si="43"/>
        <v>50</v>
      </c>
      <c r="I165">
        <v>2100</v>
      </c>
      <c r="J165" t="s">
        <v>28</v>
      </c>
      <c r="K165">
        <f t="shared" si="44"/>
        <v>52.5</v>
      </c>
      <c r="L165" cm="1">
        <f t="array" ref="L165">STOWA2024_JAARROND_T(A165*60,K165,I165,J165,"")</f>
        <v>0.13597071005694478</v>
      </c>
      <c r="M165">
        <f t="shared" si="34"/>
        <v>11.031787650235829</v>
      </c>
    </row>
    <row r="166" spans="1:13" x14ac:dyDescent="0.3">
      <c r="A166">
        <v>216</v>
      </c>
      <c r="B166">
        <f t="shared" si="42"/>
        <v>2.6960757314249602</v>
      </c>
      <c r="C166">
        <f t="shared" si="39"/>
        <v>2.6960757314249602</v>
      </c>
      <c r="D166" t="s">
        <v>33</v>
      </c>
      <c r="E166" t="s">
        <v>21</v>
      </c>
      <c r="F166">
        <v>1</v>
      </c>
      <c r="G166">
        <f t="shared" si="43"/>
        <v>55</v>
      </c>
      <c r="I166">
        <v>2100</v>
      </c>
      <c r="J166" t="s">
        <v>28</v>
      </c>
      <c r="K166">
        <f t="shared" si="44"/>
        <v>57.5</v>
      </c>
      <c r="L166" cm="1">
        <f t="array" ref="L166">STOWA2024_JAARROND_T(A166*60,K166,I166,J166,"")</f>
        <v>0.17994863721417839</v>
      </c>
      <c r="M166">
        <f t="shared" si="34"/>
        <v>8.335711918810869</v>
      </c>
    </row>
    <row r="167" spans="1:13" x14ac:dyDescent="0.3">
      <c r="A167">
        <v>216</v>
      </c>
      <c r="B167">
        <f t="shared" si="42"/>
        <v>2.044621002227613</v>
      </c>
      <c r="C167">
        <f t="shared" si="39"/>
        <v>2.044621002227613</v>
      </c>
      <c r="D167" t="s">
        <v>33</v>
      </c>
      <c r="E167" t="s">
        <v>21</v>
      </c>
      <c r="F167">
        <v>1</v>
      </c>
      <c r="G167">
        <f t="shared" si="43"/>
        <v>60</v>
      </c>
      <c r="I167">
        <v>2100</v>
      </c>
      <c r="J167" t="s">
        <v>28</v>
      </c>
      <c r="K167">
        <f t="shared" si="44"/>
        <v>62.5</v>
      </c>
      <c r="L167" cm="1">
        <f t="array" ref="L167">STOWA2024_JAARROND_T(A167*60,K167,I167,J167,"")</f>
        <v>0.23843241496415418</v>
      </c>
      <c r="M167">
        <f t="shared" si="34"/>
        <v>6.291090916583256</v>
      </c>
    </row>
    <row r="168" spans="1:13" x14ac:dyDescent="0.3">
      <c r="A168">
        <v>216</v>
      </c>
      <c r="B168">
        <f t="shared" si="42"/>
        <v>1.5488787892920666</v>
      </c>
      <c r="C168">
        <f t="shared" si="39"/>
        <v>1.5488787892920666</v>
      </c>
      <c r="D168" t="s">
        <v>33</v>
      </c>
      <c r="E168" t="s">
        <v>21</v>
      </c>
      <c r="F168">
        <v>1</v>
      </c>
      <c r="G168">
        <f t="shared" si="43"/>
        <v>65</v>
      </c>
      <c r="I168">
        <v>2100</v>
      </c>
      <c r="J168" t="s">
        <v>28</v>
      </c>
      <c r="K168">
        <f t="shared" si="44"/>
        <v>67.5</v>
      </c>
      <c r="L168" cm="1">
        <f t="array" ref="L168">STOWA2024_JAARROND_T(A168*60,K168,I168,J168,"")</f>
        <v>0.31630807727211874</v>
      </c>
      <c r="M168">
        <f t="shared" si="34"/>
        <v>4.7422121272911895</v>
      </c>
    </row>
    <row r="169" spans="1:13" x14ac:dyDescent="0.3">
      <c r="A169">
        <v>216</v>
      </c>
      <c r="B169">
        <f t="shared" si="42"/>
        <v>1.1718788663148088</v>
      </c>
      <c r="C169">
        <f t="shared" si="39"/>
        <v>1.1718788663148088</v>
      </c>
      <c r="D169" t="s">
        <v>33</v>
      </c>
      <c r="E169" t="s">
        <v>21</v>
      </c>
      <c r="F169">
        <v>1</v>
      </c>
      <c r="G169">
        <f t="shared" si="43"/>
        <v>70</v>
      </c>
      <c r="I169">
        <v>2100</v>
      </c>
      <c r="J169" t="s">
        <v>28</v>
      </c>
      <c r="K169">
        <f t="shared" si="44"/>
        <v>72.5</v>
      </c>
      <c r="L169" cm="1">
        <f t="array" ref="L169">STOWA2024_JAARROND_T(A169*60,K169,I169,J169,"")</f>
        <v>0.42012884802518241</v>
      </c>
      <c r="M169">
        <f t="shared" si="34"/>
        <v>3.5703332609763807</v>
      </c>
    </row>
    <row r="170" spans="1:13" x14ac:dyDescent="0.3">
      <c r="A170">
        <v>216</v>
      </c>
      <c r="B170">
        <f t="shared" si="42"/>
        <v>0.88559789731024274</v>
      </c>
      <c r="C170">
        <f t="shared" si="39"/>
        <v>0.88559789731024274</v>
      </c>
      <c r="D170" t="s">
        <v>33</v>
      </c>
      <c r="E170" t="s">
        <v>21</v>
      </c>
      <c r="F170">
        <v>1</v>
      </c>
      <c r="G170">
        <f t="shared" si="43"/>
        <v>75</v>
      </c>
      <c r="I170">
        <v>2100</v>
      </c>
      <c r="J170" t="s">
        <v>28</v>
      </c>
      <c r="K170">
        <f t="shared" si="44"/>
        <v>77.5</v>
      </c>
      <c r="L170" cm="1">
        <f t="array" ref="L170">STOWA2024_JAARROND_T(A170*60,K170,I170,J170,"")</f>
        <v>0.55871428532593848</v>
      </c>
      <c r="M170">
        <f t="shared" si="34"/>
        <v>2.684735363666138</v>
      </c>
    </row>
    <row r="171" spans="1:13" x14ac:dyDescent="0.3">
      <c r="A171">
        <v>216</v>
      </c>
      <c r="B171">
        <f t="shared" si="42"/>
        <v>0.66842282683524701</v>
      </c>
      <c r="C171">
        <f t="shared" si="39"/>
        <v>0.66842282683524701</v>
      </c>
      <c r="D171" t="s">
        <v>33</v>
      </c>
      <c r="E171" t="s">
        <v>21</v>
      </c>
      <c r="F171">
        <v>1</v>
      </c>
      <c r="G171">
        <f t="shared" si="43"/>
        <v>80</v>
      </c>
      <c r="I171">
        <v>2100</v>
      </c>
      <c r="J171" t="s">
        <v>28</v>
      </c>
      <c r="K171">
        <f t="shared" si="44"/>
        <v>82.5</v>
      </c>
      <c r="L171" cm="1">
        <f t="array" ref="L171">STOWA2024_JAARROND_T(A171*60,K171,I171,J171,"")</f>
        <v>0.74393228857149418</v>
      </c>
      <c r="M171">
        <f t="shared" si="34"/>
        <v>2.016312536830891</v>
      </c>
    </row>
    <row r="172" spans="1:13" x14ac:dyDescent="0.3">
      <c r="A172">
        <v>216</v>
      </c>
      <c r="B172">
        <f t="shared" si="42"/>
        <v>0.50390230870449804</v>
      </c>
      <c r="C172">
        <f t="shared" si="39"/>
        <v>0.50390230870449804</v>
      </c>
      <c r="D172" t="s">
        <v>33</v>
      </c>
      <c r="E172" t="s">
        <v>21</v>
      </c>
      <c r="F172">
        <v>1</v>
      </c>
      <c r="G172">
        <f t="shared" si="43"/>
        <v>85</v>
      </c>
      <c r="I172">
        <v>2100</v>
      </c>
      <c r="J172" t="s">
        <v>28</v>
      </c>
      <c r="K172">
        <f t="shared" si="44"/>
        <v>87.5</v>
      </c>
      <c r="L172" cm="1">
        <f t="array" ref="L172">STOWA2024_JAARROND_T(A172*60,K172,I172,J172,"")</f>
        <v>0.99179440346567416</v>
      </c>
      <c r="M172">
        <f t="shared" si="34"/>
        <v>1.5124102281263929</v>
      </c>
    </row>
    <row r="173" spans="1:13" x14ac:dyDescent="0.3">
      <c r="A173">
        <v>216</v>
      </c>
      <c r="B173">
        <f t="shared" si="42"/>
        <v>0.37929696131416035</v>
      </c>
      <c r="C173">
        <f t="shared" si="39"/>
        <v>0.37929696131416035</v>
      </c>
      <c r="D173" t="s">
        <v>33</v>
      </c>
      <c r="E173" t="s">
        <v>21</v>
      </c>
      <c r="F173">
        <v>1</v>
      </c>
      <c r="G173">
        <f t="shared" si="43"/>
        <v>90</v>
      </c>
      <c r="I173">
        <v>2100</v>
      </c>
      <c r="J173" t="s">
        <v>28</v>
      </c>
      <c r="K173">
        <f t="shared" si="44"/>
        <v>92.5</v>
      </c>
      <c r="L173" cm="1">
        <f t="array" ref="L173">STOWA2024_JAARROND_T(A173*60,K173,I173,J173,"")</f>
        <v>1.3237864597772502</v>
      </c>
      <c r="M173">
        <f t="shared" si="34"/>
        <v>1.1331132668122326</v>
      </c>
    </row>
    <row r="174" spans="1:13" x14ac:dyDescent="0.3">
      <c r="A174">
        <v>216</v>
      </c>
      <c r="B174">
        <f t="shared" si="42"/>
        <v>0.28532430156346877</v>
      </c>
      <c r="C174">
        <f t="shared" si="39"/>
        <v>0.28532430156346877</v>
      </c>
      <c r="D174" t="s">
        <v>33</v>
      </c>
      <c r="E174" t="s">
        <v>21</v>
      </c>
      <c r="F174">
        <v>1</v>
      </c>
      <c r="G174">
        <f t="shared" si="43"/>
        <v>95</v>
      </c>
      <c r="I174">
        <v>2100</v>
      </c>
      <c r="J174" t="s">
        <v>28</v>
      </c>
      <c r="K174">
        <f t="shared" si="44"/>
        <v>97.5</v>
      </c>
      <c r="L174" cm="1">
        <f t="array" ref="L174">STOWA2024_JAARROND_T(A174*60,K174,I174,J174,"")</f>
        <v>1.769308237645981</v>
      </c>
      <c r="M174">
        <f t="shared" si="34"/>
        <v>0.84778896524876379</v>
      </c>
    </row>
    <row r="175" spans="1:13" x14ac:dyDescent="0.3">
      <c r="A175">
        <v>216</v>
      </c>
      <c r="B175">
        <f t="shared" si="42"/>
        <v>0.214292366141693</v>
      </c>
      <c r="C175">
        <f t="shared" si="39"/>
        <v>0.214292366141693</v>
      </c>
      <c r="D175" t="s">
        <v>33</v>
      </c>
      <c r="E175" t="s">
        <v>21</v>
      </c>
      <c r="F175">
        <v>1</v>
      </c>
      <c r="G175">
        <f t="shared" si="43"/>
        <v>100</v>
      </c>
      <c r="I175">
        <v>2100</v>
      </c>
      <c r="J175" t="s">
        <v>28</v>
      </c>
      <c r="K175">
        <f t="shared" si="44"/>
        <v>102.5</v>
      </c>
      <c r="L175" cm="1">
        <f t="array" ref="L175">STOWA2024_JAARROND_T(A175*60,K175,I175,J175,"")</f>
        <v>2.3678106593062807</v>
      </c>
      <c r="M175">
        <f t="shared" si="34"/>
        <v>0.63349659910707079</v>
      </c>
    </row>
    <row r="176" spans="1:13" x14ac:dyDescent="0.3">
      <c r="A176">
        <v>216</v>
      </c>
      <c r="B176">
        <f t="shared" si="42"/>
        <v>0.16074047859669027</v>
      </c>
      <c r="C176">
        <f t="shared" si="39"/>
        <v>0.16074047859669027</v>
      </c>
      <c r="D176" t="s">
        <v>33</v>
      </c>
      <c r="E176" t="s">
        <v>21</v>
      </c>
      <c r="F176">
        <v>1</v>
      </c>
      <c r="G176">
        <f t="shared" si="43"/>
        <v>105</v>
      </c>
      <c r="I176">
        <v>2100</v>
      </c>
      <c r="J176" t="s">
        <v>28</v>
      </c>
      <c r="K176">
        <f t="shared" si="44"/>
        <v>107.5</v>
      </c>
      <c r="L176" cm="1">
        <f t="array" ref="L176">STOWA2024_JAARROND_T(A176*60,K176,I176,J176,"")</f>
        <v>3.1728833005495991</v>
      </c>
      <c r="M176">
        <f t="shared" si="34"/>
        <v>0.47275612051038052</v>
      </c>
    </row>
    <row r="177" spans="1:13" x14ac:dyDescent="0.3">
      <c r="A177">
        <v>216</v>
      </c>
      <c r="B177">
        <f t="shared" si="42"/>
        <v>0.12041307207661728</v>
      </c>
      <c r="C177">
        <f t="shared" si="39"/>
        <v>0.12041307207661728</v>
      </c>
      <c r="D177" t="s">
        <v>33</v>
      </c>
      <c r="E177" t="s">
        <v>21</v>
      </c>
      <c r="F177">
        <v>1</v>
      </c>
      <c r="G177">
        <f t="shared" si="43"/>
        <v>110</v>
      </c>
      <c r="I177">
        <v>2100</v>
      </c>
      <c r="J177" t="s">
        <v>28</v>
      </c>
      <c r="K177">
        <f t="shared" si="44"/>
        <v>112.5</v>
      </c>
      <c r="L177" cm="1">
        <f t="array" ref="L177">STOWA2024_JAARROND_T(A177*60,K177,I177,J177,"")</f>
        <v>4.2572146851422392</v>
      </c>
      <c r="M177">
        <f t="shared" si="34"/>
        <v>0.35234304843376324</v>
      </c>
    </row>
    <row r="178" spans="1:13" x14ac:dyDescent="0.3">
      <c r="A178">
        <v>216</v>
      </c>
      <c r="B178">
        <f t="shared" si="42"/>
        <v>9.0089365839412183E-2</v>
      </c>
      <c r="C178">
        <f t="shared" si="39"/>
        <v>9.0089365839412183E-2</v>
      </c>
      <c r="D178" t="s">
        <v>33</v>
      </c>
      <c r="E178" t="s">
        <v>21</v>
      </c>
      <c r="F178">
        <v>1</v>
      </c>
      <c r="G178">
        <f t="shared" si="43"/>
        <v>115</v>
      </c>
      <c r="I178">
        <v>2100</v>
      </c>
      <c r="J178" t="s">
        <v>28</v>
      </c>
      <c r="K178">
        <f t="shared" si="44"/>
        <v>117.5</v>
      </c>
      <c r="L178" cm="1">
        <f t="array" ref="L178">STOWA2024_JAARROND_T(A178*60,K178,I178,J178,"")</f>
        <v>5.7196527620173443</v>
      </c>
      <c r="M178">
        <f t="shared" si="34"/>
        <v>0.26225368259435106</v>
      </c>
    </row>
    <row r="179" spans="1:13" x14ac:dyDescent="0.3">
      <c r="A179">
        <v>216</v>
      </c>
      <c r="B179">
        <f t="shared" si="42"/>
        <v>6.7315656129030343E-2</v>
      </c>
      <c r="C179">
        <f t="shared" si="39"/>
        <v>6.7315656129030343E-2</v>
      </c>
      <c r="D179" t="s">
        <v>33</v>
      </c>
      <c r="E179" t="s">
        <v>21</v>
      </c>
      <c r="F179">
        <v>1</v>
      </c>
      <c r="G179">
        <f t="shared" si="43"/>
        <v>120</v>
      </c>
      <c r="I179">
        <v>2100</v>
      </c>
      <c r="J179" t="s">
        <v>28</v>
      </c>
      <c r="K179">
        <f t="shared" si="44"/>
        <v>122.5</v>
      </c>
      <c r="L179" cm="1">
        <f t="array" ref="L179">STOWA2024_JAARROND_T(A179*60,K179,I179,J179,"")</f>
        <v>7.6947531848889854</v>
      </c>
      <c r="M179">
        <f t="shared" si="34"/>
        <v>0.19493802646532071</v>
      </c>
    </row>
    <row r="180" spans="1:13" x14ac:dyDescent="0.3">
      <c r="A180">
        <v>216</v>
      </c>
      <c r="B180">
        <f t="shared" si="42"/>
        <v>5.0230188042888257E-2</v>
      </c>
      <c r="C180">
        <f t="shared" si="39"/>
        <v>5.0230188042888257E-2</v>
      </c>
      <c r="D180" t="s">
        <v>33</v>
      </c>
      <c r="E180" t="s">
        <v>21</v>
      </c>
      <c r="F180">
        <v>1</v>
      </c>
      <c r="G180">
        <f t="shared" si="43"/>
        <v>125</v>
      </c>
      <c r="I180">
        <v>2100</v>
      </c>
      <c r="J180" t="s">
        <v>28</v>
      </c>
      <c r="K180">
        <f t="shared" si="44"/>
        <v>127.5</v>
      </c>
      <c r="L180" cm="1">
        <f t="array" ref="L180">STOWA2024_JAARROND_T(A180*60,K180,I180,J180,"")</f>
        <v>10.365713539450338</v>
      </c>
      <c r="M180">
        <f t="shared" si="34"/>
        <v>0.14470783842243246</v>
      </c>
    </row>
    <row r="181" spans="1:13" x14ac:dyDescent="0.3">
      <c r="A181">
        <v>216</v>
      </c>
      <c r="B181">
        <f t="shared" si="42"/>
        <v>3.7432583690858834E-2</v>
      </c>
      <c r="C181">
        <f t="shared" si="39"/>
        <v>3.7432583690858834E-2</v>
      </c>
      <c r="D181" t="s">
        <v>33</v>
      </c>
      <c r="E181" t="s">
        <v>21</v>
      </c>
      <c r="F181">
        <v>1</v>
      </c>
      <c r="G181">
        <f t="shared" si="43"/>
        <v>130</v>
      </c>
      <c r="I181">
        <v>2100</v>
      </c>
      <c r="J181" t="s">
        <v>28</v>
      </c>
      <c r="K181">
        <f t="shared" si="44"/>
        <v>132.5</v>
      </c>
      <c r="L181" cm="1">
        <f t="array" ref="L181">STOWA2024_JAARROND_T(A181*60,K181,I181,J181,"")</f>
        <v>13.982721399761122</v>
      </c>
      <c r="M181">
        <f t="shared" si="34"/>
        <v>0.10727525473157362</v>
      </c>
    </row>
    <row r="182" spans="1:13" x14ac:dyDescent="0.3">
      <c r="A182">
        <v>216</v>
      </c>
      <c r="B182">
        <f t="shared" si="42"/>
        <v>2.7858208716448146E-2</v>
      </c>
      <c r="C182">
        <f t="shared" si="39"/>
        <v>2.7858208716448146E-2</v>
      </c>
      <c r="D182" t="s">
        <v>33</v>
      </c>
      <c r="E182" t="s">
        <v>21</v>
      </c>
      <c r="F182">
        <v>1</v>
      </c>
      <c r="G182">
        <f t="shared" si="43"/>
        <v>135</v>
      </c>
      <c r="I182">
        <v>2100</v>
      </c>
      <c r="J182" t="s">
        <v>28</v>
      </c>
      <c r="K182">
        <f t="shared" si="44"/>
        <v>137.5</v>
      </c>
      <c r="L182" cm="1">
        <f t="array" ref="L182">STOWA2024_JAARROND_T(A182*60,K182,I182,J182,"")</f>
        <v>18.887632759776984</v>
      </c>
      <c r="M182">
        <f t="shared" si="34"/>
        <v>7.9417046015125475E-2</v>
      </c>
    </row>
    <row r="183" spans="1:13" x14ac:dyDescent="0.3">
      <c r="A183">
        <v>216</v>
      </c>
      <c r="B183">
        <f t="shared" si="42"/>
        <v>2.070473644298345E-2</v>
      </c>
      <c r="C183">
        <f t="shared" si="39"/>
        <v>2.070473644298345E-2</v>
      </c>
      <c r="D183" t="s">
        <v>33</v>
      </c>
      <c r="E183" t="s">
        <v>21</v>
      </c>
      <c r="F183">
        <v>1</v>
      </c>
      <c r="G183">
        <f t="shared" si="43"/>
        <v>140</v>
      </c>
      <c r="I183">
        <v>2100</v>
      </c>
      <c r="J183" t="s">
        <v>28</v>
      </c>
      <c r="K183">
        <f t="shared" si="44"/>
        <v>142.5</v>
      </c>
      <c r="L183" cm="1">
        <f t="array" ref="L183">STOWA2024_JAARROND_T(A183*60,K183,I183,J183,"")</f>
        <v>25.548305132791508</v>
      </c>
      <c r="M183">
        <f t="shared" si="34"/>
        <v>5.8712309572142025E-2</v>
      </c>
    </row>
    <row r="184" spans="1:13" x14ac:dyDescent="0.3">
      <c r="A184">
        <v>216</v>
      </c>
      <c r="B184">
        <f t="shared" si="42"/>
        <v>1.5367455243832893E-2</v>
      </c>
      <c r="C184">
        <f t="shared" si="39"/>
        <v>1.5367455243832893E-2</v>
      </c>
      <c r="D184" t="s">
        <v>33</v>
      </c>
      <c r="E184" t="s">
        <v>21</v>
      </c>
      <c r="F184">
        <v>1</v>
      </c>
      <c r="G184">
        <f t="shared" si="43"/>
        <v>145</v>
      </c>
      <c r="I184">
        <v>2100</v>
      </c>
      <c r="J184" t="s">
        <v>28</v>
      </c>
      <c r="K184">
        <f t="shared" si="44"/>
        <v>147.5</v>
      </c>
      <c r="L184" cm="1">
        <f t="array" ref="L184">STOWA2024_JAARROND_T(A184*60,K184,I184,J184,"")</f>
        <v>34.606183899903634</v>
      </c>
      <c r="M184">
        <f t="shared" si="34"/>
        <v>4.3344854328309132E-2</v>
      </c>
    </row>
    <row r="185" spans="1:13" x14ac:dyDescent="0.3">
      <c r="A185">
        <v>216</v>
      </c>
      <c r="B185">
        <f t="shared" si="42"/>
        <v>1.1389846771427112E-2</v>
      </c>
      <c r="C185">
        <f t="shared" si="39"/>
        <v>1.1389846771427112E-2</v>
      </c>
      <c r="D185" t="s">
        <v>33</v>
      </c>
      <c r="E185" t="s">
        <v>21</v>
      </c>
      <c r="F185">
        <v>1</v>
      </c>
      <c r="G185">
        <f t="shared" si="43"/>
        <v>150</v>
      </c>
      <c r="I185">
        <v>2100</v>
      </c>
      <c r="J185" t="s">
        <v>28</v>
      </c>
      <c r="K185">
        <f t="shared" si="44"/>
        <v>152.5</v>
      </c>
      <c r="L185" cm="1">
        <f t="array" ref="L185">STOWA2024_JAARROND_T(A185*60,K185,I185,J185,"")</f>
        <v>46.94099969558453</v>
      </c>
      <c r="M185">
        <f t="shared" si="34"/>
        <v>3.195500755688202E-2</v>
      </c>
    </row>
    <row r="186" spans="1:13" x14ac:dyDescent="0.3">
      <c r="A186">
        <v>216</v>
      </c>
      <c r="B186">
        <f t="shared" si="42"/>
        <v>8.430268185194871E-3</v>
      </c>
      <c r="C186">
        <f t="shared" si="39"/>
        <v>8.430268185194871E-3</v>
      </c>
      <c r="D186" t="s">
        <v>33</v>
      </c>
      <c r="E186" t="s">
        <v>21</v>
      </c>
      <c r="F186">
        <v>1</v>
      </c>
      <c r="G186">
        <f t="shared" si="43"/>
        <v>155</v>
      </c>
      <c r="I186">
        <v>2100</v>
      </c>
      <c r="J186" t="s">
        <v>28</v>
      </c>
      <c r="K186">
        <f t="shared" si="44"/>
        <v>157.5</v>
      </c>
      <c r="L186" cm="1">
        <f t="array" ref="L186">STOWA2024_JAARROND_T(A186*60,K186,I186,J186,"")</f>
        <v>63.762661779169498</v>
      </c>
      <c r="M186">
        <f t="shared" si="34"/>
        <v>2.3524739371687149E-2</v>
      </c>
    </row>
    <row r="187" spans="1:13" x14ac:dyDescent="0.3">
      <c r="A187">
        <v>216</v>
      </c>
      <c r="B187" s="1">
        <f>M186</f>
        <v>2.3524739371687149E-2</v>
      </c>
      <c r="C187">
        <f t="shared" si="39"/>
        <v>2.3524739371687149E-2</v>
      </c>
      <c r="D187" t="s">
        <v>33</v>
      </c>
      <c r="E187" t="s">
        <v>21</v>
      </c>
      <c r="F187">
        <v>1</v>
      </c>
      <c r="G187">
        <f t="shared" si="43"/>
        <v>160</v>
      </c>
      <c r="I187">
        <v>2100</v>
      </c>
      <c r="J187" t="s">
        <v>28</v>
      </c>
      <c r="K187" s="1">
        <v>999</v>
      </c>
      <c r="L187" cm="1">
        <f t="array" ref="L187">STOWA2024_JAARROND_T(A187*60,K187,I187,J187,"")</f>
        <v>2.4511448214951648E+16</v>
      </c>
      <c r="M187">
        <f t="shared" si="34"/>
        <v>6.1195894540617983E-17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9B891-3793-4A45-B0C5-894C538E4AB8}">
  <sheetPr codeName="Blad13">
    <tabColor theme="5" tint="0.39997558519241921"/>
  </sheetPr>
  <dimension ref="A1:M187"/>
  <sheetViews>
    <sheetView workbookViewId="0">
      <selection activeCell="M28" sqref="M28"/>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716.0189174429438</v>
      </c>
      <c r="C2">
        <f>B2</f>
        <v>716.0189174429438</v>
      </c>
      <c r="D2" t="s">
        <v>33</v>
      </c>
      <c r="E2" t="s">
        <v>19</v>
      </c>
      <c r="F2">
        <v>1</v>
      </c>
      <c r="G2">
        <v>10</v>
      </c>
      <c r="I2">
        <v>2100</v>
      </c>
      <c r="J2" t="s">
        <v>28</v>
      </c>
      <c r="K2" s="1">
        <v>12.5</v>
      </c>
      <c r="L2" cm="1">
        <f t="array" ref="L2">STOWA2024_NDJF_T(A2*60,K2,I2,J2,"")</f>
        <v>0.20716683218812115</v>
      </c>
      <c r="M2">
        <f>1/L2 * 12/4</f>
        <v>14.481082557056247</v>
      </c>
    </row>
    <row r="3" spans="1:13" x14ac:dyDescent="0.3">
      <c r="A3">
        <v>12</v>
      </c>
      <c r="B3">
        <f t="shared" ref="B3:B7" si="0">M2-M3</f>
        <v>8.6201389127044354</v>
      </c>
      <c r="C3">
        <f t="shared" ref="C3:C32" si="1">B3</f>
        <v>8.6201389127044354</v>
      </c>
      <c r="D3" t="s">
        <v>33</v>
      </c>
      <c r="E3" t="s">
        <v>19</v>
      </c>
      <c r="F3">
        <v>1</v>
      </c>
      <c r="G3">
        <f t="shared" ref="G3:G7" si="2">G2+5</f>
        <v>15</v>
      </c>
      <c r="I3">
        <v>2100</v>
      </c>
      <c r="J3" t="s">
        <v>28</v>
      </c>
      <c r="K3">
        <f t="shared" ref="K3:K7" si="3">AVERAGE(G3:G4)</f>
        <v>17.5</v>
      </c>
      <c r="L3" cm="1">
        <f t="array" ref="L3">STOWA2024_NDJF_T(A3*60,K3,I3,J3,"")</f>
        <v>0.51186296645099094</v>
      </c>
      <c r="M3">
        <f t="shared" ref="M3:M66" si="4">1/L3 * 12/4</f>
        <v>5.8609436443518117</v>
      </c>
    </row>
    <row r="4" spans="1:13" x14ac:dyDescent="0.3">
      <c r="A4">
        <v>12</v>
      </c>
      <c r="B4">
        <f t="shared" si="0"/>
        <v>3.4323145871125851</v>
      </c>
      <c r="C4">
        <f t="shared" si="1"/>
        <v>3.4323145871125851</v>
      </c>
      <c r="D4" t="s">
        <v>33</v>
      </c>
      <c r="E4" t="s">
        <v>19</v>
      </c>
      <c r="F4">
        <v>1</v>
      </c>
      <c r="G4">
        <f t="shared" si="2"/>
        <v>20</v>
      </c>
      <c r="I4">
        <v>2100</v>
      </c>
      <c r="J4" t="s">
        <v>28</v>
      </c>
      <c r="K4">
        <f t="shared" si="3"/>
        <v>22.5</v>
      </c>
      <c r="L4" cm="1">
        <f t="array" ref="L4">STOWA2024_NDJF_T(A4*60,K4,I4,J4,"")</f>
        <v>1.2352648054908337</v>
      </c>
      <c r="M4">
        <f t="shared" si="4"/>
        <v>2.4286290572392266</v>
      </c>
    </row>
    <row r="5" spans="1:13" x14ac:dyDescent="0.3">
      <c r="A5">
        <v>12</v>
      </c>
      <c r="B5">
        <f t="shared" si="0"/>
        <v>1.3994444528412608</v>
      </c>
      <c r="C5">
        <f t="shared" si="1"/>
        <v>1.3994444528412608</v>
      </c>
      <c r="D5" t="s">
        <v>33</v>
      </c>
      <c r="E5" t="s">
        <v>19</v>
      </c>
      <c r="F5">
        <v>1</v>
      </c>
      <c r="G5">
        <f t="shared" si="2"/>
        <v>25</v>
      </c>
      <c r="I5">
        <v>2100</v>
      </c>
      <c r="J5" t="s">
        <v>28</v>
      </c>
      <c r="K5">
        <f t="shared" si="3"/>
        <v>27.5</v>
      </c>
      <c r="L5" cm="1">
        <f t="array" ref="L5">STOWA2024_NDJF_T(A5*60,K5,I5,J5,"")</f>
        <v>2.9149289516965591</v>
      </c>
      <c r="M5">
        <f t="shared" si="4"/>
        <v>1.0291846043979658</v>
      </c>
    </row>
    <row r="6" spans="1:13" x14ac:dyDescent="0.3">
      <c r="A6">
        <v>12</v>
      </c>
      <c r="B6">
        <f t="shared" si="0"/>
        <v>0.58368041341757992</v>
      </c>
      <c r="C6">
        <f t="shared" si="1"/>
        <v>0.58368041341757992</v>
      </c>
      <c r="D6" t="s">
        <v>33</v>
      </c>
      <c r="E6" t="s">
        <v>19</v>
      </c>
      <c r="F6">
        <v>1</v>
      </c>
      <c r="G6">
        <f t="shared" si="2"/>
        <v>30</v>
      </c>
      <c r="I6">
        <v>2100</v>
      </c>
      <c r="J6" t="s">
        <v>28</v>
      </c>
      <c r="K6">
        <f t="shared" si="3"/>
        <v>32.5</v>
      </c>
      <c r="L6" cm="1">
        <f t="array" ref="L6">STOWA2024_NDJF_T(A6*60,K6,I6,J6,"")</f>
        <v>6.733943385354328</v>
      </c>
      <c r="M6">
        <f t="shared" si="4"/>
        <v>0.44550419098038579</v>
      </c>
    </row>
    <row r="7" spans="1:13" x14ac:dyDescent="0.3">
      <c r="A7">
        <v>12</v>
      </c>
      <c r="B7">
        <f t="shared" si="0"/>
        <v>0.24871382849317131</v>
      </c>
      <c r="C7">
        <f t="shared" si="1"/>
        <v>0.24871382849317131</v>
      </c>
      <c r="D7" t="s">
        <v>33</v>
      </c>
      <c r="E7" t="s">
        <v>19</v>
      </c>
      <c r="F7">
        <v>1</v>
      </c>
      <c r="G7">
        <f t="shared" si="2"/>
        <v>35</v>
      </c>
      <c r="I7">
        <v>2100</v>
      </c>
      <c r="J7" t="s">
        <v>28</v>
      </c>
      <c r="K7">
        <f t="shared" si="3"/>
        <v>37.5</v>
      </c>
      <c r="L7" cm="1">
        <f t="array" ref="L7">STOWA2024_NDJF_T(A7*60,K7,I7,J7,"")</f>
        <v>15.244648986278028</v>
      </c>
      <c r="M7">
        <f t="shared" si="4"/>
        <v>0.19679036248721449</v>
      </c>
    </row>
    <row r="8" spans="1:13" x14ac:dyDescent="0.3">
      <c r="A8">
        <v>12</v>
      </c>
      <c r="B8">
        <f>M7-M8</f>
        <v>0.10817000099985195</v>
      </c>
      <c r="C8">
        <f t="shared" si="1"/>
        <v>0.10817000099985195</v>
      </c>
      <c r="D8" t="s">
        <v>33</v>
      </c>
      <c r="E8" t="s">
        <v>19</v>
      </c>
      <c r="F8">
        <v>1</v>
      </c>
      <c r="G8">
        <f>G7+5</f>
        <v>40</v>
      </c>
      <c r="I8">
        <v>2100</v>
      </c>
      <c r="J8" t="s">
        <v>28</v>
      </c>
      <c r="K8">
        <f>AVERAGE(G8:G9)</f>
        <v>42.5</v>
      </c>
      <c r="L8" cm="1">
        <f t="array" ref="L8">STOWA2024_NDJF_T(A8*60,K8,I8,J8,"")</f>
        <v>33.85226543482117</v>
      </c>
      <c r="M8">
        <f t="shared" si="4"/>
        <v>8.8620361487362534E-2</v>
      </c>
    </row>
    <row r="9" spans="1:13" x14ac:dyDescent="0.3">
      <c r="A9">
        <v>12</v>
      </c>
      <c r="B9">
        <f t="shared" ref="B9:B31" si="5">M8-M9</f>
        <v>4.7971764162940363E-2</v>
      </c>
      <c r="C9">
        <f t="shared" si="1"/>
        <v>4.7971764162940363E-2</v>
      </c>
      <c r="D9" t="s">
        <v>33</v>
      </c>
      <c r="E9" t="s">
        <v>19</v>
      </c>
      <c r="F9">
        <v>1</v>
      </c>
      <c r="G9">
        <f t="shared" ref="G9:G32" si="6">G8+5</f>
        <v>45</v>
      </c>
      <c r="I9">
        <v>2100</v>
      </c>
      <c r="J9" t="s">
        <v>28</v>
      </c>
      <c r="K9">
        <f t="shared" ref="K9:K31" si="7">AVERAGE(G9:G10)</f>
        <v>47.5</v>
      </c>
      <c r="L9" cm="1">
        <f t="array" ref="L9">STOWA2024_NDJF_T(A9*60,K9,I9,J9,"")</f>
        <v>73.803284675645216</v>
      </c>
      <c r="M9">
        <f t="shared" si="4"/>
        <v>4.0648597324422171E-2</v>
      </c>
    </row>
    <row r="10" spans="1:13" x14ac:dyDescent="0.3">
      <c r="A10">
        <v>12</v>
      </c>
      <c r="B10">
        <f t="shared" si="5"/>
        <v>2.1672927544643103E-2</v>
      </c>
      <c r="C10">
        <f t="shared" si="1"/>
        <v>2.1672927544643103E-2</v>
      </c>
      <c r="D10" t="s">
        <v>33</v>
      </c>
      <c r="E10" t="s">
        <v>19</v>
      </c>
      <c r="F10">
        <v>1</v>
      </c>
      <c r="G10">
        <f t="shared" si="6"/>
        <v>50</v>
      </c>
      <c r="I10">
        <v>2100</v>
      </c>
      <c r="J10" t="s">
        <v>28</v>
      </c>
      <c r="K10">
        <f t="shared" si="7"/>
        <v>52.5</v>
      </c>
      <c r="L10" cm="1">
        <f t="array" ref="L10">STOWA2024_NDJF_T(A10*60,K10,I10,J10,"")</f>
        <v>158.09718628202901</v>
      </c>
      <c r="M10">
        <f t="shared" si="4"/>
        <v>1.8975669779779068E-2</v>
      </c>
    </row>
    <row r="11" spans="1:13" x14ac:dyDescent="0.3">
      <c r="A11">
        <v>12</v>
      </c>
      <c r="B11">
        <f t="shared" si="5"/>
        <v>9.9675349395595657E-3</v>
      </c>
      <c r="C11">
        <f t="shared" si="1"/>
        <v>9.9675349395595657E-3</v>
      </c>
      <c r="D11" t="s">
        <v>33</v>
      </c>
      <c r="E11" t="s">
        <v>19</v>
      </c>
      <c r="F11">
        <v>1</v>
      </c>
      <c r="G11">
        <f t="shared" si="6"/>
        <v>55</v>
      </c>
      <c r="I11">
        <v>2100</v>
      </c>
      <c r="J11" t="s">
        <v>28</v>
      </c>
      <c r="K11">
        <f t="shared" si="7"/>
        <v>57.5</v>
      </c>
      <c r="L11" cm="1">
        <f t="array" ref="L11">STOWA2024_NDJF_T(A11*60,K11,I11,J11,"")</f>
        <v>333.03231503658293</v>
      </c>
      <c r="M11">
        <f t="shared" si="4"/>
        <v>9.0081348402195026E-3</v>
      </c>
    </row>
    <row r="12" spans="1:13" x14ac:dyDescent="0.3">
      <c r="A12">
        <v>12</v>
      </c>
      <c r="B12">
        <f t="shared" si="5"/>
        <v>4.6625090018983162E-3</v>
      </c>
      <c r="C12">
        <f t="shared" si="1"/>
        <v>4.6625090018983162E-3</v>
      </c>
      <c r="D12" t="s">
        <v>33</v>
      </c>
      <c r="E12" t="s">
        <v>19</v>
      </c>
      <c r="F12">
        <v>1</v>
      </c>
      <c r="G12">
        <f t="shared" si="6"/>
        <v>60</v>
      </c>
      <c r="I12">
        <v>2100</v>
      </c>
      <c r="J12" t="s">
        <v>28</v>
      </c>
      <c r="K12">
        <f t="shared" si="7"/>
        <v>62.5</v>
      </c>
      <c r="L12" cm="1">
        <f t="array" ref="L12">STOWA2024_NDJF_T(A12*60,K12,I12,J12,"")</f>
        <v>690.34935625266996</v>
      </c>
      <c r="M12">
        <f t="shared" si="4"/>
        <v>4.3456258383211864E-3</v>
      </c>
    </row>
    <row r="13" spans="1:13" x14ac:dyDescent="0.3">
      <c r="A13">
        <v>12</v>
      </c>
      <c r="B13">
        <f t="shared" si="5"/>
        <v>2.2167294460939237E-3</v>
      </c>
      <c r="C13">
        <f t="shared" si="1"/>
        <v>2.2167294460939237E-3</v>
      </c>
      <c r="D13" t="s">
        <v>33</v>
      </c>
      <c r="E13" t="s">
        <v>19</v>
      </c>
      <c r="F13">
        <v>1</v>
      </c>
      <c r="G13">
        <f t="shared" si="6"/>
        <v>65</v>
      </c>
      <c r="I13">
        <v>2100</v>
      </c>
      <c r="J13" t="s">
        <v>28</v>
      </c>
      <c r="K13">
        <f t="shared" si="7"/>
        <v>67.5</v>
      </c>
      <c r="L13" cm="1">
        <f t="array" ref="L13">STOWA2024_NDJF_T(A13*60,K13,I13,J13,"")</f>
        <v>1409.1808370539743</v>
      </c>
      <c r="M13">
        <f t="shared" si="4"/>
        <v>2.1288963922272627E-3</v>
      </c>
    </row>
    <row r="14" spans="1:13" x14ac:dyDescent="0.3">
      <c r="A14">
        <v>12</v>
      </c>
      <c r="B14">
        <f t="shared" si="5"/>
        <v>1.0704598824742082E-3</v>
      </c>
      <c r="C14">
        <f t="shared" si="1"/>
        <v>1.0704598824742082E-3</v>
      </c>
      <c r="D14" t="s">
        <v>33</v>
      </c>
      <c r="E14" t="s">
        <v>19</v>
      </c>
      <c r="F14">
        <v>1</v>
      </c>
      <c r="G14">
        <f t="shared" si="6"/>
        <v>70</v>
      </c>
      <c r="I14">
        <v>2100</v>
      </c>
      <c r="J14" t="s">
        <v>28</v>
      </c>
      <c r="K14">
        <f t="shared" si="7"/>
        <v>72.5</v>
      </c>
      <c r="L14" cm="1">
        <f t="array" ref="L14">STOWA2024_NDJF_T(A14*60,K14,I14,J14,"")</f>
        <v>2834.3693479544982</v>
      </c>
      <c r="M14">
        <f t="shared" si="4"/>
        <v>1.0584365097530545E-3</v>
      </c>
    </row>
    <row r="15" spans="1:13" x14ac:dyDescent="0.3">
      <c r="A15">
        <v>12</v>
      </c>
      <c r="B15">
        <f t="shared" si="5"/>
        <v>5.247043653772511E-4</v>
      </c>
      <c r="C15">
        <f t="shared" si="1"/>
        <v>5.247043653772511E-4</v>
      </c>
      <c r="D15" t="s">
        <v>33</v>
      </c>
      <c r="E15" t="s">
        <v>19</v>
      </c>
      <c r="F15">
        <v>1</v>
      </c>
      <c r="G15">
        <f t="shared" si="6"/>
        <v>75</v>
      </c>
      <c r="I15">
        <v>2100</v>
      </c>
      <c r="J15" t="s">
        <v>28</v>
      </c>
      <c r="K15">
        <f t="shared" si="7"/>
        <v>77.5</v>
      </c>
      <c r="L15" cm="1">
        <f t="array" ref="L15">STOWA2024_NDJF_T(A15*60,K15,I15,J15,"")</f>
        <v>5620.7969327170322</v>
      </c>
      <c r="M15">
        <f t="shared" si="4"/>
        <v>5.3373214437580339E-4</v>
      </c>
    </row>
    <row r="16" spans="1:13" x14ac:dyDescent="0.3">
      <c r="A16">
        <v>12</v>
      </c>
      <c r="B16">
        <f t="shared" si="5"/>
        <v>2.6090930732654462E-4</v>
      </c>
      <c r="C16">
        <f t="shared" si="1"/>
        <v>2.6090930732654462E-4</v>
      </c>
      <c r="D16" t="s">
        <v>33</v>
      </c>
      <c r="E16" t="s">
        <v>19</v>
      </c>
      <c r="F16">
        <v>1</v>
      </c>
      <c r="G16">
        <f t="shared" si="6"/>
        <v>80</v>
      </c>
      <c r="I16">
        <v>2100</v>
      </c>
      <c r="J16" t="s">
        <v>28</v>
      </c>
      <c r="K16">
        <f t="shared" si="7"/>
        <v>82.5</v>
      </c>
      <c r="L16" cm="1">
        <f t="array" ref="L16">STOWA2024_NDJF_T(A16*60,K16,I16,J16,"")</f>
        <v>10996.146922474614</v>
      </c>
      <c r="M16">
        <f t="shared" si="4"/>
        <v>2.7282283704925877E-4</v>
      </c>
    </row>
    <row r="17" spans="1:13" x14ac:dyDescent="0.3">
      <c r="A17">
        <v>12</v>
      </c>
      <c r="B17">
        <f t="shared" si="5"/>
        <v>1.3153082124800974E-4</v>
      </c>
      <c r="C17">
        <f t="shared" si="1"/>
        <v>1.3153082124800974E-4</v>
      </c>
      <c r="D17" t="s">
        <v>33</v>
      </c>
      <c r="E17" t="s">
        <v>19</v>
      </c>
      <c r="F17">
        <v>1</v>
      </c>
      <c r="G17">
        <f t="shared" si="6"/>
        <v>85</v>
      </c>
      <c r="I17">
        <v>2100</v>
      </c>
      <c r="J17" t="s">
        <v>28</v>
      </c>
      <c r="K17">
        <f t="shared" si="7"/>
        <v>87.5</v>
      </c>
      <c r="L17" cm="1">
        <f t="array" ref="L17">STOWA2024_NDJF_T(A17*60,K17,I17,J17,"")</f>
        <v>21232.622260977605</v>
      </c>
      <c r="M17">
        <f t="shared" si="4"/>
        <v>1.4129201580124904E-4</v>
      </c>
    </row>
    <row r="18" spans="1:13" x14ac:dyDescent="0.3">
      <c r="A18">
        <v>12</v>
      </c>
      <c r="B18">
        <f t="shared" si="5"/>
        <v>6.7193915822616343E-5</v>
      </c>
      <c r="C18">
        <f t="shared" si="1"/>
        <v>6.7193915822616343E-5</v>
      </c>
      <c r="D18" t="s">
        <v>33</v>
      </c>
      <c r="E18" t="s">
        <v>19</v>
      </c>
      <c r="F18">
        <v>1</v>
      </c>
      <c r="G18">
        <f t="shared" si="6"/>
        <v>90</v>
      </c>
      <c r="I18">
        <v>2100</v>
      </c>
      <c r="J18" t="s">
        <v>28</v>
      </c>
      <c r="K18">
        <f t="shared" si="7"/>
        <v>92.5</v>
      </c>
      <c r="L18" cm="1">
        <f t="array" ref="L18">STOWA2024_NDJF_T(A18*60,K18,I18,J18,"")</f>
        <v>40486.868096011844</v>
      </c>
      <c r="M18">
        <f t="shared" si="4"/>
        <v>7.4098099978632694E-5</v>
      </c>
    </row>
    <row r="19" spans="1:13" x14ac:dyDescent="0.3">
      <c r="A19">
        <v>12</v>
      </c>
      <c r="B19">
        <f t="shared" si="5"/>
        <v>3.4765777503363893E-5</v>
      </c>
      <c r="C19">
        <f t="shared" si="1"/>
        <v>3.4765777503363893E-5</v>
      </c>
      <c r="D19" t="s">
        <v>33</v>
      </c>
      <c r="E19" t="s">
        <v>19</v>
      </c>
      <c r="F19">
        <v>1</v>
      </c>
      <c r="G19">
        <f t="shared" si="6"/>
        <v>95</v>
      </c>
      <c r="I19">
        <v>2100</v>
      </c>
      <c r="J19" t="s">
        <v>28</v>
      </c>
      <c r="K19">
        <f t="shared" si="7"/>
        <v>97.5</v>
      </c>
      <c r="L19" cm="1">
        <f t="array" ref="L19">STOWA2024_NDJF_T(A19*60,K19,I19,J19,"")</f>
        <v>76273.146643865897</v>
      </c>
      <c r="M19">
        <f t="shared" si="4"/>
        <v>3.9332322475268801E-5</v>
      </c>
    </row>
    <row r="20" spans="1:13" x14ac:dyDescent="0.3">
      <c r="A20">
        <v>12</v>
      </c>
      <c r="B20">
        <f t="shared" si="5"/>
        <v>1.820950422694485E-5</v>
      </c>
      <c r="C20">
        <f t="shared" si="1"/>
        <v>1.820950422694485E-5</v>
      </c>
      <c r="D20" t="s">
        <v>33</v>
      </c>
      <c r="E20" t="s">
        <v>19</v>
      </c>
      <c r="F20">
        <v>1</v>
      </c>
      <c r="G20">
        <f t="shared" si="6"/>
        <v>100</v>
      </c>
      <c r="I20">
        <v>2100</v>
      </c>
      <c r="J20" t="s">
        <v>28</v>
      </c>
      <c r="K20">
        <f t="shared" si="7"/>
        <v>102.5</v>
      </c>
      <c r="L20" cm="1">
        <f t="array" ref="L20">STOWA2024_NDJF_T(A20*60,K20,I20,J20,"")</f>
        <v>142026.50255905333</v>
      </c>
      <c r="M20">
        <f t="shared" si="4"/>
        <v>2.1122818248323951E-5</v>
      </c>
    </row>
    <row r="21" spans="1:13" x14ac:dyDescent="0.3">
      <c r="A21">
        <v>12</v>
      </c>
      <c r="B21">
        <f t="shared" si="5"/>
        <v>9.651032255482095E-6</v>
      </c>
      <c r="C21">
        <f t="shared" si="1"/>
        <v>9.651032255482095E-6</v>
      </c>
      <c r="D21" t="s">
        <v>33</v>
      </c>
      <c r="E21" t="s">
        <v>19</v>
      </c>
      <c r="F21">
        <v>1</v>
      </c>
      <c r="G21">
        <f t="shared" si="6"/>
        <v>105</v>
      </c>
      <c r="I21">
        <v>2100</v>
      </c>
      <c r="J21" t="s">
        <v>28</v>
      </c>
      <c r="K21">
        <f t="shared" si="7"/>
        <v>107.5</v>
      </c>
      <c r="L21" cm="1">
        <f t="array" ref="L21">STOWA2024_NDJF_T(A21*60,K21,I21,J21,"")</f>
        <v>261511.15457278705</v>
      </c>
      <c r="M21">
        <f t="shared" si="4"/>
        <v>1.1471785992841856E-5</v>
      </c>
    </row>
    <row r="22" spans="1:13" x14ac:dyDescent="0.3">
      <c r="A22">
        <v>12</v>
      </c>
      <c r="B22">
        <f t="shared" si="5"/>
        <v>5.1736215109109088E-6</v>
      </c>
      <c r="C22">
        <f t="shared" si="1"/>
        <v>5.1736215109109088E-6</v>
      </c>
      <c r="D22" t="s">
        <v>33</v>
      </c>
      <c r="E22" t="s">
        <v>19</v>
      </c>
      <c r="F22">
        <v>1</v>
      </c>
      <c r="G22">
        <f t="shared" si="6"/>
        <v>110</v>
      </c>
      <c r="I22">
        <v>2100</v>
      </c>
      <c r="J22" t="s">
        <v>28</v>
      </c>
      <c r="K22">
        <f t="shared" si="7"/>
        <v>112.5</v>
      </c>
      <c r="L22" cm="1">
        <f t="array" ref="L22">STOWA2024_NDJF_T(A22*60,K22,I22,J22,"")</f>
        <v>476329.2557072491</v>
      </c>
      <c r="M22">
        <f t="shared" si="4"/>
        <v>6.2981644819309471E-6</v>
      </c>
    </row>
    <row r="23" spans="1:13" x14ac:dyDescent="0.3">
      <c r="A23">
        <v>12</v>
      </c>
      <c r="B23">
        <f t="shared" si="5"/>
        <v>2.8040839261981527E-6</v>
      </c>
      <c r="C23">
        <f t="shared" si="1"/>
        <v>2.8040839261981527E-6</v>
      </c>
      <c r="D23" t="s">
        <v>33</v>
      </c>
      <c r="E23" t="s">
        <v>19</v>
      </c>
      <c r="F23">
        <v>1</v>
      </c>
      <c r="G23">
        <f t="shared" si="6"/>
        <v>115</v>
      </c>
      <c r="I23">
        <v>2100</v>
      </c>
      <c r="J23" t="s">
        <v>28</v>
      </c>
      <c r="K23">
        <f t="shared" si="7"/>
        <v>117.5</v>
      </c>
      <c r="L23" cm="1">
        <f t="array" ref="L23">STOWA2024_NDJF_T(A23*60,K23,I23,J23,"")</f>
        <v>858594.97288288083</v>
      </c>
      <c r="M23">
        <f t="shared" si="4"/>
        <v>3.4940805557327945E-6</v>
      </c>
    </row>
    <row r="24" spans="1:13" x14ac:dyDescent="0.3">
      <c r="A24">
        <v>12</v>
      </c>
      <c r="B24">
        <f t="shared" si="5"/>
        <v>1.5359576010454455E-6</v>
      </c>
      <c r="C24">
        <f t="shared" si="1"/>
        <v>1.5359576010454455E-6</v>
      </c>
      <c r="D24" t="s">
        <v>33</v>
      </c>
      <c r="E24" t="s">
        <v>19</v>
      </c>
      <c r="F24">
        <v>1</v>
      </c>
      <c r="G24">
        <f t="shared" si="6"/>
        <v>120</v>
      </c>
      <c r="I24">
        <v>2100</v>
      </c>
      <c r="J24" t="s">
        <v>28</v>
      </c>
      <c r="K24">
        <f t="shared" si="7"/>
        <v>122.5</v>
      </c>
      <c r="L24" cm="1">
        <f t="array" ref="L24">STOWA2024_NDJF_T(A24*60,K24,I24,J24,"")</f>
        <v>1532079.4809225888</v>
      </c>
      <c r="M24">
        <f t="shared" si="4"/>
        <v>1.958122954687349E-6</v>
      </c>
    </row>
    <row r="25" spans="1:13" x14ac:dyDescent="0.3">
      <c r="A25">
        <v>12</v>
      </c>
      <c r="B25">
        <f t="shared" si="5"/>
        <v>8.50011738428894E-7</v>
      </c>
      <c r="C25">
        <f t="shared" si="1"/>
        <v>8.50011738428894E-7</v>
      </c>
      <c r="D25" t="s">
        <v>33</v>
      </c>
      <c r="E25" t="s">
        <v>19</v>
      </c>
      <c r="F25">
        <v>1</v>
      </c>
      <c r="G25">
        <f t="shared" si="6"/>
        <v>125</v>
      </c>
      <c r="I25">
        <v>2100</v>
      </c>
      <c r="J25" t="s">
        <v>28</v>
      </c>
      <c r="K25">
        <f t="shared" si="7"/>
        <v>127.5</v>
      </c>
      <c r="L25" cm="1">
        <f t="array" ref="L25">STOWA2024_NDJF_T(A25*60,K25,I25,J25,"")</f>
        <v>2707309.4793946049</v>
      </c>
      <c r="M25">
        <f t="shared" si="4"/>
        <v>1.108111216258455E-6</v>
      </c>
    </row>
    <row r="26" spans="1:13" x14ac:dyDescent="0.3">
      <c r="A26">
        <v>12</v>
      </c>
      <c r="B26">
        <f t="shared" si="5"/>
        <v>4.7508830293632878E-7</v>
      </c>
      <c r="C26">
        <f t="shared" si="1"/>
        <v>4.7508830293632878E-7</v>
      </c>
      <c r="D26" t="s">
        <v>33</v>
      </c>
      <c r="E26" t="s">
        <v>19</v>
      </c>
      <c r="F26">
        <v>1</v>
      </c>
      <c r="G26">
        <f t="shared" si="6"/>
        <v>130</v>
      </c>
      <c r="I26">
        <v>2100</v>
      </c>
      <c r="J26" t="s">
        <v>28</v>
      </c>
      <c r="K26">
        <f t="shared" si="7"/>
        <v>132.5</v>
      </c>
      <c r="L26" cm="1">
        <f t="array" ref="L26">STOWA2024_NDJF_T(A26*60,K26,I26,J26,"")</f>
        <v>4739164.9446872249</v>
      </c>
      <c r="M26">
        <f t="shared" si="4"/>
        <v>6.3302291332212622E-7</v>
      </c>
    </row>
    <row r="27" spans="1:13" x14ac:dyDescent="0.3">
      <c r="A27">
        <v>12</v>
      </c>
      <c r="B27">
        <f t="shared" si="5"/>
        <v>2.6808565270676246E-7</v>
      </c>
      <c r="C27">
        <f t="shared" si="1"/>
        <v>2.6808565270676246E-7</v>
      </c>
      <c r="D27" t="s">
        <v>33</v>
      </c>
      <c r="E27" t="s">
        <v>19</v>
      </c>
      <c r="F27">
        <v>1</v>
      </c>
      <c r="G27">
        <f t="shared" si="6"/>
        <v>135</v>
      </c>
      <c r="I27">
        <v>2100</v>
      </c>
      <c r="J27" t="s">
        <v>28</v>
      </c>
      <c r="K27">
        <f t="shared" si="7"/>
        <v>137.5</v>
      </c>
      <c r="L27" cm="1">
        <f t="array" ref="L27">STOWA2024_NDJF_T(A27*60,K27,I27,J27,"")</f>
        <v>8220591.1091165263</v>
      </c>
      <c r="M27">
        <f t="shared" si="4"/>
        <v>3.6493726061536377E-7</v>
      </c>
    </row>
    <row r="28" spans="1:13" x14ac:dyDescent="0.3">
      <c r="A28">
        <v>12</v>
      </c>
      <c r="B28">
        <f t="shared" si="5"/>
        <v>1.5268333107873799E-7</v>
      </c>
      <c r="C28">
        <f t="shared" si="1"/>
        <v>1.5268333107873799E-7</v>
      </c>
      <c r="D28" t="s">
        <v>33</v>
      </c>
      <c r="E28" t="s">
        <v>19</v>
      </c>
      <c r="F28">
        <v>1</v>
      </c>
      <c r="G28">
        <f t="shared" si="6"/>
        <v>140</v>
      </c>
      <c r="I28">
        <v>2100</v>
      </c>
      <c r="J28" t="s">
        <v>28</v>
      </c>
      <c r="K28">
        <f t="shared" si="7"/>
        <v>142.5</v>
      </c>
      <c r="L28" cm="1">
        <f t="array" ref="L28">STOWA2024_NDJF_T(A28*60,K28,I28,J28,"")</f>
        <v>14134013.945227481</v>
      </c>
      <c r="M28">
        <f t="shared" si="4"/>
        <v>2.1225392953662578E-7</v>
      </c>
    </row>
    <row r="29" spans="1:13" x14ac:dyDescent="0.3">
      <c r="A29">
        <v>12</v>
      </c>
      <c r="B29">
        <f t="shared" si="5"/>
        <v>8.7743832721586594E-8</v>
      </c>
      <c r="C29">
        <f t="shared" si="1"/>
        <v>8.7743832721586594E-8</v>
      </c>
      <c r="D29" t="s">
        <v>33</v>
      </c>
      <c r="E29" t="s">
        <v>19</v>
      </c>
      <c r="F29">
        <v>1</v>
      </c>
      <c r="G29">
        <f t="shared" si="6"/>
        <v>145</v>
      </c>
      <c r="I29">
        <v>2100</v>
      </c>
      <c r="J29" t="s">
        <v>28</v>
      </c>
      <c r="K29">
        <f t="shared" si="7"/>
        <v>147.5</v>
      </c>
      <c r="L29" cm="1">
        <f t="array" ref="L29">STOWA2024_NDJF_T(A29*60,K29,I29,J29,"")</f>
        <v>24094431.509892132</v>
      </c>
      <c r="M29">
        <f t="shared" si="4"/>
        <v>1.2451009681503919E-7</v>
      </c>
    </row>
    <row r="30" spans="1:13" x14ac:dyDescent="0.3">
      <c r="A30">
        <v>12</v>
      </c>
      <c r="B30">
        <f t="shared" si="5"/>
        <v>5.0863535291594869E-8</v>
      </c>
      <c r="C30">
        <f t="shared" si="1"/>
        <v>5.0863535291594869E-8</v>
      </c>
      <c r="D30" t="s">
        <v>33</v>
      </c>
      <c r="E30" t="s">
        <v>19</v>
      </c>
      <c r="F30">
        <v>1</v>
      </c>
      <c r="G30">
        <f t="shared" si="6"/>
        <v>150</v>
      </c>
      <c r="I30">
        <v>2100</v>
      </c>
      <c r="J30" t="s">
        <v>28</v>
      </c>
      <c r="K30">
        <f t="shared" si="7"/>
        <v>152.5</v>
      </c>
      <c r="L30" cm="1">
        <f t="array" ref="L30">STOWA2024_NDJF_T(A30*60,K30,I30,J30,"")</f>
        <v>40735099.343979463</v>
      </c>
      <c r="M30">
        <f t="shared" si="4"/>
        <v>7.3646561523444319E-8</v>
      </c>
    </row>
    <row r="31" spans="1:13" x14ac:dyDescent="0.3">
      <c r="A31">
        <v>12</v>
      </c>
      <c r="B31">
        <f t="shared" si="5"/>
        <v>2.9733945328220277E-8</v>
      </c>
      <c r="C31">
        <f t="shared" si="1"/>
        <v>2.9733945328220277E-8</v>
      </c>
      <c r="D31" t="s">
        <v>33</v>
      </c>
      <c r="E31" t="s">
        <v>19</v>
      </c>
      <c r="F31">
        <v>1</v>
      </c>
      <c r="G31">
        <f t="shared" si="6"/>
        <v>155</v>
      </c>
      <c r="I31">
        <v>2100</v>
      </c>
      <c r="J31" t="s">
        <v>28</v>
      </c>
      <c r="K31">
        <f t="shared" si="7"/>
        <v>157.5</v>
      </c>
      <c r="L31" cm="1">
        <f t="array" ref="L31">STOWA2024_NDJF_T(A31*60,K31,I31,J31,"")</f>
        <v>68317496.426602826</v>
      </c>
      <c r="M31">
        <f t="shared" si="4"/>
        <v>4.3912616195224042E-8</v>
      </c>
    </row>
    <row r="32" spans="1:13" x14ac:dyDescent="0.3">
      <c r="A32">
        <v>12</v>
      </c>
      <c r="B32" s="1">
        <f>M31</f>
        <v>4.3912616195224042E-8</v>
      </c>
      <c r="C32">
        <f t="shared" si="1"/>
        <v>4.3912616195224042E-8</v>
      </c>
      <c r="D32" t="s">
        <v>33</v>
      </c>
      <c r="E32" t="s">
        <v>19</v>
      </c>
      <c r="F32">
        <v>1</v>
      </c>
      <c r="G32">
        <f t="shared" si="6"/>
        <v>160</v>
      </c>
      <c r="I32">
        <v>2100</v>
      </c>
      <c r="J32" t="s">
        <v>28</v>
      </c>
      <c r="K32" s="1">
        <v>333</v>
      </c>
      <c r="L32" cm="1">
        <f t="array" ref="L32">STOWA2024_NDJF_T(A32*60,K32,I32,J32,"")</f>
        <v>127771128276660.03</v>
      </c>
      <c r="M32">
        <f t="shared" si="4"/>
        <v>2.34794827318435E-14</v>
      </c>
    </row>
    <row r="33" spans="1:13" x14ac:dyDescent="0.3">
      <c r="A33">
        <v>24</v>
      </c>
      <c r="B33" s="1">
        <f>365.25*24/A33 - M33</f>
        <v>324.11890642118271</v>
      </c>
      <c r="C33">
        <f>B33</f>
        <v>324.11890642118271</v>
      </c>
      <c r="D33" t="s">
        <v>33</v>
      </c>
      <c r="E33" t="s">
        <v>19</v>
      </c>
      <c r="F33">
        <v>1</v>
      </c>
      <c r="G33">
        <v>10</v>
      </c>
      <c r="I33">
        <v>2100</v>
      </c>
      <c r="J33" t="s">
        <v>28</v>
      </c>
      <c r="K33" s="1">
        <v>12.5</v>
      </c>
      <c r="L33" cm="1">
        <f t="array" ref="L33">STOWA2024_NDJF_T(A33*60,K33,I33,J33,"")</f>
        <v>7.2937520959691041E-2</v>
      </c>
      <c r="M33">
        <f t="shared" si="4"/>
        <v>41.1310935788173</v>
      </c>
    </row>
    <row r="34" spans="1:13" x14ac:dyDescent="0.3">
      <c r="A34">
        <v>24</v>
      </c>
      <c r="B34">
        <f t="shared" ref="B34:B38" si="8">M33-M34</f>
        <v>24.174244174628722</v>
      </c>
      <c r="C34">
        <f t="shared" ref="C34:C63" si="9">B34</f>
        <v>24.174244174628722</v>
      </c>
      <c r="D34" t="s">
        <v>33</v>
      </c>
      <c r="E34" t="s">
        <v>19</v>
      </c>
      <c r="F34">
        <v>1</v>
      </c>
      <c r="G34">
        <f t="shared" ref="G34:G38" si="10">G33+5</f>
        <v>15</v>
      </c>
      <c r="I34">
        <v>2100</v>
      </c>
      <c r="J34" t="s">
        <v>28</v>
      </c>
      <c r="K34">
        <f t="shared" ref="K34:K38" si="11">AVERAGE(G34:G35)</f>
        <v>17.5</v>
      </c>
      <c r="L34" cm="1">
        <f t="array" ref="L34">STOWA2024_NDJF_T(A34*60,K34,I34,J34,"")</f>
        <v>0.17691965815648267</v>
      </c>
      <c r="M34">
        <f t="shared" si="4"/>
        <v>16.956849404188578</v>
      </c>
    </row>
    <row r="35" spans="1:13" x14ac:dyDescent="0.3">
      <c r="A35">
        <v>24</v>
      </c>
      <c r="B35">
        <f t="shared" si="8"/>
        <v>9.5795230648313385</v>
      </c>
      <c r="C35">
        <f t="shared" si="9"/>
        <v>9.5795230648313385</v>
      </c>
      <c r="D35" t="s">
        <v>33</v>
      </c>
      <c r="E35" t="s">
        <v>19</v>
      </c>
      <c r="F35">
        <v>1</v>
      </c>
      <c r="G35">
        <f t="shared" si="10"/>
        <v>20</v>
      </c>
      <c r="I35">
        <v>2100</v>
      </c>
      <c r="J35" t="s">
        <v>28</v>
      </c>
      <c r="K35">
        <f t="shared" si="11"/>
        <v>22.5</v>
      </c>
      <c r="L35" cm="1">
        <f t="array" ref="L35">STOWA2024_NDJF_T(A35*60,K35,I35,J35,"")</f>
        <v>0.40665138859254796</v>
      </c>
      <c r="M35">
        <f t="shared" si="4"/>
        <v>7.3773263393572392</v>
      </c>
    </row>
    <row r="36" spans="1:13" x14ac:dyDescent="0.3">
      <c r="A36">
        <v>24</v>
      </c>
      <c r="B36">
        <f t="shared" si="8"/>
        <v>4.0108376116118443</v>
      </c>
      <c r="C36">
        <f t="shared" si="9"/>
        <v>4.0108376116118443</v>
      </c>
      <c r="D36" t="s">
        <v>33</v>
      </c>
      <c r="E36" t="s">
        <v>19</v>
      </c>
      <c r="F36">
        <v>1</v>
      </c>
      <c r="G36">
        <f t="shared" si="10"/>
        <v>25</v>
      </c>
      <c r="I36">
        <v>2100</v>
      </c>
      <c r="J36" t="s">
        <v>28</v>
      </c>
      <c r="K36">
        <f t="shared" si="11"/>
        <v>27.5</v>
      </c>
      <c r="L36" cm="1">
        <f t="array" ref="L36">STOWA2024_NDJF_T(A36*60,K36,I36,J36,"")</f>
        <v>0.89113620826206075</v>
      </c>
      <c r="M36">
        <f t="shared" si="4"/>
        <v>3.3664887277453945</v>
      </c>
    </row>
    <row r="37" spans="1:13" x14ac:dyDescent="0.3">
      <c r="A37">
        <v>24</v>
      </c>
      <c r="B37">
        <f t="shared" si="8"/>
        <v>1.7633190704486599</v>
      </c>
      <c r="C37">
        <f t="shared" si="9"/>
        <v>1.7633190704486599</v>
      </c>
      <c r="D37" t="s">
        <v>33</v>
      </c>
      <c r="E37" t="s">
        <v>19</v>
      </c>
      <c r="F37">
        <v>1</v>
      </c>
      <c r="G37">
        <f t="shared" si="10"/>
        <v>30</v>
      </c>
      <c r="I37">
        <v>2100</v>
      </c>
      <c r="J37" t="s">
        <v>28</v>
      </c>
      <c r="K37">
        <f t="shared" si="11"/>
        <v>32.5</v>
      </c>
      <c r="L37" cm="1">
        <f t="array" ref="L37">STOWA2024_NDJF_T(A37*60,K37,I37,J37,"")</f>
        <v>1.8712929017497755</v>
      </c>
      <c r="M37">
        <f t="shared" si="4"/>
        <v>1.6031696572967347</v>
      </c>
    </row>
    <row r="38" spans="1:13" x14ac:dyDescent="0.3">
      <c r="A38">
        <v>24</v>
      </c>
      <c r="B38">
        <f t="shared" si="8"/>
        <v>0.81015944279622965</v>
      </c>
      <c r="C38">
        <f t="shared" si="9"/>
        <v>0.81015944279622965</v>
      </c>
      <c r="D38" t="s">
        <v>33</v>
      </c>
      <c r="E38" t="s">
        <v>19</v>
      </c>
      <c r="F38">
        <v>1</v>
      </c>
      <c r="G38">
        <f t="shared" si="10"/>
        <v>35</v>
      </c>
      <c r="I38">
        <v>2100</v>
      </c>
      <c r="J38" t="s">
        <v>28</v>
      </c>
      <c r="K38">
        <f t="shared" si="11"/>
        <v>37.5</v>
      </c>
      <c r="L38" cm="1">
        <f t="array" ref="L38">STOWA2024_NDJF_T(A38*60,K38,I38,J38,"")</f>
        <v>3.7830534148789194</v>
      </c>
      <c r="M38">
        <f t="shared" si="4"/>
        <v>0.79301021450050502</v>
      </c>
    </row>
    <row r="39" spans="1:13" x14ac:dyDescent="0.3">
      <c r="A39">
        <v>24</v>
      </c>
      <c r="B39">
        <f>M38-M39</f>
        <v>0.38701775283989126</v>
      </c>
      <c r="C39">
        <f t="shared" si="9"/>
        <v>0.38701775283989126</v>
      </c>
      <c r="D39" t="s">
        <v>33</v>
      </c>
      <c r="E39" t="s">
        <v>19</v>
      </c>
      <c r="F39">
        <v>1</v>
      </c>
      <c r="G39">
        <f>G38+5</f>
        <v>40</v>
      </c>
      <c r="I39">
        <v>2100</v>
      </c>
      <c r="J39" t="s">
        <v>28</v>
      </c>
      <c r="K39">
        <f>AVERAGE(G39:G40)</f>
        <v>42.5</v>
      </c>
      <c r="L39" cm="1">
        <f t="array" ref="L39">STOWA2024_NDJF_T(A39*60,K39,I39,J39,"")</f>
        <v>7.3892997612054838</v>
      </c>
      <c r="M39">
        <f t="shared" si="4"/>
        <v>0.40599246166061376</v>
      </c>
    </row>
    <row r="40" spans="1:13" x14ac:dyDescent="0.3">
      <c r="A40">
        <v>24</v>
      </c>
      <c r="B40">
        <f t="shared" ref="B40:B62" si="12">M39-M40</f>
        <v>0.19155043954533557</v>
      </c>
      <c r="C40">
        <f t="shared" si="9"/>
        <v>0.19155043954533557</v>
      </c>
      <c r="D40" t="s">
        <v>33</v>
      </c>
      <c r="E40" t="s">
        <v>19</v>
      </c>
      <c r="F40">
        <v>1</v>
      </c>
      <c r="G40">
        <f t="shared" ref="G40:G63" si="13">G39+5</f>
        <v>45</v>
      </c>
      <c r="I40">
        <v>2100</v>
      </c>
      <c r="J40" t="s">
        <v>28</v>
      </c>
      <c r="K40">
        <f t="shared" ref="K40:K62" si="14">AVERAGE(G40:G41)</f>
        <v>47.5</v>
      </c>
      <c r="L40" cm="1">
        <f t="array" ref="L40">STOWA2024_NDJF_T(A40*60,K40,I40,J40,"")</f>
        <v>13.989795332126096</v>
      </c>
      <c r="M40">
        <f t="shared" si="4"/>
        <v>0.21444202211527819</v>
      </c>
    </row>
    <row r="41" spans="1:13" x14ac:dyDescent="0.3">
      <c r="A41">
        <v>24</v>
      </c>
      <c r="B41">
        <f t="shared" si="12"/>
        <v>9.7910820161662734E-2</v>
      </c>
      <c r="C41">
        <f t="shared" si="9"/>
        <v>9.7910820161662734E-2</v>
      </c>
      <c r="D41" t="s">
        <v>33</v>
      </c>
      <c r="E41" t="s">
        <v>19</v>
      </c>
      <c r="F41">
        <v>1</v>
      </c>
      <c r="G41">
        <f t="shared" si="13"/>
        <v>50</v>
      </c>
      <c r="I41">
        <v>2100</v>
      </c>
      <c r="J41" t="s">
        <v>28</v>
      </c>
      <c r="K41">
        <f t="shared" si="14"/>
        <v>52.5</v>
      </c>
      <c r="L41" cm="1">
        <f t="array" ref="L41">STOWA2024_NDJF_T(A41*60,K41,I41,J41,"")</f>
        <v>25.744177951533807</v>
      </c>
      <c r="M41">
        <f t="shared" si="4"/>
        <v>0.11653120195361545</v>
      </c>
    </row>
    <row r="42" spans="1:13" x14ac:dyDescent="0.3">
      <c r="A42">
        <v>24</v>
      </c>
      <c r="B42">
        <f t="shared" si="12"/>
        <v>5.1537773720035096E-2</v>
      </c>
      <c r="C42">
        <f t="shared" si="9"/>
        <v>5.1537773720035096E-2</v>
      </c>
      <c r="D42" t="s">
        <v>33</v>
      </c>
      <c r="E42" t="s">
        <v>19</v>
      </c>
      <c r="F42">
        <v>1</v>
      </c>
      <c r="G42">
        <f t="shared" si="13"/>
        <v>55</v>
      </c>
      <c r="I42">
        <v>2100</v>
      </c>
      <c r="J42" t="s">
        <v>28</v>
      </c>
      <c r="K42">
        <f t="shared" si="14"/>
        <v>57.5</v>
      </c>
      <c r="L42" cm="1">
        <f t="array" ref="L42">STOWA2024_NDJF_T(A42*60,K42,I42,J42,"")</f>
        <v>46.15851296870013</v>
      </c>
      <c r="M42">
        <f t="shared" si="4"/>
        <v>6.4993428233580355E-2</v>
      </c>
    </row>
    <row r="43" spans="1:13" x14ac:dyDescent="0.3">
      <c r="A43">
        <v>24</v>
      </c>
      <c r="B43">
        <f t="shared" si="12"/>
        <v>2.7868777822848294E-2</v>
      </c>
      <c r="C43">
        <f t="shared" si="9"/>
        <v>2.7868777822848294E-2</v>
      </c>
      <c r="D43" t="s">
        <v>33</v>
      </c>
      <c r="E43" t="s">
        <v>19</v>
      </c>
      <c r="F43">
        <v>1</v>
      </c>
      <c r="G43">
        <f t="shared" si="13"/>
        <v>60</v>
      </c>
      <c r="I43">
        <v>2100</v>
      </c>
      <c r="J43" t="s">
        <v>28</v>
      </c>
      <c r="K43">
        <f t="shared" si="14"/>
        <v>62.5</v>
      </c>
      <c r="L43" cm="1">
        <f t="array" ref="L43">STOWA2024_NDJF_T(A43*60,K43,I43,J43,"")</f>
        <v>80.808841748251311</v>
      </c>
      <c r="M43">
        <f t="shared" si="4"/>
        <v>3.7124650410732062E-2</v>
      </c>
    </row>
    <row r="44" spans="1:13" x14ac:dyDescent="0.3">
      <c r="A44">
        <v>24</v>
      </c>
      <c r="B44">
        <f t="shared" si="12"/>
        <v>1.5446997377139109E-2</v>
      </c>
      <c r="C44">
        <f t="shared" si="9"/>
        <v>1.5446997377139109E-2</v>
      </c>
      <c r="D44" t="s">
        <v>33</v>
      </c>
      <c r="E44" t="s">
        <v>19</v>
      </c>
      <c r="F44">
        <v>1</v>
      </c>
      <c r="G44">
        <f t="shared" si="13"/>
        <v>65</v>
      </c>
      <c r="I44">
        <v>2100</v>
      </c>
      <c r="J44" t="s">
        <v>28</v>
      </c>
      <c r="K44">
        <f t="shared" si="14"/>
        <v>67.5</v>
      </c>
      <c r="L44" cm="1">
        <f t="array" ref="L44">STOWA2024_NDJF_T(A44*60,K44,I44,J44,"")</f>
        <v>138.39136530836734</v>
      </c>
      <c r="M44">
        <f t="shared" si="4"/>
        <v>2.1677653033592953E-2</v>
      </c>
    </row>
    <row r="45" spans="1:13" x14ac:dyDescent="0.3">
      <c r="A45">
        <v>24</v>
      </c>
      <c r="B45">
        <f t="shared" si="12"/>
        <v>8.7599198089574823E-3</v>
      </c>
      <c r="C45">
        <f t="shared" si="9"/>
        <v>8.7599198089574823E-3</v>
      </c>
      <c r="D45" t="s">
        <v>33</v>
      </c>
      <c r="E45" t="s">
        <v>19</v>
      </c>
      <c r="F45">
        <v>1</v>
      </c>
      <c r="G45">
        <f t="shared" si="13"/>
        <v>70</v>
      </c>
      <c r="I45">
        <v>2100</v>
      </c>
      <c r="J45" t="s">
        <v>28</v>
      </c>
      <c r="K45">
        <f t="shared" si="14"/>
        <v>72.5</v>
      </c>
      <c r="L45" cm="1">
        <f t="array" ref="L45">STOWA2024_NDJF_T(A45*60,K45,I45,J45,"")</f>
        <v>232.23888803328788</v>
      </c>
      <c r="M45">
        <f t="shared" si="4"/>
        <v>1.2917733224635471E-2</v>
      </c>
    </row>
    <row r="46" spans="1:13" x14ac:dyDescent="0.3">
      <c r="A46">
        <v>24</v>
      </c>
      <c r="B46">
        <f t="shared" si="12"/>
        <v>5.0734721715241671E-3</v>
      </c>
      <c r="C46">
        <f t="shared" si="9"/>
        <v>5.0734721715241671E-3</v>
      </c>
      <c r="D46" t="s">
        <v>33</v>
      </c>
      <c r="E46" t="s">
        <v>19</v>
      </c>
      <c r="F46">
        <v>1</v>
      </c>
      <c r="G46">
        <f t="shared" si="13"/>
        <v>75</v>
      </c>
      <c r="I46">
        <v>2100</v>
      </c>
      <c r="J46" t="s">
        <v>28</v>
      </c>
      <c r="K46">
        <f t="shared" si="14"/>
        <v>77.5</v>
      </c>
      <c r="L46" cm="1">
        <f t="array" ref="L46">STOWA2024_NDJF_T(A46*60,K46,I46,J46,"")</f>
        <v>382.44520161782441</v>
      </c>
      <c r="M46">
        <f t="shared" si="4"/>
        <v>7.8442610531113035E-3</v>
      </c>
    </row>
    <row r="47" spans="1:13" x14ac:dyDescent="0.3">
      <c r="A47">
        <v>24</v>
      </c>
      <c r="B47">
        <f t="shared" si="12"/>
        <v>2.9966367966059032E-3</v>
      </c>
      <c r="C47">
        <f t="shared" si="9"/>
        <v>2.9966367966059032E-3</v>
      </c>
      <c r="D47" t="s">
        <v>33</v>
      </c>
      <c r="E47" t="s">
        <v>19</v>
      </c>
      <c r="F47">
        <v>1</v>
      </c>
      <c r="G47">
        <f t="shared" si="13"/>
        <v>80</v>
      </c>
      <c r="I47">
        <v>2100</v>
      </c>
      <c r="J47" t="s">
        <v>28</v>
      </c>
      <c r="K47">
        <f t="shared" si="14"/>
        <v>82.5</v>
      </c>
      <c r="L47" cm="1">
        <f t="array" ref="L47">STOWA2024_NDJF_T(A47*60,K47,I47,J47,"")</f>
        <v>618.85984582531717</v>
      </c>
      <c r="M47">
        <f t="shared" si="4"/>
        <v>4.8476242565054003E-3</v>
      </c>
    </row>
    <row r="48" spans="1:13" x14ac:dyDescent="0.3">
      <c r="A48">
        <v>24</v>
      </c>
      <c r="B48">
        <f t="shared" si="12"/>
        <v>1.8025322752758081E-3</v>
      </c>
      <c r="C48">
        <f t="shared" si="9"/>
        <v>1.8025322752758081E-3</v>
      </c>
      <c r="D48" t="s">
        <v>33</v>
      </c>
      <c r="E48" t="s">
        <v>19</v>
      </c>
      <c r="F48">
        <v>1</v>
      </c>
      <c r="G48">
        <f t="shared" si="13"/>
        <v>85</v>
      </c>
      <c r="I48">
        <v>2100</v>
      </c>
      <c r="J48" t="s">
        <v>28</v>
      </c>
      <c r="K48">
        <f t="shared" si="14"/>
        <v>87.5</v>
      </c>
      <c r="L48" cm="1">
        <f t="array" ref="L48">STOWA2024_NDJF_T(A48*60,K48,I48,J48,"")</f>
        <v>985.19191488876322</v>
      </c>
      <c r="M48">
        <f t="shared" si="4"/>
        <v>3.0450919812295921E-3</v>
      </c>
    </row>
    <row r="49" spans="1:13" x14ac:dyDescent="0.3">
      <c r="A49">
        <v>24</v>
      </c>
      <c r="B49">
        <f t="shared" si="12"/>
        <v>1.1028617329371044E-3</v>
      </c>
      <c r="C49">
        <f t="shared" si="9"/>
        <v>1.1028617329371044E-3</v>
      </c>
      <c r="D49" t="s">
        <v>33</v>
      </c>
      <c r="E49" t="s">
        <v>19</v>
      </c>
      <c r="F49">
        <v>1</v>
      </c>
      <c r="G49">
        <f t="shared" si="13"/>
        <v>90</v>
      </c>
      <c r="I49">
        <v>2100</v>
      </c>
      <c r="J49" t="s">
        <v>28</v>
      </c>
      <c r="K49">
        <f t="shared" si="14"/>
        <v>92.5</v>
      </c>
      <c r="L49" cm="1">
        <f t="array" ref="L49">STOWA2024_NDJF_T(A49*60,K49,I49,J49,"")</f>
        <v>1544.6160426331796</v>
      </c>
      <c r="M49">
        <f t="shared" si="4"/>
        <v>1.9422302482924878E-3</v>
      </c>
    </row>
    <row r="50" spans="1:13" x14ac:dyDescent="0.3">
      <c r="A50">
        <v>24</v>
      </c>
      <c r="B50">
        <f t="shared" si="12"/>
        <v>6.8558617493133132E-4</v>
      </c>
      <c r="C50">
        <f t="shared" si="9"/>
        <v>6.8558617493133132E-4</v>
      </c>
      <c r="D50" t="s">
        <v>33</v>
      </c>
      <c r="E50" t="s">
        <v>19</v>
      </c>
      <c r="F50">
        <v>1</v>
      </c>
      <c r="G50">
        <f t="shared" si="13"/>
        <v>95</v>
      </c>
      <c r="I50">
        <v>2100</v>
      </c>
      <c r="J50" t="s">
        <v>28</v>
      </c>
      <c r="K50">
        <f t="shared" si="14"/>
        <v>97.5</v>
      </c>
      <c r="L50" cm="1">
        <f t="array" ref="L50">STOWA2024_NDJF_T(A50*60,K50,I50,J50,"")</f>
        <v>2387.3108253921691</v>
      </c>
      <c r="M50">
        <f t="shared" si="4"/>
        <v>1.2566440733611565E-3</v>
      </c>
    </row>
    <row r="51" spans="1:13" x14ac:dyDescent="0.3">
      <c r="A51">
        <v>24</v>
      </c>
      <c r="B51">
        <f t="shared" si="12"/>
        <v>4.3261057559208359E-4</v>
      </c>
      <c r="C51">
        <f t="shared" si="9"/>
        <v>4.3261057559208359E-4</v>
      </c>
      <c r="D51" t="s">
        <v>33</v>
      </c>
      <c r="E51" t="s">
        <v>19</v>
      </c>
      <c r="F51">
        <v>1</v>
      </c>
      <c r="G51">
        <f t="shared" si="13"/>
        <v>100</v>
      </c>
      <c r="I51">
        <v>2100</v>
      </c>
      <c r="J51" t="s">
        <v>28</v>
      </c>
      <c r="K51">
        <f t="shared" si="14"/>
        <v>102.5</v>
      </c>
      <c r="L51" cm="1">
        <f t="array" ref="L51">STOWA2024_NDJF_T(A51*60,K51,I51,J51,"")</f>
        <v>3640.6286978890753</v>
      </c>
      <c r="M51">
        <f t="shared" si="4"/>
        <v>8.2403349776907287E-4</v>
      </c>
    </row>
    <row r="52" spans="1:13" x14ac:dyDescent="0.3">
      <c r="A52">
        <v>24</v>
      </c>
      <c r="B52">
        <f t="shared" si="12"/>
        <v>2.7681866919207845E-4</v>
      </c>
      <c r="C52">
        <f t="shared" si="9"/>
        <v>2.7681866919207845E-4</v>
      </c>
      <c r="D52" t="s">
        <v>33</v>
      </c>
      <c r="E52" t="s">
        <v>19</v>
      </c>
      <c r="F52">
        <v>1</v>
      </c>
      <c r="G52">
        <f t="shared" si="13"/>
        <v>105</v>
      </c>
      <c r="I52">
        <v>2100</v>
      </c>
      <c r="J52" t="s">
        <v>28</v>
      </c>
      <c r="K52">
        <f t="shared" si="14"/>
        <v>107.5</v>
      </c>
      <c r="L52" cm="1">
        <f t="array" ref="L52">STOWA2024_NDJF_T(A52*60,K52,I52,J52,"")</f>
        <v>5482.3075752558716</v>
      </c>
      <c r="M52">
        <f t="shared" si="4"/>
        <v>5.4721482857699442E-4</v>
      </c>
    </row>
    <row r="53" spans="1:13" x14ac:dyDescent="0.3">
      <c r="A53">
        <v>24</v>
      </c>
      <c r="B53">
        <f t="shared" si="12"/>
        <v>1.7948433231260879E-4</v>
      </c>
      <c r="C53">
        <f t="shared" si="9"/>
        <v>1.7948433231260879E-4</v>
      </c>
      <c r="D53" t="s">
        <v>33</v>
      </c>
      <c r="E53" t="s">
        <v>19</v>
      </c>
      <c r="F53">
        <v>1</v>
      </c>
      <c r="G53">
        <f t="shared" si="13"/>
        <v>110</v>
      </c>
      <c r="I53">
        <v>2100</v>
      </c>
      <c r="J53" t="s">
        <v>28</v>
      </c>
      <c r="K53">
        <f t="shared" si="14"/>
        <v>112.5</v>
      </c>
      <c r="L53" cm="1">
        <f t="array" ref="L53">STOWA2024_NDJF_T(A53*60,K53,I53,J53,"")</f>
        <v>8158.148509508178</v>
      </c>
      <c r="M53">
        <f t="shared" si="4"/>
        <v>3.6773049626438563E-4</v>
      </c>
    </row>
    <row r="54" spans="1:13" x14ac:dyDescent="0.3">
      <c r="A54">
        <v>24</v>
      </c>
      <c r="B54">
        <f t="shared" si="12"/>
        <v>1.1783060814760457E-4</v>
      </c>
      <c r="C54">
        <f t="shared" si="9"/>
        <v>1.1783060814760457E-4</v>
      </c>
      <c r="D54" t="s">
        <v>33</v>
      </c>
      <c r="E54" t="s">
        <v>19</v>
      </c>
      <c r="F54">
        <v>1</v>
      </c>
      <c r="G54">
        <f t="shared" si="13"/>
        <v>115</v>
      </c>
      <c r="I54">
        <v>2100</v>
      </c>
      <c r="J54" t="s">
        <v>28</v>
      </c>
      <c r="K54">
        <f t="shared" si="14"/>
        <v>117.5</v>
      </c>
      <c r="L54" cm="1">
        <f t="array" ref="L54">STOWA2024_NDJF_T(A54*60,K54,I54,J54,"")</f>
        <v>12004.807295464117</v>
      </c>
      <c r="M54">
        <f t="shared" si="4"/>
        <v>2.4989988811678106E-4</v>
      </c>
    </row>
    <row r="55" spans="1:13" x14ac:dyDescent="0.3">
      <c r="A55">
        <v>24</v>
      </c>
      <c r="B55">
        <f t="shared" si="12"/>
        <v>7.826457594525989E-5</v>
      </c>
      <c r="C55">
        <f t="shared" si="9"/>
        <v>7.826457594525989E-5</v>
      </c>
      <c r="D55" t="s">
        <v>33</v>
      </c>
      <c r="E55" t="s">
        <v>19</v>
      </c>
      <c r="F55">
        <v>1</v>
      </c>
      <c r="G55">
        <f t="shared" si="13"/>
        <v>120</v>
      </c>
      <c r="I55">
        <v>2100</v>
      </c>
      <c r="J55" t="s">
        <v>28</v>
      </c>
      <c r="K55">
        <f t="shared" si="14"/>
        <v>122.5</v>
      </c>
      <c r="L55" cm="1">
        <f t="array" ref="L55">STOWA2024_NDJF_T(A55*60,K55,I55,J55,"")</f>
        <v>17478.920637275362</v>
      </c>
      <c r="M55">
        <f t="shared" si="4"/>
        <v>1.7163531217152117E-4</v>
      </c>
    </row>
    <row r="56" spans="1:13" x14ac:dyDescent="0.3">
      <c r="A56">
        <v>24</v>
      </c>
      <c r="B56">
        <f t="shared" si="12"/>
        <v>5.2564462785219767E-5</v>
      </c>
      <c r="C56">
        <f t="shared" si="9"/>
        <v>5.2564462785219767E-5</v>
      </c>
      <c r="D56" t="s">
        <v>33</v>
      </c>
      <c r="E56" t="s">
        <v>19</v>
      </c>
      <c r="F56">
        <v>1</v>
      </c>
      <c r="G56">
        <f t="shared" si="13"/>
        <v>125</v>
      </c>
      <c r="I56">
        <v>2100</v>
      </c>
      <c r="J56" t="s">
        <v>28</v>
      </c>
      <c r="K56">
        <f t="shared" si="14"/>
        <v>127.5</v>
      </c>
      <c r="L56" cm="1">
        <f t="array" ref="L56">STOWA2024_NDJF_T(A56*60,K56,I56,J56,"")</f>
        <v>25195.083561276228</v>
      </c>
      <c r="M56">
        <f t="shared" si="4"/>
        <v>1.190708493863014E-4</v>
      </c>
    </row>
    <row r="57" spans="1:13" x14ac:dyDescent="0.3">
      <c r="A57">
        <v>24</v>
      </c>
      <c r="B57">
        <f t="shared" si="12"/>
        <v>3.5677786913076439E-5</v>
      </c>
      <c r="C57">
        <f t="shared" si="9"/>
        <v>3.5677786913076439E-5</v>
      </c>
      <c r="D57" t="s">
        <v>33</v>
      </c>
      <c r="E57" t="s">
        <v>19</v>
      </c>
      <c r="F57">
        <v>1</v>
      </c>
      <c r="G57">
        <f t="shared" si="13"/>
        <v>130</v>
      </c>
      <c r="I57">
        <v>2100</v>
      </c>
      <c r="J57" t="s">
        <v>28</v>
      </c>
      <c r="K57">
        <f t="shared" si="14"/>
        <v>132.5</v>
      </c>
      <c r="L57" cm="1">
        <f t="array" ref="L57">STOWA2024_NDJF_T(A57*60,K57,I57,J57,"")</f>
        <v>35974.215492604206</v>
      </c>
      <c r="M57">
        <f t="shared" si="4"/>
        <v>8.3393062473224964E-5</v>
      </c>
    </row>
    <row r="58" spans="1:13" x14ac:dyDescent="0.3">
      <c r="A58">
        <v>24</v>
      </c>
      <c r="B58">
        <f t="shared" si="12"/>
        <v>2.4457974667625227E-5</v>
      </c>
      <c r="C58">
        <f t="shared" si="9"/>
        <v>2.4457974667625227E-5</v>
      </c>
      <c r="D58" t="s">
        <v>33</v>
      </c>
      <c r="E58" t="s">
        <v>19</v>
      </c>
      <c r="F58">
        <v>1</v>
      </c>
      <c r="G58">
        <f t="shared" si="13"/>
        <v>135</v>
      </c>
      <c r="I58">
        <v>2100</v>
      </c>
      <c r="J58" t="s">
        <v>28</v>
      </c>
      <c r="K58">
        <f t="shared" si="14"/>
        <v>137.5</v>
      </c>
      <c r="L58" cm="1">
        <f t="array" ref="L58">STOWA2024_NDJF_T(A58*60,K58,I58,J58,"")</f>
        <v>50903.461956239829</v>
      </c>
      <c r="M58">
        <f t="shared" si="4"/>
        <v>5.8935087805599736E-5</v>
      </c>
    </row>
    <row r="59" spans="1:13" x14ac:dyDescent="0.3">
      <c r="A59">
        <v>24</v>
      </c>
      <c r="B59">
        <f t="shared" si="12"/>
        <v>1.6925949911714044E-5</v>
      </c>
      <c r="C59">
        <f t="shared" si="9"/>
        <v>1.6925949911714044E-5</v>
      </c>
      <c r="D59" t="s">
        <v>33</v>
      </c>
      <c r="E59" t="s">
        <v>19</v>
      </c>
      <c r="F59">
        <v>1</v>
      </c>
      <c r="G59">
        <f t="shared" si="13"/>
        <v>140</v>
      </c>
      <c r="I59">
        <v>2100</v>
      </c>
      <c r="J59" t="s">
        <v>28</v>
      </c>
      <c r="K59">
        <f t="shared" si="14"/>
        <v>142.5</v>
      </c>
      <c r="L59" cm="1">
        <f t="array" ref="L59">STOWA2024_NDJF_T(A59*60,K59,I59,J59,"")</f>
        <v>71413.034173135005</v>
      </c>
      <c r="M59">
        <f t="shared" si="4"/>
        <v>4.2009137893885692E-5</v>
      </c>
    </row>
    <row r="60" spans="1:13" x14ac:dyDescent="0.3">
      <c r="A60">
        <v>24</v>
      </c>
      <c r="B60">
        <f t="shared" si="12"/>
        <v>1.1819373544086156E-5</v>
      </c>
      <c r="C60">
        <f t="shared" si="9"/>
        <v>1.1819373544086156E-5</v>
      </c>
      <c r="D60" t="s">
        <v>33</v>
      </c>
      <c r="E60" t="s">
        <v>19</v>
      </c>
      <c r="F60">
        <v>1</v>
      </c>
      <c r="G60">
        <f t="shared" si="13"/>
        <v>145</v>
      </c>
      <c r="I60">
        <v>2100</v>
      </c>
      <c r="J60" t="s">
        <v>28</v>
      </c>
      <c r="K60">
        <f t="shared" si="14"/>
        <v>147.5</v>
      </c>
      <c r="L60" cm="1">
        <f t="array" ref="L60">STOWA2024_NDJF_T(A60*60,K60,I60,J60,"")</f>
        <v>99371.428184729113</v>
      </c>
      <c r="M60">
        <f t="shared" si="4"/>
        <v>3.0189764349799537E-5</v>
      </c>
    </row>
    <row r="61" spans="1:13" x14ac:dyDescent="0.3">
      <c r="A61">
        <v>24</v>
      </c>
      <c r="B61">
        <f t="shared" si="12"/>
        <v>8.3243755298566586E-6</v>
      </c>
      <c r="C61">
        <f t="shared" si="9"/>
        <v>8.3243755298566586E-6</v>
      </c>
      <c r="D61" t="s">
        <v>33</v>
      </c>
      <c r="E61" t="s">
        <v>19</v>
      </c>
      <c r="F61">
        <v>1</v>
      </c>
      <c r="G61">
        <f t="shared" si="13"/>
        <v>150</v>
      </c>
      <c r="I61">
        <v>2100</v>
      </c>
      <c r="J61" t="s">
        <v>28</v>
      </c>
      <c r="K61">
        <f t="shared" si="14"/>
        <v>152.5</v>
      </c>
      <c r="L61" cm="1">
        <f t="array" ref="L61">STOWA2024_NDJF_T(A61*60,K61,I61,J61,"")</f>
        <v>137203.13984372298</v>
      </c>
      <c r="M61">
        <f t="shared" si="4"/>
        <v>2.1865388819942878E-5</v>
      </c>
    </row>
    <row r="62" spans="1:13" x14ac:dyDescent="0.3">
      <c r="A62">
        <v>24</v>
      </c>
      <c r="B62">
        <f t="shared" si="12"/>
        <v>5.9111636879132382E-6</v>
      </c>
      <c r="C62">
        <f t="shared" si="9"/>
        <v>5.9111636879132382E-6</v>
      </c>
      <c r="D62" t="s">
        <v>33</v>
      </c>
      <c r="E62" t="s">
        <v>19</v>
      </c>
      <c r="F62">
        <v>1</v>
      </c>
      <c r="G62">
        <f t="shared" si="13"/>
        <v>155</v>
      </c>
      <c r="I62">
        <v>2100</v>
      </c>
      <c r="J62" t="s">
        <v>28</v>
      </c>
      <c r="K62">
        <f t="shared" si="14"/>
        <v>157.5</v>
      </c>
      <c r="L62" cm="1">
        <f t="array" ref="L62">STOWA2024_NDJF_T(A62*60,K62,I62,J62,"")</f>
        <v>188037.96330899277</v>
      </c>
      <c r="M62">
        <f t="shared" si="4"/>
        <v>1.595422513202964E-5</v>
      </c>
    </row>
    <row r="63" spans="1:13" x14ac:dyDescent="0.3">
      <c r="A63">
        <v>24</v>
      </c>
      <c r="B63" s="1">
        <f>M62</f>
        <v>1.595422513202964E-5</v>
      </c>
      <c r="C63">
        <f t="shared" si="9"/>
        <v>1.595422513202964E-5</v>
      </c>
      <c r="D63" t="s">
        <v>33</v>
      </c>
      <c r="E63" t="s">
        <v>19</v>
      </c>
      <c r="F63">
        <v>1</v>
      </c>
      <c r="G63">
        <f t="shared" si="13"/>
        <v>160</v>
      </c>
      <c r="I63">
        <v>2100</v>
      </c>
      <c r="J63" t="s">
        <v>28</v>
      </c>
      <c r="K63" s="1">
        <v>999</v>
      </c>
      <c r="L63" cm="1">
        <f t="array" ref="L63">STOWA2024_NDJF_T(A63*60,K63,I63,J63,"")</f>
        <v>438683757519275.13</v>
      </c>
      <c r="M63">
        <f t="shared" si="4"/>
        <v>6.8386393354629378E-15</v>
      </c>
    </row>
    <row r="64" spans="1:13" x14ac:dyDescent="0.3">
      <c r="A64">
        <v>48</v>
      </c>
      <c r="B64" s="1">
        <f>365.25*24/A64 - M64</f>
        <v>115.6013188454463</v>
      </c>
      <c r="C64">
        <f>B64</f>
        <v>115.6013188454463</v>
      </c>
      <c r="D64" t="s">
        <v>33</v>
      </c>
      <c r="E64" t="s">
        <v>19</v>
      </c>
      <c r="F64">
        <v>1</v>
      </c>
      <c r="G64">
        <v>10</v>
      </c>
      <c r="I64">
        <v>2100</v>
      </c>
      <c r="J64" t="s">
        <v>28</v>
      </c>
      <c r="K64" s="1">
        <v>12.5</v>
      </c>
      <c r="L64" cm="1">
        <f t="array" ref="L64">STOWA2024_NDJF_T(A64*60,K64,I64,J64,"")</f>
        <v>4.4760298872306495E-2</v>
      </c>
      <c r="M64">
        <f t="shared" si="4"/>
        <v>67.023681154553699</v>
      </c>
    </row>
    <row r="65" spans="1:13" x14ac:dyDescent="0.3">
      <c r="A65">
        <v>48</v>
      </c>
      <c r="B65">
        <f t="shared" ref="B65:B69" si="15">M64-M65</f>
        <v>32.537304428913124</v>
      </c>
      <c r="C65">
        <f t="shared" ref="C65:C94" si="16">B65</f>
        <v>32.537304428913124</v>
      </c>
      <c r="D65" t="s">
        <v>33</v>
      </c>
      <c r="E65" t="s">
        <v>19</v>
      </c>
      <c r="F65">
        <v>1</v>
      </c>
      <c r="G65">
        <f t="shared" ref="G65:G69" si="17">G64+5</f>
        <v>15</v>
      </c>
      <c r="I65">
        <v>2100</v>
      </c>
      <c r="J65" t="s">
        <v>28</v>
      </c>
      <c r="K65">
        <f t="shared" ref="K65:K69" si="18">AVERAGE(G65:G66)</f>
        <v>17.5</v>
      </c>
      <c r="L65" cm="1">
        <f t="array" ref="L65">STOWA2024_NDJF_T(A65*60,K65,I65,J65,"")</f>
        <v>8.6990872478914377E-2</v>
      </c>
      <c r="M65">
        <f t="shared" si="4"/>
        <v>34.486376725640575</v>
      </c>
    </row>
    <row r="66" spans="1:13" x14ac:dyDescent="0.3">
      <c r="A66">
        <v>48</v>
      </c>
      <c r="B66">
        <f t="shared" si="15"/>
        <v>16.31388662696774</v>
      </c>
      <c r="C66">
        <f t="shared" si="16"/>
        <v>16.31388662696774</v>
      </c>
      <c r="D66" t="s">
        <v>33</v>
      </c>
      <c r="E66" t="s">
        <v>19</v>
      </c>
      <c r="F66">
        <v>1</v>
      </c>
      <c r="G66">
        <f t="shared" si="17"/>
        <v>20</v>
      </c>
      <c r="I66">
        <v>2100</v>
      </c>
      <c r="J66" t="s">
        <v>28</v>
      </c>
      <c r="K66">
        <f t="shared" si="18"/>
        <v>22.5</v>
      </c>
      <c r="L66" cm="1">
        <f t="array" ref="L66">STOWA2024_NDJF_T(A66*60,K66,I66,J66,"")</f>
        <v>0.16508469580726831</v>
      </c>
      <c r="M66">
        <f t="shared" si="4"/>
        <v>18.172490098672835</v>
      </c>
    </row>
    <row r="67" spans="1:13" x14ac:dyDescent="0.3">
      <c r="A67">
        <v>48</v>
      </c>
      <c r="B67">
        <f t="shared" si="15"/>
        <v>8.3814746296839111</v>
      </c>
      <c r="C67">
        <f t="shared" si="16"/>
        <v>8.3814746296839111</v>
      </c>
      <c r="D67" t="s">
        <v>33</v>
      </c>
      <c r="E67" t="s">
        <v>19</v>
      </c>
      <c r="F67">
        <v>1</v>
      </c>
      <c r="G67">
        <f t="shared" si="17"/>
        <v>25</v>
      </c>
      <c r="I67">
        <v>2100</v>
      </c>
      <c r="J67" t="s">
        <v>28</v>
      </c>
      <c r="K67">
        <f t="shared" si="18"/>
        <v>27.5</v>
      </c>
      <c r="L67" cm="1">
        <f t="array" ref="L67">STOWA2024_NDJF_T(A67*60,K67,I67,J67,"")</f>
        <v>0.30640335616891812</v>
      </c>
      <c r="M67">
        <f t="shared" ref="M67:M130" si="19">1/L67 * 12/4</f>
        <v>9.7910154689889239</v>
      </c>
    </row>
    <row r="68" spans="1:13" x14ac:dyDescent="0.3">
      <c r="A68">
        <v>48</v>
      </c>
      <c r="B68">
        <f t="shared" si="15"/>
        <v>4.4054627987769841</v>
      </c>
      <c r="C68">
        <f t="shared" si="16"/>
        <v>4.4054627987769841</v>
      </c>
      <c r="D68" t="s">
        <v>33</v>
      </c>
      <c r="E68" t="s">
        <v>19</v>
      </c>
      <c r="F68">
        <v>1</v>
      </c>
      <c r="G68">
        <f t="shared" si="17"/>
        <v>30</v>
      </c>
      <c r="I68">
        <v>2100</v>
      </c>
      <c r="J68" t="s">
        <v>28</v>
      </c>
      <c r="K68">
        <f t="shared" si="18"/>
        <v>32.5</v>
      </c>
      <c r="L68" cm="1">
        <f t="array" ref="L68">STOWA2024_NDJF_T(A68*60,K68,I68,J68,"")</f>
        <v>0.55704589365420498</v>
      </c>
      <c r="M68">
        <f t="shared" si="19"/>
        <v>5.3855526702119398</v>
      </c>
    </row>
    <row r="69" spans="1:13" x14ac:dyDescent="0.3">
      <c r="A69">
        <v>48</v>
      </c>
      <c r="B69">
        <f t="shared" si="15"/>
        <v>2.365360527957387</v>
      </c>
      <c r="C69">
        <f t="shared" si="16"/>
        <v>2.365360527957387</v>
      </c>
      <c r="D69" t="s">
        <v>33</v>
      </c>
      <c r="E69" t="s">
        <v>19</v>
      </c>
      <c r="F69">
        <v>1</v>
      </c>
      <c r="G69">
        <f t="shared" si="17"/>
        <v>35</v>
      </c>
      <c r="I69">
        <v>2100</v>
      </c>
      <c r="J69" t="s">
        <v>28</v>
      </c>
      <c r="K69">
        <f t="shared" si="18"/>
        <v>37.5</v>
      </c>
      <c r="L69" cm="1">
        <f t="array" ref="L69">STOWA2024_NDJF_T(A69*60,K69,I69,J69,"")</f>
        <v>0.99331428554758117</v>
      </c>
      <c r="M69">
        <f t="shared" si="19"/>
        <v>3.0201921422545528</v>
      </c>
    </row>
    <row r="70" spans="1:13" x14ac:dyDescent="0.3">
      <c r="A70">
        <v>48</v>
      </c>
      <c r="B70">
        <f>M69-M70</f>
        <v>1.2951800931322064</v>
      </c>
      <c r="C70">
        <f t="shared" si="16"/>
        <v>1.2951800931322064</v>
      </c>
      <c r="D70" t="s">
        <v>33</v>
      </c>
      <c r="E70" t="s">
        <v>19</v>
      </c>
      <c r="F70">
        <v>1</v>
      </c>
      <c r="G70">
        <f>G69+5</f>
        <v>40</v>
      </c>
      <c r="I70">
        <v>2100</v>
      </c>
      <c r="J70" t="s">
        <v>28</v>
      </c>
      <c r="K70">
        <f>AVERAGE(G70:G71)</f>
        <v>42.5</v>
      </c>
      <c r="L70" cm="1">
        <f t="array" ref="L70">STOWA2024_NDJF_T(A70*60,K70,I70,J70,"")</f>
        <v>1.7391182870440489</v>
      </c>
      <c r="M70">
        <f t="shared" si="19"/>
        <v>1.7250120491223464</v>
      </c>
    </row>
    <row r="71" spans="1:13" x14ac:dyDescent="0.3">
      <c r="A71">
        <v>48</v>
      </c>
      <c r="B71">
        <f t="shared" ref="B71:B93" si="20">M70-M71</f>
        <v>0.72297350373273761</v>
      </c>
      <c r="C71">
        <f t="shared" si="16"/>
        <v>0.72297350373273761</v>
      </c>
      <c r="D71" t="s">
        <v>33</v>
      </c>
      <c r="E71" t="s">
        <v>19</v>
      </c>
      <c r="F71">
        <v>1</v>
      </c>
      <c r="G71">
        <f t="shared" ref="G71:G94" si="21">G70+5</f>
        <v>45</v>
      </c>
      <c r="I71">
        <v>2100</v>
      </c>
      <c r="J71" t="s">
        <v>28</v>
      </c>
      <c r="K71">
        <f t="shared" ref="K71:K93" si="22">AVERAGE(G71:G72)</f>
        <v>47.5</v>
      </c>
      <c r="L71" cm="1">
        <f t="array" ref="L71">STOWA2024_NDJF_T(A71*60,K71,I71,J71,"")</f>
        <v>2.9938968054702442</v>
      </c>
      <c r="M71">
        <f t="shared" si="19"/>
        <v>1.0020385453896088</v>
      </c>
    </row>
    <row r="72" spans="1:13" x14ac:dyDescent="0.3">
      <c r="A72">
        <v>48</v>
      </c>
      <c r="B72">
        <f t="shared" si="20"/>
        <v>0.41054898502708603</v>
      </c>
      <c r="C72">
        <f t="shared" si="16"/>
        <v>0.41054898502708603</v>
      </c>
      <c r="D72" t="s">
        <v>33</v>
      </c>
      <c r="E72" t="s">
        <v>19</v>
      </c>
      <c r="F72">
        <v>1</v>
      </c>
      <c r="G72">
        <f t="shared" si="21"/>
        <v>50</v>
      </c>
      <c r="I72">
        <v>2100</v>
      </c>
      <c r="J72" t="s">
        <v>28</v>
      </c>
      <c r="K72">
        <f t="shared" si="22"/>
        <v>52.5</v>
      </c>
      <c r="L72" cm="1">
        <f t="array" ref="L72">STOWA2024_NDJF_T(A72*60,K72,I72,J72,"")</f>
        <v>5.0719407425573264</v>
      </c>
      <c r="M72">
        <f t="shared" si="19"/>
        <v>0.59148956036252276</v>
      </c>
    </row>
    <row r="73" spans="1:13" x14ac:dyDescent="0.3">
      <c r="A73">
        <v>48</v>
      </c>
      <c r="B73">
        <f t="shared" si="20"/>
        <v>0.23702605882554972</v>
      </c>
      <c r="C73">
        <f t="shared" si="16"/>
        <v>0.23702605882554972</v>
      </c>
      <c r="D73" t="s">
        <v>33</v>
      </c>
      <c r="E73" t="s">
        <v>19</v>
      </c>
      <c r="F73">
        <v>1</v>
      </c>
      <c r="G73">
        <f t="shared" si="21"/>
        <v>55</v>
      </c>
      <c r="I73">
        <v>2100</v>
      </c>
      <c r="J73" t="s">
        <v>28</v>
      </c>
      <c r="K73">
        <f t="shared" si="22"/>
        <v>57.5</v>
      </c>
      <c r="L73" cm="1">
        <f t="array" ref="L73">STOWA2024_NDJF_T(A73*60,K73,I73,J73,"")</f>
        <v>8.463494794222358</v>
      </c>
      <c r="M73">
        <f t="shared" si="19"/>
        <v>0.35446350153697304</v>
      </c>
    </row>
    <row r="74" spans="1:13" x14ac:dyDescent="0.3">
      <c r="A74">
        <v>48</v>
      </c>
      <c r="B74">
        <f t="shared" si="20"/>
        <v>0.13898768189729571</v>
      </c>
      <c r="C74">
        <f t="shared" si="16"/>
        <v>0.13898768189729571</v>
      </c>
      <c r="D74" t="s">
        <v>33</v>
      </c>
      <c r="E74" t="s">
        <v>19</v>
      </c>
      <c r="F74">
        <v>1</v>
      </c>
      <c r="G74">
        <f t="shared" si="21"/>
        <v>60</v>
      </c>
      <c r="I74">
        <v>2100</v>
      </c>
      <c r="J74" t="s">
        <v>28</v>
      </c>
      <c r="K74">
        <f t="shared" si="22"/>
        <v>62.5</v>
      </c>
      <c r="L74" cm="1">
        <f t="array" ref="L74">STOWA2024_NDJF_T(A74*60,K74,I74,J74,"")</f>
        <v>13.922675894755409</v>
      </c>
      <c r="M74">
        <f t="shared" si="19"/>
        <v>0.21547581963967732</v>
      </c>
    </row>
    <row r="75" spans="1:13" x14ac:dyDescent="0.3">
      <c r="A75">
        <v>48</v>
      </c>
      <c r="B75">
        <f t="shared" si="20"/>
        <v>8.2711414468418398E-2</v>
      </c>
      <c r="C75">
        <f t="shared" si="16"/>
        <v>8.2711414468418398E-2</v>
      </c>
      <c r="D75" t="s">
        <v>33</v>
      </c>
      <c r="E75" t="s">
        <v>19</v>
      </c>
      <c r="F75">
        <v>1</v>
      </c>
      <c r="G75">
        <f t="shared" si="21"/>
        <v>65</v>
      </c>
      <c r="I75">
        <v>2100</v>
      </c>
      <c r="J75" t="s">
        <v>28</v>
      </c>
      <c r="K75">
        <f t="shared" si="22"/>
        <v>67.5</v>
      </c>
      <c r="L75" cm="1">
        <f t="array" ref="L75">STOWA2024_NDJF_T(A75*60,K75,I75,J75,"")</f>
        <v>22.596418039384588</v>
      </c>
      <c r="M75">
        <f t="shared" si="19"/>
        <v>0.13276440517125893</v>
      </c>
    </row>
    <row r="76" spans="1:13" x14ac:dyDescent="0.3">
      <c r="A76">
        <v>48</v>
      </c>
      <c r="B76">
        <f t="shared" si="20"/>
        <v>4.9907891639431101E-2</v>
      </c>
      <c r="C76">
        <f t="shared" si="16"/>
        <v>4.9907891639431101E-2</v>
      </c>
      <c r="D76" t="s">
        <v>33</v>
      </c>
      <c r="E76" t="s">
        <v>19</v>
      </c>
      <c r="F76">
        <v>1</v>
      </c>
      <c r="G76">
        <f t="shared" si="21"/>
        <v>70</v>
      </c>
      <c r="I76">
        <v>2100</v>
      </c>
      <c r="J76" t="s">
        <v>28</v>
      </c>
      <c r="K76">
        <f t="shared" si="22"/>
        <v>72.5</v>
      </c>
      <c r="L76" cm="1">
        <f t="array" ref="L76">STOWA2024_NDJF_T(A76*60,K76,I76,J76,"")</f>
        <v>36.207171556254345</v>
      </c>
      <c r="M76">
        <f t="shared" si="19"/>
        <v>8.2856513531827825E-2</v>
      </c>
    </row>
    <row r="77" spans="1:13" x14ac:dyDescent="0.3">
      <c r="A77">
        <v>48</v>
      </c>
      <c r="B77">
        <f t="shared" si="20"/>
        <v>3.0516582262117307E-2</v>
      </c>
      <c r="C77">
        <f t="shared" si="16"/>
        <v>3.0516582262117307E-2</v>
      </c>
      <c r="D77" t="s">
        <v>33</v>
      </c>
      <c r="E77" t="s">
        <v>19</v>
      </c>
      <c r="F77">
        <v>1</v>
      </c>
      <c r="G77">
        <f t="shared" si="21"/>
        <v>75</v>
      </c>
      <c r="I77">
        <v>2100</v>
      </c>
      <c r="J77" t="s">
        <v>28</v>
      </c>
      <c r="K77">
        <f t="shared" si="22"/>
        <v>77.5</v>
      </c>
      <c r="L77" cm="1">
        <f t="array" ref="L77">STOWA2024_NDJF_T(A77*60,K77,I77,J77,"")</f>
        <v>57.31761443363073</v>
      </c>
      <c r="M77">
        <f t="shared" si="19"/>
        <v>5.2339931269710517E-2</v>
      </c>
    </row>
    <row r="78" spans="1:13" x14ac:dyDescent="0.3">
      <c r="A78">
        <v>48</v>
      </c>
      <c r="B78">
        <f t="shared" si="20"/>
        <v>1.8894081632904E-2</v>
      </c>
      <c r="C78">
        <f t="shared" si="16"/>
        <v>1.8894081632904E-2</v>
      </c>
      <c r="D78" t="s">
        <v>33</v>
      </c>
      <c r="E78" t="s">
        <v>19</v>
      </c>
      <c r="F78">
        <v>1</v>
      </c>
      <c r="G78">
        <f t="shared" si="21"/>
        <v>80</v>
      </c>
      <c r="I78">
        <v>2100</v>
      </c>
      <c r="J78" t="s">
        <v>28</v>
      </c>
      <c r="K78">
        <f t="shared" si="22"/>
        <v>82.5</v>
      </c>
      <c r="L78" cm="1">
        <f t="array" ref="L78">STOWA2024_NDJF_T(A78*60,K78,I78,J78,"")</f>
        <v>89.697227984262582</v>
      </c>
      <c r="M78">
        <f t="shared" si="19"/>
        <v>3.3445849636806517E-2</v>
      </c>
    </row>
    <row r="79" spans="1:13" x14ac:dyDescent="0.3">
      <c r="A79">
        <v>48</v>
      </c>
      <c r="B79">
        <f t="shared" si="20"/>
        <v>1.1837913107857308E-2</v>
      </c>
      <c r="C79">
        <f t="shared" si="16"/>
        <v>1.1837913107857308E-2</v>
      </c>
      <c r="D79" t="s">
        <v>33</v>
      </c>
      <c r="E79" t="s">
        <v>19</v>
      </c>
      <c r="F79">
        <v>1</v>
      </c>
      <c r="G79">
        <f t="shared" si="21"/>
        <v>85</v>
      </c>
      <c r="I79">
        <v>2100</v>
      </c>
      <c r="J79" t="s">
        <v>28</v>
      </c>
      <c r="K79">
        <f t="shared" si="22"/>
        <v>87.5</v>
      </c>
      <c r="L79" cm="1">
        <f t="array" ref="L79">STOWA2024_NDJF_T(A79*60,K79,I79,J79,"")</f>
        <v>138.83787542511305</v>
      </c>
      <c r="M79">
        <f t="shared" si="19"/>
        <v>2.1607936528949209E-2</v>
      </c>
    </row>
    <row r="80" spans="1:13" x14ac:dyDescent="0.3">
      <c r="A80">
        <v>48</v>
      </c>
      <c r="B80">
        <f t="shared" si="20"/>
        <v>7.5017116397697314E-3</v>
      </c>
      <c r="C80">
        <f t="shared" si="16"/>
        <v>7.5017116397697314E-3</v>
      </c>
      <c r="D80" t="s">
        <v>33</v>
      </c>
      <c r="E80" t="s">
        <v>19</v>
      </c>
      <c r="F80">
        <v>1</v>
      </c>
      <c r="G80">
        <f t="shared" si="21"/>
        <v>90</v>
      </c>
      <c r="I80">
        <v>2100</v>
      </c>
      <c r="J80" t="s">
        <v>28</v>
      </c>
      <c r="K80">
        <f t="shared" si="22"/>
        <v>92.5</v>
      </c>
      <c r="L80" cm="1">
        <f t="array" ref="L80">STOWA2024_NDJF_T(A80*60,K80,I80,J80,"")</f>
        <v>212.67206666336523</v>
      </c>
      <c r="M80">
        <f t="shared" si="19"/>
        <v>1.4106224889179477E-2</v>
      </c>
    </row>
    <row r="81" spans="1:13" x14ac:dyDescent="0.3">
      <c r="A81">
        <v>48</v>
      </c>
      <c r="B81">
        <f t="shared" si="20"/>
        <v>4.8051867661636858E-3</v>
      </c>
      <c r="C81">
        <f t="shared" si="16"/>
        <v>4.8051867661636858E-3</v>
      </c>
      <c r="D81" t="s">
        <v>33</v>
      </c>
      <c r="E81" t="s">
        <v>19</v>
      </c>
      <c r="F81">
        <v>1</v>
      </c>
      <c r="G81">
        <f t="shared" si="21"/>
        <v>95</v>
      </c>
      <c r="I81">
        <v>2100</v>
      </c>
      <c r="J81" t="s">
        <v>28</v>
      </c>
      <c r="K81">
        <f t="shared" si="22"/>
        <v>97.5</v>
      </c>
      <c r="L81" cm="1">
        <f t="array" ref="L81">STOWA2024_NDJF_T(A81*60,K81,I81,J81,"")</f>
        <v>322.54464075105551</v>
      </c>
      <c r="M81">
        <f t="shared" si="19"/>
        <v>9.3010381230157913E-3</v>
      </c>
    </row>
    <row r="82" spans="1:13" x14ac:dyDescent="0.3">
      <c r="A82">
        <v>48</v>
      </c>
      <c r="B82">
        <f t="shared" si="20"/>
        <v>3.1098451924398557E-3</v>
      </c>
      <c r="C82">
        <f t="shared" si="16"/>
        <v>3.1098451924398557E-3</v>
      </c>
      <c r="D82" t="s">
        <v>33</v>
      </c>
      <c r="E82" t="s">
        <v>19</v>
      </c>
      <c r="F82">
        <v>1</v>
      </c>
      <c r="G82">
        <f t="shared" si="21"/>
        <v>100</v>
      </c>
      <c r="I82">
        <v>2100</v>
      </c>
      <c r="J82" t="s">
        <v>28</v>
      </c>
      <c r="K82">
        <f t="shared" si="22"/>
        <v>102.5</v>
      </c>
      <c r="L82" cm="1">
        <f t="array" ref="L82">STOWA2024_NDJF_T(A82*60,K82,I82,J82,"")</f>
        <v>484.55928181209578</v>
      </c>
      <c r="M82">
        <f t="shared" si="19"/>
        <v>6.1911929305759356E-3</v>
      </c>
    </row>
    <row r="83" spans="1:13" x14ac:dyDescent="0.3">
      <c r="A83">
        <v>48</v>
      </c>
      <c r="B83">
        <f t="shared" si="20"/>
        <v>2.0325095220048569E-3</v>
      </c>
      <c r="C83">
        <f t="shared" si="16"/>
        <v>2.0325095220048569E-3</v>
      </c>
      <c r="D83" t="s">
        <v>33</v>
      </c>
      <c r="E83" t="s">
        <v>19</v>
      </c>
      <c r="F83">
        <v>1</v>
      </c>
      <c r="G83">
        <f t="shared" si="21"/>
        <v>105</v>
      </c>
      <c r="I83">
        <v>2100</v>
      </c>
      <c r="J83" t="s">
        <v>28</v>
      </c>
      <c r="K83">
        <f t="shared" si="22"/>
        <v>107.5</v>
      </c>
      <c r="L83" cm="1">
        <f t="array" ref="L83">STOWA2024_NDJF_T(A83*60,K83,I83,J83,"")</f>
        <v>721.38215518329116</v>
      </c>
      <c r="M83">
        <f t="shared" si="19"/>
        <v>4.1586834085710787E-3</v>
      </c>
    </row>
    <row r="84" spans="1:13" x14ac:dyDescent="0.3">
      <c r="A84">
        <v>48</v>
      </c>
      <c r="B84">
        <f t="shared" si="20"/>
        <v>1.3409212837334479E-3</v>
      </c>
      <c r="C84">
        <f t="shared" si="16"/>
        <v>1.3409212837334479E-3</v>
      </c>
      <c r="D84" t="s">
        <v>33</v>
      </c>
      <c r="E84" t="s">
        <v>19</v>
      </c>
      <c r="F84">
        <v>1</v>
      </c>
      <c r="G84">
        <f t="shared" si="21"/>
        <v>110</v>
      </c>
      <c r="I84">
        <v>2100</v>
      </c>
      <c r="J84" t="s">
        <v>28</v>
      </c>
      <c r="K84">
        <f t="shared" si="22"/>
        <v>112.5</v>
      </c>
      <c r="L84" cm="1">
        <f t="array" ref="L84">STOWA2024_NDJF_T(A84*60,K84,I84,J84,"")</f>
        <v>1064.6746840537046</v>
      </c>
      <c r="M84">
        <f t="shared" si="19"/>
        <v>2.8177621248376308E-3</v>
      </c>
    </row>
    <row r="85" spans="1:13" x14ac:dyDescent="0.3">
      <c r="A85">
        <v>48</v>
      </c>
      <c r="B85">
        <f t="shared" si="20"/>
        <v>8.9262265371282219E-4</v>
      </c>
      <c r="C85">
        <f t="shared" si="16"/>
        <v>8.9262265371282219E-4</v>
      </c>
      <c r="D85" t="s">
        <v>33</v>
      </c>
      <c r="E85" t="s">
        <v>19</v>
      </c>
      <c r="F85">
        <v>1</v>
      </c>
      <c r="G85">
        <f t="shared" si="21"/>
        <v>115</v>
      </c>
      <c r="I85">
        <v>2100</v>
      </c>
      <c r="J85" t="s">
        <v>28</v>
      </c>
      <c r="K85">
        <f t="shared" si="22"/>
        <v>117.5</v>
      </c>
      <c r="L85" cm="1">
        <f t="array" ref="L85">STOWA2024_NDJF_T(A85*60,K85,I85,J85,"")</f>
        <v>1558.3286535843445</v>
      </c>
      <c r="M85">
        <f t="shared" si="19"/>
        <v>1.9251394711248086E-3</v>
      </c>
    </row>
    <row r="86" spans="1:13" x14ac:dyDescent="0.3">
      <c r="A86">
        <v>48</v>
      </c>
      <c r="B86">
        <f t="shared" si="20"/>
        <v>5.9935670056917851E-4</v>
      </c>
      <c r="C86">
        <f t="shared" si="16"/>
        <v>5.9935670056917851E-4</v>
      </c>
      <c r="D86" t="s">
        <v>33</v>
      </c>
      <c r="E86" t="s">
        <v>19</v>
      </c>
      <c r="F86">
        <v>1</v>
      </c>
      <c r="G86">
        <f t="shared" si="21"/>
        <v>120</v>
      </c>
      <c r="I86">
        <v>2100</v>
      </c>
      <c r="J86" t="s">
        <v>28</v>
      </c>
      <c r="K86">
        <f t="shared" si="22"/>
        <v>122.5</v>
      </c>
      <c r="L86" cm="1">
        <f t="array" ref="L86">STOWA2024_NDJF_T(A86*60,K86,I86,J86,"")</f>
        <v>2262.8141401646908</v>
      </c>
      <c r="M86">
        <f t="shared" si="19"/>
        <v>1.3257827705556301E-3</v>
      </c>
    </row>
    <row r="87" spans="1:13" x14ac:dyDescent="0.3">
      <c r="A87">
        <v>48</v>
      </c>
      <c r="B87">
        <f t="shared" si="20"/>
        <v>4.0576367236694615E-4</v>
      </c>
      <c r="C87">
        <f t="shared" si="16"/>
        <v>4.0576367236694615E-4</v>
      </c>
      <c r="D87" t="s">
        <v>33</v>
      </c>
      <c r="E87" t="s">
        <v>19</v>
      </c>
      <c r="F87">
        <v>1</v>
      </c>
      <c r="G87">
        <f t="shared" si="21"/>
        <v>125</v>
      </c>
      <c r="I87">
        <v>2100</v>
      </c>
      <c r="J87" t="s">
        <v>28</v>
      </c>
      <c r="K87">
        <f t="shared" si="22"/>
        <v>127.5</v>
      </c>
      <c r="L87" cm="1">
        <f t="array" ref="L87">STOWA2024_NDJF_T(A87*60,K87,I87,J87,"")</f>
        <v>3260.8018745549334</v>
      </c>
      <c r="M87">
        <f t="shared" si="19"/>
        <v>9.2001909818868396E-4</v>
      </c>
    </row>
    <row r="88" spans="1:13" x14ac:dyDescent="0.3">
      <c r="A88">
        <v>48</v>
      </c>
      <c r="B88">
        <f t="shared" si="20"/>
        <v>2.7687916519326494E-4</v>
      </c>
      <c r="C88">
        <f t="shared" si="16"/>
        <v>2.7687916519326494E-4</v>
      </c>
      <c r="D88" t="s">
        <v>33</v>
      </c>
      <c r="E88" t="s">
        <v>19</v>
      </c>
      <c r="F88">
        <v>1</v>
      </c>
      <c r="G88">
        <f t="shared" si="21"/>
        <v>130</v>
      </c>
      <c r="I88">
        <v>2100</v>
      </c>
      <c r="J88" t="s">
        <v>28</v>
      </c>
      <c r="K88">
        <f t="shared" si="22"/>
        <v>132.5</v>
      </c>
      <c r="L88" cm="1">
        <f t="array" ref="L88">STOWA2024_NDJF_T(A88*60,K88,I88,J88,"")</f>
        <v>4664.614722378572</v>
      </c>
      <c r="M88">
        <f t="shared" si="19"/>
        <v>6.4313993299541902E-4</v>
      </c>
    </row>
    <row r="89" spans="1:13" x14ac:dyDescent="0.3">
      <c r="A89">
        <v>48</v>
      </c>
      <c r="B89">
        <f t="shared" si="20"/>
        <v>1.9037759490371216E-4</v>
      </c>
      <c r="C89">
        <f t="shared" si="16"/>
        <v>1.9037759490371216E-4</v>
      </c>
      <c r="D89" t="s">
        <v>33</v>
      </c>
      <c r="E89" t="s">
        <v>19</v>
      </c>
      <c r="F89">
        <v>1</v>
      </c>
      <c r="G89">
        <f t="shared" si="21"/>
        <v>135</v>
      </c>
      <c r="I89">
        <v>2100</v>
      </c>
      <c r="J89" t="s">
        <v>28</v>
      </c>
      <c r="K89">
        <f t="shared" si="22"/>
        <v>137.5</v>
      </c>
      <c r="L89" cm="1">
        <f t="array" ref="L89">STOWA2024_NDJF_T(A89*60,K89,I89,J89,"")</f>
        <v>6625.9928169916611</v>
      </c>
      <c r="M89">
        <f t="shared" si="19"/>
        <v>4.5276233809170687E-4</v>
      </c>
    </row>
    <row r="90" spans="1:13" x14ac:dyDescent="0.3">
      <c r="A90">
        <v>48</v>
      </c>
      <c r="B90">
        <f t="shared" si="20"/>
        <v>1.3186161433606649E-4</v>
      </c>
      <c r="C90">
        <f t="shared" si="16"/>
        <v>1.3186161433606649E-4</v>
      </c>
      <c r="D90" t="s">
        <v>33</v>
      </c>
      <c r="E90" t="s">
        <v>19</v>
      </c>
      <c r="F90">
        <v>1</v>
      </c>
      <c r="G90">
        <f t="shared" si="21"/>
        <v>140</v>
      </c>
      <c r="I90">
        <v>2100</v>
      </c>
      <c r="J90" t="s">
        <v>28</v>
      </c>
      <c r="K90">
        <f t="shared" si="22"/>
        <v>142.5</v>
      </c>
      <c r="L90" cm="1">
        <f t="array" ref="L90">STOWA2024_NDJF_T(A90*60,K90,I90,J90,"")</f>
        <v>9348.6856772702122</v>
      </c>
      <c r="M90">
        <f t="shared" si="19"/>
        <v>3.2090072375564037E-4</v>
      </c>
    </row>
    <row r="91" spans="1:13" x14ac:dyDescent="0.3">
      <c r="A91">
        <v>48</v>
      </c>
      <c r="B91">
        <f t="shared" si="20"/>
        <v>9.1971584140741031E-5</v>
      </c>
      <c r="C91">
        <f t="shared" si="16"/>
        <v>9.1971584140741031E-5</v>
      </c>
      <c r="D91" t="s">
        <v>33</v>
      </c>
      <c r="E91" t="s">
        <v>19</v>
      </c>
      <c r="F91">
        <v>1</v>
      </c>
      <c r="G91">
        <f t="shared" si="21"/>
        <v>145</v>
      </c>
      <c r="I91">
        <v>2100</v>
      </c>
      <c r="J91" t="s">
        <v>28</v>
      </c>
      <c r="K91">
        <f t="shared" si="22"/>
        <v>147.5</v>
      </c>
      <c r="L91" cm="1">
        <f t="array" ref="L91">STOWA2024_NDJF_T(A91*60,K91,I91,J91,"")</f>
        <v>13104.491656442462</v>
      </c>
      <c r="M91">
        <f t="shared" si="19"/>
        <v>2.2892913961489934E-4</v>
      </c>
    </row>
    <row r="92" spans="1:13" x14ac:dyDescent="0.3">
      <c r="A92">
        <v>48</v>
      </c>
      <c r="B92">
        <f t="shared" si="20"/>
        <v>6.4585188407449045E-5</v>
      </c>
      <c r="C92">
        <f t="shared" si="16"/>
        <v>6.4585188407449045E-5</v>
      </c>
      <c r="D92" t="s">
        <v>33</v>
      </c>
      <c r="E92" t="s">
        <v>19</v>
      </c>
      <c r="F92">
        <v>1</v>
      </c>
      <c r="G92">
        <f t="shared" si="21"/>
        <v>150</v>
      </c>
      <c r="I92">
        <v>2100</v>
      </c>
      <c r="J92" t="s">
        <v>28</v>
      </c>
      <c r="K92">
        <f t="shared" si="22"/>
        <v>152.5</v>
      </c>
      <c r="L92" cm="1">
        <f t="array" ref="L92">STOWA2024_NDJF_T(A92*60,K92,I92,J92,"")</f>
        <v>18254.398643568693</v>
      </c>
      <c r="M92">
        <f t="shared" si="19"/>
        <v>1.643439512074503E-4</v>
      </c>
    </row>
    <row r="93" spans="1:13" x14ac:dyDescent="0.3">
      <c r="A93">
        <v>48</v>
      </c>
      <c r="B93">
        <f t="shared" si="20"/>
        <v>4.5649770179864989E-5</v>
      </c>
      <c r="C93">
        <f t="shared" si="16"/>
        <v>4.5649770179864989E-5</v>
      </c>
      <c r="D93" t="s">
        <v>33</v>
      </c>
      <c r="E93" t="s">
        <v>19</v>
      </c>
      <c r="F93">
        <v>1</v>
      </c>
      <c r="G93">
        <f t="shared" si="21"/>
        <v>155</v>
      </c>
      <c r="I93">
        <v>2100</v>
      </c>
      <c r="J93" t="s">
        <v>28</v>
      </c>
      <c r="K93">
        <f t="shared" si="22"/>
        <v>157.5</v>
      </c>
      <c r="L93" cm="1">
        <f t="array" ref="L93">STOWA2024_NDJF_T(A93*60,K93,I93,J93,"")</f>
        <v>25275.038540455327</v>
      </c>
      <c r="M93">
        <f t="shared" si="19"/>
        <v>1.1869418102758531E-4</v>
      </c>
    </row>
    <row r="94" spans="1:13" x14ac:dyDescent="0.3">
      <c r="A94">
        <v>48</v>
      </c>
      <c r="B94" s="1">
        <f>M93</f>
        <v>1.1869418102758531E-4</v>
      </c>
      <c r="C94">
        <f t="shared" si="16"/>
        <v>1.1869418102758531E-4</v>
      </c>
      <c r="D94" t="s">
        <v>33</v>
      </c>
      <c r="E94" t="s">
        <v>19</v>
      </c>
      <c r="F94">
        <v>1</v>
      </c>
      <c r="G94">
        <f t="shared" si="21"/>
        <v>160</v>
      </c>
      <c r="I94">
        <v>2100</v>
      </c>
      <c r="J94" t="s">
        <v>28</v>
      </c>
      <c r="K94" s="1">
        <v>999</v>
      </c>
      <c r="L94" cm="1">
        <f t="array" ref="L94">STOWA2024_NDJF_T(A94*60,K94,I94,J94,"")</f>
        <v>1645140149064675.8</v>
      </c>
      <c r="M94">
        <f t="shared" si="19"/>
        <v>1.8235528454555152E-15</v>
      </c>
    </row>
    <row r="95" spans="1:13" x14ac:dyDescent="0.3">
      <c r="A95">
        <v>96</v>
      </c>
      <c r="B95" s="1">
        <f>365.25*24/A95 - M95</f>
        <v>6.6888958029679486</v>
      </c>
      <c r="C95">
        <f>B95</f>
        <v>6.6888958029679486</v>
      </c>
      <c r="D95" t="s">
        <v>33</v>
      </c>
      <c r="E95" t="s">
        <v>19</v>
      </c>
      <c r="F95">
        <v>1</v>
      </c>
      <c r="G95">
        <v>10</v>
      </c>
      <c r="I95">
        <v>2100</v>
      </c>
      <c r="J95" t="s">
        <v>28</v>
      </c>
      <c r="K95" s="1">
        <v>12.5</v>
      </c>
      <c r="L95" cm="1">
        <f t="array" ref="L95">STOWA2024_NDJF_T(A95*60,K95,I95,J95,"")</f>
        <v>3.5451101716431233E-2</v>
      </c>
      <c r="M95">
        <f t="shared" si="19"/>
        <v>84.623604197032051</v>
      </c>
    </row>
    <row r="96" spans="1:13" x14ac:dyDescent="0.3">
      <c r="A96">
        <v>96</v>
      </c>
      <c r="B96">
        <f t="shared" ref="B96:B100" si="23">M95-M96</f>
        <v>30.737896551619968</v>
      </c>
      <c r="C96">
        <f t="shared" ref="C96:C125" si="24">B96</f>
        <v>30.737896551619968</v>
      </c>
      <c r="D96" t="s">
        <v>33</v>
      </c>
      <c r="E96" t="s">
        <v>19</v>
      </c>
      <c r="F96">
        <v>1</v>
      </c>
      <c r="G96">
        <f t="shared" ref="G96:G100" si="25">G95+5</f>
        <v>15</v>
      </c>
      <c r="I96">
        <v>2100</v>
      </c>
      <c r="J96" t="s">
        <v>28</v>
      </c>
      <c r="K96">
        <f t="shared" ref="K96:K100" si="26">AVERAGE(G96:G97)</f>
        <v>17.5</v>
      </c>
      <c r="L96" cm="1">
        <f t="array" ref="L96">STOWA2024_NDJF_T(A96*60,K96,I96,J96,"")</f>
        <v>5.5673389681381032E-2</v>
      </c>
      <c r="M96">
        <f t="shared" si="19"/>
        <v>53.885707645412083</v>
      </c>
    </row>
    <row r="97" spans="1:13" x14ac:dyDescent="0.3">
      <c r="A97">
        <v>96</v>
      </c>
      <c r="B97">
        <f t="shared" si="23"/>
        <v>19.419973515403058</v>
      </c>
      <c r="C97">
        <f t="shared" si="24"/>
        <v>19.419973515403058</v>
      </c>
      <c r="D97" t="s">
        <v>33</v>
      </c>
      <c r="E97" t="s">
        <v>19</v>
      </c>
      <c r="F97">
        <v>1</v>
      </c>
      <c r="G97">
        <f t="shared" si="25"/>
        <v>20</v>
      </c>
      <c r="I97">
        <v>2100</v>
      </c>
      <c r="J97" t="s">
        <v>28</v>
      </c>
      <c r="K97">
        <f t="shared" si="26"/>
        <v>22.5</v>
      </c>
      <c r="L97" cm="1">
        <f t="array" ref="L97">STOWA2024_NDJF_T(A97*60,K97,I97,J97,"")</f>
        <v>8.7042974006693946E-2</v>
      </c>
      <c r="M97">
        <f t="shared" si="19"/>
        <v>34.465734130009025</v>
      </c>
    </row>
    <row r="98" spans="1:13" x14ac:dyDescent="0.3">
      <c r="A98">
        <v>96</v>
      </c>
      <c r="B98">
        <f t="shared" si="23"/>
        <v>12.325411400060492</v>
      </c>
      <c r="C98">
        <f t="shared" si="24"/>
        <v>12.325411400060492</v>
      </c>
      <c r="D98" t="s">
        <v>33</v>
      </c>
      <c r="E98" t="s">
        <v>19</v>
      </c>
      <c r="F98">
        <v>1</v>
      </c>
      <c r="G98">
        <f t="shared" si="25"/>
        <v>25</v>
      </c>
      <c r="I98">
        <v>2100</v>
      </c>
      <c r="J98" t="s">
        <v>28</v>
      </c>
      <c r="K98">
        <f t="shared" si="26"/>
        <v>27.5</v>
      </c>
      <c r="L98" cm="1">
        <f t="array" ref="L98">STOWA2024_NDJF_T(A98*60,K98,I98,J98,"")</f>
        <v>0.13549937986865893</v>
      </c>
      <c r="M98">
        <f t="shared" si="19"/>
        <v>22.140322729948533</v>
      </c>
    </row>
    <row r="99" spans="1:13" x14ac:dyDescent="0.3">
      <c r="A99">
        <v>96</v>
      </c>
      <c r="B99">
        <f t="shared" si="23"/>
        <v>7.8565882877521531</v>
      </c>
      <c r="C99">
        <f t="shared" si="24"/>
        <v>7.8565882877521531</v>
      </c>
      <c r="D99" t="s">
        <v>33</v>
      </c>
      <c r="E99" t="s">
        <v>19</v>
      </c>
      <c r="F99">
        <v>1</v>
      </c>
      <c r="G99">
        <f t="shared" si="25"/>
        <v>30</v>
      </c>
      <c r="I99">
        <v>2100</v>
      </c>
      <c r="J99" t="s">
        <v>28</v>
      </c>
      <c r="K99">
        <f t="shared" si="26"/>
        <v>32.5</v>
      </c>
      <c r="L99" cm="1">
        <f t="array" ref="L99">STOWA2024_NDJF_T(A99*60,K99,I99,J99,"")</f>
        <v>0.21002910773372627</v>
      </c>
      <c r="M99">
        <f t="shared" si="19"/>
        <v>14.28373444219638</v>
      </c>
    </row>
    <row r="100" spans="1:13" x14ac:dyDescent="0.3">
      <c r="A100">
        <v>96</v>
      </c>
      <c r="B100">
        <f t="shared" si="23"/>
        <v>5.0300454672428963</v>
      </c>
      <c r="C100">
        <f t="shared" si="24"/>
        <v>5.0300454672428963</v>
      </c>
      <c r="D100" t="s">
        <v>33</v>
      </c>
      <c r="E100" t="s">
        <v>19</v>
      </c>
      <c r="F100">
        <v>1</v>
      </c>
      <c r="G100">
        <f t="shared" si="25"/>
        <v>35</v>
      </c>
      <c r="I100">
        <v>2100</v>
      </c>
      <c r="J100" t="s">
        <v>28</v>
      </c>
      <c r="K100">
        <f t="shared" si="26"/>
        <v>37.5</v>
      </c>
      <c r="L100" cm="1">
        <f t="array" ref="L100">STOWA2024_NDJF_T(A100*60,K100,I100,J100,"")</f>
        <v>0.32419503271829819</v>
      </c>
      <c r="M100">
        <f t="shared" si="19"/>
        <v>9.2536889749534836</v>
      </c>
    </row>
    <row r="101" spans="1:13" x14ac:dyDescent="0.3">
      <c r="A101">
        <v>96</v>
      </c>
      <c r="B101">
        <f>M100-M101</f>
        <v>3.2340437331231264</v>
      </c>
      <c r="C101">
        <f t="shared" si="24"/>
        <v>3.2340437331231264</v>
      </c>
      <c r="D101" t="s">
        <v>33</v>
      </c>
      <c r="E101" t="s">
        <v>19</v>
      </c>
      <c r="F101">
        <v>1</v>
      </c>
      <c r="G101">
        <f>G100+5</f>
        <v>40</v>
      </c>
      <c r="I101">
        <v>2100</v>
      </c>
      <c r="J101" t="s">
        <v>28</v>
      </c>
      <c r="K101">
        <f>AVERAGE(G101:G102)</f>
        <v>42.5</v>
      </c>
      <c r="L101" cm="1">
        <f t="array" ref="L101">STOWA2024_NDJF_T(A101*60,K101,I101,J101,"")</f>
        <v>0.49836823923660462</v>
      </c>
      <c r="M101">
        <f t="shared" si="19"/>
        <v>6.0196452418303572</v>
      </c>
    </row>
    <row r="102" spans="1:13" x14ac:dyDescent="0.3">
      <c r="A102">
        <v>96</v>
      </c>
      <c r="B102">
        <f t="shared" ref="B102:B124" si="27">M101-M102</f>
        <v>2.0879705073286141</v>
      </c>
      <c r="C102">
        <f t="shared" si="24"/>
        <v>2.0879705073286141</v>
      </c>
      <c r="D102" t="s">
        <v>33</v>
      </c>
      <c r="E102" t="s">
        <v>19</v>
      </c>
      <c r="F102">
        <v>1</v>
      </c>
      <c r="G102">
        <f t="shared" ref="G102:G125" si="28">G101+5</f>
        <v>45</v>
      </c>
      <c r="I102">
        <v>2100</v>
      </c>
      <c r="J102" t="s">
        <v>28</v>
      </c>
      <c r="K102">
        <f t="shared" ref="K102:K124" si="29">AVERAGE(G102:G103)</f>
        <v>47.5</v>
      </c>
      <c r="L102" cm="1">
        <f t="array" ref="L102">STOWA2024_NDJF_T(A102*60,K102,I102,J102,"")</f>
        <v>0.76303361864449526</v>
      </c>
      <c r="M102">
        <f t="shared" si="19"/>
        <v>3.9316747345017431</v>
      </c>
    </row>
    <row r="103" spans="1:13" x14ac:dyDescent="0.3">
      <c r="A103">
        <v>96</v>
      </c>
      <c r="B103">
        <f t="shared" si="27"/>
        <v>1.3533168505991124</v>
      </c>
      <c r="C103">
        <f t="shared" si="24"/>
        <v>1.3533168505991124</v>
      </c>
      <c r="D103" t="s">
        <v>33</v>
      </c>
      <c r="E103" t="s">
        <v>19</v>
      </c>
      <c r="F103">
        <v>1</v>
      </c>
      <c r="G103">
        <f t="shared" si="28"/>
        <v>50</v>
      </c>
      <c r="I103">
        <v>2100</v>
      </c>
      <c r="J103" t="s">
        <v>28</v>
      </c>
      <c r="K103">
        <f t="shared" si="29"/>
        <v>52.5</v>
      </c>
      <c r="L103" cm="1">
        <f t="array" ref="L103">STOWA2024_NDJF_T(A103*60,K103,I103,J103,"")</f>
        <v>1.1635312610129853</v>
      </c>
      <c r="M103">
        <f t="shared" si="19"/>
        <v>2.5783578839026307</v>
      </c>
    </row>
    <row r="104" spans="1:13" x14ac:dyDescent="0.3">
      <c r="A104">
        <v>96</v>
      </c>
      <c r="B104">
        <f t="shared" si="27"/>
        <v>0.8810830011115498</v>
      </c>
      <c r="C104">
        <f t="shared" si="24"/>
        <v>0.8810830011115498</v>
      </c>
      <c r="D104" t="s">
        <v>33</v>
      </c>
      <c r="E104" t="s">
        <v>19</v>
      </c>
      <c r="F104">
        <v>1</v>
      </c>
      <c r="G104">
        <f t="shared" si="28"/>
        <v>55</v>
      </c>
      <c r="I104">
        <v>2100</v>
      </c>
      <c r="J104" t="s">
        <v>28</v>
      </c>
      <c r="K104">
        <f t="shared" si="29"/>
        <v>57.5</v>
      </c>
      <c r="L104" cm="1">
        <f t="array" ref="L104">STOWA2024_NDJF_T(A104*60,K104,I104,J104,"")</f>
        <v>1.7675392656884519</v>
      </c>
      <c r="M104">
        <f t="shared" si="19"/>
        <v>1.6972748827910809</v>
      </c>
    </row>
    <row r="105" spans="1:13" x14ac:dyDescent="0.3">
      <c r="A105">
        <v>96</v>
      </c>
      <c r="B105">
        <f t="shared" si="27"/>
        <v>0.57571408219449083</v>
      </c>
      <c r="C105">
        <f t="shared" si="24"/>
        <v>0.57571408219449083</v>
      </c>
      <c r="D105" t="s">
        <v>33</v>
      </c>
      <c r="E105" t="s">
        <v>19</v>
      </c>
      <c r="F105">
        <v>1</v>
      </c>
      <c r="G105">
        <f t="shared" si="28"/>
        <v>60</v>
      </c>
      <c r="I105">
        <v>2100</v>
      </c>
      <c r="J105" t="s">
        <v>28</v>
      </c>
      <c r="K105">
        <f t="shared" si="29"/>
        <v>62.5</v>
      </c>
      <c r="L105" cm="1">
        <f t="array" ref="L105">STOWA2024_NDJF_T(A105*60,K105,I105,J105,"")</f>
        <v>2.6748438411936424</v>
      </c>
      <c r="M105">
        <f t="shared" si="19"/>
        <v>1.12156080059659</v>
      </c>
    </row>
    <row r="106" spans="1:13" x14ac:dyDescent="0.3">
      <c r="A106">
        <v>96</v>
      </c>
      <c r="B106">
        <f t="shared" si="27"/>
        <v>0.3776593290122775</v>
      </c>
      <c r="C106">
        <f t="shared" si="24"/>
        <v>0.3776593290122775</v>
      </c>
      <c r="D106" t="s">
        <v>33</v>
      </c>
      <c r="E106" t="s">
        <v>19</v>
      </c>
      <c r="F106">
        <v>1</v>
      </c>
      <c r="G106">
        <f t="shared" si="28"/>
        <v>65</v>
      </c>
      <c r="I106">
        <v>2100</v>
      </c>
      <c r="J106" t="s">
        <v>28</v>
      </c>
      <c r="K106">
        <f t="shared" si="29"/>
        <v>67.5</v>
      </c>
      <c r="L106" cm="1">
        <f t="array" ref="L106">STOWA2024_NDJF_T(A106*60,K106,I106,J106,"")</f>
        <v>4.0327921298647214</v>
      </c>
      <c r="M106">
        <f t="shared" si="19"/>
        <v>0.74390147158431252</v>
      </c>
    </row>
    <row r="107" spans="1:13" x14ac:dyDescent="0.3">
      <c r="A107">
        <v>96</v>
      </c>
      <c r="B107">
        <f t="shared" si="27"/>
        <v>0.2486762508670125</v>
      </c>
      <c r="C107">
        <f t="shared" si="24"/>
        <v>0.2486762508670125</v>
      </c>
      <c r="D107" t="s">
        <v>33</v>
      </c>
      <c r="E107" t="s">
        <v>19</v>
      </c>
      <c r="F107">
        <v>1</v>
      </c>
      <c r="G107">
        <f t="shared" si="28"/>
        <v>70</v>
      </c>
      <c r="I107">
        <v>2100</v>
      </c>
      <c r="J107" t="s">
        <v>28</v>
      </c>
      <c r="K107">
        <f t="shared" si="29"/>
        <v>72.5</v>
      </c>
      <c r="L107" cm="1">
        <f t="array" ref="L107">STOWA2024_NDJF_T(A107*60,K107,I107,J107,"")</f>
        <v>6.0578497913630169</v>
      </c>
      <c r="M107">
        <f t="shared" si="19"/>
        <v>0.49522522071730002</v>
      </c>
    </row>
    <row r="108" spans="1:13" x14ac:dyDescent="0.3">
      <c r="A108">
        <v>96</v>
      </c>
      <c r="B108">
        <f t="shared" si="27"/>
        <v>0.1643521150372883</v>
      </c>
      <c r="C108">
        <f t="shared" si="24"/>
        <v>0.1643521150372883</v>
      </c>
      <c r="D108" t="s">
        <v>33</v>
      </c>
      <c r="E108" t="s">
        <v>19</v>
      </c>
      <c r="F108">
        <v>1</v>
      </c>
      <c r="G108">
        <f t="shared" si="28"/>
        <v>75</v>
      </c>
      <c r="I108">
        <v>2100</v>
      </c>
      <c r="J108" t="s">
        <v>28</v>
      </c>
      <c r="K108">
        <f t="shared" si="29"/>
        <v>77.5</v>
      </c>
      <c r="L108" cm="1">
        <f t="array" ref="L108">STOWA2024_NDJF_T(A108*60,K108,I108,J108,"")</f>
        <v>9.0669200624039483</v>
      </c>
      <c r="M108">
        <f t="shared" si="19"/>
        <v>0.33087310568001171</v>
      </c>
    </row>
    <row r="109" spans="1:13" x14ac:dyDescent="0.3">
      <c r="A109">
        <v>96</v>
      </c>
      <c r="B109">
        <f t="shared" si="27"/>
        <v>0.10902508240019904</v>
      </c>
      <c r="C109">
        <f t="shared" si="24"/>
        <v>0.10902508240019904</v>
      </c>
      <c r="D109" t="s">
        <v>33</v>
      </c>
      <c r="E109" t="s">
        <v>19</v>
      </c>
      <c r="F109">
        <v>1</v>
      </c>
      <c r="G109">
        <f t="shared" si="28"/>
        <v>80</v>
      </c>
      <c r="I109">
        <v>2100</v>
      </c>
      <c r="J109" t="s">
        <v>28</v>
      </c>
      <c r="K109">
        <f t="shared" si="29"/>
        <v>82.5</v>
      </c>
      <c r="L109" cm="1">
        <f t="array" ref="L109">STOWA2024_NDJF_T(A109*60,K109,I109,J109,"")</f>
        <v>13.522770929611383</v>
      </c>
      <c r="M109">
        <f t="shared" si="19"/>
        <v>0.22184802327981268</v>
      </c>
    </row>
    <row r="110" spans="1:13" x14ac:dyDescent="0.3">
      <c r="A110">
        <v>96</v>
      </c>
      <c r="B110">
        <f t="shared" si="27"/>
        <v>7.2580024538589971E-2</v>
      </c>
      <c r="C110">
        <f t="shared" si="24"/>
        <v>7.2580024538589971E-2</v>
      </c>
      <c r="D110" t="s">
        <v>33</v>
      </c>
      <c r="E110" t="s">
        <v>19</v>
      </c>
      <c r="F110">
        <v>1</v>
      </c>
      <c r="G110">
        <f t="shared" si="28"/>
        <v>85</v>
      </c>
      <c r="I110">
        <v>2100</v>
      </c>
      <c r="J110" t="s">
        <v>28</v>
      </c>
      <c r="K110">
        <f t="shared" si="29"/>
        <v>87.5</v>
      </c>
      <c r="L110" cm="1">
        <f t="array" ref="L110">STOWA2024_NDJF_T(A110*60,K110,I110,J110,"")</f>
        <v>20.098078793170711</v>
      </c>
      <c r="M110">
        <f t="shared" si="19"/>
        <v>0.14926799874122271</v>
      </c>
    </row>
    <row r="111" spans="1:13" x14ac:dyDescent="0.3">
      <c r="A111">
        <v>96</v>
      </c>
      <c r="B111">
        <f t="shared" si="27"/>
        <v>4.8490240867702927E-2</v>
      </c>
      <c r="C111">
        <f t="shared" si="24"/>
        <v>4.8490240867702927E-2</v>
      </c>
      <c r="D111" t="s">
        <v>33</v>
      </c>
      <c r="E111" t="s">
        <v>19</v>
      </c>
      <c r="F111">
        <v>1</v>
      </c>
      <c r="G111">
        <f t="shared" si="28"/>
        <v>90</v>
      </c>
      <c r="I111">
        <v>2100</v>
      </c>
      <c r="J111" t="s">
        <v>28</v>
      </c>
      <c r="K111">
        <f t="shared" si="29"/>
        <v>92.5</v>
      </c>
      <c r="L111" cm="1">
        <f t="array" ref="L111">STOWA2024_NDJF_T(A111*60,K111,I111,J111,"")</f>
        <v>29.768473354657516</v>
      </c>
      <c r="M111">
        <f t="shared" si="19"/>
        <v>0.10077775787351978</v>
      </c>
    </row>
    <row r="112" spans="1:13" x14ac:dyDescent="0.3">
      <c r="A112">
        <v>96</v>
      </c>
      <c r="B112">
        <f t="shared" si="27"/>
        <v>3.2508672936957847E-2</v>
      </c>
      <c r="C112">
        <f t="shared" si="24"/>
        <v>3.2508672936957847E-2</v>
      </c>
      <c r="D112" t="s">
        <v>33</v>
      </c>
      <c r="E112" t="s">
        <v>19</v>
      </c>
      <c r="F112">
        <v>1</v>
      </c>
      <c r="G112">
        <f t="shared" si="28"/>
        <v>95</v>
      </c>
      <c r="I112">
        <v>2100</v>
      </c>
      <c r="J112" t="s">
        <v>28</v>
      </c>
      <c r="K112">
        <f t="shared" si="29"/>
        <v>97.5</v>
      </c>
      <c r="L112" cm="1">
        <f t="array" ref="L112">STOWA2024_NDJF_T(A112*60,K112,I112,J112,"")</f>
        <v>43.94375584186762</v>
      </c>
      <c r="M112">
        <f t="shared" si="19"/>
        <v>6.8269084936561933E-2</v>
      </c>
    </row>
    <row r="113" spans="1:13" x14ac:dyDescent="0.3">
      <c r="A113">
        <v>96</v>
      </c>
      <c r="B113">
        <f t="shared" si="27"/>
        <v>2.1868858900596193E-2</v>
      </c>
      <c r="C113">
        <f t="shared" si="24"/>
        <v>2.1868858900596193E-2</v>
      </c>
      <c r="D113" t="s">
        <v>33</v>
      </c>
      <c r="E113" t="s">
        <v>19</v>
      </c>
      <c r="F113">
        <v>1</v>
      </c>
      <c r="G113">
        <f t="shared" si="28"/>
        <v>100</v>
      </c>
      <c r="I113">
        <v>2100</v>
      </c>
      <c r="J113" t="s">
        <v>28</v>
      </c>
      <c r="K113">
        <f t="shared" si="29"/>
        <v>102.5</v>
      </c>
      <c r="L113" cm="1">
        <f t="array" ref="L113">STOWA2024_NDJF_T(A113*60,K113,I113,J113,"")</f>
        <v>64.654857449932251</v>
      </c>
      <c r="M113">
        <f t="shared" si="19"/>
        <v>4.640022603596574E-2</v>
      </c>
    </row>
    <row r="114" spans="1:13" x14ac:dyDescent="0.3">
      <c r="A114">
        <v>96</v>
      </c>
      <c r="B114">
        <f t="shared" si="27"/>
        <v>1.4760801685184143E-2</v>
      </c>
      <c r="C114">
        <f t="shared" si="24"/>
        <v>1.4760801685184143E-2</v>
      </c>
      <c r="D114" t="s">
        <v>33</v>
      </c>
      <c r="E114" t="s">
        <v>19</v>
      </c>
      <c r="F114">
        <v>1</v>
      </c>
      <c r="G114">
        <f t="shared" si="28"/>
        <v>105</v>
      </c>
      <c r="I114">
        <v>2100</v>
      </c>
      <c r="J114" t="s">
        <v>28</v>
      </c>
      <c r="K114">
        <f t="shared" si="29"/>
        <v>107.5</v>
      </c>
      <c r="L114" cm="1">
        <f t="array" ref="L114">STOWA2024_NDJF_T(A114*60,K114,I114,J114,"")</f>
        <v>94.818412836448786</v>
      </c>
      <c r="M114">
        <f t="shared" si="19"/>
        <v>3.1639424350781598E-2</v>
      </c>
    </row>
    <row r="115" spans="1:13" x14ac:dyDescent="0.3">
      <c r="A115">
        <v>96</v>
      </c>
      <c r="B115">
        <f t="shared" si="27"/>
        <v>9.9960011128673448E-3</v>
      </c>
      <c r="C115">
        <f t="shared" si="24"/>
        <v>9.9960011128673448E-3</v>
      </c>
      <c r="D115" t="s">
        <v>33</v>
      </c>
      <c r="E115" t="s">
        <v>19</v>
      </c>
      <c r="F115">
        <v>1</v>
      </c>
      <c r="G115">
        <f t="shared" si="28"/>
        <v>110</v>
      </c>
      <c r="I115">
        <v>2100</v>
      </c>
      <c r="J115" t="s">
        <v>28</v>
      </c>
      <c r="K115">
        <f t="shared" si="29"/>
        <v>112.5</v>
      </c>
      <c r="L115" cm="1">
        <f t="array" ref="L115">STOWA2024_NDJF_T(A115*60,K115,I115,J115,"")</f>
        <v>138.61023586808099</v>
      </c>
      <c r="M115">
        <f t="shared" si="19"/>
        <v>2.1643423237914253E-2</v>
      </c>
    </row>
    <row r="116" spans="1:13" x14ac:dyDescent="0.3">
      <c r="A116">
        <v>96</v>
      </c>
      <c r="B116">
        <f t="shared" si="27"/>
        <v>6.7912757478980346E-3</v>
      </c>
      <c r="C116">
        <f t="shared" si="24"/>
        <v>6.7912757478980346E-3</v>
      </c>
      <c r="D116" t="s">
        <v>33</v>
      </c>
      <c r="E116" t="s">
        <v>19</v>
      </c>
      <c r="F116">
        <v>1</v>
      </c>
      <c r="G116">
        <f t="shared" si="28"/>
        <v>115</v>
      </c>
      <c r="I116">
        <v>2100</v>
      </c>
      <c r="J116" t="s">
        <v>28</v>
      </c>
      <c r="K116">
        <f t="shared" si="29"/>
        <v>117.5</v>
      </c>
      <c r="L116" cm="1">
        <f t="array" ref="L116">STOWA2024_NDJF_T(A116*60,K116,I116,J116,"")</f>
        <v>201.99099167420968</v>
      </c>
      <c r="M116">
        <f t="shared" si="19"/>
        <v>1.4852147490016218E-2</v>
      </c>
    </row>
    <row r="117" spans="1:13" x14ac:dyDescent="0.3">
      <c r="A117">
        <v>96</v>
      </c>
      <c r="B117">
        <f t="shared" si="27"/>
        <v>4.628730848706469E-3</v>
      </c>
      <c r="C117">
        <f t="shared" si="24"/>
        <v>4.628730848706469E-3</v>
      </c>
      <c r="D117" t="s">
        <v>33</v>
      </c>
      <c r="E117" t="s">
        <v>19</v>
      </c>
      <c r="F117">
        <v>1</v>
      </c>
      <c r="G117">
        <f t="shared" si="28"/>
        <v>120</v>
      </c>
      <c r="I117">
        <v>2100</v>
      </c>
      <c r="J117" t="s">
        <v>28</v>
      </c>
      <c r="K117">
        <f t="shared" si="29"/>
        <v>122.5</v>
      </c>
      <c r="L117" cm="1">
        <f t="array" ref="L117">STOWA2024_NDJF_T(A117*60,K117,I117,J117,"")</f>
        <v>293.44397330711371</v>
      </c>
      <c r="M117">
        <f t="shared" si="19"/>
        <v>1.0223416641309749E-2</v>
      </c>
    </row>
    <row r="118" spans="1:13" x14ac:dyDescent="0.3">
      <c r="A118">
        <v>96</v>
      </c>
      <c r="B118">
        <f t="shared" si="27"/>
        <v>3.1647202755553921E-3</v>
      </c>
      <c r="C118">
        <f t="shared" si="24"/>
        <v>3.1647202755553921E-3</v>
      </c>
      <c r="D118" t="s">
        <v>33</v>
      </c>
      <c r="E118" t="s">
        <v>19</v>
      </c>
      <c r="F118">
        <v>1</v>
      </c>
      <c r="G118">
        <f t="shared" si="28"/>
        <v>125</v>
      </c>
      <c r="I118">
        <v>2100</v>
      </c>
      <c r="J118" t="s">
        <v>28</v>
      </c>
      <c r="K118">
        <f t="shared" si="29"/>
        <v>127.5</v>
      </c>
      <c r="L118" cm="1">
        <f t="array" ref="L118">STOWA2024_NDJF_T(A118*60,K118,I118,J118,"")</f>
        <v>425.00765644980294</v>
      </c>
      <c r="M118">
        <f t="shared" si="19"/>
        <v>7.0586963657543571E-3</v>
      </c>
    </row>
    <row r="119" spans="1:13" x14ac:dyDescent="0.3">
      <c r="A119">
        <v>96</v>
      </c>
      <c r="B119">
        <f t="shared" si="27"/>
        <v>2.1704165860676949E-3</v>
      </c>
      <c r="C119">
        <f t="shared" si="24"/>
        <v>2.1704165860676949E-3</v>
      </c>
      <c r="D119" t="s">
        <v>33</v>
      </c>
      <c r="E119" t="s">
        <v>19</v>
      </c>
      <c r="F119">
        <v>1</v>
      </c>
      <c r="G119">
        <f t="shared" si="28"/>
        <v>130</v>
      </c>
      <c r="I119">
        <v>2100</v>
      </c>
      <c r="J119" t="s">
        <v>28</v>
      </c>
      <c r="K119">
        <f t="shared" si="29"/>
        <v>132.5</v>
      </c>
      <c r="L119" cm="1">
        <f t="array" ref="L119">STOWA2024_NDJF_T(A119*60,K119,I119,J119,"")</f>
        <v>613.71282643570362</v>
      </c>
      <c r="M119">
        <f t="shared" si="19"/>
        <v>4.8882797796866622E-3</v>
      </c>
    </row>
    <row r="120" spans="1:13" x14ac:dyDescent="0.3">
      <c r="A120">
        <v>96</v>
      </c>
      <c r="B120">
        <f t="shared" si="27"/>
        <v>1.4930899138366361E-3</v>
      </c>
      <c r="C120">
        <f t="shared" si="24"/>
        <v>1.4930899138366361E-3</v>
      </c>
      <c r="D120" t="s">
        <v>33</v>
      </c>
      <c r="E120" t="s">
        <v>19</v>
      </c>
      <c r="F120">
        <v>1</v>
      </c>
      <c r="G120">
        <f t="shared" si="28"/>
        <v>135</v>
      </c>
      <c r="I120">
        <v>2100</v>
      </c>
      <c r="J120" t="s">
        <v>28</v>
      </c>
      <c r="K120">
        <f t="shared" si="29"/>
        <v>137.5</v>
      </c>
      <c r="L120" cm="1">
        <f t="array" ref="L120">STOWA2024_NDJF_T(A120*60,K120,I120,J120,"")</f>
        <v>883.60301442196806</v>
      </c>
      <c r="M120">
        <f t="shared" si="19"/>
        <v>3.3951898658500261E-3</v>
      </c>
    </row>
    <row r="121" spans="1:13" x14ac:dyDescent="0.3">
      <c r="A121">
        <v>96</v>
      </c>
      <c r="B121">
        <f t="shared" si="27"/>
        <v>1.0301895684998565E-3</v>
      </c>
      <c r="C121">
        <f t="shared" si="24"/>
        <v>1.0301895684998565E-3</v>
      </c>
      <c r="D121" t="s">
        <v>33</v>
      </c>
      <c r="E121" t="s">
        <v>19</v>
      </c>
      <c r="F121">
        <v>1</v>
      </c>
      <c r="G121">
        <f t="shared" si="28"/>
        <v>140</v>
      </c>
      <c r="I121">
        <v>2100</v>
      </c>
      <c r="J121" t="s">
        <v>28</v>
      </c>
      <c r="K121">
        <f t="shared" si="29"/>
        <v>142.5</v>
      </c>
      <c r="L121" cm="1">
        <f t="array" ref="L121">STOWA2024_NDJF_T(A121*60,K121,I121,J121,"")</f>
        <v>1268.4987834298822</v>
      </c>
      <c r="M121">
        <f t="shared" si="19"/>
        <v>2.3650002973501696E-3</v>
      </c>
    </row>
    <row r="122" spans="1:13" x14ac:dyDescent="0.3">
      <c r="A122">
        <v>96</v>
      </c>
      <c r="B122">
        <f t="shared" si="27"/>
        <v>7.1288572822723016E-4</v>
      </c>
      <c r="C122">
        <f t="shared" si="24"/>
        <v>7.1288572822723016E-4</v>
      </c>
      <c r="D122" t="s">
        <v>33</v>
      </c>
      <c r="E122" t="s">
        <v>19</v>
      </c>
      <c r="F122">
        <v>1</v>
      </c>
      <c r="G122">
        <f t="shared" si="28"/>
        <v>145</v>
      </c>
      <c r="I122">
        <v>2100</v>
      </c>
      <c r="J122" t="s">
        <v>28</v>
      </c>
      <c r="K122">
        <f t="shared" si="29"/>
        <v>147.5</v>
      </c>
      <c r="L122" cm="1">
        <f t="array" ref="L122">STOWA2024_NDJF_T(A122*60,K122,I122,J122,"")</f>
        <v>1815.8546968038754</v>
      </c>
      <c r="M122">
        <f t="shared" si="19"/>
        <v>1.6521145691229394E-3</v>
      </c>
    </row>
    <row r="123" spans="1:13" x14ac:dyDescent="0.3">
      <c r="A123">
        <v>96</v>
      </c>
      <c r="B123">
        <f t="shared" si="27"/>
        <v>4.9476047653095002E-4</v>
      </c>
      <c r="C123">
        <f t="shared" si="24"/>
        <v>4.9476047653095002E-4</v>
      </c>
      <c r="D123" t="s">
        <v>33</v>
      </c>
      <c r="E123" t="s">
        <v>19</v>
      </c>
      <c r="F123">
        <v>1</v>
      </c>
      <c r="G123">
        <f t="shared" si="28"/>
        <v>150</v>
      </c>
      <c r="I123">
        <v>2100</v>
      </c>
      <c r="J123" t="s">
        <v>28</v>
      </c>
      <c r="K123">
        <f t="shared" si="29"/>
        <v>152.5</v>
      </c>
      <c r="L123" cm="1">
        <f t="array" ref="L123">STOWA2024_NDJF_T(A123*60,K123,I123,J123,"")</f>
        <v>2592.1194033895486</v>
      </c>
      <c r="M123">
        <f t="shared" si="19"/>
        <v>1.1573540925919894E-3</v>
      </c>
    </row>
    <row r="124" spans="1:13" x14ac:dyDescent="0.3">
      <c r="A124">
        <v>96</v>
      </c>
      <c r="B124">
        <f t="shared" si="27"/>
        <v>3.4434440920632671E-4</v>
      </c>
      <c r="C124">
        <f t="shared" si="24"/>
        <v>3.4434440920632671E-4</v>
      </c>
      <c r="D124" t="s">
        <v>33</v>
      </c>
      <c r="E124" t="s">
        <v>19</v>
      </c>
      <c r="F124">
        <v>1</v>
      </c>
      <c r="G124">
        <f t="shared" si="28"/>
        <v>155</v>
      </c>
      <c r="I124">
        <v>2100</v>
      </c>
      <c r="J124" t="s">
        <v>28</v>
      </c>
      <c r="K124">
        <f t="shared" si="29"/>
        <v>157.5</v>
      </c>
      <c r="L124" cm="1">
        <f t="array" ref="L124">STOWA2024_NDJF_T(A124*60,K124,I124,J124,"")</f>
        <v>3689.9929500309618</v>
      </c>
      <c r="M124">
        <f t="shared" si="19"/>
        <v>8.1300968338566268E-4</v>
      </c>
    </row>
    <row r="125" spans="1:13" x14ac:dyDescent="0.3">
      <c r="A125">
        <v>96</v>
      </c>
      <c r="B125" s="1">
        <f>M124</f>
        <v>8.1300968338566268E-4</v>
      </c>
      <c r="C125">
        <f t="shared" si="24"/>
        <v>8.1300968338566268E-4</v>
      </c>
      <c r="D125" t="s">
        <v>33</v>
      </c>
      <c r="E125" t="s">
        <v>19</v>
      </c>
      <c r="F125">
        <v>1</v>
      </c>
      <c r="G125">
        <f t="shared" si="28"/>
        <v>160</v>
      </c>
      <c r="I125">
        <v>2100</v>
      </c>
      <c r="J125" t="s">
        <v>28</v>
      </c>
      <c r="K125" s="1">
        <v>666</v>
      </c>
      <c r="L125" cm="1">
        <f t="array" ref="L125">STOWA2024_NDJF_T(A125*60,K125,I125,J125,"")</f>
        <v>1057841803453514.6</v>
      </c>
      <c r="M125">
        <f t="shared" si="19"/>
        <v>2.8359627972783462E-15</v>
      </c>
    </row>
    <row r="126" spans="1:13" x14ac:dyDescent="0.3">
      <c r="A126">
        <v>192</v>
      </c>
      <c r="B126" s="1">
        <f>365.25*24/A126 - M126</f>
        <v>-32.421292297170297</v>
      </c>
      <c r="C126">
        <f>B126</f>
        <v>-32.421292297170297</v>
      </c>
      <c r="D126" t="s">
        <v>33</v>
      </c>
      <c r="E126" t="s">
        <v>19</v>
      </c>
      <c r="F126">
        <v>1</v>
      </c>
      <c r="G126">
        <v>10</v>
      </c>
      <c r="I126">
        <v>2100</v>
      </c>
      <c r="J126" t="s">
        <v>28</v>
      </c>
      <c r="K126" s="1">
        <v>12.5</v>
      </c>
      <c r="L126" cm="1">
        <f t="array" ref="L126">STOWA2024_NDJF_T(A126*60,K126,I126,J126,"")</f>
        <v>3.8423340588536005E-2</v>
      </c>
      <c r="M126">
        <f t="shared" si="19"/>
        <v>78.077542297170297</v>
      </c>
    </row>
    <row r="127" spans="1:13" x14ac:dyDescent="0.3">
      <c r="A127">
        <v>192</v>
      </c>
      <c r="B127">
        <f t="shared" ref="B127:B131" si="30">M126-M127</f>
        <v>18.01937234495233</v>
      </c>
      <c r="C127">
        <f t="shared" ref="C127:C156" si="31">B127</f>
        <v>18.01937234495233</v>
      </c>
      <c r="D127" t="s">
        <v>33</v>
      </c>
      <c r="E127" t="s">
        <v>19</v>
      </c>
      <c r="F127">
        <v>1</v>
      </c>
      <c r="G127">
        <f t="shared" ref="G127:G131" si="32">G126+5</f>
        <v>15</v>
      </c>
      <c r="I127">
        <v>2100</v>
      </c>
      <c r="J127" t="s">
        <v>28</v>
      </c>
      <c r="K127">
        <f t="shared" ref="K127:K131" si="33">AVERAGE(G127:G128)</f>
        <v>17.5</v>
      </c>
      <c r="L127" cm="1">
        <f t="array" ref="L127">STOWA2024_NDJF_T(A127*60,K127,I127,J127,"")</f>
        <v>4.9951571990734772E-2</v>
      </c>
      <c r="M127">
        <f t="shared" si="19"/>
        <v>60.058169952217966</v>
      </c>
    </row>
    <row r="128" spans="1:13" x14ac:dyDescent="0.3">
      <c r="A128">
        <v>192</v>
      </c>
      <c r="B128">
        <f t="shared" si="30"/>
        <v>14.007990448924339</v>
      </c>
      <c r="C128">
        <f t="shared" si="31"/>
        <v>14.007990448924339</v>
      </c>
      <c r="D128" t="s">
        <v>33</v>
      </c>
      <c r="E128" t="s">
        <v>19</v>
      </c>
      <c r="F128">
        <v>1</v>
      </c>
      <c r="G128">
        <f t="shared" si="32"/>
        <v>20</v>
      </c>
      <c r="I128">
        <v>2100</v>
      </c>
      <c r="J128" t="s">
        <v>28</v>
      </c>
      <c r="K128">
        <f t="shared" si="33"/>
        <v>22.5</v>
      </c>
      <c r="L128" cm="1">
        <f t="array" ref="L128">STOWA2024_NDJF_T(A128*60,K128,I128,J128,"")</f>
        <v>6.514632586362519E-2</v>
      </c>
      <c r="M128">
        <f t="shared" si="19"/>
        <v>46.050179503293627</v>
      </c>
    </row>
    <row r="129" spans="1:13" x14ac:dyDescent="0.3">
      <c r="A129">
        <v>192</v>
      </c>
      <c r="B129">
        <f t="shared" si="30"/>
        <v>10.856622660044756</v>
      </c>
      <c r="C129">
        <f t="shared" si="31"/>
        <v>10.856622660044756</v>
      </c>
      <c r="D129" t="s">
        <v>33</v>
      </c>
      <c r="E129" t="s">
        <v>19</v>
      </c>
      <c r="F129">
        <v>1</v>
      </c>
      <c r="G129">
        <f t="shared" si="32"/>
        <v>25</v>
      </c>
      <c r="I129">
        <v>2100</v>
      </c>
      <c r="J129" t="s">
        <v>28</v>
      </c>
      <c r="K129">
        <f t="shared" si="33"/>
        <v>27.5</v>
      </c>
      <c r="L129" cm="1">
        <f t="array" ref="L129">STOWA2024_NDJF_T(A129*60,K129,I129,J129,"")</f>
        <v>8.5242875943511959E-2</v>
      </c>
      <c r="M129">
        <f t="shared" si="19"/>
        <v>35.193556843248871</v>
      </c>
    </row>
    <row r="130" spans="1:13" x14ac:dyDescent="0.3">
      <c r="A130">
        <v>192</v>
      </c>
      <c r="B130">
        <f t="shared" si="30"/>
        <v>8.3875354109620872</v>
      </c>
      <c r="C130">
        <f t="shared" si="31"/>
        <v>8.3875354109620872</v>
      </c>
      <c r="D130" t="s">
        <v>33</v>
      </c>
      <c r="E130" t="s">
        <v>19</v>
      </c>
      <c r="F130">
        <v>1</v>
      </c>
      <c r="G130">
        <f t="shared" si="32"/>
        <v>30</v>
      </c>
      <c r="I130">
        <v>2100</v>
      </c>
      <c r="J130" t="s">
        <v>28</v>
      </c>
      <c r="K130">
        <f t="shared" si="33"/>
        <v>32.5</v>
      </c>
      <c r="L130" cm="1">
        <f t="array" ref="L130">STOWA2024_NDJF_T(A130*60,K130,I130,J130,"")</f>
        <v>0.11191515337619702</v>
      </c>
      <c r="M130">
        <f t="shared" si="19"/>
        <v>26.806021432286784</v>
      </c>
    </row>
    <row r="131" spans="1:13" x14ac:dyDescent="0.3">
      <c r="A131">
        <v>192</v>
      </c>
      <c r="B131">
        <f t="shared" si="30"/>
        <v>6.4589297135161416</v>
      </c>
      <c r="C131">
        <f t="shared" si="31"/>
        <v>6.4589297135161416</v>
      </c>
      <c r="D131" t="s">
        <v>33</v>
      </c>
      <c r="E131" t="s">
        <v>19</v>
      </c>
      <c r="F131">
        <v>1</v>
      </c>
      <c r="G131">
        <f t="shared" si="32"/>
        <v>35</v>
      </c>
      <c r="I131">
        <v>2100</v>
      </c>
      <c r="J131" t="s">
        <v>28</v>
      </c>
      <c r="K131">
        <f t="shared" si="33"/>
        <v>37.5</v>
      </c>
      <c r="L131" cm="1">
        <f t="array" ref="L131">STOWA2024_NDJF_T(A131*60,K131,I131,J131,"")</f>
        <v>0.14744121869920276</v>
      </c>
      <c r="M131">
        <f t="shared" ref="M131:M187" si="34">1/L131 * 12/4</f>
        <v>20.347091718770642</v>
      </c>
    </row>
    <row r="132" spans="1:13" x14ac:dyDescent="0.3">
      <c r="A132">
        <v>192</v>
      </c>
      <c r="B132">
        <f>M131-M132</f>
        <v>4.957352669170902</v>
      </c>
      <c r="C132">
        <f t="shared" si="31"/>
        <v>4.957352669170902</v>
      </c>
      <c r="D132" t="s">
        <v>33</v>
      </c>
      <c r="E132" t="s">
        <v>19</v>
      </c>
      <c r="F132">
        <v>1</v>
      </c>
      <c r="G132">
        <f>G131+5</f>
        <v>40</v>
      </c>
      <c r="I132">
        <v>2100</v>
      </c>
      <c r="J132" t="s">
        <v>28</v>
      </c>
      <c r="K132">
        <f>AVERAGE(G132:G133)</f>
        <v>42.5</v>
      </c>
      <c r="L132" cm="1">
        <f t="array" ref="L132">STOWA2024_NDJF_T(A132*60,K132,I132,J132,"")</f>
        <v>0.19493507916744207</v>
      </c>
      <c r="M132">
        <f t="shared" si="34"/>
        <v>15.38973904959974</v>
      </c>
    </row>
    <row r="133" spans="1:13" x14ac:dyDescent="0.3">
      <c r="A133">
        <v>192</v>
      </c>
      <c r="B133">
        <f t="shared" ref="B133:B155" si="35">M132-M133</f>
        <v>3.7916475346743077</v>
      </c>
      <c r="C133">
        <f t="shared" si="31"/>
        <v>3.7916475346743077</v>
      </c>
      <c r="D133" t="s">
        <v>33</v>
      </c>
      <c r="E133" t="s">
        <v>19</v>
      </c>
      <c r="F133">
        <v>1</v>
      </c>
      <c r="G133">
        <f t="shared" ref="G133:G156" si="36">G132+5</f>
        <v>45</v>
      </c>
      <c r="I133">
        <v>2100</v>
      </c>
      <c r="J133" t="s">
        <v>28</v>
      </c>
      <c r="K133">
        <f t="shared" ref="K133:K155" si="37">AVERAGE(G133:G134)</f>
        <v>47.5</v>
      </c>
      <c r="L133" cm="1">
        <f t="array" ref="L133">STOWA2024_NDJF_T(A133*60,K133,I133,J133,"")</f>
        <v>0.25866324611590963</v>
      </c>
      <c r="M133">
        <f t="shared" si="34"/>
        <v>11.598091514925432</v>
      </c>
    </row>
    <row r="134" spans="1:13" x14ac:dyDescent="0.3">
      <c r="A134">
        <v>192</v>
      </c>
      <c r="B134">
        <f t="shared" si="35"/>
        <v>2.890000615725933</v>
      </c>
      <c r="C134">
        <f t="shared" si="31"/>
        <v>2.890000615725933</v>
      </c>
      <c r="D134" t="s">
        <v>33</v>
      </c>
      <c r="E134" t="s">
        <v>19</v>
      </c>
      <c r="F134">
        <v>1</v>
      </c>
      <c r="G134">
        <f t="shared" si="36"/>
        <v>50</v>
      </c>
      <c r="I134">
        <v>2100</v>
      </c>
      <c r="J134" t="s">
        <v>28</v>
      </c>
      <c r="K134">
        <f t="shared" si="37"/>
        <v>52.5</v>
      </c>
      <c r="L134" cm="1">
        <f t="array" ref="L134">STOWA2024_NDJF_T(A134*60,K134,I134,J134,"")</f>
        <v>0.34450719850383948</v>
      </c>
      <c r="M134">
        <f t="shared" si="34"/>
        <v>8.7080908991994992</v>
      </c>
    </row>
    <row r="135" spans="1:13" x14ac:dyDescent="0.3">
      <c r="A135">
        <v>192</v>
      </c>
      <c r="B135">
        <f t="shared" si="35"/>
        <v>2.1948927441343473</v>
      </c>
      <c r="C135">
        <f t="shared" si="31"/>
        <v>2.1948927441343473</v>
      </c>
      <c r="D135" t="s">
        <v>33</v>
      </c>
      <c r="E135" t="s">
        <v>19</v>
      </c>
      <c r="F135">
        <v>1</v>
      </c>
      <c r="G135">
        <f t="shared" si="36"/>
        <v>55</v>
      </c>
      <c r="I135">
        <v>2100</v>
      </c>
      <c r="J135" t="s">
        <v>28</v>
      </c>
      <c r="K135">
        <f t="shared" si="37"/>
        <v>57.5</v>
      </c>
      <c r="L135" cm="1">
        <f t="array" ref="L135">STOWA2024_NDJF_T(A135*60,K135,I135,J135,"")</f>
        <v>0.46060321344084626</v>
      </c>
      <c r="M135">
        <f t="shared" si="34"/>
        <v>6.5131981550651519</v>
      </c>
    </row>
    <row r="136" spans="1:13" x14ac:dyDescent="0.3">
      <c r="A136">
        <v>192</v>
      </c>
      <c r="B136">
        <f t="shared" si="35"/>
        <v>1.6607991384401712</v>
      </c>
      <c r="C136">
        <f t="shared" si="31"/>
        <v>1.6607991384401712</v>
      </c>
      <c r="D136" t="s">
        <v>33</v>
      </c>
      <c r="E136" t="s">
        <v>19</v>
      </c>
      <c r="F136">
        <v>1</v>
      </c>
      <c r="G136">
        <f t="shared" si="36"/>
        <v>60</v>
      </c>
      <c r="I136">
        <v>2100</v>
      </c>
      <c r="J136" t="s">
        <v>28</v>
      </c>
      <c r="K136">
        <f t="shared" si="37"/>
        <v>62.5</v>
      </c>
      <c r="L136" cm="1">
        <f t="array" ref="L136">STOWA2024_NDJF_T(A136*60,K136,I136,J136,"")</f>
        <v>0.61825088780242332</v>
      </c>
      <c r="M136">
        <f t="shared" si="34"/>
        <v>4.8523990166249806</v>
      </c>
    </row>
    <row r="137" spans="1:13" x14ac:dyDescent="0.3">
      <c r="A137">
        <v>192</v>
      </c>
      <c r="B137">
        <f t="shared" si="35"/>
        <v>1.2518556150895295</v>
      </c>
      <c r="C137">
        <f t="shared" si="31"/>
        <v>1.2518556150895295</v>
      </c>
      <c r="D137" t="s">
        <v>33</v>
      </c>
      <c r="E137" t="s">
        <v>19</v>
      </c>
      <c r="F137">
        <v>1</v>
      </c>
      <c r="G137">
        <f t="shared" si="36"/>
        <v>65</v>
      </c>
      <c r="I137">
        <v>2100</v>
      </c>
      <c r="J137" t="s">
        <v>28</v>
      </c>
      <c r="K137">
        <f t="shared" si="37"/>
        <v>67.5</v>
      </c>
      <c r="L137" cm="1">
        <f t="array" ref="L137">STOWA2024_NDJF_T(A137*60,K137,I137,J137,"")</f>
        <v>0.83320756492496384</v>
      </c>
      <c r="M137">
        <f t="shared" si="34"/>
        <v>3.6005434015354512</v>
      </c>
    </row>
    <row r="138" spans="1:13" x14ac:dyDescent="0.3">
      <c r="A138">
        <v>192</v>
      </c>
      <c r="B138">
        <f t="shared" si="35"/>
        <v>0.9398070895576498</v>
      </c>
      <c r="C138">
        <f t="shared" si="31"/>
        <v>0.9398070895576498</v>
      </c>
      <c r="D138" t="s">
        <v>33</v>
      </c>
      <c r="E138" t="s">
        <v>19</v>
      </c>
      <c r="F138">
        <v>1</v>
      </c>
      <c r="G138">
        <f t="shared" si="36"/>
        <v>70</v>
      </c>
      <c r="I138">
        <v>2100</v>
      </c>
      <c r="J138" t="s">
        <v>28</v>
      </c>
      <c r="K138">
        <f t="shared" si="37"/>
        <v>72.5</v>
      </c>
      <c r="L138" cm="1">
        <f t="array" ref="L138">STOWA2024_NDJF_T(A138*60,K138,I138,J138,"")</f>
        <v>1.1275074446479119</v>
      </c>
      <c r="M138">
        <f t="shared" si="34"/>
        <v>2.6607363119778014</v>
      </c>
    </row>
    <row r="139" spans="1:13" x14ac:dyDescent="0.3">
      <c r="A139">
        <v>192</v>
      </c>
      <c r="B139">
        <f t="shared" si="35"/>
        <v>0.70299359885031953</v>
      </c>
      <c r="C139">
        <f t="shared" si="31"/>
        <v>0.70299359885031953</v>
      </c>
      <c r="D139" t="s">
        <v>33</v>
      </c>
      <c r="E139" t="s">
        <v>19</v>
      </c>
      <c r="F139">
        <v>1</v>
      </c>
      <c r="G139">
        <f t="shared" si="36"/>
        <v>75</v>
      </c>
      <c r="I139">
        <v>2100</v>
      </c>
      <c r="J139" t="s">
        <v>28</v>
      </c>
      <c r="K139">
        <f t="shared" si="37"/>
        <v>77.5</v>
      </c>
      <c r="L139" cm="1">
        <f t="array" ref="L139">STOWA2024_NDJF_T(A139*60,K139,I139,J139,"")</f>
        <v>1.5323770482626486</v>
      </c>
      <c r="M139">
        <f t="shared" si="34"/>
        <v>1.9577427131274818</v>
      </c>
    </row>
    <row r="140" spans="1:13" x14ac:dyDescent="0.3">
      <c r="A140">
        <v>192</v>
      </c>
      <c r="B140">
        <f t="shared" si="35"/>
        <v>0.52356064497157973</v>
      </c>
      <c r="C140">
        <f t="shared" si="31"/>
        <v>0.52356064497157973</v>
      </c>
      <c r="D140" t="s">
        <v>33</v>
      </c>
      <c r="E140" t="s">
        <v>19</v>
      </c>
      <c r="F140">
        <v>1</v>
      </c>
      <c r="G140">
        <f t="shared" si="36"/>
        <v>80</v>
      </c>
      <c r="I140">
        <v>2100</v>
      </c>
      <c r="J140" t="s">
        <v>28</v>
      </c>
      <c r="K140">
        <f t="shared" si="37"/>
        <v>82.5</v>
      </c>
      <c r="L140" cm="1">
        <f t="array" ref="L140">STOWA2024_NDJF_T(A140*60,K140,I140,J140,"")</f>
        <v>2.0917846252655048</v>
      </c>
      <c r="M140">
        <f t="shared" si="34"/>
        <v>1.4341820681559021</v>
      </c>
    </row>
    <row r="141" spans="1:13" x14ac:dyDescent="0.3">
      <c r="A141">
        <v>192</v>
      </c>
      <c r="B141">
        <f t="shared" si="35"/>
        <v>0.38828656408307549</v>
      </c>
      <c r="C141">
        <f t="shared" si="31"/>
        <v>0.38828656408307549</v>
      </c>
      <c r="D141" t="s">
        <v>33</v>
      </c>
      <c r="E141" t="s">
        <v>19</v>
      </c>
      <c r="F141">
        <v>1</v>
      </c>
      <c r="G141">
        <f t="shared" si="36"/>
        <v>85</v>
      </c>
      <c r="I141">
        <v>2100</v>
      </c>
      <c r="J141" t="s">
        <v>28</v>
      </c>
      <c r="K141">
        <f t="shared" si="37"/>
        <v>87.5</v>
      </c>
      <c r="L141" cm="1">
        <f t="array" ref="L141">STOWA2024_NDJF_T(A141*60,K141,I141,J141,"")</f>
        <v>2.8683553838004712</v>
      </c>
      <c r="M141">
        <f t="shared" si="34"/>
        <v>1.0458955040728266</v>
      </c>
    </row>
    <row r="142" spans="1:13" x14ac:dyDescent="0.3">
      <c r="A142">
        <v>192</v>
      </c>
      <c r="B142">
        <f t="shared" si="35"/>
        <v>0.28670460267189513</v>
      </c>
      <c r="C142">
        <f t="shared" si="31"/>
        <v>0.28670460267189513</v>
      </c>
      <c r="D142" t="s">
        <v>33</v>
      </c>
      <c r="E142" t="s">
        <v>19</v>
      </c>
      <c r="F142">
        <v>1</v>
      </c>
      <c r="G142">
        <f t="shared" si="36"/>
        <v>90</v>
      </c>
      <c r="I142">
        <v>2100</v>
      </c>
      <c r="J142" t="s">
        <v>28</v>
      </c>
      <c r="K142">
        <f t="shared" si="37"/>
        <v>92.5</v>
      </c>
      <c r="L142" cm="1">
        <f t="array" ref="L142">STOWA2024_NDJF_T(A142*60,K142,I142,J142,"")</f>
        <v>3.9515752816111385</v>
      </c>
      <c r="M142">
        <f t="shared" si="34"/>
        <v>0.75919090140093148</v>
      </c>
    </row>
    <row r="143" spans="1:13" x14ac:dyDescent="0.3">
      <c r="A143">
        <v>192</v>
      </c>
      <c r="B143">
        <f t="shared" si="35"/>
        <v>0.21075106735113258</v>
      </c>
      <c r="C143">
        <f t="shared" si="31"/>
        <v>0.21075106735113258</v>
      </c>
      <c r="D143" t="s">
        <v>33</v>
      </c>
      <c r="E143" t="s">
        <v>19</v>
      </c>
      <c r="F143">
        <v>1</v>
      </c>
      <c r="G143">
        <f t="shared" si="36"/>
        <v>95</v>
      </c>
      <c r="I143">
        <v>2100</v>
      </c>
      <c r="J143" t="s">
        <v>28</v>
      </c>
      <c r="K143">
        <f t="shared" si="37"/>
        <v>97.5</v>
      </c>
      <c r="L143" cm="1">
        <f t="array" ref="L143">STOWA2024_NDJF_T(A143*60,K143,I143,J143,"")</f>
        <v>5.4700621905001832</v>
      </c>
      <c r="M143">
        <f t="shared" si="34"/>
        <v>0.5484398340497989</v>
      </c>
    </row>
    <row r="144" spans="1:13" x14ac:dyDescent="0.3">
      <c r="A144">
        <v>192</v>
      </c>
      <c r="B144">
        <f t="shared" si="35"/>
        <v>0.15419483576389076</v>
      </c>
      <c r="C144">
        <f t="shared" si="31"/>
        <v>0.15419483576389076</v>
      </c>
      <c r="D144" t="s">
        <v>33</v>
      </c>
      <c r="E144" t="s">
        <v>19</v>
      </c>
      <c r="F144">
        <v>1</v>
      </c>
      <c r="G144">
        <f t="shared" si="36"/>
        <v>100</v>
      </c>
      <c r="I144">
        <v>2100</v>
      </c>
      <c r="J144" t="s">
        <v>28</v>
      </c>
      <c r="K144">
        <f t="shared" si="37"/>
        <v>102.5</v>
      </c>
      <c r="L144" cm="1">
        <f t="array" ref="L144">STOWA2024_NDJF_T(A144*60,K144,I144,J144,"")</f>
        <v>7.609481446926023</v>
      </c>
      <c r="M144">
        <f t="shared" si="34"/>
        <v>0.39424499828590814</v>
      </c>
    </row>
    <row r="145" spans="1:13" x14ac:dyDescent="0.3">
      <c r="A145">
        <v>192</v>
      </c>
      <c r="B145">
        <f t="shared" si="35"/>
        <v>0.11228137203492367</v>
      </c>
      <c r="C145">
        <f t="shared" si="31"/>
        <v>0.11228137203492367</v>
      </c>
      <c r="D145" t="s">
        <v>33</v>
      </c>
      <c r="E145" t="s">
        <v>19</v>
      </c>
      <c r="F145">
        <v>1</v>
      </c>
      <c r="G145">
        <f t="shared" si="36"/>
        <v>105</v>
      </c>
      <c r="I145">
        <v>2100</v>
      </c>
      <c r="J145" t="s">
        <v>28</v>
      </c>
      <c r="K145">
        <f t="shared" si="37"/>
        <v>107.5</v>
      </c>
      <c r="L145" cm="1">
        <f t="array" ref="L145">STOWA2024_NDJF_T(A145*60,K145,I145,J145,"")</f>
        <v>10.639670229413236</v>
      </c>
      <c r="M145">
        <f t="shared" si="34"/>
        <v>0.28196362625098448</v>
      </c>
    </row>
    <row r="146" spans="1:13" x14ac:dyDescent="0.3">
      <c r="A146">
        <v>192</v>
      </c>
      <c r="B146">
        <f t="shared" si="35"/>
        <v>8.1359196062932099E-2</v>
      </c>
      <c r="C146">
        <f t="shared" si="31"/>
        <v>8.1359196062932099E-2</v>
      </c>
      <c r="D146" t="s">
        <v>33</v>
      </c>
      <c r="E146" t="s">
        <v>19</v>
      </c>
      <c r="F146">
        <v>1</v>
      </c>
      <c r="G146">
        <f t="shared" si="36"/>
        <v>110</v>
      </c>
      <c r="I146">
        <v>2100</v>
      </c>
      <c r="J146" t="s">
        <v>28</v>
      </c>
      <c r="K146">
        <f t="shared" si="37"/>
        <v>112.5</v>
      </c>
      <c r="L146" cm="1">
        <f t="array" ref="L146">STOWA2024_NDJF_T(A146*60,K146,I146,J146,"")</f>
        <v>14.954804324050638</v>
      </c>
      <c r="M146">
        <f t="shared" si="34"/>
        <v>0.20060443018805238</v>
      </c>
    </row>
    <row r="147" spans="1:13" x14ac:dyDescent="0.3">
      <c r="A147">
        <v>192</v>
      </c>
      <c r="B147">
        <f t="shared" si="35"/>
        <v>5.8655252872235331E-2</v>
      </c>
      <c r="C147">
        <f t="shared" si="31"/>
        <v>5.8655252872235331E-2</v>
      </c>
      <c r="D147" t="s">
        <v>33</v>
      </c>
      <c r="E147" t="s">
        <v>19</v>
      </c>
      <c r="F147">
        <v>1</v>
      </c>
      <c r="G147">
        <f t="shared" si="36"/>
        <v>115</v>
      </c>
      <c r="I147">
        <v>2100</v>
      </c>
      <c r="J147" t="s">
        <v>28</v>
      </c>
      <c r="K147">
        <f t="shared" si="37"/>
        <v>117.5</v>
      </c>
      <c r="L147" cm="1">
        <f t="array" ref="L147">STOWA2024_NDJF_T(A147*60,K147,I147,J147,"")</f>
        <v>21.134324669775435</v>
      </c>
      <c r="M147">
        <f t="shared" si="34"/>
        <v>0.14194917731581705</v>
      </c>
    </row>
    <row r="148" spans="1:13" x14ac:dyDescent="0.3">
      <c r="A148">
        <v>192</v>
      </c>
      <c r="B148">
        <f t="shared" si="35"/>
        <v>4.2064167262971144E-2</v>
      </c>
      <c r="C148">
        <f t="shared" si="31"/>
        <v>4.2064167262971144E-2</v>
      </c>
      <c r="D148" t="s">
        <v>33</v>
      </c>
      <c r="E148" t="s">
        <v>19</v>
      </c>
      <c r="F148">
        <v>1</v>
      </c>
      <c r="G148">
        <f t="shared" si="36"/>
        <v>120</v>
      </c>
      <c r="I148">
        <v>2100</v>
      </c>
      <c r="J148" t="s">
        <v>28</v>
      </c>
      <c r="K148">
        <f t="shared" si="37"/>
        <v>122.5</v>
      </c>
      <c r="L148" cm="1">
        <f t="array" ref="L148">STOWA2024_NDJF_T(A148*60,K148,I148,J148,"")</f>
        <v>30.034536697876863</v>
      </c>
      <c r="M148">
        <f t="shared" si="34"/>
        <v>9.9885010052845905E-2</v>
      </c>
    </row>
    <row r="149" spans="1:13" x14ac:dyDescent="0.3">
      <c r="A149">
        <v>192</v>
      </c>
      <c r="B149">
        <f t="shared" si="35"/>
        <v>3.0004356181597053E-2</v>
      </c>
      <c r="C149">
        <f t="shared" si="31"/>
        <v>3.0004356181597053E-2</v>
      </c>
      <c r="D149" t="s">
        <v>33</v>
      </c>
      <c r="E149" t="s">
        <v>19</v>
      </c>
      <c r="F149">
        <v>1</v>
      </c>
      <c r="G149">
        <f t="shared" si="36"/>
        <v>125</v>
      </c>
      <c r="I149">
        <v>2100</v>
      </c>
      <c r="J149" t="s">
        <v>28</v>
      </c>
      <c r="K149">
        <f t="shared" si="37"/>
        <v>127.5</v>
      </c>
      <c r="L149" cm="1">
        <f t="array" ref="L149">STOWA2024_NDJF_T(A149*60,K149,I149,J149,"")</f>
        <v>42.930336707028104</v>
      </c>
      <c r="M149">
        <f t="shared" si="34"/>
        <v>6.9880653871248852E-2</v>
      </c>
    </row>
    <row r="150" spans="1:13" x14ac:dyDescent="0.3">
      <c r="A150">
        <v>192</v>
      </c>
      <c r="B150">
        <f t="shared" si="35"/>
        <v>2.1282240731328006E-2</v>
      </c>
      <c r="C150">
        <f t="shared" si="31"/>
        <v>2.1282240731328006E-2</v>
      </c>
      <c r="D150" t="s">
        <v>33</v>
      </c>
      <c r="E150" t="s">
        <v>19</v>
      </c>
      <c r="F150">
        <v>1</v>
      </c>
      <c r="G150">
        <f t="shared" si="36"/>
        <v>130</v>
      </c>
      <c r="I150">
        <v>2100</v>
      </c>
      <c r="J150" t="s">
        <v>28</v>
      </c>
      <c r="K150">
        <f t="shared" si="37"/>
        <v>132.5</v>
      </c>
      <c r="L150" cm="1">
        <f t="array" ref="L150">STOWA2024_NDJF_T(A150*60,K150,I150,J150,"")</f>
        <v>61.730410648648721</v>
      </c>
      <c r="M150">
        <f t="shared" si="34"/>
        <v>4.8598413139920846E-2</v>
      </c>
    </row>
    <row r="151" spans="1:13" x14ac:dyDescent="0.3">
      <c r="A151">
        <v>192</v>
      </c>
      <c r="B151">
        <f t="shared" si="35"/>
        <v>1.5008598510049299E-2</v>
      </c>
      <c r="C151">
        <f t="shared" si="31"/>
        <v>1.5008598510049299E-2</v>
      </c>
      <c r="D151" t="s">
        <v>33</v>
      </c>
      <c r="E151" t="s">
        <v>19</v>
      </c>
      <c r="F151">
        <v>1</v>
      </c>
      <c r="G151">
        <f t="shared" si="36"/>
        <v>135</v>
      </c>
      <c r="I151">
        <v>2100</v>
      </c>
      <c r="J151" t="s">
        <v>28</v>
      </c>
      <c r="K151">
        <f t="shared" si="37"/>
        <v>137.5</v>
      </c>
      <c r="L151" cm="1">
        <f t="array" ref="L151">STOWA2024_NDJF_T(A151*60,K151,I151,J151,"")</f>
        <v>89.312788208485344</v>
      </c>
      <c r="M151">
        <f t="shared" si="34"/>
        <v>3.3589814629871546E-2</v>
      </c>
    </row>
    <row r="152" spans="1:13" x14ac:dyDescent="0.3">
      <c r="A152">
        <v>192</v>
      </c>
      <c r="B152">
        <f t="shared" si="35"/>
        <v>1.0521379878547947E-2</v>
      </c>
      <c r="C152">
        <f t="shared" si="31"/>
        <v>1.0521379878547947E-2</v>
      </c>
      <c r="D152" t="s">
        <v>33</v>
      </c>
      <c r="E152" t="s">
        <v>19</v>
      </c>
      <c r="F152">
        <v>1</v>
      </c>
      <c r="G152">
        <f t="shared" si="36"/>
        <v>140</v>
      </c>
      <c r="I152">
        <v>2100</v>
      </c>
      <c r="J152" t="s">
        <v>28</v>
      </c>
      <c r="K152">
        <f t="shared" si="37"/>
        <v>142.5</v>
      </c>
      <c r="L152" cm="1">
        <f t="array" ref="L152">STOWA2024_NDJF_T(A152*60,K152,I152,J152,"")</f>
        <v>130.04783516262927</v>
      </c>
      <c r="M152">
        <f t="shared" si="34"/>
        <v>2.3068434751323599E-2</v>
      </c>
    </row>
    <row r="153" spans="1:13" x14ac:dyDescent="0.3">
      <c r="A153">
        <v>192</v>
      </c>
      <c r="B153">
        <f t="shared" si="35"/>
        <v>7.3299983553373471E-3</v>
      </c>
      <c r="C153">
        <f t="shared" si="31"/>
        <v>7.3299983553373471E-3</v>
      </c>
      <c r="D153" t="s">
        <v>33</v>
      </c>
      <c r="E153" t="s">
        <v>19</v>
      </c>
      <c r="F153">
        <v>1</v>
      </c>
      <c r="G153">
        <f t="shared" si="36"/>
        <v>145</v>
      </c>
      <c r="I153">
        <v>2100</v>
      </c>
      <c r="J153" t="s">
        <v>28</v>
      </c>
      <c r="K153">
        <f t="shared" si="37"/>
        <v>147.5</v>
      </c>
      <c r="L153" cm="1">
        <f t="array" ref="L153">STOWA2024_NDJF_T(A153*60,K153,I153,J153,"")</f>
        <v>190.61614028983752</v>
      </c>
      <c r="M153">
        <f t="shared" si="34"/>
        <v>1.5738436395986252E-2</v>
      </c>
    </row>
    <row r="154" spans="1:13" x14ac:dyDescent="0.3">
      <c r="A154">
        <v>192</v>
      </c>
      <c r="B154">
        <f t="shared" si="35"/>
        <v>5.0741983375827623E-3</v>
      </c>
      <c r="C154">
        <f t="shared" si="31"/>
        <v>5.0741983375827623E-3</v>
      </c>
      <c r="D154" t="s">
        <v>33</v>
      </c>
      <c r="E154" t="s">
        <v>19</v>
      </c>
      <c r="F154">
        <v>1</v>
      </c>
      <c r="G154">
        <f t="shared" si="36"/>
        <v>150</v>
      </c>
      <c r="I154">
        <v>2100</v>
      </c>
      <c r="J154" t="s">
        <v>28</v>
      </c>
      <c r="K154">
        <f t="shared" si="37"/>
        <v>152.5</v>
      </c>
      <c r="L154" cm="1">
        <f t="array" ref="L154">STOWA2024_NDJF_T(A154*60,K154,I154,J154,"")</f>
        <v>281.31405015250766</v>
      </c>
      <c r="M154">
        <f t="shared" si="34"/>
        <v>1.066423805840349E-2</v>
      </c>
    </row>
    <row r="155" spans="1:13" x14ac:dyDescent="0.3">
      <c r="A155">
        <v>192</v>
      </c>
      <c r="B155">
        <f t="shared" si="35"/>
        <v>3.4893161548953848E-3</v>
      </c>
      <c r="C155">
        <f t="shared" si="31"/>
        <v>3.4893161548953848E-3</v>
      </c>
      <c r="D155" t="s">
        <v>33</v>
      </c>
      <c r="E155" t="s">
        <v>19</v>
      </c>
      <c r="F155">
        <v>1</v>
      </c>
      <c r="G155">
        <f t="shared" si="36"/>
        <v>155</v>
      </c>
      <c r="I155">
        <v>2100</v>
      </c>
      <c r="J155" t="s">
        <v>28</v>
      </c>
      <c r="K155">
        <f t="shared" si="37"/>
        <v>157.5</v>
      </c>
      <c r="L155" cm="1">
        <f t="array" ref="L155">STOWA2024_NDJF_T(A155*60,K155,I155,J155,"")</f>
        <v>418.1230179708549</v>
      </c>
      <c r="M155">
        <f t="shared" si="34"/>
        <v>7.174921903508105E-3</v>
      </c>
    </row>
    <row r="156" spans="1:13" x14ac:dyDescent="0.3">
      <c r="A156">
        <v>192</v>
      </c>
      <c r="B156" s="1">
        <f>M155</f>
        <v>7.174921903508105E-3</v>
      </c>
      <c r="C156">
        <f t="shared" si="31"/>
        <v>7.174921903508105E-3</v>
      </c>
      <c r="D156" t="s">
        <v>33</v>
      </c>
      <c r="E156" t="s">
        <v>19</v>
      </c>
      <c r="F156">
        <v>1</v>
      </c>
      <c r="G156">
        <f t="shared" si="36"/>
        <v>160</v>
      </c>
      <c r="I156">
        <v>2100</v>
      </c>
      <c r="J156" t="s">
        <v>28</v>
      </c>
      <c r="K156" s="1">
        <v>555</v>
      </c>
      <c r="L156" cm="1">
        <f t="array" ref="L156">STOWA2024_NDJF_T(A156*60,K156,I156,J156,"")</f>
        <v>3.0111526076075424E+233</v>
      </c>
      <c r="M156">
        <f t="shared" si="34"/>
        <v>9.9629623301742813E-234</v>
      </c>
    </row>
    <row r="157" spans="1:13" x14ac:dyDescent="0.3">
      <c r="A157">
        <v>216</v>
      </c>
      <c r="B157" s="1">
        <f>365.25*24/A157 - M157</f>
        <v>-33.84731005062617</v>
      </c>
      <c r="C157">
        <f>B157</f>
        <v>-33.84731005062617</v>
      </c>
      <c r="D157" t="s">
        <v>33</v>
      </c>
      <c r="E157" t="s">
        <v>19</v>
      </c>
      <c r="F157">
        <v>1</v>
      </c>
      <c r="G157">
        <v>10</v>
      </c>
      <c r="I157">
        <v>2100</v>
      </c>
      <c r="J157" t="s">
        <v>28</v>
      </c>
      <c r="K157" s="1">
        <v>12.5</v>
      </c>
      <c r="L157" cm="1">
        <f t="array" ref="L157">STOWA2024_NDJF_T(A157*60,K157,I157,J157,"")</f>
        <v>4.03059796826441E-2</v>
      </c>
      <c r="M157">
        <f t="shared" si="34"/>
        <v>74.430643383959506</v>
      </c>
    </row>
    <row r="158" spans="1:13" x14ac:dyDescent="0.3">
      <c r="A158">
        <v>216</v>
      </c>
      <c r="B158">
        <f t="shared" ref="B158:B162" si="38">M157-M158</f>
        <v>15.594185985583749</v>
      </c>
      <c r="C158">
        <f t="shared" ref="C158:C187" si="39">B158</f>
        <v>15.594185985583749</v>
      </c>
      <c r="D158" t="s">
        <v>33</v>
      </c>
      <c r="E158" t="s">
        <v>19</v>
      </c>
      <c r="F158">
        <v>1</v>
      </c>
      <c r="G158">
        <f t="shared" ref="G158:G162" si="40">G157+5</f>
        <v>15</v>
      </c>
      <c r="I158">
        <v>2100</v>
      </c>
      <c r="J158" t="s">
        <v>28</v>
      </c>
      <c r="K158">
        <f t="shared" ref="K158:K162" si="41">AVERAGE(G158:G159)</f>
        <v>17.5</v>
      </c>
      <c r="L158" cm="1">
        <f t="array" ref="L158">STOWA2024_NDJF_T(A158*60,K158,I158,J158,"")</f>
        <v>5.0988793898437842E-2</v>
      </c>
      <c r="M158">
        <f t="shared" si="34"/>
        <v>58.836457398375757</v>
      </c>
    </row>
    <row r="159" spans="1:13" x14ac:dyDescent="0.3">
      <c r="A159">
        <v>216</v>
      </c>
      <c r="B159">
        <f t="shared" si="38"/>
        <v>12.49227194828832</v>
      </c>
      <c r="C159">
        <f t="shared" si="39"/>
        <v>12.49227194828832</v>
      </c>
      <c r="D159" t="s">
        <v>33</v>
      </c>
      <c r="E159" t="s">
        <v>19</v>
      </c>
      <c r="F159">
        <v>1</v>
      </c>
      <c r="G159">
        <f t="shared" si="40"/>
        <v>20</v>
      </c>
      <c r="I159">
        <v>2100</v>
      </c>
      <c r="J159" t="s">
        <v>28</v>
      </c>
      <c r="K159">
        <f t="shared" si="41"/>
        <v>22.5</v>
      </c>
      <c r="L159" cm="1">
        <f t="array" ref="L159">STOWA2024_NDJF_T(A159*60,K159,I159,J159,"")</f>
        <v>6.4733039773263293E-2</v>
      </c>
      <c r="M159">
        <f t="shared" si="34"/>
        <v>46.344185450087437</v>
      </c>
    </row>
    <row r="160" spans="1:13" x14ac:dyDescent="0.3">
      <c r="A160">
        <v>216</v>
      </c>
      <c r="B160">
        <f t="shared" si="38"/>
        <v>9.9727061423575449</v>
      </c>
      <c r="C160">
        <f t="shared" si="39"/>
        <v>9.9727061423575449</v>
      </c>
      <c r="D160" t="s">
        <v>33</v>
      </c>
      <c r="E160" t="s">
        <v>19</v>
      </c>
      <c r="F160">
        <v>1</v>
      </c>
      <c r="G160">
        <f t="shared" si="40"/>
        <v>25</v>
      </c>
      <c r="I160">
        <v>2100</v>
      </c>
      <c r="J160" t="s">
        <v>28</v>
      </c>
      <c r="K160">
        <f t="shared" si="41"/>
        <v>27.5</v>
      </c>
      <c r="L160" cm="1">
        <f t="array" ref="L160">STOWA2024_NDJF_T(A160*60,K160,I160,J160,"")</f>
        <v>8.2482210157518165E-2</v>
      </c>
      <c r="M160">
        <f t="shared" si="34"/>
        <v>36.371479307729892</v>
      </c>
    </row>
    <row r="161" spans="1:13" x14ac:dyDescent="0.3">
      <c r="A161">
        <v>216</v>
      </c>
      <c r="B161">
        <f t="shared" si="38"/>
        <v>7.9337385848353463</v>
      </c>
      <c r="C161">
        <f t="shared" si="39"/>
        <v>7.9337385848353463</v>
      </c>
      <c r="D161" t="s">
        <v>33</v>
      </c>
      <c r="E161" t="s">
        <v>19</v>
      </c>
      <c r="F161">
        <v>1</v>
      </c>
      <c r="G161">
        <f t="shared" si="40"/>
        <v>30</v>
      </c>
      <c r="I161">
        <v>2100</v>
      </c>
      <c r="J161" t="s">
        <v>28</v>
      </c>
      <c r="K161">
        <f t="shared" si="41"/>
        <v>32.5</v>
      </c>
      <c r="L161" cm="1">
        <f t="array" ref="L161">STOWA2024_NDJF_T(A161*60,K161,I161,J161,"")</f>
        <v>0.10549361249308993</v>
      </c>
      <c r="M161">
        <f t="shared" si="34"/>
        <v>28.437740722894546</v>
      </c>
    </row>
    <row r="162" spans="1:13" x14ac:dyDescent="0.3">
      <c r="A162">
        <v>216</v>
      </c>
      <c r="B162">
        <f t="shared" si="38"/>
        <v>6.2891184880327664</v>
      </c>
      <c r="C162">
        <f t="shared" si="39"/>
        <v>6.2891184880327664</v>
      </c>
      <c r="D162" t="s">
        <v>33</v>
      </c>
      <c r="E162" t="s">
        <v>19</v>
      </c>
      <c r="F162">
        <v>1</v>
      </c>
      <c r="G162">
        <f t="shared" si="40"/>
        <v>35</v>
      </c>
      <c r="I162">
        <v>2100</v>
      </c>
      <c r="J162" t="s">
        <v>28</v>
      </c>
      <c r="K162">
        <f t="shared" si="41"/>
        <v>37.5</v>
      </c>
      <c r="L162" cm="1">
        <f t="array" ref="L162">STOWA2024_NDJF_T(A162*60,K162,I162,J162,"")</f>
        <v>0.13544860570505468</v>
      </c>
      <c r="M162">
        <f t="shared" si="34"/>
        <v>22.148622234861779</v>
      </c>
    </row>
    <row r="163" spans="1:13" x14ac:dyDescent="0.3">
      <c r="A163">
        <v>216</v>
      </c>
      <c r="B163">
        <f>M162-M163</f>
        <v>4.967085455417493</v>
      </c>
      <c r="C163">
        <f t="shared" si="39"/>
        <v>4.967085455417493</v>
      </c>
      <c r="D163" t="s">
        <v>33</v>
      </c>
      <c r="E163" t="s">
        <v>19</v>
      </c>
      <c r="F163">
        <v>1</v>
      </c>
      <c r="G163">
        <f>G162+5</f>
        <v>40</v>
      </c>
      <c r="I163">
        <v>2100</v>
      </c>
      <c r="J163" t="s">
        <v>28</v>
      </c>
      <c r="K163">
        <f>AVERAGE(G163:G164)</f>
        <v>42.5</v>
      </c>
      <c r="L163" cm="1">
        <f t="array" ref="L163">STOWA2024_NDJF_T(A163*60,K163,I163,J163,"")</f>
        <v>0.17460603428612692</v>
      </c>
      <c r="M163">
        <f t="shared" si="34"/>
        <v>17.181536779444286</v>
      </c>
    </row>
    <row r="164" spans="1:13" x14ac:dyDescent="0.3">
      <c r="A164">
        <v>216</v>
      </c>
      <c r="B164">
        <f t="shared" ref="B164:B186" si="42">M163-M164</f>
        <v>3.9081567556167265</v>
      </c>
      <c r="C164">
        <f t="shared" si="39"/>
        <v>3.9081567556167265</v>
      </c>
      <c r="D164" t="s">
        <v>33</v>
      </c>
      <c r="E164" t="s">
        <v>19</v>
      </c>
      <c r="F164">
        <v>1</v>
      </c>
      <c r="G164">
        <f t="shared" ref="G164:G187" si="43">G163+5</f>
        <v>45</v>
      </c>
      <c r="I164">
        <v>2100</v>
      </c>
      <c r="J164" t="s">
        <v>28</v>
      </c>
      <c r="K164">
        <f t="shared" ref="K164:K186" si="44">AVERAGE(G164:G165)</f>
        <v>47.5</v>
      </c>
      <c r="L164" cm="1">
        <f t="array" ref="L164">STOWA2024_NDJF_T(A164*60,K164,I164,J164,"")</f>
        <v>0.22601628180723998</v>
      </c>
      <c r="M164">
        <f t="shared" si="34"/>
        <v>13.27338002382756</v>
      </c>
    </row>
    <row r="165" spans="1:13" x14ac:dyDescent="0.3">
      <c r="A165">
        <v>216</v>
      </c>
      <c r="B165">
        <f t="shared" si="42"/>
        <v>3.0627550672328674</v>
      </c>
      <c r="C165">
        <f t="shared" si="39"/>
        <v>3.0627550672328674</v>
      </c>
      <c r="D165" t="s">
        <v>33</v>
      </c>
      <c r="E165" t="s">
        <v>19</v>
      </c>
      <c r="F165">
        <v>1</v>
      </c>
      <c r="G165">
        <f t="shared" si="43"/>
        <v>50</v>
      </c>
      <c r="I165">
        <v>2100</v>
      </c>
      <c r="J165" t="s">
        <v>28</v>
      </c>
      <c r="K165">
        <f t="shared" si="44"/>
        <v>52.5</v>
      </c>
      <c r="L165" cm="1">
        <f t="array" ref="L165">STOWA2024_NDJF_T(A165*60,K165,I165,J165,"")</f>
        <v>0.29381159456477762</v>
      </c>
      <c r="M165">
        <f t="shared" si="34"/>
        <v>10.210624956594692</v>
      </c>
    </row>
    <row r="166" spans="1:13" x14ac:dyDescent="0.3">
      <c r="A166">
        <v>216</v>
      </c>
      <c r="B166">
        <f t="shared" si="42"/>
        <v>2.3906426631271067</v>
      </c>
      <c r="C166">
        <f t="shared" si="39"/>
        <v>2.3906426631271067</v>
      </c>
      <c r="D166" t="s">
        <v>33</v>
      </c>
      <c r="E166" t="s">
        <v>19</v>
      </c>
      <c r="F166">
        <v>1</v>
      </c>
      <c r="G166">
        <f t="shared" si="43"/>
        <v>55</v>
      </c>
      <c r="I166">
        <v>2100</v>
      </c>
      <c r="J166" t="s">
        <v>28</v>
      </c>
      <c r="K166">
        <f t="shared" si="44"/>
        <v>57.5</v>
      </c>
      <c r="L166" cm="1">
        <f t="array" ref="L166">STOWA2024_NDJF_T(A166*60,K166,I166,J166,"")</f>
        <v>0.38363258219984037</v>
      </c>
      <c r="M166">
        <f t="shared" si="34"/>
        <v>7.8199822934675858</v>
      </c>
    </row>
    <row r="167" spans="1:13" x14ac:dyDescent="0.3">
      <c r="A167">
        <v>216</v>
      </c>
      <c r="B167">
        <f t="shared" si="42"/>
        <v>1.8581414096610285</v>
      </c>
      <c r="C167">
        <f t="shared" si="39"/>
        <v>1.8581414096610285</v>
      </c>
      <c r="D167" t="s">
        <v>33</v>
      </c>
      <c r="E167" t="s">
        <v>19</v>
      </c>
      <c r="F167">
        <v>1</v>
      </c>
      <c r="G167">
        <f t="shared" si="43"/>
        <v>60</v>
      </c>
      <c r="I167">
        <v>2100</v>
      </c>
      <c r="J167" t="s">
        <v>28</v>
      </c>
      <c r="K167">
        <f t="shared" si="44"/>
        <v>62.5</v>
      </c>
      <c r="L167" cm="1">
        <f t="array" ref="L167">STOWA2024_NDJF_T(A167*60,K167,I167,J167,"")</f>
        <v>0.50320027965666525</v>
      </c>
      <c r="M167">
        <f t="shared" si="34"/>
        <v>5.9618408838065573</v>
      </c>
    </row>
    <row r="168" spans="1:13" x14ac:dyDescent="0.3">
      <c r="A168">
        <v>216</v>
      </c>
      <c r="B168">
        <f t="shared" si="42"/>
        <v>1.4380234635871068</v>
      </c>
      <c r="C168">
        <f t="shared" si="39"/>
        <v>1.4380234635871068</v>
      </c>
      <c r="D168" t="s">
        <v>33</v>
      </c>
      <c r="E168" t="s">
        <v>19</v>
      </c>
      <c r="F168">
        <v>1</v>
      </c>
      <c r="G168">
        <f t="shared" si="43"/>
        <v>65</v>
      </c>
      <c r="I168">
        <v>2100</v>
      </c>
      <c r="J168" t="s">
        <v>28</v>
      </c>
      <c r="K168">
        <f t="shared" si="44"/>
        <v>67.5</v>
      </c>
      <c r="L168" cm="1">
        <f t="array" ref="L168">STOWA2024_NDJF_T(A168*60,K168,I168,J168,"")</f>
        <v>0.66315673718203905</v>
      </c>
      <c r="M168">
        <f t="shared" si="34"/>
        <v>4.5238174202194505</v>
      </c>
    </row>
    <row r="169" spans="1:13" x14ac:dyDescent="0.3">
      <c r="A169">
        <v>216</v>
      </c>
      <c r="B169">
        <f t="shared" si="42"/>
        <v>1.1078744346614027</v>
      </c>
      <c r="C169">
        <f t="shared" si="39"/>
        <v>1.1078744346614027</v>
      </c>
      <c r="D169" t="s">
        <v>33</v>
      </c>
      <c r="E169" t="s">
        <v>19</v>
      </c>
      <c r="F169">
        <v>1</v>
      </c>
      <c r="G169">
        <f t="shared" si="43"/>
        <v>70</v>
      </c>
      <c r="I169">
        <v>2100</v>
      </c>
      <c r="J169" t="s">
        <v>28</v>
      </c>
      <c r="K169">
        <f t="shared" si="44"/>
        <v>72.5</v>
      </c>
      <c r="L169" cm="1">
        <f t="array" ref="L169">STOWA2024_NDJF_T(A169*60,K169,I169,J169,"")</f>
        <v>0.87823479861444553</v>
      </c>
      <c r="M169">
        <f t="shared" si="34"/>
        <v>3.4159429855580479</v>
      </c>
    </row>
    <row r="170" spans="1:13" x14ac:dyDescent="0.3">
      <c r="A170">
        <v>216</v>
      </c>
      <c r="B170">
        <f t="shared" si="42"/>
        <v>0.84940672956935437</v>
      </c>
      <c r="C170">
        <f t="shared" si="39"/>
        <v>0.84940672956935437</v>
      </c>
      <c r="D170" t="s">
        <v>33</v>
      </c>
      <c r="E170" t="s">
        <v>19</v>
      </c>
      <c r="F170">
        <v>1</v>
      </c>
      <c r="G170">
        <f t="shared" si="43"/>
        <v>75</v>
      </c>
      <c r="I170">
        <v>2100</v>
      </c>
      <c r="J170" t="s">
        <v>28</v>
      </c>
      <c r="K170">
        <f t="shared" si="44"/>
        <v>77.5</v>
      </c>
      <c r="L170" cm="1">
        <f t="array" ref="L170">STOWA2024_NDJF_T(A170*60,K170,I170,J170,"")</f>
        <v>1.1688905594066217</v>
      </c>
      <c r="M170">
        <f t="shared" si="34"/>
        <v>2.5665362559886935</v>
      </c>
    </row>
    <row r="171" spans="1:13" x14ac:dyDescent="0.3">
      <c r="A171">
        <v>216</v>
      </c>
      <c r="B171">
        <f t="shared" si="42"/>
        <v>0.6484196930949353</v>
      </c>
      <c r="C171">
        <f t="shared" si="39"/>
        <v>0.6484196930949353</v>
      </c>
      <c r="D171" t="s">
        <v>33</v>
      </c>
      <c r="E171" t="s">
        <v>19</v>
      </c>
      <c r="F171">
        <v>1</v>
      </c>
      <c r="G171">
        <f t="shared" si="43"/>
        <v>80</v>
      </c>
      <c r="I171">
        <v>2100</v>
      </c>
      <c r="J171" t="s">
        <v>28</v>
      </c>
      <c r="K171">
        <f t="shared" si="44"/>
        <v>82.5</v>
      </c>
      <c r="L171" cm="1">
        <f t="array" ref="L171">STOWA2024_NDJF_T(A171*60,K171,I171,J171,"")</f>
        <v>1.5640342500739701</v>
      </c>
      <c r="M171">
        <f t="shared" si="34"/>
        <v>1.9181165628937582</v>
      </c>
    </row>
    <row r="172" spans="1:13" x14ac:dyDescent="0.3">
      <c r="A172">
        <v>216</v>
      </c>
      <c r="B172">
        <f t="shared" si="42"/>
        <v>0.49236603005777213</v>
      </c>
      <c r="C172">
        <f t="shared" si="39"/>
        <v>0.49236603005777213</v>
      </c>
      <c r="D172" t="s">
        <v>33</v>
      </c>
      <c r="E172" t="s">
        <v>19</v>
      </c>
      <c r="F172">
        <v>1</v>
      </c>
      <c r="G172">
        <f t="shared" si="43"/>
        <v>85</v>
      </c>
      <c r="I172">
        <v>2100</v>
      </c>
      <c r="J172" t="s">
        <v>28</v>
      </c>
      <c r="K172">
        <f t="shared" si="44"/>
        <v>87.5</v>
      </c>
      <c r="L172" cm="1">
        <f t="array" ref="L172">STOWA2024_NDJF_T(A172*60,K172,I172,J172,"")</f>
        <v>2.1041549211506489</v>
      </c>
      <c r="M172">
        <f t="shared" si="34"/>
        <v>1.4257505328359861</v>
      </c>
    </row>
    <row r="173" spans="1:13" x14ac:dyDescent="0.3">
      <c r="A173">
        <v>216</v>
      </c>
      <c r="B173">
        <f t="shared" si="42"/>
        <v>0.3719529682037912</v>
      </c>
      <c r="C173">
        <f t="shared" si="39"/>
        <v>0.3719529682037912</v>
      </c>
      <c r="D173" t="s">
        <v>33</v>
      </c>
      <c r="E173" t="s">
        <v>19</v>
      </c>
      <c r="F173">
        <v>1</v>
      </c>
      <c r="G173">
        <f t="shared" si="43"/>
        <v>90</v>
      </c>
      <c r="I173">
        <v>2100</v>
      </c>
      <c r="J173" t="s">
        <v>28</v>
      </c>
      <c r="K173">
        <f t="shared" si="44"/>
        <v>92.5</v>
      </c>
      <c r="L173" cm="1">
        <f t="array" ref="L173">STOWA2024_NDJF_T(A173*60,K173,I173,J173,"")</f>
        <v>2.8468465867513033</v>
      </c>
      <c r="M173">
        <f t="shared" si="34"/>
        <v>1.0537975646321949</v>
      </c>
    </row>
    <row r="174" spans="1:13" x14ac:dyDescent="0.3">
      <c r="A174">
        <v>216</v>
      </c>
      <c r="B174">
        <f t="shared" si="42"/>
        <v>0.27948153376452589</v>
      </c>
      <c r="C174">
        <f t="shared" si="39"/>
        <v>0.27948153376452589</v>
      </c>
      <c r="D174" t="s">
        <v>33</v>
      </c>
      <c r="E174" t="s">
        <v>19</v>
      </c>
      <c r="F174">
        <v>1</v>
      </c>
      <c r="G174">
        <f t="shared" si="43"/>
        <v>95</v>
      </c>
      <c r="I174">
        <v>2100</v>
      </c>
      <c r="J174" t="s">
        <v>28</v>
      </c>
      <c r="K174">
        <f t="shared" si="44"/>
        <v>97.5</v>
      </c>
      <c r="L174" cm="1">
        <f t="array" ref="L174">STOWA2024_NDJF_T(A174*60,K174,I174,J174,"")</f>
        <v>3.874387046640781</v>
      </c>
      <c r="M174">
        <f t="shared" si="34"/>
        <v>0.77431603086766898</v>
      </c>
    </row>
    <row r="175" spans="1:13" x14ac:dyDescent="0.3">
      <c r="A175">
        <v>216</v>
      </c>
      <c r="B175">
        <f t="shared" si="42"/>
        <v>0.20881572794443026</v>
      </c>
      <c r="C175">
        <f t="shared" si="39"/>
        <v>0.20881572794443026</v>
      </c>
      <c r="D175" t="s">
        <v>33</v>
      </c>
      <c r="E175" t="s">
        <v>19</v>
      </c>
      <c r="F175">
        <v>1</v>
      </c>
      <c r="G175">
        <f t="shared" si="43"/>
        <v>100</v>
      </c>
      <c r="I175">
        <v>2100</v>
      </c>
      <c r="J175" t="s">
        <v>28</v>
      </c>
      <c r="K175">
        <f t="shared" si="44"/>
        <v>102.5</v>
      </c>
      <c r="L175" cm="1">
        <f t="array" ref="L175">STOWA2024_NDJF_T(A175*60,K175,I175,J175,"")</f>
        <v>5.3050369460318771</v>
      </c>
      <c r="M175">
        <f t="shared" si="34"/>
        <v>0.56550030292323872</v>
      </c>
    </row>
    <row r="176" spans="1:13" x14ac:dyDescent="0.3">
      <c r="A176">
        <v>216</v>
      </c>
      <c r="B176">
        <f t="shared" si="42"/>
        <v>0.15511595278388135</v>
      </c>
      <c r="C176">
        <f t="shared" si="39"/>
        <v>0.15511595278388135</v>
      </c>
      <c r="D176" t="s">
        <v>33</v>
      </c>
      <c r="E176" t="s">
        <v>19</v>
      </c>
      <c r="F176">
        <v>1</v>
      </c>
      <c r="G176">
        <f t="shared" si="43"/>
        <v>105</v>
      </c>
      <c r="I176">
        <v>2100</v>
      </c>
      <c r="J176" t="s">
        <v>28</v>
      </c>
      <c r="K176">
        <f t="shared" si="44"/>
        <v>107.5</v>
      </c>
      <c r="L176" cm="1">
        <f t="array" ref="L176">STOWA2024_NDJF_T(A176*60,K176,I176,J176,"")</f>
        <v>7.3102202824773093</v>
      </c>
      <c r="M176">
        <f t="shared" si="34"/>
        <v>0.41038435013935737</v>
      </c>
    </row>
    <row r="177" spans="1:13" x14ac:dyDescent="0.3">
      <c r="A177">
        <v>216</v>
      </c>
      <c r="B177">
        <f t="shared" si="42"/>
        <v>0.11453172939708423</v>
      </c>
      <c r="C177">
        <f t="shared" si="39"/>
        <v>0.11453172939708423</v>
      </c>
      <c r="D177" t="s">
        <v>33</v>
      </c>
      <c r="E177" t="s">
        <v>19</v>
      </c>
      <c r="F177">
        <v>1</v>
      </c>
      <c r="G177">
        <f t="shared" si="43"/>
        <v>110</v>
      </c>
      <c r="I177">
        <v>2100</v>
      </c>
      <c r="J177" t="s">
        <v>28</v>
      </c>
      <c r="K177">
        <f t="shared" si="44"/>
        <v>112.5</v>
      </c>
      <c r="L177" cm="1">
        <f t="array" ref="L177">STOWA2024_NDJF_T(A177*60,K177,I177,J177,"")</f>
        <v>10.140183962113346</v>
      </c>
      <c r="M177">
        <f t="shared" si="34"/>
        <v>0.29585262074227314</v>
      </c>
    </row>
    <row r="178" spans="1:13" x14ac:dyDescent="0.3">
      <c r="A178">
        <v>216</v>
      </c>
      <c r="B178">
        <f t="shared" si="42"/>
        <v>8.4030109617909132E-2</v>
      </c>
      <c r="C178">
        <f t="shared" si="39"/>
        <v>8.4030109617909132E-2</v>
      </c>
      <c r="D178" t="s">
        <v>33</v>
      </c>
      <c r="E178" t="s">
        <v>19</v>
      </c>
      <c r="F178">
        <v>1</v>
      </c>
      <c r="G178">
        <f t="shared" si="43"/>
        <v>115</v>
      </c>
      <c r="I178">
        <v>2100</v>
      </c>
      <c r="J178" t="s">
        <v>28</v>
      </c>
      <c r="K178">
        <f t="shared" si="44"/>
        <v>117.5</v>
      </c>
      <c r="L178" cm="1">
        <f t="array" ref="L178">STOWA2024_NDJF_T(A178*60,K178,I178,J178,"")</f>
        <v>14.162800658324068</v>
      </c>
      <c r="M178">
        <f t="shared" si="34"/>
        <v>0.21182251112436401</v>
      </c>
    </row>
    <row r="179" spans="1:13" x14ac:dyDescent="0.3">
      <c r="A179">
        <v>216</v>
      </c>
      <c r="B179">
        <f t="shared" si="42"/>
        <v>6.1249838025363379E-2</v>
      </c>
      <c r="C179">
        <f t="shared" si="39"/>
        <v>6.1249838025363379E-2</v>
      </c>
      <c r="D179" t="s">
        <v>33</v>
      </c>
      <c r="E179" t="s">
        <v>19</v>
      </c>
      <c r="F179">
        <v>1</v>
      </c>
      <c r="G179">
        <f t="shared" si="43"/>
        <v>120</v>
      </c>
      <c r="I179">
        <v>2100</v>
      </c>
      <c r="J179" t="s">
        <v>28</v>
      </c>
      <c r="K179">
        <f t="shared" si="44"/>
        <v>122.5</v>
      </c>
      <c r="L179" cm="1">
        <f t="array" ref="L179">STOWA2024_NDJF_T(A179*60,K179,I179,J179,"")</f>
        <v>19.923933993172309</v>
      </c>
      <c r="M179">
        <f t="shared" si="34"/>
        <v>0.15057267309900063</v>
      </c>
    </row>
    <row r="180" spans="1:13" x14ac:dyDescent="0.3">
      <c r="A180">
        <v>216</v>
      </c>
      <c r="B180">
        <f t="shared" si="42"/>
        <v>4.4338665477006045E-2</v>
      </c>
      <c r="C180">
        <f t="shared" si="39"/>
        <v>4.4338665477006045E-2</v>
      </c>
      <c r="D180" t="s">
        <v>33</v>
      </c>
      <c r="E180" t="s">
        <v>19</v>
      </c>
      <c r="F180">
        <v>1</v>
      </c>
      <c r="G180">
        <f t="shared" si="43"/>
        <v>125</v>
      </c>
      <c r="I180">
        <v>2100</v>
      </c>
      <c r="J180" t="s">
        <v>28</v>
      </c>
      <c r="K180">
        <f t="shared" si="44"/>
        <v>127.5</v>
      </c>
      <c r="L180" cm="1">
        <f t="array" ref="L180">STOWA2024_NDJF_T(A180*60,K180,I180,J180,"")</f>
        <v>28.239544635035337</v>
      </c>
      <c r="M180">
        <f t="shared" si="34"/>
        <v>0.10623400762199459</v>
      </c>
    </row>
    <row r="181" spans="1:13" x14ac:dyDescent="0.3">
      <c r="A181">
        <v>216</v>
      </c>
      <c r="B181">
        <f t="shared" si="42"/>
        <v>3.1867893829870889E-2</v>
      </c>
      <c r="C181">
        <f t="shared" si="39"/>
        <v>3.1867893829870889E-2</v>
      </c>
      <c r="D181" t="s">
        <v>33</v>
      </c>
      <c r="E181" t="s">
        <v>19</v>
      </c>
      <c r="F181">
        <v>1</v>
      </c>
      <c r="G181">
        <f t="shared" si="43"/>
        <v>130</v>
      </c>
      <c r="I181">
        <v>2100</v>
      </c>
      <c r="J181" t="s">
        <v>28</v>
      </c>
      <c r="K181">
        <f t="shared" si="44"/>
        <v>132.5</v>
      </c>
      <c r="L181" cm="1">
        <f t="array" ref="L181">STOWA2024_NDJF_T(A181*60,K181,I181,J181,"")</f>
        <v>40.340954327476737</v>
      </c>
      <c r="M181">
        <f t="shared" si="34"/>
        <v>7.4366113792123698E-2</v>
      </c>
    </row>
    <row r="182" spans="1:13" x14ac:dyDescent="0.3">
      <c r="A182">
        <v>216</v>
      </c>
      <c r="B182">
        <f t="shared" si="42"/>
        <v>2.2732798379715202E-2</v>
      </c>
      <c r="C182">
        <f t="shared" si="39"/>
        <v>2.2732798379715202E-2</v>
      </c>
      <c r="D182" t="s">
        <v>33</v>
      </c>
      <c r="E182" t="s">
        <v>19</v>
      </c>
      <c r="F182">
        <v>1</v>
      </c>
      <c r="G182">
        <f t="shared" si="43"/>
        <v>135</v>
      </c>
      <c r="I182">
        <v>2100</v>
      </c>
      <c r="J182" t="s">
        <v>28</v>
      </c>
      <c r="K182">
        <f t="shared" si="44"/>
        <v>137.5</v>
      </c>
      <c r="L182" cm="1">
        <f t="array" ref="L182">STOWA2024_NDJF_T(A182*60,K182,I182,J182,"")</f>
        <v>58.102021457236141</v>
      </c>
      <c r="M182">
        <f t="shared" si="34"/>
        <v>5.1633315412408495E-2</v>
      </c>
    </row>
    <row r="183" spans="1:13" x14ac:dyDescent="0.3">
      <c r="A183">
        <v>216</v>
      </c>
      <c r="B183">
        <f t="shared" si="42"/>
        <v>1.6090223925244576E-2</v>
      </c>
      <c r="C183">
        <f t="shared" si="39"/>
        <v>1.6090223925244576E-2</v>
      </c>
      <c r="D183" t="s">
        <v>33</v>
      </c>
      <c r="E183" t="s">
        <v>19</v>
      </c>
      <c r="F183">
        <v>1</v>
      </c>
      <c r="G183">
        <f t="shared" si="43"/>
        <v>140</v>
      </c>
      <c r="I183">
        <v>2100</v>
      </c>
      <c r="J183" t="s">
        <v>28</v>
      </c>
      <c r="K183">
        <f t="shared" si="44"/>
        <v>142.5</v>
      </c>
      <c r="L183" cm="1">
        <f t="array" ref="L183">STOWA2024_NDJF_T(A183*60,K183,I183,J183,"")</f>
        <v>84.404588190743752</v>
      </c>
      <c r="M183">
        <f t="shared" si="34"/>
        <v>3.5543091487163919E-2</v>
      </c>
    </row>
    <row r="184" spans="1:13" x14ac:dyDescent="0.3">
      <c r="A184">
        <v>216</v>
      </c>
      <c r="B184">
        <f t="shared" si="42"/>
        <v>1.1295353830832272E-2</v>
      </c>
      <c r="C184">
        <f t="shared" si="39"/>
        <v>1.1295353830832272E-2</v>
      </c>
      <c r="D184" t="s">
        <v>33</v>
      </c>
      <c r="E184" t="s">
        <v>19</v>
      </c>
      <c r="F184">
        <v>1</v>
      </c>
      <c r="G184">
        <f t="shared" si="43"/>
        <v>145</v>
      </c>
      <c r="I184">
        <v>2100</v>
      </c>
      <c r="J184" t="s">
        <v>28</v>
      </c>
      <c r="K184">
        <f t="shared" si="44"/>
        <v>147.5</v>
      </c>
      <c r="L184" cm="1">
        <f t="array" ref="L184">STOWA2024_NDJF_T(A184*60,K184,I184,J184,"")</f>
        <v>123.72288262598512</v>
      </c>
      <c r="M184">
        <f t="shared" si="34"/>
        <v>2.4247737656331647E-2</v>
      </c>
    </row>
    <row r="185" spans="1:13" x14ac:dyDescent="0.3">
      <c r="A185">
        <v>216</v>
      </c>
      <c r="B185">
        <f t="shared" si="42"/>
        <v>7.8610759994924631E-3</v>
      </c>
      <c r="C185">
        <f t="shared" si="39"/>
        <v>7.8610759994924631E-3</v>
      </c>
      <c r="D185" t="s">
        <v>33</v>
      </c>
      <c r="E185" t="s">
        <v>19</v>
      </c>
      <c r="F185">
        <v>1</v>
      </c>
      <c r="G185">
        <f t="shared" si="43"/>
        <v>150</v>
      </c>
      <c r="I185">
        <v>2100</v>
      </c>
      <c r="J185" t="s">
        <v>28</v>
      </c>
      <c r="K185">
        <f t="shared" si="44"/>
        <v>152.5</v>
      </c>
      <c r="L185" cm="1">
        <f t="array" ref="L185">STOWA2024_NDJF_T(A185*60,K185,I185,J185,"")</f>
        <v>183.0757272484424</v>
      </c>
      <c r="M185">
        <f t="shared" si="34"/>
        <v>1.6386661656839184E-2</v>
      </c>
    </row>
    <row r="186" spans="1:13" x14ac:dyDescent="0.3">
      <c r="A186">
        <v>216</v>
      </c>
      <c r="B186">
        <f t="shared" si="42"/>
        <v>5.4218750084009046E-3</v>
      </c>
      <c r="C186">
        <f t="shared" si="39"/>
        <v>5.4218750084009046E-3</v>
      </c>
      <c r="D186" t="s">
        <v>33</v>
      </c>
      <c r="E186" t="s">
        <v>19</v>
      </c>
      <c r="F186">
        <v>1</v>
      </c>
      <c r="G186">
        <f t="shared" si="43"/>
        <v>155</v>
      </c>
      <c r="I186">
        <v>2100</v>
      </c>
      <c r="J186" t="s">
        <v>28</v>
      </c>
      <c r="K186">
        <f t="shared" si="44"/>
        <v>157.5</v>
      </c>
      <c r="L186" cm="1">
        <f t="array" ref="L186">STOWA2024_NDJF_T(A186*60,K186,I186,J186,"")</f>
        <v>273.60313485235866</v>
      </c>
      <c r="M186">
        <f t="shared" si="34"/>
        <v>1.0964786648438279E-2</v>
      </c>
    </row>
    <row r="187" spans="1:13" x14ac:dyDescent="0.3">
      <c r="A187">
        <v>216</v>
      </c>
      <c r="B187" s="1">
        <f>M186</f>
        <v>1.0964786648438279E-2</v>
      </c>
      <c r="C187">
        <f t="shared" si="39"/>
        <v>1.0964786648438279E-2</v>
      </c>
      <c r="D187" t="s">
        <v>33</v>
      </c>
      <c r="E187" t="s">
        <v>19</v>
      </c>
      <c r="F187">
        <v>1</v>
      </c>
      <c r="G187">
        <f t="shared" si="43"/>
        <v>160</v>
      </c>
      <c r="I187">
        <v>2100</v>
      </c>
      <c r="J187" t="s">
        <v>28</v>
      </c>
      <c r="K187" s="1">
        <v>444</v>
      </c>
      <c r="L187" cm="1">
        <f t="array" ref="L187">STOWA2024_NDJF_T(A187*60,K187,I187,J187,"")</f>
        <v>2.5994935294174094E+209</v>
      </c>
      <c r="M187">
        <f t="shared" si="34"/>
        <v>1.1540709626895479E-209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92FE3-D1F2-417A-885F-B582808641C1}">
  <sheetPr codeName="Blad22">
    <tabColor theme="5" tint="0.39997558519241921"/>
  </sheetPr>
  <dimension ref="A1:M187"/>
  <sheetViews>
    <sheetView workbookViewId="0">
      <selection activeCell="M23" sqref="M23"/>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696.4415847302073</v>
      </c>
      <c r="C2">
        <f>B2</f>
        <v>696.4415847302073</v>
      </c>
      <c r="D2" t="s">
        <v>34</v>
      </c>
      <c r="E2" t="s">
        <v>21</v>
      </c>
      <c r="F2">
        <v>1</v>
      </c>
      <c r="G2">
        <v>10</v>
      </c>
      <c r="I2">
        <v>2100</v>
      </c>
      <c r="J2" t="s">
        <v>31</v>
      </c>
      <c r="K2" s="1">
        <v>13</v>
      </c>
      <c r="L2" cm="1">
        <f t="array" ref="L2">STOWA2024_JAARROND_T(A2*60,K2,I2,J2,"")</f>
        <v>4.404197870387664E-2</v>
      </c>
      <c r="M2">
        <f>1/L2 * 12/8</f>
        <v>34.058415269792761</v>
      </c>
    </row>
    <row r="3" spans="1:13" x14ac:dyDescent="0.3">
      <c r="A3">
        <v>12</v>
      </c>
      <c r="B3">
        <f t="shared" ref="B3:B7" si="0">M2-M3</f>
        <v>23.815201009180853</v>
      </c>
      <c r="C3">
        <f t="shared" ref="C3:C32" si="1">B3</f>
        <v>23.815201009180853</v>
      </c>
      <c r="D3" t="s">
        <v>34</v>
      </c>
      <c r="E3" t="s">
        <v>21</v>
      </c>
      <c r="F3">
        <v>1</v>
      </c>
      <c r="G3">
        <f t="shared" ref="G3:G7" si="2">G2+5</f>
        <v>15</v>
      </c>
      <c r="I3">
        <v>2100</v>
      </c>
      <c r="J3" t="s">
        <v>31</v>
      </c>
      <c r="K3">
        <f t="shared" ref="K3:K7" si="3">AVERAGE(G3:G4)</f>
        <v>17.5</v>
      </c>
      <c r="L3" cm="1">
        <f t="array" ref="L3">STOWA2024_JAARROND_T(A3*60,K3,I3,J3,"")</f>
        <v>0.1464384090614925</v>
      </c>
      <c r="M3">
        <f t="shared" ref="M3:M66" si="4">1/L3 * 12/8</f>
        <v>10.243214260611907</v>
      </c>
    </row>
    <row r="4" spans="1:13" x14ac:dyDescent="0.3">
      <c r="A4">
        <v>12</v>
      </c>
      <c r="B4">
        <f t="shared" si="0"/>
        <v>4.1068277893159824</v>
      </c>
      <c r="C4">
        <f t="shared" si="1"/>
        <v>4.1068277893159824</v>
      </c>
      <c r="D4" t="s">
        <v>34</v>
      </c>
      <c r="E4" t="s">
        <v>21</v>
      </c>
      <c r="F4">
        <v>1</v>
      </c>
      <c r="G4">
        <f t="shared" si="2"/>
        <v>20</v>
      </c>
      <c r="I4">
        <v>2100</v>
      </c>
      <c r="J4" t="s">
        <v>31</v>
      </c>
      <c r="K4">
        <f t="shared" si="3"/>
        <v>22.5</v>
      </c>
      <c r="L4" cm="1">
        <f t="array" ref="L4">STOWA2024_JAARROND_T(A4*60,K4,I4,J4,"")</f>
        <v>0.24444353480937445</v>
      </c>
      <c r="M4">
        <f t="shared" si="4"/>
        <v>6.1363864712959248</v>
      </c>
    </row>
    <row r="5" spans="1:13" x14ac:dyDescent="0.3">
      <c r="A5">
        <v>12</v>
      </c>
      <c r="B5">
        <f t="shared" si="0"/>
        <v>2.2559626140294409</v>
      </c>
      <c r="C5">
        <f t="shared" si="1"/>
        <v>2.2559626140294409</v>
      </c>
      <c r="D5" t="s">
        <v>34</v>
      </c>
      <c r="E5" t="s">
        <v>21</v>
      </c>
      <c r="F5">
        <v>1</v>
      </c>
      <c r="G5">
        <f t="shared" si="2"/>
        <v>25</v>
      </c>
      <c r="I5">
        <v>2100</v>
      </c>
      <c r="J5" t="s">
        <v>31</v>
      </c>
      <c r="K5">
        <f t="shared" si="3"/>
        <v>27.5</v>
      </c>
      <c r="L5" cm="1">
        <f t="array" ref="L5">STOWA2024_JAARROND_T(A5*60,K5,I5,J5,"")</f>
        <v>0.38655571019415808</v>
      </c>
      <c r="M5">
        <f t="shared" si="4"/>
        <v>3.880423857266484</v>
      </c>
    </row>
    <row r="6" spans="1:13" x14ac:dyDescent="0.3">
      <c r="A6">
        <v>12</v>
      </c>
      <c r="B6">
        <f t="shared" si="0"/>
        <v>1.4375054751039773</v>
      </c>
      <c r="C6">
        <f t="shared" si="1"/>
        <v>1.4375054751039773</v>
      </c>
      <c r="D6" t="s">
        <v>34</v>
      </c>
      <c r="E6" t="s">
        <v>21</v>
      </c>
      <c r="F6">
        <v>1</v>
      </c>
      <c r="G6">
        <f t="shared" si="2"/>
        <v>30</v>
      </c>
      <c r="I6">
        <v>2100</v>
      </c>
      <c r="J6" t="s">
        <v>31</v>
      </c>
      <c r="K6">
        <f t="shared" si="3"/>
        <v>32.5</v>
      </c>
      <c r="L6" cm="1">
        <f t="array" ref="L6">STOWA2024_JAARROND_T(A6*60,K6,I6,J6,"")</f>
        <v>0.61401969503057174</v>
      </c>
      <c r="M6">
        <f t="shared" si="4"/>
        <v>2.4429183821625067</v>
      </c>
    </row>
    <row r="7" spans="1:13" x14ac:dyDescent="0.3">
      <c r="A7">
        <v>12</v>
      </c>
      <c r="B7">
        <f t="shared" si="0"/>
        <v>0.92218027745474096</v>
      </c>
      <c r="C7">
        <f t="shared" si="1"/>
        <v>0.92218027745474096</v>
      </c>
      <c r="D7" t="s">
        <v>34</v>
      </c>
      <c r="E7" t="s">
        <v>21</v>
      </c>
      <c r="F7">
        <v>1</v>
      </c>
      <c r="G7">
        <f t="shared" si="2"/>
        <v>35</v>
      </c>
      <c r="I7">
        <v>2100</v>
      </c>
      <c r="J7" t="s">
        <v>31</v>
      </c>
      <c r="K7">
        <f t="shared" si="3"/>
        <v>37.5</v>
      </c>
      <c r="L7" cm="1">
        <f t="array" ref="L7">STOWA2024_JAARROND_T(A7*60,K7,I7,J7,"")</f>
        <v>0.98636313205832971</v>
      </c>
      <c r="M7">
        <f t="shared" si="4"/>
        <v>1.5207381047077657</v>
      </c>
    </row>
    <row r="8" spans="1:13" x14ac:dyDescent="0.3">
      <c r="A8">
        <v>12</v>
      </c>
      <c r="B8">
        <f>M7-M8</f>
        <v>0.57273748892624621</v>
      </c>
      <c r="C8">
        <f t="shared" si="1"/>
        <v>0.57273748892624621</v>
      </c>
      <c r="D8" t="s">
        <v>34</v>
      </c>
      <c r="E8" t="s">
        <v>21</v>
      </c>
      <c r="F8">
        <v>1</v>
      </c>
      <c r="G8">
        <f>G7+5</f>
        <v>40</v>
      </c>
      <c r="I8">
        <v>2100</v>
      </c>
      <c r="J8" t="s">
        <v>31</v>
      </c>
      <c r="K8">
        <f>AVERAGE(G8:G9)</f>
        <v>42.5</v>
      </c>
      <c r="L8" cm="1">
        <f t="array" ref="L8">STOWA2024_JAARROND_T(A8*60,K8,I8,J8,"")</f>
        <v>1.5822774532307866</v>
      </c>
      <c r="M8">
        <f t="shared" si="4"/>
        <v>0.94800061578151951</v>
      </c>
    </row>
    <row r="9" spans="1:13" x14ac:dyDescent="0.3">
      <c r="A9">
        <v>12</v>
      </c>
      <c r="B9">
        <f t="shared" ref="B9:B31" si="5">M8-M9</f>
        <v>0.34713048533712676</v>
      </c>
      <c r="C9">
        <f t="shared" si="1"/>
        <v>0.34713048533712676</v>
      </c>
      <c r="D9" t="s">
        <v>34</v>
      </c>
      <c r="E9" t="s">
        <v>21</v>
      </c>
      <c r="F9">
        <v>1</v>
      </c>
      <c r="G9">
        <f t="shared" ref="G9:G32" si="6">G8+5</f>
        <v>45</v>
      </c>
      <c r="I9">
        <v>2100</v>
      </c>
      <c r="J9" t="s">
        <v>31</v>
      </c>
      <c r="K9">
        <f t="shared" ref="K9:K31" si="7">AVERAGE(G9:G10)</f>
        <v>47.5</v>
      </c>
      <c r="L9" cm="1">
        <f t="array" ref="L9">STOWA2024_JAARROND_T(A9*60,K9,I9,J9,"")</f>
        <v>2.4963797066940687</v>
      </c>
      <c r="M9">
        <f t="shared" si="4"/>
        <v>0.60087013044439275</v>
      </c>
    </row>
    <row r="10" spans="1:13" x14ac:dyDescent="0.3">
      <c r="A10">
        <v>12</v>
      </c>
      <c r="B10">
        <f t="shared" si="5"/>
        <v>0.20966278424128187</v>
      </c>
      <c r="C10">
        <f t="shared" si="1"/>
        <v>0.20966278424128187</v>
      </c>
      <c r="D10" t="s">
        <v>34</v>
      </c>
      <c r="E10" t="s">
        <v>21</v>
      </c>
      <c r="F10">
        <v>1</v>
      </c>
      <c r="G10">
        <f t="shared" si="6"/>
        <v>50</v>
      </c>
      <c r="I10">
        <v>2100</v>
      </c>
      <c r="J10" t="s">
        <v>31</v>
      </c>
      <c r="K10">
        <f t="shared" si="7"/>
        <v>52.5</v>
      </c>
      <c r="L10" cm="1">
        <f t="array" ref="L10">STOWA2024_JAARROND_T(A10*60,K10,I10,J10,"")</f>
        <v>3.8342838255936416</v>
      </c>
      <c r="M10">
        <f t="shared" si="4"/>
        <v>0.39120734620311087</v>
      </c>
    </row>
    <row r="11" spans="1:13" x14ac:dyDescent="0.3">
      <c r="A11">
        <v>12</v>
      </c>
      <c r="B11">
        <f t="shared" si="5"/>
        <v>0.12858272806230681</v>
      </c>
      <c r="C11">
        <f t="shared" si="1"/>
        <v>0.12858272806230681</v>
      </c>
      <c r="D11" t="s">
        <v>34</v>
      </c>
      <c r="E11" t="s">
        <v>21</v>
      </c>
      <c r="F11">
        <v>1</v>
      </c>
      <c r="G11">
        <f t="shared" si="6"/>
        <v>55</v>
      </c>
      <c r="I11">
        <v>2100</v>
      </c>
      <c r="J11" t="s">
        <v>31</v>
      </c>
      <c r="K11">
        <f t="shared" si="7"/>
        <v>57.5</v>
      </c>
      <c r="L11" cm="1">
        <f t="array" ref="L11">STOWA2024_JAARROND_T(A11*60,K11,I11,J11,"")</f>
        <v>5.7115742256721225</v>
      </c>
      <c r="M11">
        <f t="shared" si="4"/>
        <v>0.26262461814080407</v>
      </c>
    </row>
    <row r="12" spans="1:13" x14ac:dyDescent="0.3">
      <c r="A12">
        <v>12</v>
      </c>
      <c r="B12">
        <f t="shared" si="5"/>
        <v>8.0889749020087387E-2</v>
      </c>
      <c r="C12">
        <f t="shared" si="1"/>
        <v>8.0889749020087387E-2</v>
      </c>
      <c r="D12" t="s">
        <v>34</v>
      </c>
      <c r="E12" t="s">
        <v>21</v>
      </c>
      <c r="F12">
        <v>1</v>
      </c>
      <c r="G12">
        <f t="shared" si="6"/>
        <v>60</v>
      </c>
      <c r="I12">
        <v>2100</v>
      </c>
      <c r="J12" t="s">
        <v>31</v>
      </c>
      <c r="K12">
        <f t="shared" si="7"/>
        <v>62.5</v>
      </c>
      <c r="L12" cm="1">
        <f t="array" ref="L12">STOWA2024_JAARROND_T(A12*60,K12,I12,J12,"")</f>
        <v>8.2537820466562799</v>
      </c>
      <c r="M12">
        <f t="shared" si="4"/>
        <v>0.18173486912071668</v>
      </c>
    </row>
    <row r="13" spans="1:13" x14ac:dyDescent="0.3">
      <c r="A13">
        <v>12</v>
      </c>
      <c r="B13">
        <f t="shared" si="5"/>
        <v>5.2376260315301126E-2</v>
      </c>
      <c r="C13">
        <f t="shared" si="1"/>
        <v>5.2376260315301126E-2</v>
      </c>
      <c r="D13" t="s">
        <v>34</v>
      </c>
      <c r="E13" t="s">
        <v>21</v>
      </c>
      <c r="F13">
        <v>1</v>
      </c>
      <c r="G13">
        <f t="shared" si="6"/>
        <v>65</v>
      </c>
      <c r="I13">
        <v>2100</v>
      </c>
      <c r="J13" t="s">
        <v>31</v>
      </c>
      <c r="K13">
        <f t="shared" si="7"/>
        <v>67.5</v>
      </c>
      <c r="L13" cm="1">
        <f t="array" ref="L13">STOWA2024_JAARROND_T(A13*60,K13,I13,J13,"")</f>
        <v>11.595672014812228</v>
      </c>
      <c r="M13">
        <f t="shared" si="4"/>
        <v>0.12935860880541555</v>
      </c>
    </row>
    <row r="14" spans="1:13" x14ac:dyDescent="0.3">
      <c r="A14">
        <v>12</v>
      </c>
      <c r="B14">
        <f t="shared" si="5"/>
        <v>3.4910937198330355E-2</v>
      </c>
      <c r="C14">
        <f t="shared" si="1"/>
        <v>3.4910937198330355E-2</v>
      </c>
      <c r="D14" t="s">
        <v>34</v>
      </c>
      <c r="E14" t="s">
        <v>21</v>
      </c>
      <c r="F14">
        <v>1</v>
      </c>
      <c r="G14">
        <f t="shared" si="6"/>
        <v>70</v>
      </c>
      <c r="I14">
        <v>2100</v>
      </c>
      <c r="J14" t="s">
        <v>31</v>
      </c>
      <c r="K14">
        <f t="shared" si="7"/>
        <v>72.5</v>
      </c>
      <c r="L14" cm="1">
        <f t="array" ref="L14">STOWA2024_JAARROND_T(A14*60,K14,I14,J14,"")</f>
        <v>15.88181026039687</v>
      </c>
      <c r="M14">
        <f t="shared" si="4"/>
        <v>9.4447671607085198E-2</v>
      </c>
    </row>
    <row r="15" spans="1:13" x14ac:dyDescent="0.3">
      <c r="A15">
        <v>12</v>
      </c>
      <c r="B15">
        <f t="shared" si="5"/>
        <v>2.3915306946956816E-2</v>
      </c>
      <c r="C15">
        <f t="shared" si="1"/>
        <v>2.3915306946956816E-2</v>
      </c>
      <c r="D15" t="s">
        <v>34</v>
      </c>
      <c r="E15" t="s">
        <v>21</v>
      </c>
      <c r="F15">
        <v>1</v>
      </c>
      <c r="G15">
        <f t="shared" si="6"/>
        <v>75</v>
      </c>
      <c r="I15">
        <v>2100</v>
      </c>
      <c r="J15" t="s">
        <v>31</v>
      </c>
      <c r="K15">
        <f t="shared" si="7"/>
        <v>77.5</v>
      </c>
      <c r="L15" cm="1">
        <f t="array" ref="L15">STOWA2024_JAARROND_T(A15*60,K15,I15,J15,"")</f>
        <v>21.266832711876212</v>
      </c>
      <c r="M15">
        <f t="shared" si="4"/>
        <v>7.0532364660128383E-2</v>
      </c>
    </row>
    <row r="16" spans="1:13" x14ac:dyDescent="0.3">
      <c r="A16">
        <v>12</v>
      </c>
      <c r="B16">
        <f t="shared" si="5"/>
        <v>1.6795960579958878E-2</v>
      </c>
      <c r="C16">
        <f t="shared" si="1"/>
        <v>1.6795960579958878E-2</v>
      </c>
      <c r="D16" t="s">
        <v>34</v>
      </c>
      <c r="E16" t="s">
        <v>21</v>
      </c>
      <c r="F16">
        <v>1</v>
      </c>
      <c r="G16">
        <f t="shared" si="6"/>
        <v>80</v>
      </c>
      <c r="I16">
        <v>2100</v>
      </c>
      <c r="J16" t="s">
        <v>31</v>
      </c>
      <c r="K16">
        <f t="shared" si="7"/>
        <v>82.5</v>
      </c>
      <c r="L16" cm="1">
        <f t="array" ref="L16">STOWA2024_JAARROND_T(A16*60,K16,I16,J16,"")</f>
        <v>27.914037525885533</v>
      </c>
      <c r="M16">
        <f t="shared" si="4"/>
        <v>5.3736404080169504E-2</v>
      </c>
    </row>
    <row r="17" spans="1:13" x14ac:dyDescent="0.3">
      <c r="A17">
        <v>12</v>
      </c>
      <c r="B17">
        <f t="shared" si="5"/>
        <v>1.2065905949871072E-2</v>
      </c>
      <c r="C17">
        <f t="shared" si="1"/>
        <v>1.2065905949871072E-2</v>
      </c>
      <c r="D17" t="s">
        <v>34</v>
      </c>
      <c r="E17" t="s">
        <v>21</v>
      </c>
      <c r="F17">
        <v>1</v>
      </c>
      <c r="G17">
        <f t="shared" si="6"/>
        <v>85</v>
      </c>
      <c r="I17">
        <v>2100</v>
      </c>
      <c r="J17" t="s">
        <v>31</v>
      </c>
      <c r="K17">
        <f t="shared" si="7"/>
        <v>87.5</v>
      </c>
      <c r="L17" cm="1">
        <f t="array" ref="L17">STOWA2024_JAARROND_T(A17*60,K17,I17,J17,"")</f>
        <v>35.996689919801</v>
      </c>
      <c r="M17">
        <f t="shared" si="4"/>
        <v>4.1670498130298432E-2</v>
      </c>
    </row>
    <row r="18" spans="1:13" x14ac:dyDescent="0.3">
      <c r="A18">
        <v>12</v>
      </c>
      <c r="B18">
        <f t="shared" si="5"/>
        <v>8.8456085246476565E-3</v>
      </c>
      <c r="C18">
        <f t="shared" si="1"/>
        <v>8.8456085246476565E-3</v>
      </c>
      <c r="D18" t="s">
        <v>34</v>
      </c>
      <c r="E18" t="s">
        <v>21</v>
      </c>
      <c r="F18">
        <v>1</v>
      </c>
      <c r="G18">
        <f t="shared" si="6"/>
        <v>90</v>
      </c>
      <c r="I18">
        <v>2100</v>
      </c>
      <c r="J18" t="s">
        <v>31</v>
      </c>
      <c r="K18">
        <f t="shared" si="7"/>
        <v>92.5</v>
      </c>
      <c r="L18" cm="1">
        <f t="array" ref="L18">STOWA2024_JAARROND_T(A18*60,K18,I18,J18,"")</f>
        <v>45.697031064554629</v>
      </c>
      <c r="M18">
        <f t="shared" si="4"/>
        <v>3.2824889605650776E-2</v>
      </c>
    </row>
    <row r="19" spans="1:13" x14ac:dyDescent="0.3">
      <c r="A19">
        <v>12</v>
      </c>
      <c r="B19">
        <f t="shared" si="5"/>
        <v>6.6042659606091597E-3</v>
      </c>
      <c r="C19">
        <f t="shared" si="1"/>
        <v>6.6042659606091597E-3</v>
      </c>
      <c r="D19" t="s">
        <v>34</v>
      </c>
      <c r="E19" t="s">
        <v>21</v>
      </c>
      <c r="F19">
        <v>1</v>
      </c>
      <c r="G19">
        <f t="shared" si="6"/>
        <v>95</v>
      </c>
      <c r="I19">
        <v>2100</v>
      </c>
      <c r="J19" t="s">
        <v>31</v>
      </c>
      <c r="K19">
        <f t="shared" si="7"/>
        <v>97.5</v>
      </c>
      <c r="L19" cm="1">
        <f t="array" ref="L19">STOWA2024_JAARROND_T(A19*60,K19,I19,J19,"")</f>
        <v>57.206877315584123</v>
      </c>
      <c r="M19">
        <f t="shared" si="4"/>
        <v>2.6220623645041616E-2</v>
      </c>
    </row>
    <row r="20" spans="1:13" x14ac:dyDescent="0.3">
      <c r="A20">
        <v>12</v>
      </c>
      <c r="B20">
        <f t="shared" si="5"/>
        <v>5.0118167896468675E-3</v>
      </c>
      <c r="C20">
        <f t="shared" si="1"/>
        <v>5.0118167896468675E-3</v>
      </c>
      <c r="D20" t="s">
        <v>34</v>
      </c>
      <c r="E20" t="s">
        <v>21</v>
      </c>
      <c r="F20">
        <v>1</v>
      </c>
      <c r="G20">
        <f t="shared" si="6"/>
        <v>100</v>
      </c>
      <c r="I20">
        <v>2100</v>
      </c>
      <c r="J20" t="s">
        <v>31</v>
      </c>
      <c r="K20">
        <f t="shared" si="7"/>
        <v>102.5</v>
      </c>
      <c r="L20" cm="1">
        <f t="array" ref="L20">STOWA2024_JAARROND_T(A20*60,K20,I20,J20,"")</f>
        <v>70.725336424026821</v>
      </c>
      <c r="M20">
        <f t="shared" si="4"/>
        <v>2.1208806855394748E-2</v>
      </c>
    </row>
    <row r="21" spans="1:13" x14ac:dyDescent="0.3">
      <c r="A21">
        <v>12</v>
      </c>
      <c r="B21">
        <f t="shared" si="5"/>
        <v>3.8600837167550271E-3</v>
      </c>
      <c r="C21">
        <f t="shared" si="1"/>
        <v>3.8600837167550271E-3</v>
      </c>
      <c r="D21" t="s">
        <v>34</v>
      </c>
      <c r="E21" t="s">
        <v>21</v>
      </c>
      <c r="F21">
        <v>1</v>
      </c>
      <c r="G21">
        <f t="shared" si="6"/>
        <v>105</v>
      </c>
      <c r="I21">
        <v>2100</v>
      </c>
      <c r="J21" t="s">
        <v>31</v>
      </c>
      <c r="K21">
        <f t="shared" si="7"/>
        <v>107.5</v>
      </c>
      <c r="L21" cm="1">
        <f t="array" ref="L21">STOWA2024_JAARROND_T(A21*60,K21,I21,J21,"")</f>
        <v>86.461694501259529</v>
      </c>
      <c r="M21">
        <f t="shared" si="4"/>
        <v>1.7348723138639721E-2</v>
      </c>
    </row>
    <row r="22" spans="1:13" x14ac:dyDescent="0.3">
      <c r="A22">
        <v>12</v>
      </c>
      <c r="B22">
        <f t="shared" si="5"/>
        <v>3.0129518217739126E-3</v>
      </c>
      <c r="C22">
        <f t="shared" si="1"/>
        <v>3.0129518217739126E-3</v>
      </c>
      <c r="D22" t="s">
        <v>34</v>
      </c>
      <c r="E22" t="s">
        <v>21</v>
      </c>
      <c r="F22">
        <v>1</v>
      </c>
      <c r="G22">
        <f t="shared" si="6"/>
        <v>110</v>
      </c>
      <c r="I22">
        <v>2100</v>
      </c>
      <c r="J22" t="s">
        <v>31</v>
      </c>
      <c r="K22">
        <f t="shared" si="7"/>
        <v>112.5</v>
      </c>
      <c r="L22" cm="1">
        <f t="array" ref="L22">STOWA2024_JAARROND_T(A22*60,K22,I22,J22,"")</f>
        <v>104.63336550543838</v>
      </c>
      <c r="M22">
        <f t="shared" si="4"/>
        <v>1.4335771316865809E-2</v>
      </c>
    </row>
    <row r="23" spans="1:13" x14ac:dyDescent="0.3">
      <c r="A23">
        <v>12</v>
      </c>
      <c r="B23">
        <f t="shared" si="5"/>
        <v>5.7197668089366896E-3</v>
      </c>
      <c r="C23">
        <f t="shared" si="1"/>
        <v>5.7197668089366896E-3</v>
      </c>
      <c r="D23" t="s">
        <v>34</v>
      </c>
      <c r="E23" t="s">
        <v>21</v>
      </c>
      <c r="F23">
        <v>1</v>
      </c>
      <c r="G23">
        <f t="shared" si="6"/>
        <v>115</v>
      </c>
      <c r="I23">
        <v>2100</v>
      </c>
      <c r="J23" t="s">
        <v>31</v>
      </c>
      <c r="K23">
        <f t="shared" si="7"/>
        <v>117.5</v>
      </c>
      <c r="L23" cm="1">
        <f t="array" ref="L23">STOWA2024_JAARROND_T(A23*60,K23,I23,J23,"")</f>
        <v>174.09461643382187</v>
      </c>
      <c r="M23">
        <f t="shared" si="4"/>
        <v>8.6160045079291189E-3</v>
      </c>
    </row>
    <row r="24" spans="1:13" x14ac:dyDescent="0.3">
      <c r="A24">
        <v>12</v>
      </c>
      <c r="B24">
        <f t="shared" si="5"/>
        <v>1.5170633353246577E-3</v>
      </c>
      <c r="C24">
        <f t="shared" si="1"/>
        <v>1.5170633353246577E-3</v>
      </c>
      <c r="D24" t="s">
        <v>34</v>
      </c>
      <c r="E24" t="s">
        <v>21</v>
      </c>
      <c r="F24">
        <v>1</v>
      </c>
      <c r="G24">
        <f t="shared" si="6"/>
        <v>120</v>
      </c>
      <c r="I24">
        <v>2100</v>
      </c>
      <c r="J24" t="s">
        <v>31</v>
      </c>
      <c r="K24">
        <f t="shared" si="7"/>
        <v>122.5</v>
      </c>
      <c r="L24" cm="1">
        <f t="array" ref="L24">STOWA2024_JAARROND_T(A24*60,K24,I24,J24,"")</f>
        <v>211.29911680190463</v>
      </c>
      <c r="M24">
        <f t="shared" si="4"/>
        <v>7.0989411726044612E-3</v>
      </c>
    </row>
    <row r="25" spans="1:13" x14ac:dyDescent="0.3">
      <c r="A25">
        <v>12</v>
      </c>
      <c r="B25">
        <f t="shared" si="5"/>
        <v>1.2017162750167162E-3</v>
      </c>
      <c r="C25">
        <f t="shared" si="1"/>
        <v>1.2017162750167162E-3</v>
      </c>
      <c r="D25" t="s">
        <v>34</v>
      </c>
      <c r="E25" t="s">
        <v>21</v>
      </c>
      <c r="F25">
        <v>1</v>
      </c>
      <c r="G25">
        <f t="shared" si="6"/>
        <v>125</v>
      </c>
      <c r="I25">
        <v>2100</v>
      </c>
      <c r="J25" t="s">
        <v>31</v>
      </c>
      <c r="K25">
        <f t="shared" si="7"/>
        <v>127.5</v>
      </c>
      <c r="L25" cm="1">
        <f t="array" ref="L25">STOWA2024_JAARROND_T(A25*60,K25,I25,J25,"")</f>
        <v>254.35692652887869</v>
      </c>
      <c r="M25">
        <f t="shared" si="4"/>
        <v>5.897224897587745E-3</v>
      </c>
    </row>
    <row r="26" spans="1:13" x14ac:dyDescent="0.3">
      <c r="A26">
        <v>12</v>
      </c>
      <c r="B26">
        <f t="shared" si="5"/>
        <v>9.6117518782789808E-4</v>
      </c>
      <c r="C26">
        <f t="shared" si="1"/>
        <v>9.6117518782789808E-4</v>
      </c>
      <c r="D26" t="s">
        <v>34</v>
      </c>
      <c r="E26" t="s">
        <v>21</v>
      </c>
      <c r="F26">
        <v>1</v>
      </c>
      <c r="G26">
        <f t="shared" si="6"/>
        <v>130</v>
      </c>
      <c r="I26">
        <v>2100</v>
      </c>
      <c r="J26" t="s">
        <v>31</v>
      </c>
      <c r="K26">
        <f t="shared" si="7"/>
        <v>132.5</v>
      </c>
      <c r="L26" cm="1">
        <f t="array" ref="L26">STOWA2024_JAARROND_T(A26*60,K26,I26,J26,"")</f>
        <v>303.88672890269157</v>
      </c>
      <c r="M26">
        <f t="shared" si="4"/>
        <v>4.9360497097598469E-3</v>
      </c>
    </row>
    <row r="27" spans="1:13" x14ac:dyDescent="0.3">
      <c r="A27">
        <v>12</v>
      </c>
      <c r="B27">
        <f t="shared" si="5"/>
        <v>7.7562891880254836E-4</v>
      </c>
      <c r="C27">
        <f t="shared" si="1"/>
        <v>7.7562891880254836E-4</v>
      </c>
      <c r="D27" t="s">
        <v>34</v>
      </c>
      <c r="E27" t="s">
        <v>21</v>
      </c>
      <c r="F27">
        <v>1</v>
      </c>
      <c r="G27">
        <f t="shared" si="6"/>
        <v>135</v>
      </c>
      <c r="I27">
        <v>2100</v>
      </c>
      <c r="J27" t="s">
        <v>31</v>
      </c>
      <c r="K27">
        <f t="shared" si="7"/>
        <v>137.5</v>
      </c>
      <c r="L27" cm="1">
        <f t="array" ref="L27">STOWA2024_JAARROND_T(A27*60,K27,I27,J27,"")</f>
        <v>360.5404538070427</v>
      </c>
      <c r="M27">
        <f t="shared" si="4"/>
        <v>4.1604207909572985E-3</v>
      </c>
    </row>
    <row r="28" spans="1:13" x14ac:dyDescent="0.3">
      <c r="A28">
        <v>12</v>
      </c>
      <c r="B28">
        <f t="shared" si="5"/>
        <v>6.3106085591740219E-4</v>
      </c>
      <c r="C28">
        <f t="shared" si="1"/>
        <v>6.3106085591740219E-4</v>
      </c>
      <c r="D28" t="s">
        <v>34</v>
      </c>
      <c r="E28" t="s">
        <v>21</v>
      </c>
      <c r="F28">
        <v>1</v>
      </c>
      <c r="G28">
        <f t="shared" si="6"/>
        <v>140</v>
      </c>
      <c r="I28">
        <v>2100</v>
      </c>
      <c r="J28" t="s">
        <v>31</v>
      </c>
      <c r="K28">
        <f t="shared" si="7"/>
        <v>142.5</v>
      </c>
      <c r="L28" cm="1">
        <f t="array" ref="L28">STOWA2024_JAARROND_T(A28*60,K28,I28,J28,"")</f>
        <v>425.00624124726562</v>
      </c>
      <c r="M28">
        <f t="shared" si="4"/>
        <v>3.5293599350398963E-3</v>
      </c>
    </row>
    <row r="29" spans="1:13" x14ac:dyDescent="0.3">
      <c r="A29">
        <v>12</v>
      </c>
      <c r="B29">
        <f t="shared" si="5"/>
        <v>5.1738075938671628E-4</v>
      </c>
      <c r="C29">
        <f t="shared" si="1"/>
        <v>5.1738075938671628E-4</v>
      </c>
      <c r="D29" t="s">
        <v>34</v>
      </c>
      <c r="E29" t="s">
        <v>21</v>
      </c>
      <c r="F29">
        <v>1</v>
      </c>
      <c r="G29">
        <f t="shared" si="6"/>
        <v>145</v>
      </c>
      <c r="I29">
        <v>2100</v>
      </c>
      <c r="J29" t="s">
        <v>31</v>
      </c>
      <c r="K29">
        <f t="shared" si="7"/>
        <v>147.5</v>
      </c>
      <c r="L29" cm="1">
        <f t="array" ref="L29">STOWA2024_JAARROND_T(A29*60,K29,I29,J29,"")</f>
        <v>498.01141127568025</v>
      </c>
      <c r="M29">
        <f t="shared" si="4"/>
        <v>3.0119791756531801E-3</v>
      </c>
    </row>
    <row r="30" spans="1:13" x14ac:dyDescent="0.3">
      <c r="A30">
        <v>12</v>
      </c>
      <c r="B30">
        <f t="shared" si="5"/>
        <v>4.2718524374944517E-4</v>
      </c>
      <c r="C30">
        <f t="shared" si="1"/>
        <v>4.2718524374944517E-4</v>
      </c>
      <c r="D30" t="s">
        <v>34</v>
      </c>
      <c r="E30" t="s">
        <v>21</v>
      </c>
      <c r="F30">
        <v>1</v>
      </c>
      <c r="G30">
        <f t="shared" si="6"/>
        <v>150</v>
      </c>
      <c r="I30">
        <v>2100</v>
      </c>
      <c r="J30" t="s">
        <v>31</v>
      </c>
      <c r="K30">
        <f t="shared" si="7"/>
        <v>152.5</v>
      </c>
      <c r="L30" cm="1">
        <f t="array" ref="L30">STOWA2024_JAARROND_T(A30*60,K30,I30,J30,"")</f>
        <v>580.31705409306267</v>
      </c>
      <c r="M30">
        <f t="shared" si="4"/>
        <v>2.5847939319037349E-3</v>
      </c>
    </row>
    <row r="31" spans="1:13" x14ac:dyDescent="0.3">
      <c r="A31">
        <v>12</v>
      </c>
      <c r="B31">
        <f t="shared" si="5"/>
        <v>3.5505783292786447E-4</v>
      </c>
      <c r="C31">
        <f t="shared" si="1"/>
        <v>3.5505783292786447E-4</v>
      </c>
      <c r="D31" t="s">
        <v>34</v>
      </c>
      <c r="E31" t="s">
        <v>21</v>
      </c>
      <c r="F31">
        <v>1</v>
      </c>
      <c r="G31">
        <f t="shared" si="6"/>
        <v>155</v>
      </c>
      <c r="I31">
        <v>2100</v>
      </c>
      <c r="J31" t="s">
        <v>31</v>
      </c>
      <c r="K31">
        <f t="shared" si="7"/>
        <v>157.5</v>
      </c>
      <c r="L31" cm="1">
        <f t="array" ref="L31">STOWA2024_JAARROND_T(A31*60,K31,I31,J31,"")</f>
        <v>672.72535108031752</v>
      </c>
      <c r="M31">
        <f t="shared" si="4"/>
        <v>2.2297360989758704E-3</v>
      </c>
    </row>
    <row r="32" spans="1:13" x14ac:dyDescent="0.3">
      <c r="A32">
        <v>12</v>
      </c>
      <c r="B32" s="1">
        <f>M31</f>
        <v>2.2297360989758704E-3</v>
      </c>
      <c r="C32">
        <f t="shared" si="1"/>
        <v>2.2297360989758704E-3</v>
      </c>
      <c r="D32" t="s">
        <v>34</v>
      </c>
      <c r="E32" t="s">
        <v>21</v>
      </c>
      <c r="F32">
        <v>1</v>
      </c>
      <c r="G32">
        <f t="shared" si="6"/>
        <v>160</v>
      </c>
      <c r="I32">
        <v>2100</v>
      </c>
      <c r="J32" t="s">
        <v>31</v>
      </c>
      <c r="K32" s="1">
        <v>999</v>
      </c>
      <c r="L32" cm="1">
        <f t="array" ref="L32">STOWA2024_JAARROND_T(A32*60,K32,I32,J32,"")</f>
        <v>2489483.6492728763</v>
      </c>
      <c r="M32">
        <f t="shared" si="4"/>
        <v>6.0253458601269273E-7</v>
      </c>
    </row>
    <row r="33" spans="1:13" x14ac:dyDescent="0.3">
      <c r="A33">
        <v>24</v>
      </c>
      <c r="B33" s="1">
        <f>365.25*24/A33 - M33</f>
        <v>317.3273636693184</v>
      </c>
      <c r="C33">
        <f>B33</f>
        <v>317.3273636693184</v>
      </c>
      <c r="D33" t="s">
        <v>34</v>
      </c>
      <c r="E33" t="s">
        <v>21</v>
      </c>
      <c r="F33">
        <v>1</v>
      </c>
      <c r="G33">
        <v>10</v>
      </c>
      <c r="I33">
        <v>2100</v>
      </c>
      <c r="J33" t="s">
        <v>31</v>
      </c>
      <c r="K33" s="1">
        <v>12.5</v>
      </c>
      <c r="L33" cm="1">
        <f t="array" ref="L33">STOWA2024_JAARROND_T(A33*60,K33,I33,J33,"")</f>
        <v>3.1300448281883289E-2</v>
      </c>
      <c r="M33">
        <f t="shared" si="4"/>
        <v>47.922636330681584</v>
      </c>
    </row>
    <row r="34" spans="1:13" x14ac:dyDescent="0.3">
      <c r="A34">
        <v>24</v>
      </c>
      <c r="B34">
        <f t="shared" ref="B34:B38" si="8">M33-M34</f>
        <v>22.794333481266328</v>
      </c>
      <c r="C34">
        <f t="shared" ref="C34:C63" si="9">B34</f>
        <v>22.794333481266328</v>
      </c>
      <c r="D34" t="s">
        <v>34</v>
      </c>
      <c r="E34" t="s">
        <v>21</v>
      </c>
      <c r="F34">
        <v>1</v>
      </c>
      <c r="G34">
        <f t="shared" ref="G34:G38" si="10">G33+5</f>
        <v>15</v>
      </c>
      <c r="I34">
        <v>2100</v>
      </c>
      <c r="J34" t="s">
        <v>31</v>
      </c>
      <c r="K34">
        <f t="shared" ref="K34:K38" si="11">AVERAGE(G34:G35)</f>
        <v>17.5</v>
      </c>
      <c r="L34" cm="1">
        <f t="array" ref="L34">STOWA2024_JAARROND_T(A34*60,K34,I34,J34,"")</f>
        <v>5.9693645408086346E-2</v>
      </c>
      <c r="M34">
        <f t="shared" si="4"/>
        <v>25.128302849415256</v>
      </c>
    </row>
    <row r="35" spans="1:13" x14ac:dyDescent="0.3">
      <c r="A35">
        <v>24</v>
      </c>
      <c r="B35">
        <f t="shared" si="8"/>
        <v>11.238756095352564</v>
      </c>
      <c r="C35">
        <f t="shared" si="9"/>
        <v>11.238756095352564</v>
      </c>
      <c r="D35" t="s">
        <v>34</v>
      </c>
      <c r="E35" t="s">
        <v>21</v>
      </c>
      <c r="F35">
        <v>1</v>
      </c>
      <c r="G35">
        <f t="shared" si="10"/>
        <v>20</v>
      </c>
      <c r="I35">
        <v>2100</v>
      </c>
      <c r="J35" t="s">
        <v>31</v>
      </c>
      <c r="K35">
        <f t="shared" si="11"/>
        <v>22.5</v>
      </c>
      <c r="L35" cm="1">
        <f t="array" ref="L35">STOWA2024_JAARROND_T(A35*60,K35,I35,J35,"")</f>
        <v>0.10799488468270212</v>
      </c>
      <c r="M35">
        <f t="shared" si="4"/>
        <v>13.889546754062692</v>
      </c>
    </row>
    <row r="36" spans="1:13" x14ac:dyDescent="0.3">
      <c r="A36">
        <v>24</v>
      </c>
      <c r="B36">
        <f t="shared" si="8"/>
        <v>5.8612628226796435</v>
      </c>
      <c r="C36">
        <f t="shared" si="9"/>
        <v>5.8612628226796435</v>
      </c>
      <c r="D36" t="s">
        <v>34</v>
      </c>
      <c r="E36" t="s">
        <v>21</v>
      </c>
      <c r="F36">
        <v>1</v>
      </c>
      <c r="G36">
        <f t="shared" si="10"/>
        <v>25</v>
      </c>
      <c r="I36">
        <v>2100</v>
      </c>
      <c r="J36" t="s">
        <v>31</v>
      </c>
      <c r="K36">
        <f t="shared" si="11"/>
        <v>27.5</v>
      </c>
      <c r="L36" cm="1">
        <f t="array" ref="L36">STOWA2024_JAARROND_T(A36*60,K36,I36,J36,"")</f>
        <v>0.1868394307949684</v>
      </c>
      <c r="M36">
        <f t="shared" si="4"/>
        <v>8.028283931383049</v>
      </c>
    </row>
    <row r="37" spans="1:13" x14ac:dyDescent="0.3">
      <c r="A37">
        <v>24</v>
      </c>
      <c r="B37">
        <f t="shared" si="8"/>
        <v>3.2058107808068872</v>
      </c>
      <c r="C37">
        <f t="shared" si="9"/>
        <v>3.2058107808068872</v>
      </c>
      <c r="D37" t="s">
        <v>34</v>
      </c>
      <c r="E37" t="s">
        <v>21</v>
      </c>
      <c r="F37">
        <v>1</v>
      </c>
      <c r="G37">
        <f t="shared" si="10"/>
        <v>30</v>
      </c>
      <c r="I37">
        <v>2100</v>
      </c>
      <c r="J37" t="s">
        <v>31</v>
      </c>
      <c r="K37">
        <f t="shared" si="11"/>
        <v>32.5</v>
      </c>
      <c r="L37" cm="1">
        <f t="array" ref="L37">STOWA2024_JAARROND_T(A37*60,K37,I37,J37,"")</f>
        <v>0.31104372241466777</v>
      </c>
      <c r="M37">
        <f t="shared" si="4"/>
        <v>4.8224731505761618</v>
      </c>
    </row>
    <row r="38" spans="1:13" x14ac:dyDescent="0.3">
      <c r="A38">
        <v>24</v>
      </c>
      <c r="B38">
        <f t="shared" si="8"/>
        <v>1.827271331693292</v>
      </c>
      <c r="C38">
        <f t="shared" si="9"/>
        <v>1.827271331693292</v>
      </c>
      <c r="D38" t="s">
        <v>34</v>
      </c>
      <c r="E38" t="s">
        <v>21</v>
      </c>
      <c r="F38">
        <v>1</v>
      </c>
      <c r="G38">
        <f t="shared" si="10"/>
        <v>35</v>
      </c>
      <c r="I38">
        <v>2100</v>
      </c>
      <c r="J38" t="s">
        <v>31</v>
      </c>
      <c r="K38">
        <f t="shared" si="11"/>
        <v>37.5</v>
      </c>
      <c r="L38" cm="1">
        <f t="array" ref="L38">STOWA2024_JAARROND_T(A38*60,K38,I38,J38,"")</f>
        <v>0.5008009779319178</v>
      </c>
      <c r="M38">
        <f t="shared" si="4"/>
        <v>2.9952018188828697</v>
      </c>
    </row>
    <row r="39" spans="1:13" x14ac:dyDescent="0.3">
      <c r="A39">
        <v>24</v>
      </c>
      <c r="B39">
        <f>M38-M39</f>
        <v>1.0795912675762218</v>
      </c>
      <c r="C39">
        <f t="shared" si="9"/>
        <v>1.0795912675762218</v>
      </c>
      <c r="D39" t="s">
        <v>34</v>
      </c>
      <c r="E39" t="s">
        <v>21</v>
      </c>
      <c r="F39">
        <v>1</v>
      </c>
      <c r="G39">
        <f>G38+5</f>
        <v>40</v>
      </c>
      <c r="I39">
        <v>2100</v>
      </c>
      <c r="J39" t="s">
        <v>31</v>
      </c>
      <c r="K39">
        <f>AVERAGE(G39:G40)</f>
        <v>42.5</v>
      </c>
      <c r="L39" cm="1">
        <f t="array" ref="L39">STOWA2024_JAARROND_T(A39*60,K39,I39,J39,"")</f>
        <v>0.78304016386673281</v>
      </c>
      <c r="M39">
        <f t="shared" si="4"/>
        <v>1.9156105513066479</v>
      </c>
    </row>
    <row r="40" spans="1:13" x14ac:dyDescent="0.3">
      <c r="A40">
        <v>24</v>
      </c>
      <c r="B40">
        <f t="shared" ref="B40:B62" si="12">M39-M40</f>
        <v>0.6581698027268148</v>
      </c>
      <c r="C40">
        <f t="shared" si="9"/>
        <v>0.6581698027268148</v>
      </c>
      <c r="D40" t="s">
        <v>34</v>
      </c>
      <c r="E40" t="s">
        <v>21</v>
      </c>
      <c r="F40">
        <v>1</v>
      </c>
      <c r="G40">
        <f t="shared" ref="G40:G63" si="13">G39+5</f>
        <v>45</v>
      </c>
      <c r="I40">
        <v>2100</v>
      </c>
      <c r="J40" t="s">
        <v>31</v>
      </c>
      <c r="K40">
        <f t="shared" ref="K40:K62" si="14">AVERAGE(G40:G41)</f>
        <v>47.5</v>
      </c>
      <c r="L40" cm="1">
        <f t="array" ref="L40">STOWA2024_JAARROND_T(A40*60,K40,I40,J40,"")</f>
        <v>1.1928991498757424</v>
      </c>
      <c r="M40">
        <f t="shared" si="4"/>
        <v>1.2574407485798331</v>
      </c>
    </row>
    <row r="41" spans="1:13" x14ac:dyDescent="0.3">
      <c r="A41">
        <v>24</v>
      </c>
      <c r="B41">
        <f t="shared" si="12"/>
        <v>0.41287263892721882</v>
      </c>
      <c r="C41">
        <f t="shared" si="9"/>
        <v>0.41287263892721882</v>
      </c>
      <c r="D41" t="s">
        <v>34</v>
      </c>
      <c r="E41" t="s">
        <v>21</v>
      </c>
      <c r="F41">
        <v>1</v>
      </c>
      <c r="G41">
        <f t="shared" si="13"/>
        <v>50</v>
      </c>
      <c r="I41">
        <v>2100</v>
      </c>
      <c r="J41" t="s">
        <v>31</v>
      </c>
      <c r="K41">
        <f t="shared" si="14"/>
        <v>52.5</v>
      </c>
      <c r="L41" cm="1">
        <f t="array" ref="L41">STOWA2024_JAARROND_T(A41*60,K41,I41,J41,"")</f>
        <v>1.7760556938586947</v>
      </c>
      <c r="M41">
        <f t="shared" si="4"/>
        <v>0.84456810965261431</v>
      </c>
    </row>
    <row r="42" spans="1:13" x14ac:dyDescent="0.3">
      <c r="A42">
        <v>24</v>
      </c>
      <c r="B42">
        <f t="shared" si="12"/>
        <v>0.26547500177683769</v>
      </c>
      <c r="C42">
        <f t="shared" si="9"/>
        <v>0.26547500177683769</v>
      </c>
      <c r="D42" t="s">
        <v>34</v>
      </c>
      <c r="E42" t="s">
        <v>21</v>
      </c>
      <c r="F42">
        <v>1</v>
      </c>
      <c r="G42">
        <f t="shared" si="13"/>
        <v>55</v>
      </c>
      <c r="I42">
        <v>2100</v>
      </c>
      <c r="J42" t="s">
        <v>31</v>
      </c>
      <c r="K42">
        <f t="shared" si="14"/>
        <v>57.5</v>
      </c>
      <c r="L42" cm="1">
        <f t="array" ref="L42">STOWA2024_JAARROND_T(A42*60,K42,I42,J42,"")</f>
        <v>2.5902570408794618</v>
      </c>
      <c r="M42">
        <f t="shared" si="4"/>
        <v>0.57909310787577661</v>
      </c>
    </row>
    <row r="43" spans="1:13" x14ac:dyDescent="0.3">
      <c r="A43">
        <v>24</v>
      </c>
      <c r="B43">
        <f t="shared" si="12"/>
        <v>0.17455386484638197</v>
      </c>
      <c r="C43">
        <f t="shared" si="9"/>
        <v>0.17455386484638197</v>
      </c>
      <c r="D43" t="s">
        <v>34</v>
      </c>
      <c r="E43" t="s">
        <v>21</v>
      </c>
      <c r="F43">
        <v>1</v>
      </c>
      <c r="G43">
        <f t="shared" si="13"/>
        <v>60</v>
      </c>
      <c r="I43">
        <v>2100</v>
      </c>
      <c r="J43" t="s">
        <v>31</v>
      </c>
      <c r="K43">
        <f t="shared" si="14"/>
        <v>62.5</v>
      </c>
      <c r="L43" cm="1">
        <f t="array" ref="L43">STOWA2024_JAARROND_T(A43*60,K43,I43,J43,"")</f>
        <v>3.7079221011223553</v>
      </c>
      <c r="M43">
        <f t="shared" si="4"/>
        <v>0.40453924302939465</v>
      </c>
    </row>
    <row r="44" spans="1:13" x14ac:dyDescent="0.3">
      <c r="A44">
        <v>24</v>
      </c>
      <c r="B44">
        <f t="shared" si="12"/>
        <v>0.11713563570400343</v>
      </c>
      <c r="C44">
        <f t="shared" si="9"/>
        <v>0.11713563570400343</v>
      </c>
      <c r="D44" t="s">
        <v>34</v>
      </c>
      <c r="E44" t="s">
        <v>21</v>
      </c>
      <c r="F44">
        <v>1</v>
      </c>
      <c r="G44">
        <f t="shared" si="13"/>
        <v>65</v>
      </c>
      <c r="I44">
        <v>2100</v>
      </c>
      <c r="J44" t="s">
        <v>31</v>
      </c>
      <c r="K44">
        <f t="shared" si="14"/>
        <v>67.5</v>
      </c>
      <c r="L44" cm="1">
        <f t="array" ref="L44">STOWA2024_JAARROND_T(A44*60,K44,I44,J44,"")</f>
        <v>5.2191411720930043</v>
      </c>
      <c r="M44">
        <f t="shared" si="4"/>
        <v>0.28740360732539122</v>
      </c>
    </row>
    <row r="45" spans="1:13" x14ac:dyDescent="0.3">
      <c r="A45">
        <v>24</v>
      </c>
      <c r="B45">
        <f t="shared" si="12"/>
        <v>8.0056374833285482E-2</v>
      </c>
      <c r="C45">
        <f t="shared" si="9"/>
        <v>8.0056374833285482E-2</v>
      </c>
      <c r="D45" t="s">
        <v>34</v>
      </c>
      <c r="E45" t="s">
        <v>21</v>
      </c>
      <c r="F45">
        <v>1</v>
      </c>
      <c r="G45">
        <f t="shared" si="13"/>
        <v>70</v>
      </c>
      <c r="I45">
        <v>2100</v>
      </c>
      <c r="J45" t="s">
        <v>31</v>
      </c>
      <c r="K45">
        <f t="shared" si="14"/>
        <v>72.5</v>
      </c>
      <c r="L45" cm="1">
        <f t="array" ref="L45">STOWA2024_JAARROND_T(A45*60,K45,I45,J45,"")</f>
        <v>7.2342417208636194</v>
      </c>
      <c r="M45">
        <f t="shared" si="4"/>
        <v>0.20734723249210574</v>
      </c>
    </row>
    <row r="46" spans="1:13" x14ac:dyDescent="0.3">
      <c r="A46">
        <v>24</v>
      </c>
      <c r="B46">
        <f t="shared" si="12"/>
        <v>5.5642411633721911E-2</v>
      </c>
      <c r="C46">
        <f t="shared" si="9"/>
        <v>5.5642411633721911E-2</v>
      </c>
      <c r="D46" t="s">
        <v>34</v>
      </c>
      <c r="E46" t="s">
        <v>21</v>
      </c>
      <c r="F46">
        <v>1</v>
      </c>
      <c r="G46">
        <f t="shared" si="13"/>
        <v>75</v>
      </c>
      <c r="I46">
        <v>2100</v>
      </c>
      <c r="J46" t="s">
        <v>31</v>
      </c>
      <c r="K46">
        <f t="shared" si="14"/>
        <v>77.5</v>
      </c>
      <c r="L46" cm="1">
        <f t="array" ref="L46">STOWA2024_JAARROND_T(A46*60,K46,I46,J46,"")</f>
        <v>9.8876224994869961</v>
      </c>
      <c r="M46">
        <f t="shared" si="4"/>
        <v>0.15170482085838383</v>
      </c>
    </row>
    <row r="47" spans="1:13" x14ac:dyDescent="0.3">
      <c r="A47">
        <v>24</v>
      </c>
      <c r="B47">
        <f t="shared" si="12"/>
        <v>3.9270653364797209E-2</v>
      </c>
      <c r="C47">
        <f t="shared" si="9"/>
        <v>3.9270653364797209E-2</v>
      </c>
      <c r="D47" t="s">
        <v>34</v>
      </c>
      <c r="E47" t="s">
        <v>21</v>
      </c>
      <c r="F47">
        <v>1</v>
      </c>
      <c r="G47">
        <f t="shared" si="13"/>
        <v>80</v>
      </c>
      <c r="I47">
        <v>2100</v>
      </c>
      <c r="J47" t="s">
        <v>31</v>
      </c>
      <c r="K47">
        <f t="shared" si="14"/>
        <v>82.5</v>
      </c>
      <c r="L47" cm="1">
        <f t="array" ref="L47">STOWA2024_JAARROND_T(A47*60,K47,I47,J47,"")</f>
        <v>13.341140272911808</v>
      </c>
      <c r="M47">
        <f t="shared" si="4"/>
        <v>0.11243416749358662</v>
      </c>
    </row>
    <row r="48" spans="1:13" x14ac:dyDescent="0.3">
      <c r="A48">
        <v>24</v>
      </c>
      <c r="B48">
        <f t="shared" si="12"/>
        <v>2.8111970095744482E-2</v>
      </c>
      <c r="C48">
        <f t="shared" si="9"/>
        <v>2.8111970095744482E-2</v>
      </c>
      <c r="D48" t="s">
        <v>34</v>
      </c>
      <c r="E48" t="s">
        <v>21</v>
      </c>
      <c r="F48">
        <v>1</v>
      </c>
      <c r="G48">
        <f t="shared" si="13"/>
        <v>85</v>
      </c>
      <c r="I48">
        <v>2100</v>
      </c>
      <c r="J48" t="s">
        <v>31</v>
      </c>
      <c r="K48">
        <f t="shared" si="14"/>
        <v>87.5</v>
      </c>
      <c r="L48" cm="1">
        <f t="array" ref="L48">STOWA2024_JAARROND_T(A48*60,K48,I48,J48,"")</f>
        <v>17.788910231108211</v>
      </c>
      <c r="M48">
        <f t="shared" si="4"/>
        <v>8.4322197397842136E-2</v>
      </c>
    </row>
    <row r="49" spans="1:13" x14ac:dyDescent="0.3">
      <c r="A49">
        <v>24</v>
      </c>
      <c r="B49">
        <f t="shared" si="12"/>
        <v>2.0385793684584042E-2</v>
      </c>
      <c r="C49">
        <f t="shared" si="9"/>
        <v>2.0385793684584042E-2</v>
      </c>
      <c r="D49" t="s">
        <v>34</v>
      </c>
      <c r="E49" t="s">
        <v>21</v>
      </c>
      <c r="F49">
        <v>1</v>
      </c>
      <c r="G49">
        <f t="shared" si="13"/>
        <v>90</v>
      </c>
      <c r="I49">
        <v>2100</v>
      </c>
      <c r="J49" t="s">
        <v>31</v>
      </c>
      <c r="K49">
        <f t="shared" si="14"/>
        <v>92.5</v>
      </c>
      <c r="L49" cm="1">
        <f t="array" ref="L49">STOWA2024_JAARROND_T(A49*60,K49,I49,J49,"")</f>
        <v>23.460812821553088</v>
      </c>
      <c r="M49">
        <f t="shared" si="4"/>
        <v>6.3936403713258094E-2</v>
      </c>
    </row>
    <row r="50" spans="1:13" x14ac:dyDescent="0.3">
      <c r="A50">
        <v>24</v>
      </c>
      <c r="B50">
        <f t="shared" si="12"/>
        <v>1.4963205606912174E-2</v>
      </c>
      <c r="C50">
        <f t="shared" si="9"/>
        <v>1.4963205606912174E-2</v>
      </c>
      <c r="D50" t="s">
        <v>34</v>
      </c>
      <c r="E50" t="s">
        <v>21</v>
      </c>
      <c r="F50">
        <v>1</v>
      </c>
      <c r="G50">
        <f t="shared" si="13"/>
        <v>95</v>
      </c>
      <c r="I50">
        <v>2100</v>
      </c>
      <c r="J50" t="s">
        <v>31</v>
      </c>
      <c r="K50">
        <f t="shared" si="14"/>
        <v>97.5</v>
      </c>
      <c r="L50" cm="1">
        <f t="array" ref="L50">STOWA2024_JAARROND_T(A50*60,K50,I50,J50,"")</f>
        <v>30.628998268455554</v>
      </c>
      <c r="M50">
        <f t="shared" si="4"/>
        <v>4.8973198106345921E-2</v>
      </c>
    </row>
    <row r="51" spans="1:13" x14ac:dyDescent="0.3">
      <c r="A51">
        <v>24</v>
      </c>
      <c r="B51">
        <f t="shared" si="12"/>
        <v>1.1105413340892559E-2</v>
      </c>
      <c r="C51">
        <f t="shared" si="9"/>
        <v>1.1105413340892559E-2</v>
      </c>
      <c r="D51" t="s">
        <v>34</v>
      </c>
      <c r="E51" t="s">
        <v>21</v>
      </c>
      <c r="F51">
        <v>1</v>
      </c>
      <c r="G51">
        <f t="shared" si="13"/>
        <v>100</v>
      </c>
      <c r="I51">
        <v>2100</v>
      </c>
      <c r="J51" t="s">
        <v>31</v>
      </c>
      <c r="K51">
        <f t="shared" si="14"/>
        <v>102.5</v>
      </c>
      <c r="L51" cm="1">
        <f t="array" ref="L51">STOWA2024_JAARROND_T(A51*60,K51,I51,J51,"")</f>
        <v>39.611506437219539</v>
      </c>
      <c r="M51">
        <f t="shared" si="4"/>
        <v>3.7867784765453362E-2</v>
      </c>
    </row>
    <row r="52" spans="1:13" x14ac:dyDescent="0.3">
      <c r="A52">
        <v>24</v>
      </c>
      <c r="B52">
        <f t="shared" si="12"/>
        <v>8.3286362611682541E-3</v>
      </c>
      <c r="C52">
        <f t="shared" si="9"/>
        <v>8.3286362611682541E-3</v>
      </c>
      <c r="D52" t="s">
        <v>34</v>
      </c>
      <c r="E52" t="s">
        <v>21</v>
      </c>
      <c r="F52">
        <v>1</v>
      </c>
      <c r="G52">
        <f t="shared" si="13"/>
        <v>105</v>
      </c>
      <c r="I52">
        <v>2100</v>
      </c>
      <c r="J52" t="s">
        <v>31</v>
      </c>
      <c r="K52">
        <f t="shared" si="14"/>
        <v>107.5</v>
      </c>
      <c r="L52" cm="1">
        <f t="array" ref="L52">STOWA2024_JAARROND_T(A52*60,K52,I52,J52,"")</f>
        <v>50.78006902542915</v>
      </c>
      <c r="M52">
        <f t="shared" si="4"/>
        <v>2.9539148504285108E-2</v>
      </c>
    </row>
    <row r="53" spans="1:13" x14ac:dyDescent="0.3">
      <c r="A53">
        <v>24</v>
      </c>
      <c r="B53">
        <f t="shared" si="12"/>
        <v>6.3069437884276727E-3</v>
      </c>
      <c r="C53">
        <f t="shared" si="9"/>
        <v>6.3069437884276727E-3</v>
      </c>
      <c r="D53" t="s">
        <v>34</v>
      </c>
      <c r="E53" t="s">
        <v>21</v>
      </c>
      <c r="F53">
        <v>1</v>
      </c>
      <c r="G53">
        <f t="shared" si="13"/>
        <v>110</v>
      </c>
      <c r="I53">
        <v>2100</v>
      </c>
      <c r="J53" t="s">
        <v>31</v>
      </c>
      <c r="K53">
        <f t="shared" si="14"/>
        <v>112.5</v>
      </c>
      <c r="L53" cm="1">
        <f t="array" ref="L53">STOWA2024_JAARROND_T(A53*60,K53,I53,J53,"")</f>
        <v>64.565546763461327</v>
      </c>
      <c r="M53">
        <f t="shared" si="4"/>
        <v>2.3232204715857435E-2</v>
      </c>
    </row>
    <row r="54" spans="1:13" x14ac:dyDescent="0.3">
      <c r="A54">
        <v>24</v>
      </c>
      <c r="B54">
        <f t="shared" si="12"/>
        <v>4.8194306025230935E-3</v>
      </c>
      <c r="C54">
        <f t="shared" si="9"/>
        <v>4.8194306025230935E-3</v>
      </c>
      <c r="D54" t="s">
        <v>34</v>
      </c>
      <c r="E54" t="s">
        <v>21</v>
      </c>
      <c r="F54">
        <v>1</v>
      </c>
      <c r="G54">
        <f t="shared" si="13"/>
        <v>115</v>
      </c>
      <c r="I54">
        <v>2100</v>
      </c>
      <c r="J54" t="s">
        <v>31</v>
      </c>
      <c r="K54">
        <f t="shared" si="14"/>
        <v>117.5</v>
      </c>
      <c r="L54" cm="1">
        <f t="array" ref="L54">STOWA2024_JAARROND_T(A54*60,K54,I54,J54,"")</f>
        <v>81.465182311323488</v>
      </c>
      <c r="M54">
        <f t="shared" si="4"/>
        <v>1.8412774113334342E-2</v>
      </c>
    </row>
    <row r="55" spans="1:13" x14ac:dyDescent="0.3">
      <c r="A55">
        <v>24</v>
      </c>
      <c r="B55">
        <f t="shared" si="12"/>
        <v>3.7142421919301241E-3</v>
      </c>
      <c r="C55">
        <f t="shared" si="9"/>
        <v>3.7142421919301241E-3</v>
      </c>
      <c r="D55" t="s">
        <v>34</v>
      </c>
      <c r="E55" t="s">
        <v>21</v>
      </c>
      <c r="F55">
        <v>1</v>
      </c>
      <c r="G55">
        <f t="shared" si="13"/>
        <v>120</v>
      </c>
      <c r="I55">
        <v>2100</v>
      </c>
      <c r="J55" t="s">
        <v>31</v>
      </c>
      <c r="K55">
        <f t="shared" si="14"/>
        <v>122.5</v>
      </c>
      <c r="L55" cm="1">
        <f t="array" ref="L55">STOWA2024_JAARROND_T(A55*60,K55,I55,J55,"")</f>
        <v>102.05100808847976</v>
      </c>
      <c r="M55">
        <f t="shared" si="4"/>
        <v>1.4698531921404218E-2</v>
      </c>
    </row>
    <row r="56" spans="1:13" x14ac:dyDescent="0.3">
      <c r="A56">
        <v>24</v>
      </c>
      <c r="B56">
        <f t="shared" si="12"/>
        <v>2.8851623210208663E-3</v>
      </c>
      <c r="C56">
        <f t="shared" si="9"/>
        <v>2.8851623210208663E-3</v>
      </c>
      <c r="D56" t="s">
        <v>34</v>
      </c>
      <c r="E56" t="s">
        <v>21</v>
      </c>
      <c r="F56">
        <v>1</v>
      </c>
      <c r="G56">
        <f t="shared" si="13"/>
        <v>125</v>
      </c>
      <c r="I56">
        <v>2100</v>
      </c>
      <c r="J56" t="s">
        <v>31</v>
      </c>
      <c r="K56">
        <f t="shared" si="14"/>
        <v>127.5</v>
      </c>
      <c r="L56" cm="1">
        <f t="array" ref="L56">STOWA2024_JAARROND_T(A56*60,K56,I56,J56,"")</f>
        <v>126.97477948639855</v>
      </c>
      <c r="M56">
        <f t="shared" si="4"/>
        <v>1.1813369600383351E-2</v>
      </c>
    </row>
    <row r="57" spans="1:13" x14ac:dyDescent="0.3">
      <c r="A57">
        <v>24</v>
      </c>
      <c r="B57">
        <f t="shared" si="12"/>
        <v>2.2580196466802666E-3</v>
      </c>
      <c r="C57">
        <f t="shared" si="9"/>
        <v>2.2580196466802666E-3</v>
      </c>
      <c r="D57" t="s">
        <v>34</v>
      </c>
      <c r="E57" t="s">
        <v>21</v>
      </c>
      <c r="F57">
        <v>1</v>
      </c>
      <c r="G57">
        <f t="shared" si="13"/>
        <v>130</v>
      </c>
      <c r="I57">
        <v>2100</v>
      </c>
      <c r="J57" t="s">
        <v>31</v>
      </c>
      <c r="K57">
        <f t="shared" si="14"/>
        <v>132.5</v>
      </c>
      <c r="L57" cm="1">
        <f t="array" ref="L57">STOWA2024_JAARROND_T(A57*60,K57,I57,J57,"")</f>
        <v>156.98012184458921</v>
      </c>
      <c r="M57">
        <f t="shared" si="4"/>
        <v>9.5553499537030847E-3</v>
      </c>
    </row>
    <row r="58" spans="1:13" x14ac:dyDescent="0.3">
      <c r="A58">
        <v>24</v>
      </c>
      <c r="B58">
        <f t="shared" si="12"/>
        <v>1.7798456535130921E-3</v>
      </c>
      <c r="C58">
        <f t="shared" si="9"/>
        <v>1.7798456535130921E-3</v>
      </c>
      <c r="D58" t="s">
        <v>34</v>
      </c>
      <c r="E58" t="s">
        <v>21</v>
      </c>
      <c r="F58">
        <v>1</v>
      </c>
      <c r="G58">
        <f t="shared" si="13"/>
        <v>135</v>
      </c>
      <c r="I58">
        <v>2100</v>
      </c>
      <c r="J58" t="s">
        <v>31</v>
      </c>
      <c r="K58">
        <f t="shared" si="14"/>
        <v>137.5</v>
      </c>
      <c r="L58" cm="1">
        <f t="array" ref="L58">STOWA2024_JAARROND_T(A58*60,K58,I58,J58,"")</f>
        <v>192.91353230469539</v>
      </c>
      <c r="M58">
        <f t="shared" si="4"/>
        <v>7.7755043001899926E-3</v>
      </c>
    </row>
    <row r="59" spans="1:13" x14ac:dyDescent="0.3">
      <c r="A59">
        <v>24</v>
      </c>
      <c r="B59">
        <f t="shared" si="12"/>
        <v>1.4122532127637004E-3</v>
      </c>
      <c r="C59">
        <f t="shared" si="9"/>
        <v>1.4122532127637004E-3</v>
      </c>
      <c r="D59" t="s">
        <v>34</v>
      </c>
      <c r="E59" t="s">
        <v>21</v>
      </c>
      <c r="F59">
        <v>1</v>
      </c>
      <c r="G59">
        <f t="shared" si="13"/>
        <v>140</v>
      </c>
      <c r="I59">
        <v>2100</v>
      </c>
      <c r="J59" t="s">
        <v>31</v>
      </c>
      <c r="K59">
        <f t="shared" si="14"/>
        <v>142.5</v>
      </c>
      <c r="L59" cm="1">
        <f t="array" ref="L59">STOWA2024_JAARROND_T(A59*60,K59,I59,J59,"")</f>
        <v>235.7285575236819</v>
      </c>
      <c r="M59">
        <f t="shared" si="4"/>
        <v>6.3632510874262922E-3</v>
      </c>
    </row>
    <row r="60" spans="1:13" x14ac:dyDescent="0.3">
      <c r="A60">
        <v>24</v>
      </c>
      <c r="B60">
        <f t="shared" si="12"/>
        <v>1.12766142520772E-3</v>
      </c>
      <c r="C60">
        <f t="shared" si="9"/>
        <v>1.12766142520772E-3</v>
      </c>
      <c r="D60" t="s">
        <v>34</v>
      </c>
      <c r="E60" t="s">
        <v>21</v>
      </c>
      <c r="F60">
        <v>1</v>
      </c>
      <c r="G60">
        <f t="shared" si="13"/>
        <v>145</v>
      </c>
      <c r="I60">
        <v>2100</v>
      </c>
      <c r="J60" t="s">
        <v>31</v>
      </c>
      <c r="K60">
        <f t="shared" si="14"/>
        <v>147.5</v>
      </c>
      <c r="L60" cm="1">
        <f t="array" ref="L60">STOWA2024_JAARROND_T(A60*60,K60,I60,J60,"")</f>
        <v>286.50068030052176</v>
      </c>
      <c r="M60">
        <f t="shared" si="4"/>
        <v>5.2355896622185722E-3</v>
      </c>
    </row>
    <row r="61" spans="1:13" x14ac:dyDescent="0.3">
      <c r="A61">
        <v>24</v>
      </c>
      <c r="B61">
        <f t="shared" si="12"/>
        <v>9.0580700633766022E-4</v>
      </c>
      <c r="C61">
        <f t="shared" si="9"/>
        <v>9.0580700633766022E-4</v>
      </c>
      <c r="D61" t="s">
        <v>34</v>
      </c>
      <c r="E61" t="s">
        <v>21</v>
      </c>
      <c r="F61">
        <v>1</v>
      </c>
      <c r="G61">
        <f t="shared" si="13"/>
        <v>150</v>
      </c>
      <c r="I61">
        <v>2100</v>
      </c>
      <c r="J61" t="s">
        <v>31</v>
      </c>
      <c r="K61">
        <f t="shared" si="14"/>
        <v>152.5</v>
      </c>
      <c r="L61" cm="1">
        <f t="array" ref="L61">STOWA2024_JAARROND_T(A61*60,K61,I61,J61,"")</f>
        <v>346.43771274815157</v>
      </c>
      <c r="M61">
        <f t="shared" si="4"/>
        <v>4.329782655880912E-3</v>
      </c>
    </row>
    <row r="62" spans="1:13" x14ac:dyDescent="0.3">
      <c r="A62">
        <v>24</v>
      </c>
      <c r="B62">
        <f t="shared" si="12"/>
        <v>7.3172780142435282E-4</v>
      </c>
      <c r="C62">
        <f t="shared" si="9"/>
        <v>7.3172780142435282E-4</v>
      </c>
      <c r="D62" t="s">
        <v>34</v>
      </c>
      <c r="E62" t="s">
        <v>21</v>
      </c>
      <c r="F62">
        <v>1</v>
      </c>
      <c r="G62">
        <f t="shared" si="13"/>
        <v>155</v>
      </c>
      <c r="I62">
        <v>2100</v>
      </c>
      <c r="J62" t="s">
        <v>31</v>
      </c>
      <c r="K62">
        <f t="shared" si="14"/>
        <v>157.5</v>
      </c>
      <c r="L62" cm="1">
        <f t="array" ref="L62">STOWA2024_JAARROND_T(A62*60,K62,I62,J62,"")</f>
        <v>416.89192096170979</v>
      </c>
      <c r="M62">
        <f t="shared" si="4"/>
        <v>3.5980548544565592E-3</v>
      </c>
    </row>
    <row r="63" spans="1:13" x14ac:dyDescent="0.3">
      <c r="A63">
        <v>24</v>
      </c>
      <c r="B63" s="1">
        <f>M62</f>
        <v>3.5980548544565592E-3</v>
      </c>
      <c r="C63">
        <f t="shared" si="9"/>
        <v>3.5980548544565592E-3</v>
      </c>
      <c r="D63" t="s">
        <v>34</v>
      </c>
      <c r="E63" t="s">
        <v>21</v>
      </c>
      <c r="F63">
        <v>1</v>
      </c>
      <c r="G63">
        <f t="shared" si="13"/>
        <v>160</v>
      </c>
      <c r="I63">
        <v>2100</v>
      </c>
      <c r="J63" t="s">
        <v>31</v>
      </c>
      <c r="K63" s="1">
        <v>999</v>
      </c>
      <c r="L63" cm="1">
        <f t="array" ref="L63">STOWA2024_JAARROND_T(A63*60,K63,I63,J63,"")</f>
        <v>69817728.732806727</v>
      </c>
      <c r="M63">
        <f t="shared" si="4"/>
        <v>2.1484514423843803E-8</v>
      </c>
    </row>
    <row r="64" spans="1:13" x14ac:dyDescent="0.3">
      <c r="A64">
        <v>48</v>
      </c>
      <c r="B64" s="1">
        <f>365.25*24/A64 - M64</f>
        <v>114.10849025091326</v>
      </c>
      <c r="C64">
        <f>B64</f>
        <v>114.10849025091326</v>
      </c>
      <c r="D64" t="s">
        <v>34</v>
      </c>
      <c r="E64" t="s">
        <v>21</v>
      </c>
      <c r="F64">
        <v>1</v>
      </c>
      <c r="G64">
        <v>10</v>
      </c>
      <c r="I64">
        <v>2100</v>
      </c>
      <c r="J64" t="s">
        <v>31</v>
      </c>
      <c r="K64" s="1">
        <v>12.5</v>
      </c>
      <c r="L64" cm="1">
        <f t="array" ref="L64">STOWA2024_JAARROND_T(A64*60,K64,I64,J64,"")</f>
        <v>2.1892533719144874E-2</v>
      </c>
      <c r="M64">
        <f t="shared" si="4"/>
        <v>68.516509749086737</v>
      </c>
    </row>
    <row r="65" spans="1:13" x14ac:dyDescent="0.3">
      <c r="A65">
        <v>48</v>
      </c>
      <c r="B65">
        <f t="shared" ref="B65:B69" si="15">M64-M65</f>
        <v>28.826139826360006</v>
      </c>
      <c r="C65">
        <f t="shared" ref="C65:C94" si="16">B65</f>
        <v>28.826139826360006</v>
      </c>
      <c r="D65" t="s">
        <v>34</v>
      </c>
      <c r="E65" t="s">
        <v>21</v>
      </c>
      <c r="F65">
        <v>1</v>
      </c>
      <c r="G65">
        <f t="shared" ref="G65:G69" si="17">G64+5</f>
        <v>15</v>
      </c>
      <c r="I65">
        <v>2100</v>
      </c>
      <c r="J65" t="s">
        <v>31</v>
      </c>
      <c r="K65">
        <f t="shared" ref="K65:K69" si="18">AVERAGE(G65:G66)</f>
        <v>17.5</v>
      </c>
      <c r="L65" cm="1">
        <f t="array" ref="L65">STOWA2024_JAARROND_T(A65*60,K65,I65,J65,"")</f>
        <v>3.7792542697897578E-2</v>
      </c>
      <c r="M65">
        <f t="shared" si="4"/>
        <v>39.690369922726731</v>
      </c>
    </row>
    <row r="66" spans="1:13" x14ac:dyDescent="0.3">
      <c r="A66">
        <v>48</v>
      </c>
      <c r="B66">
        <f t="shared" si="15"/>
        <v>16.032830782206389</v>
      </c>
      <c r="C66">
        <f t="shared" si="16"/>
        <v>16.032830782206389</v>
      </c>
      <c r="D66" t="s">
        <v>34</v>
      </c>
      <c r="E66" t="s">
        <v>21</v>
      </c>
      <c r="F66">
        <v>1</v>
      </c>
      <c r="G66">
        <f t="shared" si="17"/>
        <v>20</v>
      </c>
      <c r="I66">
        <v>2100</v>
      </c>
      <c r="J66" t="s">
        <v>31</v>
      </c>
      <c r="K66">
        <f t="shared" si="18"/>
        <v>22.5</v>
      </c>
      <c r="L66" cm="1">
        <f t="array" ref="L66">STOWA2024_JAARROND_T(A66*60,K66,I66,J66,"")</f>
        <v>6.340473500182521E-2</v>
      </c>
      <c r="M66">
        <f t="shared" si="4"/>
        <v>23.657539140520342</v>
      </c>
    </row>
    <row r="67" spans="1:13" x14ac:dyDescent="0.3">
      <c r="A67">
        <v>48</v>
      </c>
      <c r="B67">
        <f t="shared" si="15"/>
        <v>9.1897111596673469</v>
      </c>
      <c r="C67">
        <f t="shared" si="16"/>
        <v>9.1897111596673469</v>
      </c>
      <c r="D67" t="s">
        <v>34</v>
      </c>
      <c r="E67" t="s">
        <v>21</v>
      </c>
      <c r="F67">
        <v>1</v>
      </c>
      <c r="G67">
        <f t="shared" si="17"/>
        <v>25</v>
      </c>
      <c r="I67">
        <v>2100</v>
      </c>
      <c r="J67" t="s">
        <v>31</v>
      </c>
      <c r="K67">
        <f t="shared" si="18"/>
        <v>27.5</v>
      </c>
      <c r="L67" cm="1">
        <f t="array" ref="L67">STOWA2024_JAARROND_T(A67*60,K67,I67,J67,"")</f>
        <v>0.10367831315005467</v>
      </c>
      <c r="M67">
        <f t="shared" ref="M67:M130" si="19">1/L67 * 12/8</f>
        <v>14.467827980852995</v>
      </c>
    </row>
    <row r="68" spans="1:13" x14ac:dyDescent="0.3">
      <c r="A68">
        <v>48</v>
      </c>
      <c r="B68">
        <f t="shared" si="15"/>
        <v>5.4116992887641349</v>
      </c>
      <c r="C68">
        <f t="shared" si="16"/>
        <v>5.4116992887641349</v>
      </c>
      <c r="D68" t="s">
        <v>34</v>
      </c>
      <c r="E68" t="s">
        <v>21</v>
      </c>
      <c r="F68">
        <v>1</v>
      </c>
      <c r="G68">
        <f t="shared" si="17"/>
        <v>30</v>
      </c>
      <c r="I68">
        <v>2100</v>
      </c>
      <c r="J68" t="s">
        <v>31</v>
      </c>
      <c r="K68">
        <f t="shared" si="18"/>
        <v>32.5</v>
      </c>
      <c r="L68" cm="1">
        <f t="array" ref="L68">STOWA2024_JAARROND_T(A68*60,K68,I68,J68,"")</f>
        <v>0.16563368863235692</v>
      </c>
      <c r="M68">
        <f t="shared" si="19"/>
        <v>9.0561286920888602</v>
      </c>
    </row>
    <row r="69" spans="1:13" x14ac:dyDescent="0.3">
      <c r="A69">
        <v>48</v>
      </c>
      <c r="B69">
        <f t="shared" si="15"/>
        <v>3.2663279666582339</v>
      </c>
      <c r="C69">
        <f t="shared" si="16"/>
        <v>3.2663279666582339</v>
      </c>
      <c r="D69" t="s">
        <v>34</v>
      </c>
      <c r="E69" t="s">
        <v>21</v>
      </c>
      <c r="F69">
        <v>1</v>
      </c>
      <c r="G69">
        <f t="shared" si="17"/>
        <v>35</v>
      </c>
      <c r="I69">
        <v>2100</v>
      </c>
      <c r="J69" t="s">
        <v>31</v>
      </c>
      <c r="K69">
        <f t="shared" si="18"/>
        <v>37.5</v>
      </c>
      <c r="L69" cm="1">
        <f t="array" ref="L69">STOWA2024_JAARROND_T(A69*60,K69,I69,J69,"")</f>
        <v>0.25907627414731704</v>
      </c>
      <c r="M69">
        <f t="shared" si="19"/>
        <v>5.7898007254306263</v>
      </c>
    </row>
    <row r="70" spans="1:13" x14ac:dyDescent="0.3">
      <c r="A70">
        <v>48</v>
      </c>
      <c r="B70">
        <f>M69-M70</f>
        <v>2.0159636932375538</v>
      </c>
      <c r="C70">
        <f t="shared" si="16"/>
        <v>2.0159636932375538</v>
      </c>
      <c r="D70" t="s">
        <v>34</v>
      </c>
      <c r="E70" t="s">
        <v>21</v>
      </c>
      <c r="F70">
        <v>1</v>
      </c>
      <c r="G70">
        <f>G69+5</f>
        <v>40</v>
      </c>
      <c r="I70">
        <v>2100</v>
      </c>
      <c r="J70" t="s">
        <v>31</v>
      </c>
      <c r="K70">
        <f>AVERAGE(G70:G71)</f>
        <v>42.5</v>
      </c>
      <c r="L70" cm="1">
        <f t="array" ref="L70">STOWA2024_JAARROND_T(A70*60,K70,I70,J70,"")</f>
        <v>0.39747344339570267</v>
      </c>
      <c r="M70">
        <f t="shared" si="19"/>
        <v>3.7738370321930725</v>
      </c>
    </row>
    <row r="71" spans="1:13" x14ac:dyDescent="0.3">
      <c r="A71">
        <v>48</v>
      </c>
      <c r="B71">
        <f t="shared" ref="B71:B93" si="20">M70-M71</f>
        <v>1.270078441349352</v>
      </c>
      <c r="C71">
        <f t="shared" si="16"/>
        <v>1.270078441349352</v>
      </c>
      <c r="D71" t="s">
        <v>34</v>
      </c>
      <c r="E71" t="s">
        <v>21</v>
      </c>
      <c r="F71">
        <v>1</v>
      </c>
      <c r="G71">
        <f t="shared" ref="G71:G94" si="21">G70+5</f>
        <v>45</v>
      </c>
      <c r="I71">
        <v>2100</v>
      </c>
      <c r="J71" t="s">
        <v>31</v>
      </c>
      <c r="K71">
        <f t="shared" ref="K71:K93" si="22">AVERAGE(G71:G72)</f>
        <v>47.5</v>
      </c>
      <c r="L71" cm="1">
        <f t="array" ref="L71">STOWA2024_JAARROND_T(A71*60,K71,I71,J71,"")</f>
        <v>0.59909929235411141</v>
      </c>
      <c r="M71">
        <f t="shared" si="19"/>
        <v>2.5037585908437205</v>
      </c>
    </row>
    <row r="72" spans="1:13" x14ac:dyDescent="0.3">
      <c r="A72">
        <v>48</v>
      </c>
      <c r="B72">
        <f t="shared" si="20"/>
        <v>0.81529734130228859</v>
      </c>
      <c r="C72">
        <f t="shared" si="16"/>
        <v>0.81529734130228859</v>
      </c>
      <c r="D72" t="s">
        <v>34</v>
      </c>
      <c r="E72" t="s">
        <v>21</v>
      </c>
      <c r="F72">
        <v>1</v>
      </c>
      <c r="G72">
        <f t="shared" si="21"/>
        <v>50</v>
      </c>
      <c r="I72">
        <v>2100</v>
      </c>
      <c r="J72" t="s">
        <v>31</v>
      </c>
      <c r="K72">
        <f t="shared" si="22"/>
        <v>52.5</v>
      </c>
      <c r="L72" cm="1">
        <f t="array" ref="L72">STOWA2024_JAARROND_T(A72*60,K72,I72,J72,"")</f>
        <v>0.88838283994221601</v>
      </c>
      <c r="M72">
        <f t="shared" si="19"/>
        <v>1.688461249541432</v>
      </c>
    </row>
    <row r="73" spans="1:13" x14ac:dyDescent="0.3">
      <c r="A73">
        <v>48</v>
      </c>
      <c r="B73">
        <f t="shared" si="20"/>
        <v>0.53238835855240096</v>
      </c>
      <c r="C73">
        <f t="shared" si="16"/>
        <v>0.53238835855240096</v>
      </c>
      <c r="D73" t="s">
        <v>34</v>
      </c>
      <c r="E73" t="s">
        <v>21</v>
      </c>
      <c r="F73">
        <v>1</v>
      </c>
      <c r="G73">
        <f t="shared" si="21"/>
        <v>55</v>
      </c>
      <c r="I73">
        <v>2100</v>
      </c>
      <c r="J73" t="s">
        <v>31</v>
      </c>
      <c r="K73">
        <f t="shared" si="22"/>
        <v>57.5</v>
      </c>
      <c r="L73" cm="1">
        <f t="array" ref="L73">STOWA2024_JAARROND_T(A73*60,K73,I73,J73,"")</f>
        <v>1.2974960417216739</v>
      </c>
      <c r="M73">
        <f t="shared" si="19"/>
        <v>1.156072890989031</v>
      </c>
    </row>
    <row r="74" spans="1:13" x14ac:dyDescent="0.3">
      <c r="A74">
        <v>48</v>
      </c>
      <c r="B74">
        <f t="shared" si="20"/>
        <v>0.35350695989737191</v>
      </c>
      <c r="C74">
        <f t="shared" si="16"/>
        <v>0.35350695989737191</v>
      </c>
      <c r="D74" t="s">
        <v>34</v>
      </c>
      <c r="E74" t="s">
        <v>21</v>
      </c>
      <c r="F74">
        <v>1</v>
      </c>
      <c r="G74">
        <f t="shared" si="21"/>
        <v>60</v>
      </c>
      <c r="I74">
        <v>2100</v>
      </c>
      <c r="J74" t="s">
        <v>31</v>
      </c>
      <c r="K74">
        <f t="shared" si="22"/>
        <v>62.5</v>
      </c>
      <c r="L74" cm="1">
        <f t="array" ref="L74">STOWA2024_JAARROND_T(A74*60,K74,I74,J74,"")</f>
        <v>1.8690053264031321</v>
      </c>
      <c r="M74">
        <f t="shared" si="19"/>
        <v>0.80256593109165908</v>
      </c>
    </row>
    <row r="75" spans="1:13" x14ac:dyDescent="0.3">
      <c r="A75">
        <v>48</v>
      </c>
      <c r="B75">
        <f t="shared" si="20"/>
        <v>0.23812852409312912</v>
      </c>
      <c r="C75">
        <f t="shared" si="16"/>
        <v>0.23812852409312912</v>
      </c>
      <c r="D75" t="s">
        <v>34</v>
      </c>
      <c r="E75" t="s">
        <v>21</v>
      </c>
      <c r="F75">
        <v>1</v>
      </c>
      <c r="G75">
        <f t="shared" si="21"/>
        <v>65</v>
      </c>
      <c r="I75">
        <v>2100</v>
      </c>
      <c r="J75" t="s">
        <v>31</v>
      </c>
      <c r="K75">
        <f t="shared" si="22"/>
        <v>67.5</v>
      </c>
      <c r="L75" cm="1">
        <f t="array" ref="L75">STOWA2024_JAARROND_T(A75*60,K75,I75,J75,"")</f>
        <v>2.6575134486150502</v>
      </c>
      <c r="M75">
        <f t="shared" si="19"/>
        <v>0.56443740699852996</v>
      </c>
    </row>
    <row r="76" spans="1:13" x14ac:dyDescent="0.3">
      <c r="A76">
        <v>48</v>
      </c>
      <c r="B76">
        <f t="shared" si="20"/>
        <v>0.16265465825179004</v>
      </c>
      <c r="C76">
        <f t="shared" si="16"/>
        <v>0.16265465825179004</v>
      </c>
      <c r="D76" t="s">
        <v>34</v>
      </c>
      <c r="E76" t="s">
        <v>21</v>
      </c>
      <c r="F76">
        <v>1</v>
      </c>
      <c r="G76">
        <f t="shared" si="21"/>
        <v>70</v>
      </c>
      <c r="I76">
        <v>2100</v>
      </c>
      <c r="J76" t="s">
        <v>31</v>
      </c>
      <c r="K76">
        <f t="shared" si="22"/>
        <v>72.5</v>
      </c>
      <c r="L76" cm="1">
        <f t="array" ref="L76">STOWA2024_JAARROND_T(A76*60,K76,I76,J76,"")</f>
        <v>3.733360888885529</v>
      </c>
      <c r="M76">
        <f t="shared" si="19"/>
        <v>0.40178274874673992</v>
      </c>
    </row>
    <row r="77" spans="1:13" x14ac:dyDescent="0.3">
      <c r="A77">
        <v>48</v>
      </c>
      <c r="B77">
        <f t="shared" si="20"/>
        <v>0.1125409080442008</v>
      </c>
      <c r="C77">
        <f t="shared" si="16"/>
        <v>0.1125409080442008</v>
      </c>
      <c r="D77" t="s">
        <v>34</v>
      </c>
      <c r="E77" t="s">
        <v>21</v>
      </c>
      <c r="F77">
        <v>1</v>
      </c>
      <c r="G77">
        <f t="shared" si="21"/>
        <v>75</v>
      </c>
      <c r="I77">
        <v>2100</v>
      </c>
      <c r="J77" t="s">
        <v>31</v>
      </c>
      <c r="K77">
        <f t="shared" si="22"/>
        <v>77.5</v>
      </c>
      <c r="L77" cm="1">
        <f t="array" ref="L77">STOWA2024_JAARROND_T(A77*60,K77,I77,J77,"")</f>
        <v>5.1859716988270161</v>
      </c>
      <c r="M77">
        <f t="shared" si="19"/>
        <v>0.28924184070253911</v>
      </c>
    </row>
    <row r="78" spans="1:13" x14ac:dyDescent="0.3">
      <c r="A78">
        <v>48</v>
      </c>
      <c r="B78">
        <f t="shared" si="20"/>
        <v>7.8807434329099979E-2</v>
      </c>
      <c r="C78">
        <f t="shared" si="16"/>
        <v>7.8807434329099979E-2</v>
      </c>
      <c r="D78" t="s">
        <v>34</v>
      </c>
      <c r="E78" t="s">
        <v>21</v>
      </c>
      <c r="F78">
        <v>1</v>
      </c>
      <c r="G78">
        <f t="shared" si="21"/>
        <v>80</v>
      </c>
      <c r="I78">
        <v>2100</v>
      </c>
      <c r="J78" t="s">
        <v>31</v>
      </c>
      <c r="K78">
        <f t="shared" si="22"/>
        <v>82.5</v>
      </c>
      <c r="L78" cm="1">
        <f t="array" ref="L78">STOWA2024_JAARROND_T(A78*60,K78,I78,J78,"")</f>
        <v>7.1281119178680514</v>
      </c>
      <c r="M78">
        <f t="shared" si="19"/>
        <v>0.21043440637343913</v>
      </c>
    </row>
    <row r="79" spans="1:13" x14ac:dyDescent="0.3">
      <c r="A79">
        <v>48</v>
      </c>
      <c r="B79">
        <f t="shared" si="20"/>
        <v>5.5815252735149729E-2</v>
      </c>
      <c r="C79">
        <f t="shared" si="16"/>
        <v>5.5815252735149729E-2</v>
      </c>
      <c r="D79" t="s">
        <v>34</v>
      </c>
      <c r="E79" t="s">
        <v>21</v>
      </c>
      <c r="F79">
        <v>1</v>
      </c>
      <c r="G79">
        <f t="shared" si="21"/>
        <v>85</v>
      </c>
      <c r="I79">
        <v>2100</v>
      </c>
      <c r="J79" t="s">
        <v>31</v>
      </c>
      <c r="K79">
        <f t="shared" si="22"/>
        <v>87.5</v>
      </c>
      <c r="L79" cm="1">
        <f t="array" ref="L79">STOWA2024_JAARROND_T(A79*60,K79,I79,J79,"")</f>
        <v>9.7012560520739051</v>
      </c>
      <c r="M79">
        <f t="shared" si="19"/>
        <v>0.1546191536382894</v>
      </c>
    </row>
    <row r="80" spans="1:13" x14ac:dyDescent="0.3">
      <c r="A80">
        <v>48</v>
      </c>
      <c r="B80">
        <f t="shared" si="20"/>
        <v>3.9948729860939003E-2</v>
      </c>
      <c r="C80">
        <f t="shared" si="16"/>
        <v>3.9948729860939003E-2</v>
      </c>
      <c r="D80" t="s">
        <v>34</v>
      </c>
      <c r="E80" t="s">
        <v>21</v>
      </c>
      <c r="F80">
        <v>1</v>
      </c>
      <c r="G80">
        <f t="shared" si="21"/>
        <v>90</v>
      </c>
      <c r="I80">
        <v>2100</v>
      </c>
      <c r="J80" t="s">
        <v>31</v>
      </c>
      <c r="K80">
        <f t="shared" si="22"/>
        <v>92.5</v>
      </c>
      <c r="L80" cm="1">
        <f t="array" ref="L80">STOWA2024_JAARROND_T(A80*60,K80,I80,J80,"")</f>
        <v>13.080966744419399</v>
      </c>
      <c r="M80">
        <f t="shared" si="19"/>
        <v>0.1146704237773504</v>
      </c>
    </row>
    <row r="81" spans="1:13" x14ac:dyDescent="0.3">
      <c r="A81">
        <v>48</v>
      </c>
      <c r="B81">
        <f t="shared" si="20"/>
        <v>2.8879761289081859E-2</v>
      </c>
      <c r="C81">
        <f t="shared" si="16"/>
        <v>2.8879761289081859E-2</v>
      </c>
      <c r="D81" t="s">
        <v>34</v>
      </c>
      <c r="E81" t="s">
        <v>21</v>
      </c>
      <c r="F81">
        <v>1</v>
      </c>
      <c r="G81">
        <f t="shared" si="21"/>
        <v>95</v>
      </c>
      <c r="I81">
        <v>2100</v>
      </c>
      <c r="J81" t="s">
        <v>31</v>
      </c>
      <c r="K81">
        <f t="shared" si="22"/>
        <v>97.5</v>
      </c>
      <c r="L81" cm="1">
        <f t="array" ref="L81">STOWA2024_JAARROND_T(A81*60,K81,I81,J81,"")</f>
        <v>17.484420291137369</v>
      </c>
      <c r="M81">
        <f t="shared" si="19"/>
        <v>8.579066248826854E-2</v>
      </c>
    </row>
    <row r="82" spans="1:13" x14ac:dyDescent="0.3">
      <c r="A82">
        <v>48</v>
      </c>
      <c r="B82">
        <f t="shared" si="20"/>
        <v>2.1074469366411636E-2</v>
      </c>
      <c r="C82">
        <f t="shared" si="16"/>
        <v>2.1074469366411636E-2</v>
      </c>
      <c r="D82" t="s">
        <v>34</v>
      </c>
      <c r="E82" t="s">
        <v>21</v>
      </c>
      <c r="F82">
        <v>1</v>
      </c>
      <c r="G82">
        <f t="shared" si="21"/>
        <v>100</v>
      </c>
      <c r="I82">
        <v>2100</v>
      </c>
      <c r="J82" t="s">
        <v>31</v>
      </c>
      <c r="K82">
        <f t="shared" si="22"/>
        <v>102.5</v>
      </c>
      <c r="L82" cm="1">
        <f t="array" ref="L82">STOWA2024_JAARROND_T(A82*60,K82,I82,J82,"")</f>
        <v>23.178124788267219</v>
      </c>
      <c r="M82">
        <f t="shared" si="19"/>
        <v>6.4716193121856905E-2</v>
      </c>
    </row>
    <row r="83" spans="1:13" x14ac:dyDescent="0.3">
      <c r="A83">
        <v>48</v>
      </c>
      <c r="B83">
        <f t="shared" si="20"/>
        <v>1.5514976517393225E-2</v>
      </c>
      <c r="C83">
        <f t="shared" si="16"/>
        <v>1.5514976517393225E-2</v>
      </c>
      <c r="D83" t="s">
        <v>34</v>
      </c>
      <c r="E83" t="s">
        <v>21</v>
      </c>
      <c r="F83">
        <v>1</v>
      </c>
      <c r="G83">
        <f t="shared" si="21"/>
        <v>105</v>
      </c>
      <c r="I83">
        <v>2100</v>
      </c>
      <c r="J83" t="s">
        <v>31</v>
      </c>
      <c r="K83">
        <f t="shared" si="22"/>
        <v>107.5</v>
      </c>
      <c r="L83" cm="1">
        <f t="array" ref="L83">STOWA2024_JAARROND_T(A83*60,K83,I83,J83,"")</f>
        <v>30.487051002391592</v>
      </c>
      <c r="M83">
        <f t="shared" si="19"/>
        <v>4.920121660446368E-2</v>
      </c>
    </row>
    <row r="84" spans="1:13" x14ac:dyDescent="0.3">
      <c r="A84">
        <v>48</v>
      </c>
      <c r="B84">
        <f t="shared" si="20"/>
        <v>1.151882281675258E-2</v>
      </c>
      <c r="C84">
        <f t="shared" si="16"/>
        <v>1.151882281675258E-2</v>
      </c>
      <c r="D84" t="s">
        <v>34</v>
      </c>
      <c r="E84" t="s">
        <v>21</v>
      </c>
      <c r="F84">
        <v>1</v>
      </c>
      <c r="G84">
        <f t="shared" si="21"/>
        <v>110</v>
      </c>
      <c r="I84">
        <v>2100</v>
      </c>
      <c r="J84" t="s">
        <v>31</v>
      </c>
      <c r="K84">
        <f t="shared" si="22"/>
        <v>112.5</v>
      </c>
      <c r="L84" cm="1">
        <f t="array" ref="L84">STOWA2024_JAARROND_T(A84*60,K84,I84,J84,"")</f>
        <v>39.806388321571461</v>
      </c>
      <c r="M84">
        <f t="shared" si="19"/>
        <v>3.7682393787711099E-2</v>
      </c>
    </row>
    <row r="85" spans="1:13" x14ac:dyDescent="0.3">
      <c r="A85">
        <v>48</v>
      </c>
      <c r="B85">
        <f t="shared" si="20"/>
        <v>8.6196133508526784E-3</v>
      </c>
      <c r="C85">
        <f t="shared" si="16"/>
        <v>8.6196133508526784E-3</v>
      </c>
      <c r="D85" t="s">
        <v>34</v>
      </c>
      <c r="E85" t="s">
        <v>21</v>
      </c>
      <c r="F85">
        <v>1</v>
      </c>
      <c r="G85">
        <f t="shared" si="21"/>
        <v>115</v>
      </c>
      <c r="I85">
        <v>2100</v>
      </c>
      <c r="J85" t="s">
        <v>31</v>
      </c>
      <c r="K85">
        <f t="shared" si="22"/>
        <v>117.5</v>
      </c>
      <c r="L85" cm="1">
        <f t="array" ref="L85">STOWA2024_JAARROND_T(A85*60,K85,I85,J85,"")</f>
        <v>51.612405194984312</v>
      </c>
      <c r="M85">
        <f t="shared" si="19"/>
        <v>2.9062780436858421E-2</v>
      </c>
    </row>
    <row r="86" spans="1:13" x14ac:dyDescent="0.3">
      <c r="A86">
        <v>48</v>
      </c>
      <c r="B86">
        <f t="shared" si="20"/>
        <v>6.498569980086237E-3</v>
      </c>
      <c r="C86">
        <f t="shared" si="16"/>
        <v>6.498569980086237E-3</v>
      </c>
      <c r="D86" t="s">
        <v>34</v>
      </c>
      <c r="E86" t="s">
        <v>21</v>
      </c>
      <c r="F86">
        <v>1</v>
      </c>
      <c r="G86">
        <f t="shared" si="21"/>
        <v>120</v>
      </c>
      <c r="I86">
        <v>2100</v>
      </c>
      <c r="J86" t="s">
        <v>31</v>
      </c>
      <c r="K86">
        <f t="shared" si="22"/>
        <v>122.5</v>
      </c>
      <c r="L86" cm="1">
        <f t="array" ref="L86">STOWA2024_JAARROND_T(A86*60,K86,I86,J86,"")</f>
        <v>66.476954860603414</v>
      </c>
      <c r="M86">
        <f t="shared" si="19"/>
        <v>2.2564210456772184E-2</v>
      </c>
    </row>
    <row r="87" spans="1:13" x14ac:dyDescent="0.3">
      <c r="A87">
        <v>48</v>
      </c>
      <c r="B87">
        <f t="shared" si="20"/>
        <v>4.9348323679894238E-3</v>
      </c>
      <c r="C87">
        <f t="shared" si="16"/>
        <v>4.9348323679894238E-3</v>
      </c>
      <c r="D87" t="s">
        <v>34</v>
      </c>
      <c r="E87" t="s">
        <v>21</v>
      </c>
      <c r="F87">
        <v>1</v>
      </c>
      <c r="G87">
        <f t="shared" si="21"/>
        <v>125</v>
      </c>
      <c r="I87">
        <v>2100</v>
      </c>
      <c r="J87" t="s">
        <v>31</v>
      </c>
      <c r="K87">
        <f t="shared" si="22"/>
        <v>127.5</v>
      </c>
      <c r="L87" cm="1">
        <f t="array" ref="L87">STOWA2024_JAARROND_T(A87*60,K87,I87,J87,"")</f>
        <v>85.085247615990582</v>
      </c>
      <c r="M87">
        <f t="shared" si="19"/>
        <v>1.762937808878276E-2</v>
      </c>
    </row>
    <row r="88" spans="1:13" x14ac:dyDescent="0.3">
      <c r="A88">
        <v>48</v>
      </c>
      <c r="B88">
        <f t="shared" si="20"/>
        <v>3.7726265627191242E-3</v>
      </c>
      <c r="C88">
        <f t="shared" si="16"/>
        <v>3.7726265627191242E-3</v>
      </c>
      <c r="D88" t="s">
        <v>34</v>
      </c>
      <c r="E88" t="s">
        <v>21</v>
      </c>
      <c r="F88">
        <v>1</v>
      </c>
      <c r="G88">
        <f t="shared" si="21"/>
        <v>130</v>
      </c>
      <c r="I88">
        <v>2100</v>
      </c>
      <c r="J88" t="s">
        <v>31</v>
      </c>
      <c r="K88">
        <f t="shared" si="22"/>
        <v>132.5</v>
      </c>
      <c r="L88" cm="1">
        <f t="array" ref="L88">STOWA2024_JAARROND_T(A88*60,K88,I88,J88,"")</f>
        <v>108.25047971586984</v>
      </c>
      <c r="M88">
        <f t="shared" si="19"/>
        <v>1.3856751526063636E-2</v>
      </c>
    </row>
    <row r="89" spans="1:13" x14ac:dyDescent="0.3">
      <c r="A89">
        <v>48</v>
      </c>
      <c r="B89">
        <f t="shared" si="20"/>
        <v>2.902906836338941E-3</v>
      </c>
      <c r="C89">
        <f t="shared" si="16"/>
        <v>2.902906836338941E-3</v>
      </c>
      <c r="D89" t="s">
        <v>34</v>
      </c>
      <c r="E89" t="s">
        <v>21</v>
      </c>
      <c r="F89">
        <v>1</v>
      </c>
      <c r="G89">
        <f t="shared" si="21"/>
        <v>135</v>
      </c>
      <c r="I89">
        <v>2100</v>
      </c>
      <c r="J89" t="s">
        <v>31</v>
      </c>
      <c r="K89">
        <f t="shared" si="22"/>
        <v>137.5</v>
      </c>
      <c r="L89" cm="1">
        <f t="array" ref="L89">STOWA2024_JAARROND_T(A89*60,K89,I89,J89,"")</f>
        <v>136.9382205507334</v>
      </c>
      <c r="M89">
        <f t="shared" si="19"/>
        <v>1.0953844689724695E-2</v>
      </c>
    </row>
    <row r="90" spans="1:13" x14ac:dyDescent="0.3">
      <c r="A90">
        <v>48</v>
      </c>
      <c r="B90">
        <f t="shared" si="20"/>
        <v>2.2475309955514271E-3</v>
      </c>
      <c r="C90">
        <f t="shared" si="16"/>
        <v>2.2475309955514271E-3</v>
      </c>
      <c r="D90" t="s">
        <v>34</v>
      </c>
      <c r="E90" t="s">
        <v>21</v>
      </c>
      <c r="F90">
        <v>1</v>
      </c>
      <c r="G90">
        <f t="shared" si="21"/>
        <v>140</v>
      </c>
      <c r="I90">
        <v>2100</v>
      </c>
      <c r="J90" t="s">
        <v>31</v>
      </c>
      <c r="K90">
        <f t="shared" si="22"/>
        <v>142.5</v>
      </c>
      <c r="L90" cm="1">
        <f t="array" ref="L90">STOWA2024_JAARROND_T(A90*60,K90,I90,J90,"")</f>
        <v>172.28876108655268</v>
      </c>
      <c r="M90">
        <f t="shared" si="19"/>
        <v>8.7063136941732677E-3</v>
      </c>
    </row>
    <row r="91" spans="1:13" x14ac:dyDescent="0.3">
      <c r="A91">
        <v>48</v>
      </c>
      <c r="B91">
        <f t="shared" si="20"/>
        <v>1.7502473443893728E-3</v>
      </c>
      <c r="C91">
        <f t="shared" si="16"/>
        <v>1.7502473443893728E-3</v>
      </c>
      <c r="D91" t="s">
        <v>34</v>
      </c>
      <c r="E91" t="s">
        <v>21</v>
      </c>
      <c r="F91">
        <v>1</v>
      </c>
      <c r="G91">
        <f t="shared" si="21"/>
        <v>145</v>
      </c>
      <c r="I91">
        <v>2100</v>
      </c>
      <c r="J91" t="s">
        <v>31</v>
      </c>
      <c r="K91">
        <f t="shared" si="22"/>
        <v>147.5</v>
      </c>
      <c r="L91" cm="1">
        <f t="array" ref="L91">STOWA2024_JAARROND_T(A91*60,K91,I91,J91,"")</f>
        <v>215.63911621495683</v>
      </c>
      <c r="M91">
        <f t="shared" si="19"/>
        <v>6.9560663497838949E-3</v>
      </c>
    </row>
    <row r="92" spans="1:13" x14ac:dyDescent="0.3">
      <c r="A92">
        <v>48</v>
      </c>
      <c r="B92">
        <f t="shared" si="20"/>
        <v>1.370700069952652E-3</v>
      </c>
      <c r="C92">
        <f t="shared" si="16"/>
        <v>1.370700069952652E-3</v>
      </c>
      <c r="D92" t="s">
        <v>34</v>
      </c>
      <c r="E92" t="s">
        <v>21</v>
      </c>
      <c r="F92">
        <v>1</v>
      </c>
      <c r="G92">
        <f t="shared" si="21"/>
        <v>150</v>
      </c>
      <c r="I92">
        <v>2100</v>
      </c>
      <c r="J92" t="s">
        <v>31</v>
      </c>
      <c r="K92">
        <f t="shared" si="22"/>
        <v>152.5</v>
      </c>
      <c r="L92" cm="1">
        <f t="array" ref="L92">STOWA2024_JAARROND_T(A92*60,K92,I92,J92,"")</f>
        <v>268.55893147357227</v>
      </c>
      <c r="M92">
        <f t="shared" si="19"/>
        <v>5.5853662798312428E-3</v>
      </c>
    </row>
    <row r="93" spans="1:13" x14ac:dyDescent="0.3">
      <c r="A93">
        <v>48</v>
      </c>
      <c r="B93">
        <f t="shared" si="20"/>
        <v>1.0792271119017703E-3</v>
      </c>
      <c r="C93">
        <f t="shared" si="16"/>
        <v>1.0792271119017703E-3</v>
      </c>
      <c r="D93" t="s">
        <v>34</v>
      </c>
      <c r="E93" t="s">
        <v>21</v>
      </c>
      <c r="F93">
        <v>1</v>
      </c>
      <c r="G93">
        <f t="shared" si="21"/>
        <v>155</v>
      </c>
      <c r="I93">
        <v>2100</v>
      </c>
      <c r="J93" t="s">
        <v>31</v>
      </c>
      <c r="K93">
        <f t="shared" si="22"/>
        <v>157.5</v>
      </c>
      <c r="L93" cm="1">
        <f t="array" ref="L93">STOWA2024_JAARROND_T(A93*60,K93,I93,J93,"")</f>
        <v>332.87919970950111</v>
      </c>
      <c r="M93">
        <f t="shared" si="19"/>
        <v>4.5061391679294726E-3</v>
      </c>
    </row>
    <row r="94" spans="1:13" x14ac:dyDescent="0.3">
      <c r="A94">
        <v>48</v>
      </c>
      <c r="B94" s="1">
        <f>M93</f>
        <v>4.5061391679294726E-3</v>
      </c>
      <c r="C94">
        <f t="shared" si="16"/>
        <v>4.5061391679294726E-3</v>
      </c>
      <c r="D94" t="s">
        <v>34</v>
      </c>
      <c r="E94" t="s">
        <v>21</v>
      </c>
      <c r="F94">
        <v>1</v>
      </c>
      <c r="G94">
        <f t="shared" si="21"/>
        <v>160</v>
      </c>
      <c r="I94">
        <v>2100</v>
      </c>
      <c r="J94" t="s">
        <v>31</v>
      </c>
      <c r="K94" s="1">
        <v>999</v>
      </c>
      <c r="L94" cm="1">
        <f t="array" ref="L94">STOWA2024_JAARROND_T(A94*60,K94,I94,J94,"")</f>
        <v>1249973970.1624513</v>
      </c>
      <c r="M94">
        <f t="shared" si="19"/>
        <v>1.200024989164418E-9</v>
      </c>
    </row>
    <row r="95" spans="1:13" x14ac:dyDescent="0.3">
      <c r="A95">
        <v>96</v>
      </c>
      <c r="B95" s="1">
        <f>365.25*24/A95 - M95</f>
        <v>3.0082786000614306</v>
      </c>
      <c r="C95">
        <f>B95</f>
        <v>3.0082786000614306</v>
      </c>
      <c r="D95" t="s">
        <v>34</v>
      </c>
      <c r="E95" t="s">
        <v>21</v>
      </c>
      <c r="F95">
        <v>1</v>
      </c>
      <c r="G95">
        <v>10</v>
      </c>
      <c r="I95">
        <v>2100</v>
      </c>
      <c r="J95" t="s">
        <v>31</v>
      </c>
      <c r="K95" s="1">
        <v>12.5</v>
      </c>
      <c r="L95" cm="1">
        <f t="array" ref="L95">STOWA2024_JAARROND_T(A95*60,K95,I95,J95,"")</f>
        <v>1.6986730376188374E-2</v>
      </c>
      <c r="M95">
        <f t="shared" si="19"/>
        <v>88.304221399938569</v>
      </c>
    </row>
    <row r="96" spans="1:13" x14ac:dyDescent="0.3">
      <c r="A96">
        <v>96</v>
      </c>
      <c r="B96">
        <f t="shared" ref="B96:B100" si="23">M95-M96</f>
        <v>30.059278269739224</v>
      </c>
      <c r="C96">
        <f t="shared" ref="C96:C125" si="24">B96</f>
        <v>30.059278269739224</v>
      </c>
      <c r="D96" t="s">
        <v>34</v>
      </c>
      <c r="E96" t="s">
        <v>21</v>
      </c>
      <c r="F96">
        <v>1</v>
      </c>
      <c r="G96">
        <f t="shared" ref="G96:G100" si="25">G95+5</f>
        <v>15</v>
      </c>
      <c r="I96">
        <v>2100</v>
      </c>
      <c r="J96" t="s">
        <v>31</v>
      </c>
      <c r="K96">
        <f t="shared" ref="K96:K100" si="26">AVERAGE(G96:G97)</f>
        <v>17.5</v>
      </c>
      <c r="L96" cm="1">
        <f t="array" ref="L96">STOWA2024_JAARROND_T(A96*60,K96,I96,J96,"")</f>
        <v>2.575330868890946E-2</v>
      </c>
      <c r="M96">
        <f t="shared" si="19"/>
        <v>58.244943130199346</v>
      </c>
    </row>
    <row r="97" spans="1:13" x14ac:dyDescent="0.3">
      <c r="A97">
        <v>96</v>
      </c>
      <c r="B97">
        <f t="shared" si="23"/>
        <v>19.475638386510141</v>
      </c>
      <c r="C97">
        <f t="shared" si="24"/>
        <v>19.475638386510141</v>
      </c>
      <c r="D97" t="s">
        <v>34</v>
      </c>
      <c r="E97" t="s">
        <v>21</v>
      </c>
      <c r="F97">
        <v>1</v>
      </c>
      <c r="G97">
        <f t="shared" si="25"/>
        <v>20</v>
      </c>
      <c r="I97">
        <v>2100</v>
      </c>
      <c r="J97" t="s">
        <v>31</v>
      </c>
      <c r="K97">
        <f t="shared" si="26"/>
        <v>22.5</v>
      </c>
      <c r="L97" cm="1">
        <f t="array" ref="L97">STOWA2024_JAARROND_T(A97*60,K97,I97,J97,"")</f>
        <v>3.869040236642797E-2</v>
      </c>
      <c r="M97">
        <f t="shared" si="19"/>
        <v>38.769304743689204</v>
      </c>
    </row>
    <row r="98" spans="1:13" x14ac:dyDescent="0.3">
      <c r="A98">
        <v>96</v>
      </c>
      <c r="B98">
        <f t="shared" si="23"/>
        <v>12.737864359758838</v>
      </c>
      <c r="C98">
        <f t="shared" si="24"/>
        <v>12.737864359758838</v>
      </c>
      <c r="D98" t="s">
        <v>34</v>
      </c>
      <c r="E98" t="s">
        <v>21</v>
      </c>
      <c r="F98">
        <v>1</v>
      </c>
      <c r="G98">
        <f t="shared" si="25"/>
        <v>25</v>
      </c>
      <c r="I98">
        <v>2100</v>
      </c>
      <c r="J98" t="s">
        <v>31</v>
      </c>
      <c r="K98">
        <f t="shared" si="26"/>
        <v>27.5</v>
      </c>
      <c r="L98" cm="1">
        <f t="array" ref="L98">STOWA2024_JAARROND_T(A98*60,K98,I98,J98,"")</f>
        <v>5.7622627786896287E-2</v>
      </c>
      <c r="M98">
        <f t="shared" si="19"/>
        <v>26.031440383930367</v>
      </c>
    </row>
    <row r="99" spans="1:13" x14ac:dyDescent="0.3">
      <c r="A99">
        <v>96</v>
      </c>
      <c r="B99">
        <f t="shared" si="23"/>
        <v>8.4067814810441419</v>
      </c>
      <c r="C99">
        <f t="shared" si="24"/>
        <v>8.4067814810441419</v>
      </c>
      <c r="D99" t="s">
        <v>34</v>
      </c>
      <c r="E99" t="s">
        <v>21</v>
      </c>
      <c r="F99">
        <v>1</v>
      </c>
      <c r="G99">
        <f t="shared" si="25"/>
        <v>30</v>
      </c>
      <c r="I99">
        <v>2100</v>
      </c>
      <c r="J99" t="s">
        <v>31</v>
      </c>
      <c r="K99">
        <f t="shared" si="26"/>
        <v>32.5</v>
      </c>
      <c r="L99" cm="1">
        <f t="array" ref="L99">STOWA2024_JAARROND_T(A99*60,K99,I99,J99,"")</f>
        <v>8.5108030076789687E-2</v>
      </c>
      <c r="M99">
        <f t="shared" si="19"/>
        <v>17.624658902886225</v>
      </c>
    </row>
    <row r="100" spans="1:13" x14ac:dyDescent="0.3">
      <c r="A100">
        <v>96</v>
      </c>
      <c r="B100">
        <f t="shared" si="23"/>
        <v>5.596036783258441</v>
      </c>
      <c r="C100">
        <f t="shared" si="24"/>
        <v>5.596036783258441</v>
      </c>
      <c r="D100" t="s">
        <v>34</v>
      </c>
      <c r="E100" t="s">
        <v>21</v>
      </c>
      <c r="F100">
        <v>1</v>
      </c>
      <c r="G100">
        <f t="shared" si="25"/>
        <v>35</v>
      </c>
      <c r="I100">
        <v>2100</v>
      </c>
      <c r="J100" t="s">
        <v>31</v>
      </c>
      <c r="K100">
        <f t="shared" si="26"/>
        <v>37.5</v>
      </c>
      <c r="L100" cm="1">
        <f t="array" ref="L100">STOWA2024_JAARROND_T(A100*60,K100,I100,J100,"")</f>
        <v>0.124702562361849</v>
      </c>
      <c r="M100">
        <f t="shared" si="19"/>
        <v>12.028622119627784</v>
      </c>
    </row>
    <row r="101" spans="1:13" x14ac:dyDescent="0.3">
      <c r="A101">
        <v>96</v>
      </c>
      <c r="B101">
        <f>M100-M101</f>
        <v>3.7561293107828355</v>
      </c>
      <c r="C101">
        <f t="shared" si="24"/>
        <v>3.7561293107828355</v>
      </c>
      <c r="D101" t="s">
        <v>34</v>
      </c>
      <c r="E101" t="s">
        <v>21</v>
      </c>
      <c r="F101">
        <v>1</v>
      </c>
      <c r="G101">
        <f>G100+5</f>
        <v>40</v>
      </c>
      <c r="I101">
        <v>2100</v>
      </c>
      <c r="J101" t="s">
        <v>31</v>
      </c>
      <c r="K101">
        <f>AVERAGE(G101:G102)</f>
        <v>42.5</v>
      </c>
      <c r="L101" cm="1">
        <f t="array" ref="L101">STOWA2024_JAARROND_T(A101*60,K101,I101,J101,"")</f>
        <v>0.18132382035995248</v>
      </c>
      <c r="M101">
        <f t="shared" si="19"/>
        <v>8.2724928088449481</v>
      </c>
    </row>
    <row r="102" spans="1:13" x14ac:dyDescent="0.3">
      <c r="A102">
        <v>96</v>
      </c>
      <c r="B102">
        <f t="shared" ref="B102:B124" si="27">M101-M102</f>
        <v>2.5411081227249124</v>
      </c>
      <c r="C102">
        <f t="shared" si="24"/>
        <v>2.5411081227249124</v>
      </c>
      <c r="D102" t="s">
        <v>34</v>
      </c>
      <c r="E102" t="s">
        <v>21</v>
      </c>
      <c r="F102">
        <v>1</v>
      </c>
      <c r="G102">
        <f t="shared" ref="G102:G125" si="28">G101+5</f>
        <v>45</v>
      </c>
      <c r="I102">
        <v>2100</v>
      </c>
      <c r="J102" t="s">
        <v>31</v>
      </c>
      <c r="K102">
        <f t="shared" ref="K102:K124" si="29">AVERAGE(G102:G103)</f>
        <v>47.5</v>
      </c>
      <c r="L102" cm="1">
        <f t="array" ref="L102">STOWA2024_JAARROND_T(A102*60,K102,I102,J102,"")</f>
        <v>0.26171685938873035</v>
      </c>
      <c r="M102">
        <f t="shared" si="19"/>
        <v>5.7313846861200357</v>
      </c>
    </row>
    <row r="103" spans="1:13" x14ac:dyDescent="0.3">
      <c r="A103">
        <v>96</v>
      </c>
      <c r="B103">
        <f t="shared" si="27"/>
        <v>1.7322820558743732</v>
      </c>
      <c r="C103">
        <f t="shared" si="24"/>
        <v>1.7322820558743732</v>
      </c>
      <c r="D103" t="s">
        <v>34</v>
      </c>
      <c r="E103" t="s">
        <v>21</v>
      </c>
      <c r="F103">
        <v>1</v>
      </c>
      <c r="G103">
        <f t="shared" si="28"/>
        <v>50</v>
      </c>
      <c r="I103">
        <v>2100</v>
      </c>
      <c r="J103" t="s">
        <v>31</v>
      </c>
      <c r="K103">
        <f t="shared" si="29"/>
        <v>52.5</v>
      </c>
      <c r="L103" cm="1">
        <f t="array" ref="L103">STOWA2024_JAARROND_T(A103*60,K103,I103,J103,"")</f>
        <v>0.3750841472922779</v>
      </c>
      <c r="M103">
        <f t="shared" si="19"/>
        <v>3.9991026302456625</v>
      </c>
    </row>
    <row r="104" spans="1:13" x14ac:dyDescent="0.3">
      <c r="A104">
        <v>96</v>
      </c>
      <c r="B104">
        <f t="shared" si="27"/>
        <v>1.1896428296135637</v>
      </c>
      <c r="C104">
        <f t="shared" si="24"/>
        <v>1.1896428296135637</v>
      </c>
      <c r="D104" t="s">
        <v>34</v>
      </c>
      <c r="E104" t="s">
        <v>21</v>
      </c>
      <c r="F104">
        <v>1</v>
      </c>
      <c r="G104">
        <f t="shared" si="28"/>
        <v>55</v>
      </c>
      <c r="I104">
        <v>2100</v>
      </c>
      <c r="J104" t="s">
        <v>31</v>
      </c>
      <c r="K104">
        <f t="shared" si="29"/>
        <v>57.5</v>
      </c>
      <c r="L104" cm="1">
        <f t="array" ref="L104">STOWA2024_JAARROND_T(A104*60,K104,I104,J104,"")</f>
        <v>0.5339104690739892</v>
      </c>
      <c r="M104">
        <f t="shared" si="19"/>
        <v>2.8094598006320988</v>
      </c>
    </row>
    <row r="105" spans="1:13" x14ac:dyDescent="0.3">
      <c r="A105">
        <v>96</v>
      </c>
      <c r="B105">
        <f t="shared" si="27"/>
        <v>0.8227410205759329</v>
      </c>
      <c r="C105">
        <f t="shared" si="24"/>
        <v>0.8227410205759329</v>
      </c>
      <c r="D105" t="s">
        <v>34</v>
      </c>
      <c r="E105" t="s">
        <v>21</v>
      </c>
      <c r="F105">
        <v>1</v>
      </c>
      <c r="G105">
        <f t="shared" si="28"/>
        <v>60</v>
      </c>
      <c r="I105">
        <v>2100</v>
      </c>
      <c r="J105" t="s">
        <v>31</v>
      </c>
      <c r="K105">
        <f t="shared" si="29"/>
        <v>62.5</v>
      </c>
      <c r="L105" cm="1">
        <f t="array" ref="L105">STOWA2024_JAARROND_T(A105*60,K105,I105,J105,"")</f>
        <v>0.75501375184946606</v>
      </c>
      <c r="M105">
        <f t="shared" si="19"/>
        <v>1.9867187800561659</v>
      </c>
    </row>
    <row r="106" spans="1:13" x14ac:dyDescent="0.3">
      <c r="A106">
        <v>96</v>
      </c>
      <c r="B106">
        <f t="shared" si="27"/>
        <v>0.5727624289265536</v>
      </c>
      <c r="C106">
        <f t="shared" si="24"/>
        <v>0.5727624289265536</v>
      </c>
      <c r="D106" t="s">
        <v>34</v>
      </c>
      <c r="E106" t="s">
        <v>21</v>
      </c>
      <c r="F106">
        <v>1</v>
      </c>
      <c r="G106">
        <f t="shared" si="28"/>
        <v>65</v>
      </c>
      <c r="I106">
        <v>2100</v>
      </c>
      <c r="J106" t="s">
        <v>31</v>
      </c>
      <c r="K106">
        <f t="shared" si="29"/>
        <v>67.5</v>
      </c>
      <c r="L106" cm="1">
        <f t="array" ref="L106">STOWA2024_JAARROND_T(A106*60,K106,I106,J106,"")</f>
        <v>1.060853115304194</v>
      </c>
      <c r="M106">
        <f t="shared" si="19"/>
        <v>1.4139563511296123</v>
      </c>
    </row>
    <row r="107" spans="1:13" x14ac:dyDescent="0.3">
      <c r="A107">
        <v>96</v>
      </c>
      <c r="B107">
        <f t="shared" si="27"/>
        <v>0.40159251768926119</v>
      </c>
      <c r="C107">
        <f t="shared" si="24"/>
        <v>0.40159251768926119</v>
      </c>
      <c r="D107" t="s">
        <v>34</v>
      </c>
      <c r="E107" t="s">
        <v>21</v>
      </c>
      <c r="F107">
        <v>1</v>
      </c>
      <c r="G107">
        <f t="shared" si="28"/>
        <v>70</v>
      </c>
      <c r="I107">
        <v>2100</v>
      </c>
      <c r="J107" t="s">
        <v>31</v>
      </c>
      <c r="K107">
        <f t="shared" si="29"/>
        <v>72.5</v>
      </c>
      <c r="L107" cm="1">
        <f t="array" ref="L107">STOWA2024_JAARROND_T(A107*60,K107,I107,J107,"")</f>
        <v>1.4816807460441355</v>
      </c>
      <c r="M107">
        <f t="shared" si="19"/>
        <v>1.0123638334403511</v>
      </c>
    </row>
    <row r="108" spans="1:13" x14ac:dyDescent="0.3">
      <c r="A108">
        <v>96</v>
      </c>
      <c r="B108">
        <f t="shared" si="27"/>
        <v>0.28325649522534646</v>
      </c>
      <c r="C108">
        <f t="shared" si="24"/>
        <v>0.28325649522534646</v>
      </c>
      <c r="D108" t="s">
        <v>34</v>
      </c>
      <c r="E108" t="s">
        <v>21</v>
      </c>
      <c r="F108">
        <v>1</v>
      </c>
      <c r="G108">
        <f t="shared" si="28"/>
        <v>75</v>
      </c>
      <c r="I108">
        <v>2100</v>
      </c>
      <c r="J108" t="s">
        <v>31</v>
      </c>
      <c r="K108">
        <f t="shared" si="29"/>
        <v>77.5</v>
      </c>
      <c r="L108" cm="1">
        <f t="array" ref="L108">STOWA2024_JAARROND_T(A108*60,K108,I108,J108,"")</f>
        <v>2.0573102496434741</v>
      </c>
      <c r="M108">
        <f t="shared" si="19"/>
        <v>0.72910733821500462</v>
      </c>
    </row>
    <row r="109" spans="1:13" x14ac:dyDescent="0.3">
      <c r="A109">
        <v>96</v>
      </c>
      <c r="B109">
        <f t="shared" si="27"/>
        <v>0.20101202761715076</v>
      </c>
      <c r="C109">
        <f t="shared" si="24"/>
        <v>0.20101202761715076</v>
      </c>
      <c r="D109" t="s">
        <v>34</v>
      </c>
      <c r="E109" t="s">
        <v>21</v>
      </c>
      <c r="F109">
        <v>1</v>
      </c>
      <c r="G109">
        <f t="shared" si="28"/>
        <v>80</v>
      </c>
      <c r="I109">
        <v>2100</v>
      </c>
      <c r="J109" t="s">
        <v>31</v>
      </c>
      <c r="K109">
        <f t="shared" si="29"/>
        <v>82.5</v>
      </c>
      <c r="L109" cm="1">
        <f t="array" ref="L109">STOWA2024_JAARROND_T(A109*60,K109,I109,J109,"")</f>
        <v>2.8403963638720029</v>
      </c>
      <c r="M109">
        <f t="shared" si="19"/>
        <v>0.52809531059785386</v>
      </c>
    </row>
    <row r="110" spans="1:13" x14ac:dyDescent="0.3">
      <c r="A110">
        <v>96</v>
      </c>
      <c r="B110">
        <f t="shared" si="27"/>
        <v>0.14348813456657949</v>
      </c>
      <c r="C110">
        <f t="shared" si="24"/>
        <v>0.14348813456657949</v>
      </c>
      <c r="D110" t="s">
        <v>34</v>
      </c>
      <c r="E110" t="s">
        <v>21</v>
      </c>
      <c r="F110">
        <v>1</v>
      </c>
      <c r="G110">
        <f t="shared" si="28"/>
        <v>85</v>
      </c>
      <c r="I110">
        <v>2100</v>
      </c>
      <c r="J110" t="s">
        <v>31</v>
      </c>
      <c r="K110">
        <f t="shared" si="29"/>
        <v>87.5</v>
      </c>
      <c r="L110" cm="1">
        <f t="array" ref="L110">STOWA2024_JAARROND_T(A110*60,K110,I110,J110,"")</f>
        <v>3.9000832368193441</v>
      </c>
      <c r="M110">
        <f t="shared" si="19"/>
        <v>0.38460717603127437</v>
      </c>
    </row>
    <row r="111" spans="1:13" x14ac:dyDescent="0.3">
      <c r="A111">
        <v>96</v>
      </c>
      <c r="B111">
        <f t="shared" si="27"/>
        <v>0.10301330295276423</v>
      </c>
      <c r="C111">
        <f t="shared" si="24"/>
        <v>0.10301330295276423</v>
      </c>
      <c r="D111" t="s">
        <v>34</v>
      </c>
      <c r="E111" t="s">
        <v>21</v>
      </c>
      <c r="F111">
        <v>1</v>
      </c>
      <c r="G111">
        <f t="shared" si="28"/>
        <v>90</v>
      </c>
      <c r="I111">
        <v>2100</v>
      </c>
      <c r="J111" t="s">
        <v>31</v>
      </c>
      <c r="K111">
        <f t="shared" si="29"/>
        <v>92.5</v>
      </c>
      <c r="L111" cm="1">
        <f t="array" ref="L111">STOWA2024_JAARROND_T(A111*60,K111,I111,J111,"")</f>
        <v>5.3268204439298668</v>
      </c>
      <c r="M111">
        <f t="shared" si="19"/>
        <v>0.28159387307851014</v>
      </c>
    </row>
    <row r="112" spans="1:13" x14ac:dyDescent="0.3">
      <c r="A112">
        <v>96</v>
      </c>
      <c r="B112">
        <f t="shared" si="27"/>
        <v>7.4363015684351358E-2</v>
      </c>
      <c r="C112">
        <f t="shared" si="24"/>
        <v>7.4363015684351358E-2</v>
      </c>
      <c r="D112" t="s">
        <v>34</v>
      </c>
      <c r="E112" t="s">
        <v>21</v>
      </c>
      <c r="F112">
        <v>1</v>
      </c>
      <c r="G112">
        <f t="shared" si="28"/>
        <v>95</v>
      </c>
      <c r="I112">
        <v>2100</v>
      </c>
      <c r="J112" t="s">
        <v>31</v>
      </c>
      <c r="K112">
        <f t="shared" si="29"/>
        <v>97.5</v>
      </c>
      <c r="L112" cm="1">
        <f t="array" ref="L112">STOWA2024_JAARROND_T(A112*60,K112,I112,J112,"")</f>
        <v>7.2383042702321054</v>
      </c>
      <c r="M112">
        <f t="shared" si="19"/>
        <v>0.20723085739415878</v>
      </c>
    </row>
    <row r="113" spans="1:13" x14ac:dyDescent="0.3">
      <c r="A113">
        <v>96</v>
      </c>
      <c r="B113">
        <f t="shared" si="27"/>
        <v>5.3967161951962911E-2</v>
      </c>
      <c r="C113">
        <f t="shared" si="24"/>
        <v>5.3967161951962911E-2</v>
      </c>
      <c r="D113" t="s">
        <v>34</v>
      </c>
      <c r="E113" t="s">
        <v>21</v>
      </c>
      <c r="F113">
        <v>1</v>
      </c>
      <c r="G113">
        <f t="shared" si="28"/>
        <v>100</v>
      </c>
      <c r="I113">
        <v>2100</v>
      </c>
      <c r="J113" t="s">
        <v>31</v>
      </c>
      <c r="K113">
        <f t="shared" si="29"/>
        <v>102.5</v>
      </c>
      <c r="L113" cm="1">
        <f t="array" ref="L113">STOWA2024_JAARROND_T(A113*60,K113,I113,J113,"")</f>
        <v>9.7870535854704883</v>
      </c>
      <c r="M113">
        <f t="shared" si="19"/>
        <v>0.15326369544219587</v>
      </c>
    </row>
    <row r="114" spans="1:13" x14ac:dyDescent="0.3">
      <c r="A114">
        <v>96</v>
      </c>
      <c r="B114">
        <f t="shared" si="27"/>
        <v>3.9367446393042099E-2</v>
      </c>
      <c r="C114">
        <f t="shared" si="24"/>
        <v>3.9367446393042099E-2</v>
      </c>
      <c r="D114" t="s">
        <v>34</v>
      </c>
      <c r="E114" t="s">
        <v>21</v>
      </c>
      <c r="F114">
        <v>1</v>
      </c>
      <c r="G114">
        <f t="shared" si="28"/>
        <v>105</v>
      </c>
      <c r="I114">
        <v>2100</v>
      </c>
      <c r="J114" t="s">
        <v>31</v>
      </c>
      <c r="K114">
        <f t="shared" si="29"/>
        <v>107.5</v>
      </c>
      <c r="L114" cm="1">
        <f t="array" ref="L114">STOWA2024_JAARROND_T(A114*60,K114,I114,J114,"")</f>
        <v>13.169880593281441</v>
      </c>
      <c r="M114">
        <f t="shared" si="19"/>
        <v>0.11389624904915377</v>
      </c>
    </row>
    <row r="115" spans="1:13" x14ac:dyDescent="0.3">
      <c r="A115">
        <v>96</v>
      </c>
      <c r="B115">
        <f t="shared" si="27"/>
        <v>2.8860881014322326E-2</v>
      </c>
      <c r="C115">
        <f t="shared" si="24"/>
        <v>2.8860881014322326E-2</v>
      </c>
      <c r="D115" t="s">
        <v>34</v>
      </c>
      <c r="E115" t="s">
        <v>21</v>
      </c>
      <c r="F115">
        <v>1</v>
      </c>
      <c r="G115">
        <f t="shared" si="28"/>
        <v>110</v>
      </c>
      <c r="I115">
        <v>2100</v>
      </c>
      <c r="J115" t="s">
        <v>31</v>
      </c>
      <c r="K115">
        <f t="shared" si="29"/>
        <v>112.5</v>
      </c>
      <c r="L115" cm="1">
        <f t="array" ref="L115">STOWA2024_JAARROND_T(A115*60,K115,I115,J115,"")</f>
        <v>17.639719032974412</v>
      </c>
      <c r="M115">
        <f t="shared" si="19"/>
        <v>8.5035368034831443E-2</v>
      </c>
    </row>
    <row r="116" spans="1:13" x14ac:dyDescent="0.3">
      <c r="A116">
        <v>96</v>
      </c>
      <c r="B116">
        <f t="shared" si="27"/>
        <v>2.1260292020225752E-2</v>
      </c>
      <c r="C116">
        <f t="shared" si="24"/>
        <v>2.1260292020225752E-2</v>
      </c>
      <c r="D116" t="s">
        <v>34</v>
      </c>
      <c r="E116" t="s">
        <v>21</v>
      </c>
      <c r="F116">
        <v>1</v>
      </c>
      <c r="G116">
        <f t="shared" si="28"/>
        <v>115</v>
      </c>
      <c r="I116">
        <v>2100</v>
      </c>
      <c r="J116" t="s">
        <v>31</v>
      </c>
      <c r="K116">
        <f t="shared" si="29"/>
        <v>117.5</v>
      </c>
      <c r="L116" cm="1">
        <f t="array" ref="L116">STOWA2024_JAARROND_T(A116*60,K116,I116,J116,"")</f>
        <v>23.520160127390078</v>
      </c>
      <c r="M116">
        <f t="shared" si="19"/>
        <v>6.3775076014605692E-2</v>
      </c>
    </row>
    <row r="117" spans="1:13" x14ac:dyDescent="0.3">
      <c r="A117">
        <v>96</v>
      </c>
      <c r="B117">
        <f t="shared" si="27"/>
        <v>1.5735738589708066E-2</v>
      </c>
      <c r="C117">
        <f t="shared" si="24"/>
        <v>1.5735738589708066E-2</v>
      </c>
      <c r="D117" t="s">
        <v>34</v>
      </c>
      <c r="E117" t="s">
        <v>21</v>
      </c>
      <c r="F117">
        <v>1</v>
      </c>
      <c r="G117">
        <f t="shared" si="28"/>
        <v>120</v>
      </c>
      <c r="I117">
        <v>2100</v>
      </c>
      <c r="J117" t="s">
        <v>31</v>
      </c>
      <c r="K117">
        <f t="shared" si="29"/>
        <v>122.5</v>
      </c>
      <c r="L117" cm="1">
        <f t="array" ref="L117">STOWA2024_JAARROND_T(A117*60,K117,I117,J117,"")</f>
        <v>31.22441066854903</v>
      </c>
      <c r="M117">
        <f t="shared" si="19"/>
        <v>4.8039337424897625E-2</v>
      </c>
    </row>
    <row r="118" spans="1:13" x14ac:dyDescent="0.3">
      <c r="A118">
        <v>96</v>
      </c>
      <c r="B118">
        <f t="shared" si="27"/>
        <v>1.1699094859183877E-2</v>
      </c>
      <c r="C118">
        <f t="shared" si="24"/>
        <v>1.1699094859183877E-2</v>
      </c>
      <c r="D118" t="s">
        <v>34</v>
      </c>
      <c r="E118" t="s">
        <v>21</v>
      </c>
      <c r="F118">
        <v>1</v>
      </c>
      <c r="G118">
        <f t="shared" si="28"/>
        <v>125</v>
      </c>
      <c r="I118">
        <v>2100</v>
      </c>
      <c r="J118" t="s">
        <v>31</v>
      </c>
      <c r="K118">
        <f t="shared" si="29"/>
        <v>127.5</v>
      </c>
      <c r="L118" cm="1">
        <f t="array" ref="L118">STOWA2024_JAARROND_T(A118*60,K118,I118,J118,"")</f>
        <v>41.276554422760469</v>
      </c>
      <c r="M118">
        <f t="shared" si="19"/>
        <v>3.6340242565713748E-2</v>
      </c>
    </row>
    <row r="119" spans="1:13" x14ac:dyDescent="0.3">
      <c r="A119">
        <v>96</v>
      </c>
      <c r="B119">
        <f t="shared" si="27"/>
        <v>8.7368470846402868E-3</v>
      </c>
      <c r="C119">
        <f t="shared" si="24"/>
        <v>8.7368470846402868E-3</v>
      </c>
      <c r="D119" t="s">
        <v>34</v>
      </c>
      <c r="E119" t="s">
        <v>21</v>
      </c>
      <c r="F119">
        <v>1</v>
      </c>
      <c r="G119">
        <f t="shared" si="28"/>
        <v>130</v>
      </c>
      <c r="I119">
        <v>2100</v>
      </c>
      <c r="J119" t="s">
        <v>31</v>
      </c>
      <c r="K119">
        <f t="shared" si="29"/>
        <v>132.5</v>
      </c>
      <c r="L119" cm="1">
        <f t="array" ref="L119">STOWA2024_JAARROND_T(A119*60,K119,I119,J119,"")</f>
        <v>54.341140785686669</v>
      </c>
      <c r="M119">
        <f t="shared" si="19"/>
        <v>2.7603395481073462E-2</v>
      </c>
    </row>
    <row r="120" spans="1:13" x14ac:dyDescent="0.3">
      <c r="A120">
        <v>96</v>
      </c>
      <c r="B120">
        <f t="shared" si="27"/>
        <v>6.5522615464376419E-3</v>
      </c>
      <c r="C120">
        <f t="shared" si="24"/>
        <v>6.5522615464376419E-3</v>
      </c>
      <c r="D120" t="s">
        <v>34</v>
      </c>
      <c r="E120" t="s">
        <v>21</v>
      </c>
      <c r="F120">
        <v>1</v>
      </c>
      <c r="G120">
        <f t="shared" si="28"/>
        <v>135</v>
      </c>
      <c r="I120">
        <v>2100</v>
      </c>
      <c r="J120" t="s">
        <v>31</v>
      </c>
      <c r="K120">
        <f t="shared" si="29"/>
        <v>137.5</v>
      </c>
      <c r="L120" cm="1">
        <f t="array" ref="L120">STOWA2024_JAARROND_T(A120*60,K120,I120,J120,"")</f>
        <v>71.255068950562432</v>
      </c>
      <c r="M120">
        <f t="shared" si="19"/>
        <v>2.105113393463582E-2</v>
      </c>
    </row>
    <row r="121" spans="1:13" x14ac:dyDescent="0.3">
      <c r="A121">
        <v>96</v>
      </c>
      <c r="B121">
        <f t="shared" si="27"/>
        <v>4.9345149095466195E-3</v>
      </c>
      <c r="C121">
        <f t="shared" si="24"/>
        <v>4.9345149095466195E-3</v>
      </c>
      <c r="D121" t="s">
        <v>34</v>
      </c>
      <c r="E121" t="s">
        <v>21</v>
      </c>
      <c r="F121">
        <v>1</v>
      </c>
      <c r="G121">
        <f t="shared" si="28"/>
        <v>140</v>
      </c>
      <c r="I121">
        <v>2100</v>
      </c>
      <c r="J121" t="s">
        <v>31</v>
      </c>
      <c r="K121">
        <f t="shared" si="29"/>
        <v>142.5</v>
      </c>
      <c r="L121" cm="1">
        <f t="array" ref="L121">STOWA2024_JAARROND_T(A121*60,K121,I121,J121,"")</f>
        <v>93.071629829116603</v>
      </c>
      <c r="M121">
        <f t="shared" si="19"/>
        <v>1.61166190250892E-2</v>
      </c>
    </row>
    <row r="122" spans="1:13" x14ac:dyDescent="0.3">
      <c r="A122">
        <v>96</v>
      </c>
      <c r="B122">
        <f t="shared" si="27"/>
        <v>3.7312130221437527E-3</v>
      </c>
      <c r="C122">
        <f t="shared" si="24"/>
        <v>3.7312130221437527E-3</v>
      </c>
      <c r="D122" t="s">
        <v>34</v>
      </c>
      <c r="E122" t="s">
        <v>21</v>
      </c>
      <c r="F122">
        <v>1</v>
      </c>
      <c r="G122">
        <f t="shared" si="28"/>
        <v>145</v>
      </c>
      <c r="I122">
        <v>2100</v>
      </c>
      <c r="J122" t="s">
        <v>31</v>
      </c>
      <c r="K122">
        <f t="shared" si="29"/>
        <v>147.5</v>
      </c>
      <c r="L122" cm="1">
        <f t="array" ref="L122">STOWA2024_JAARROND_T(A122*60,K122,I122,J122,"")</f>
        <v>121.11028089376126</v>
      </c>
      <c r="M122">
        <f t="shared" si="19"/>
        <v>1.2385406002945448E-2</v>
      </c>
    </row>
    <row r="123" spans="1:13" x14ac:dyDescent="0.3">
      <c r="A123">
        <v>96</v>
      </c>
      <c r="B123">
        <f t="shared" si="27"/>
        <v>2.8324272287992731E-3</v>
      </c>
      <c r="C123">
        <f t="shared" si="24"/>
        <v>2.8324272287992731E-3</v>
      </c>
      <c r="D123" t="s">
        <v>34</v>
      </c>
      <c r="E123" t="s">
        <v>21</v>
      </c>
      <c r="F123">
        <v>1</v>
      </c>
      <c r="G123">
        <f t="shared" si="28"/>
        <v>150</v>
      </c>
      <c r="I123">
        <v>2100</v>
      </c>
      <c r="J123" t="s">
        <v>31</v>
      </c>
      <c r="K123">
        <f t="shared" si="29"/>
        <v>152.5</v>
      </c>
      <c r="L123" cm="1">
        <f t="array" ref="L123">STOWA2024_JAARROND_T(A123*60,K123,I123,J123,"")</f>
        <v>157.01908645076696</v>
      </c>
      <c r="M123">
        <f t="shared" si="19"/>
        <v>9.5529787741461744E-3</v>
      </c>
    </row>
    <row r="124" spans="1:13" x14ac:dyDescent="0.3">
      <c r="A124">
        <v>96</v>
      </c>
      <c r="B124">
        <f t="shared" si="27"/>
        <v>2.1584040700016911E-3</v>
      </c>
      <c r="C124">
        <f t="shared" si="24"/>
        <v>2.1584040700016911E-3</v>
      </c>
      <c r="D124" t="s">
        <v>34</v>
      </c>
      <c r="E124" t="s">
        <v>21</v>
      </c>
      <c r="F124">
        <v>1</v>
      </c>
      <c r="G124">
        <f t="shared" si="28"/>
        <v>155</v>
      </c>
      <c r="I124">
        <v>2100</v>
      </c>
      <c r="J124" t="s">
        <v>31</v>
      </c>
      <c r="K124">
        <f t="shared" si="29"/>
        <v>157.5</v>
      </c>
      <c r="L124" cm="1">
        <f t="array" ref="L124">STOWA2024_JAARROND_T(A124*60,K124,I124,J124,"")</f>
        <v>202.85142283562107</v>
      </c>
      <c r="M124">
        <f t="shared" si="19"/>
        <v>7.3945747041444833E-3</v>
      </c>
    </row>
    <row r="125" spans="1:13" x14ac:dyDescent="0.3">
      <c r="A125">
        <v>96</v>
      </c>
      <c r="B125" s="1">
        <f>M124</f>
        <v>7.3945747041444833E-3</v>
      </c>
      <c r="C125">
        <f t="shared" si="24"/>
        <v>7.3945747041444833E-3</v>
      </c>
      <c r="D125" t="s">
        <v>34</v>
      </c>
      <c r="E125" t="s">
        <v>21</v>
      </c>
      <c r="F125">
        <v>1</v>
      </c>
      <c r="G125">
        <f t="shared" si="28"/>
        <v>160</v>
      </c>
      <c r="I125">
        <v>2100</v>
      </c>
      <c r="J125" t="s">
        <v>31</v>
      </c>
      <c r="K125" s="1">
        <v>999</v>
      </c>
      <c r="L125" cm="1">
        <f t="array" ref="L125">STOWA2024_JAARROND_T(A125*60,K125,I125,J125,"")</f>
        <v>923866597247.10571</v>
      </c>
      <c r="M125">
        <f t="shared" si="19"/>
        <v>1.6236110326638386E-12</v>
      </c>
    </row>
    <row r="126" spans="1:13" x14ac:dyDescent="0.3">
      <c r="A126">
        <v>192</v>
      </c>
      <c r="B126" s="1">
        <f>365.25*24/A126 - M126</f>
        <v>-56.577421633360743</v>
      </c>
      <c r="C126">
        <f>B126</f>
        <v>-56.577421633360743</v>
      </c>
      <c r="D126" t="s">
        <v>34</v>
      </c>
      <c r="E126" t="s">
        <v>21</v>
      </c>
      <c r="F126">
        <v>1</v>
      </c>
      <c r="G126">
        <v>10</v>
      </c>
      <c r="I126">
        <v>2100</v>
      </c>
      <c r="J126" t="s">
        <v>31</v>
      </c>
      <c r="K126" s="1">
        <v>12.5</v>
      </c>
      <c r="L126" cm="1">
        <f t="array" ref="L126">STOWA2024_JAARROND_T(A126*60,K126,I126,J126,"")</f>
        <v>1.4672269674314644E-2</v>
      </c>
      <c r="M126">
        <f t="shared" si="19"/>
        <v>102.23367163336074</v>
      </c>
    </row>
    <row r="127" spans="1:13" x14ac:dyDescent="0.3">
      <c r="A127">
        <v>192</v>
      </c>
      <c r="B127">
        <f t="shared" ref="B127:B131" si="30">M126-M127</f>
        <v>24.73606321823631</v>
      </c>
      <c r="C127">
        <f t="shared" ref="C127:C156" si="31">B127</f>
        <v>24.73606321823631</v>
      </c>
      <c r="D127" t="s">
        <v>34</v>
      </c>
      <c r="E127" t="s">
        <v>21</v>
      </c>
      <c r="F127">
        <v>1</v>
      </c>
      <c r="G127">
        <f t="shared" ref="G127:G131" si="32">G126+5</f>
        <v>15</v>
      </c>
      <c r="I127">
        <v>2100</v>
      </c>
      <c r="J127" t="s">
        <v>31</v>
      </c>
      <c r="K127">
        <f t="shared" ref="K127:K131" si="33">AVERAGE(G127:G128)</f>
        <v>17.5</v>
      </c>
      <c r="L127" cm="1">
        <f t="array" ref="L127">STOWA2024_JAARROND_T(A127*60,K127,I127,J127,"")</f>
        <v>1.935543600216778E-2</v>
      </c>
      <c r="M127">
        <f t="shared" si="19"/>
        <v>77.497608415124432</v>
      </c>
    </row>
    <row r="128" spans="1:13" x14ac:dyDescent="0.3">
      <c r="A128">
        <v>192</v>
      </c>
      <c r="B128">
        <f t="shared" si="30"/>
        <v>18.769120511550781</v>
      </c>
      <c r="C128">
        <f t="shared" si="31"/>
        <v>18.769120511550781</v>
      </c>
      <c r="D128" t="s">
        <v>34</v>
      </c>
      <c r="E128" t="s">
        <v>21</v>
      </c>
      <c r="F128">
        <v>1</v>
      </c>
      <c r="G128">
        <f t="shared" si="32"/>
        <v>20</v>
      </c>
      <c r="I128">
        <v>2100</v>
      </c>
      <c r="J128" t="s">
        <v>31</v>
      </c>
      <c r="K128">
        <f t="shared" si="33"/>
        <v>22.5</v>
      </c>
      <c r="L128" cm="1">
        <f t="array" ref="L128">STOWA2024_JAARROND_T(A128*60,K128,I128,J128,"")</f>
        <v>2.5541267169399137E-2</v>
      </c>
      <c r="M128">
        <f t="shared" si="19"/>
        <v>58.728487903573651</v>
      </c>
    </row>
    <row r="129" spans="1:13" x14ac:dyDescent="0.3">
      <c r="A129">
        <v>192</v>
      </c>
      <c r="B129">
        <f t="shared" si="30"/>
        <v>14.238263834538046</v>
      </c>
      <c r="C129">
        <f t="shared" si="31"/>
        <v>14.238263834538046</v>
      </c>
      <c r="D129" t="s">
        <v>34</v>
      </c>
      <c r="E129" t="s">
        <v>21</v>
      </c>
      <c r="F129">
        <v>1</v>
      </c>
      <c r="G129">
        <f t="shared" si="32"/>
        <v>25</v>
      </c>
      <c r="I129">
        <v>2100</v>
      </c>
      <c r="J129" t="s">
        <v>31</v>
      </c>
      <c r="K129">
        <f t="shared" si="33"/>
        <v>27.5</v>
      </c>
      <c r="L129" cm="1">
        <f t="array" ref="L129">STOWA2024_JAARROND_T(A129*60,K129,I129,J129,"")</f>
        <v>3.371527186899409E-2</v>
      </c>
      <c r="M129">
        <f t="shared" si="19"/>
        <v>44.490224069035605</v>
      </c>
    </row>
    <row r="130" spans="1:13" x14ac:dyDescent="0.3">
      <c r="A130">
        <v>192</v>
      </c>
      <c r="B130">
        <f t="shared" si="30"/>
        <v>10.797376427550923</v>
      </c>
      <c r="C130">
        <f t="shared" si="31"/>
        <v>10.797376427550923</v>
      </c>
      <c r="D130" t="s">
        <v>34</v>
      </c>
      <c r="E130" t="s">
        <v>21</v>
      </c>
      <c r="F130">
        <v>1</v>
      </c>
      <c r="G130">
        <f t="shared" si="32"/>
        <v>30</v>
      </c>
      <c r="I130">
        <v>2100</v>
      </c>
      <c r="J130" t="s">
        <v>31</v>
      </c>
      <c r="K130">
        <f t="shared" si="33"/>
        <v>32.5</v>
      </c>
      <c r="L130" cm="1">
        <f t="array" ref="L130">STOWA2024_JAARROND_T(A130*60,K130,I130,J130,"")</f>
        <v>4.4519834475288129E-2</v>
      </c>
      <c r="M130">
        <f t="shared" si="19"/>
        <v>33.692847641484683</v>
      </c>
    </row>
    <row r="131" spans="1:13" x14ac:dyDescent="0.3">
      <c r="A131">
        <v>192</v>
      </c>
      <c r="B131">
        <f t="shared" si="30"/>
        <v>8.1853462917814568</v>
      </c>
      <c r="C131">
        <f t="shared" si="31"/>
        <v>8.1853462917814568</v>
      </c>
      <c r="D131" t="s">
        <v>34</v>
      </c>
      <c r="E131" t="s">
        <v>21</v>
      </c>
      <c r="F131">
        <v>1</v>
      </c>
      <c r="G131">
        <f t="shared" si="32"/>
        <v>35</v>
      </c>
      <c r="I131">
        <v>2100</v>
      </c>
      <c r="J131" t="s">
        <v>31</v>
      </c>
      <c r="K131">
        <f t="shared" si="33"/>
        <v>37.5</v>
      </c>
      <c r="L131" cm="1">
        <f t="array" ref="L131">STOWA2024_JAARROND_T(A131*60,K131,I131,J131,"")</f>
        <v>5.8806230349075415E-2</v>
      </c>
      <c r="M131">
        <f t="shared" ref="M131:M187" si="34">1/L131 * 12/8</f>
        <v>25.507501349703226</v>
      </c>
    </row>
    <row r="132" spans="1:13" x14ac:dyDescent="0.3">
      <c r="A132">
        <v>192</v>
      </c>
      <c r="B132">
        <f>M131-M132</f>
        <v>6.2034500575282934</v>
      </c>
      <c r="C132">
        <f t="shared" si="31"/>
        <v>6.2034500575282934</v>
      </c>
      <c r="D132" t="s">
        <v>34</v>
      </c>
      <c r="E132" t="s">
        <v>21</v>
      </c>
      <c r="F132">
        <v>1</v>
      </c>
      <c r="G132">
        <f>G131+5</f>
        <v>40</v>
      </c>
      <c r="I132">
        <v>2100</v>
      </c>
      <c r="J132" t="s">
        <v>31</v>
      </c>
      <c r="K132">
        <f>AVERAGE(G132:G133)</f>
        <v>42.5</v>
      </c>
      <c r="L132" cm="1">
        <f t="array" ref="L132">STOWA2024_JAARROND_T(A132*60,K132,I132,J132,"")</f>
        <v>7.7703896311549808E-2</v>
      </c>
      <c r="M132">
        <f t="shared" si="34"/>
        <v>19.304051292174933</v>
      </c>
    </row>
    <row r="133" spans="1:13" x14ac:dyDescent="0.3">
      <c r="A133">
        <v>192</v>
      </c>
      <c r="B133">
        <f t="shared" ref="B133:B155" si="35">M132-M133</f>
        <v>4.6993708134498426</v>
      </c>
      <c r="C133">
        <f t="shared" si="31"/>
        <v>4.6993708134498426</v>
      </c>
      <c r="D133" t="s">
        <v>34</v>
      </c>
      <c r="E133" t="s">
        <v>21</v>
      </c>
      <c r="F133">
        <v>1</v>
      </c>
      <c r="G133">
        <f t="shared" ref="G133:G156" si="36">G132+5</f>
        <v>45</v>
      </c>
      <c r="I133">
        <v>2100</v>
      </c>
      <c r="J133" t="s">
        <v>31</v>
      </c>
      <c r="K133">
        <f t="shared" ref="K133:K155" si="37">AVERAGE(G133:G134)</f>
        <v>47.5</v>
      </c>
      <c r="L133" cm="1">
        <f t="array" ref="L133">STOWA2024_JAARROND_T(A133*60,K133,I133,J133,"")</f>
        <v>0.10270680020593932</v>
      </c>
      <c r="M133">
        <f t="shared" si="34"/>
        <v>14.60468047872509</v>
      </c>
    </row>
    <row r="134" spans="1:13" x14ac:dyDescent="0.3">
      <c r="A134">
        <v>192</v>
      </c>
      <c r="B134">
        <f t="shared" si="35"/>
        <v>3.5590397866153225</v>
      </c>
      <c r="C134">
        <f t="shared" si="31"/>
        <v>3.5590397866153225</v>
      </c>
      <c r="D134" t="s">
        <v>34</v>
      </c>
      <c r="E134" t="s">
        <v>21</v>
      </c>
      <c r="F134">
        <v>1</v>
      </c>
      <c r="G134">
        <f t="shared" si="36"/>
        <v>50</v>
      </c>
      <c r="I134">
        <v>2100</v>
      </c>
      <c r="J134" t="s">
        <v>31</v>
      </c>
      <c r="K134">
        <f t="shared" si="37"/>
        <v>52.5</v>
      </c>
      <c r="L134" cm="1">
        <f t="array" ref="L134">STOWA2024_JAARROND_T(A134*60,K134,I134,J134,"")</f>
        <v>0.13580018052474721</v>
      </c>
      <c r="M134">
        <f t="shared" si="34"/>
        <v>11.045640692109767</v>
      </c>
    </row>
    <row r="135" spans="1:13" x14ac:dyDescent="0.3">
      <c r="A135">
        <v>192</v>
      </c>
      <c r="B135">
        <f t="shared" si="35"/>
        <v>2.6946143473596589</v>
      </c>
      <c r="C135">
        <f t="shared" si="31"/>
        <v>2.6946143473596589</v>
      </c>
      <c r="D135" t="s">
        <v>34</v>
      </c>
      <c r="E135" t="s">
        <v>21</v>
      </c>
      <c r="F135">
        <v>1</v>
      </c>
      <c r="G135">
        <f t="shared" si="36"/>
        <v>55</v>
      </c>
      <c r="I135">
        <v>2100</v>
      </c>
      <c r="J135" t="s">
        <v>31</v>
      </c>
      <c r="K135">
        <f t="shared" si="37"/>
        <v>57.5</v>
      </c>
      <c r="L135" cm="1">
        <f t="array" ref="L135">STOWA2024_JAARROND_T(A135*60,K135,I135,J135,"")</f>
        <v>0.17961864064085706</v>
      </c>
      <c r="M135">
        <f t="shared" si="34"/>
        <v>8.3510263447501085</v>
      </c>
    </row>
    <row r="136" spans="1:13" x14ac:dyDescent="0.3">
      <c r="A136">
        <v>192</v>
      </c>
      <c r="B136">
        <f t="shared" si="35"/>
        <v>2.0393585425272613</v>
      </c>
      <c r="C136">
        <f t="shared" si="31"/>
        <v>2.0393585425272613</v>
      </c>
      <c r="D136" t="s">
        <v>34</v>
      </c>
      <c r="E136" t="s">
        <v>21</v>
      </c>
      <c r="F136">
        <v>1</v>
      </c>
      <c r="G136">
        <f t="shared" si="36"/>
        <v>60</v>
      </c>
      <c r="I136">
        <v>2100</v>
      </c>
      <c r="J136" t="s">
        <v>31</v>
      </c>
      <c r="K136">
        <f t="shared" si="37"/>
        <v>62.5</v>
      </c>
      <c r="L136" cm="1">
        <f t="array" ref="L136">STOWA2024_JAARROND_T(A136*60,K136,I136,J136,"")</f>
        <v>0.23765509323410988</v>
      </c>
      <c r="M136">
        <f t="shared" si="34"/>
        <v>6.3116678022228472</v>
      </c>
    </row>
    <row r="137" spans="1:13" x14ac:dyDescent="0.3">
      <c r="A137">
        <v>192</v>
      </c>
      <c r="B137">
        <f t="shared" si="35"/>
        <v>1.5429254086790651</v>
      </c>
      <c r="C137">
        <f t="shared" si="31"/>
        <v>1.5429254086790651</v>
      </c>
      <c r="D137" t="s">
        <v>34</v>
      </c>
      <c r="E137" t="s">
        <v>21</v>
      </c>
      <c r="F137">
        <v>1</v>
      </c>
      <c r="G137">
        <f t="shared" si="36"/>
        <v>65</v>
      </c>
      <c r="I137">
        <v>2100</v>
      </c>
      <c r="J137" t="s">
        <v>31</v>
      </c>
      <c r="K137">
        <f t="shared" si="37"/>
        <v>67.5</v>
      </c>
      <c r="L137" cm="1">
        <f t="array" ref="L137">STOWA2024_JAARROND_T(A137*60,K137,I137,J137,"")</f>
        <v>0.31454833920800429</v>
      </c>
      <c r="M137">
        <f t="shared" si="34"/>
        <v>4.768742393543782</v>
      </c>
    </row>
    <row r="138" spans="1:13" x14ac:dyDescent="0.3">
      <c r="A138">
        <v>192</v>
      </c>
      <c r="B138">
        <f t="shared" si="35"/>
        <v>1.1669469496722567</v>
      </c>
      <c r="C138">
        <f t="shared" si="31"/>
        <v>1.1669469496722567</v>
      </c>
      <c r="D138" t="s">
        <v>34</v>
      </c>
      <c r="E138" t="s">
        <v>21</v>
      </c>
      <c r="F138">
        <v>1</v>
      </c>
      <c r="G138">
        <f t="shared" si="36"/>
        <v>70</v>
      </c>
      <c r="I138">
        <v>2100</v>
      </c>
      <c r="J138" t="s">
        <v>31</v>
      </c>
      <c r="K138">
        <f t="shared" si="37"/>
        <v>72.5</v>
      </c>
      <c r="L138" cm="1">
        <f t="array" ref="L138">STOWA2024_JAARROND_T(A138*60,K138,I138,J138,"")</f>
        <v>0.41645896425135925</v>
      </c>
      <c r="M138">
        <f t="shared" si="34"/>
        <v>3.6017954438715254</v>
      </c>
    </row>
    <row r="139" spans="1:13" x14ac:dyDescent="0.3">
      <c r="A139">
        <v>192</v>
      </c>
      <c r="B139">
        <f t="shared" si="35"/>
        <v>0.882318482868234</v>
      </c>
      <c r="C139">
        <f t="shared" si="31"/>
        <v>0.882318482868234</v>
      </c>
      <c r="D139" t="s">
        <v>34</v>
      </c>
      <c r="E139" t="s">
        <v>21</v>
      </c>
      <c r="F139">
        <v>1</v>
      </c>
      <c r="G139">
        <f t="shared" si="36"/>
        <v>75</v>
      </c>
      <c r="I139">
        <v>2100</v>
      </c>
      <c r="J139" t="s">
        <v>31</v>
      </c>
      <c r="K139">
        <f t="shared" si="37"/>
        <v>77.5</v>
      </c>
      <c r="L139" cm="1">
        <f t="array" ref="L139">STOWA2024_JAARROND_T(A139*60,K139,I139,J139,"")</f>
        <v>0.55157665297764025</v>
      </c>
      <c r="M139">
        <f t="shared" si="34"/>
        <v>2.7194769610032914</v>
      </c>
    </row>
    <row r="140" spans="1:13" x14ac:dyDescent="0.3">
      <c r="A140">
        <v>192</v>
      </c>
      <c r="B140">
        <f t="shared" si="35"/>
        <v>0.66686930234502606</v>
      </c>
      <c r="C140">
        <f t="shared" si="31"/>
        <v>0.66686930234502606</v>
      </c>
      <c r="D140" t="s">
        <v>34</v>
      </c>
      <c r="E140" t="s">
        <v>21</v>
      </c>
      <c r="F140">
        <v>1</v>
      </c>
      <c r="G140">
        <f t="shared" si="36"/>
        <v>80</v>
      </c>
      <c r="I140">
        <v>2100</v>
      </c>
      <c r="J140" t="s">
        <v>31</v>
      </c>
      <c r="K140">
        <f t="shared" si="37"/>
        <v>82.5</v>
      </c>
      <c r="L140" cm="1">
        <f t="array" ref="L140">STOWA2024_JAARROND_T(A140*60,K140,I140,J140,"")</f>
        <v>0.73077774686883412</v>
      </c>
      <c r="M140">
        <f t="shared" si="34"/>
        <v>2.0526076586582653</v>
      </c>
    </row>
    <row r="141" spans="1:13" x14ac:dyDescent="0.3">
      <c r="A141">
        <v>192</v>
      </c>
      <c r="B141">
        <f t="shared" si="35"/>
        <v>0.50387162149519038</v>
      </c>
      <c r="C141">
        <f t="shared" si="31"/>
        <v>0.50387162149519038</v>
      </c>
      <c r="D141" t="s">
        <v>34</v>
      </c>
      <c r="E141" t="s">
        <v>21</v>
      </c>
      <c r="F141">
        <v>1</v>
      </c>
      <c r="G141">
        <f t="shared" si="36"/>
        <v>85</v>
      </c>
      <c r="I141">
        <v>2100</v>
      </c>
      <c r="J141" t="s">
        <v>31</v>
      </c>
      <c r="K141">
        <f t="shared" si="37"/>
        <v>87.5</v>
      </c>
      <c r="L141" cm="1">
        <f t="array" ref="L141">STOWA2024_JAARROND_T(A141*60,K141,I141,J141,"")</f>
        <v>0.96853173426999994</v>
      </c>
      <c r="M141">
        <f t="shared" si="34"/>
        <v>1.548736037163075</v>
      </c>
    </row>
    <row r="142" spans="1:13" x14ac:dyDescent="0.3">
      <c r="A142">
        <v>192</v>
      </c>
      <c r="B142">
        <f t="shared" si="35"/>
        <v>0.38046554480011707</v>
      </c>
      <c r="C142">
        <f t="shared" si="31"/>
        <v>0.38046554480011707</v>
      </c>
      <c r="D142" t="s">
        <v>34</v>
      </c>
      <c r="E142" t="s">
        <v>21</v>
      </c>
      <c r="F142">
        <v>1</v>
      </c>
      <c r="G142">
        <f t="shared" si="36"/>
        <v>90</v>
      </c>
      <c r="I142">
        <v>2100</v>
      </c>
      <c r="J142" t="s">
        <v>31</v>
      </c>
      <c r="K142">
        <f t="shared" si="37"/>
        <v>92.5</v>
      </c>
      <c r="L142" cm="1">
        <f t="array" ref="L142">STOWA2024_JAARROND_T(A142*60,K142,I142,J142,"")</f>
        <v>1.2839492307693932</v>
      </c>
      <c r="M142">
        <f t="shared" si="34"/>
        <v>1.1682704923629579</v>
      </c>
    </row>
    <row r="143" spans="1:13" x14ac:dyDescent="0.3">
      <c r="A143">
        <v>192</v>
      </c>
      <c r="B143">
        <f t="shared" si="35"/>
        <v>0.28738230345615579</v>
      </c>
      <c r="C143">
        <f t="shared" si="31"/>
        <v>0.28738230345615579</v>
      </c>
      <c r="D143" t="s">
        <v>34</v>
      </c>
      <c r="E143" t="s">
        <v>21</v>
      </c>
      <c r="F143">
        <v>1</v>
      </c>
      <c r="G143">
        <f t="shared" si="36"/>
        <v>95</v>
      </c>
      <c r="I143">
        <v>2100</v>
      </c>
      <c r="J143" t="s">
        <v>31</v>
      </c>
      <c r="K143">
        <f t="shared" si="37"/>
        <v>97.5</v>
      </c>
      <c r="L143" cm="1">
        <f t="array" ref="L143">STOWA2024_JAARROND_T(A143*60,K143,I143,J143,"")</f>
        <v>1.702826781979591</v>
      </c>
      <c r="M143">
        <f t="shared" si="34"/>
        <v>0.88088818890680209</v>
      </c>
    </row>
    <row r="144" spans="1:13" x14ac:dyDescent="0.3">
      <c r="A144">
        <v>192</v>
      </c>
      <c r="B144">
        <f t="shared" si="35"/>
        <v>0.21691824459154518</v>
      </c>
      <c r="C144">
        <f t="shared" si="31"/>
        <v>0.21691824459154518</v>
      </c>
      <c r="D144" t="s">
        <v>34</v>
      </c>
      <c r="E144" t="s">
        <v>21</v>
      </c>
      <c r="F144">
        <v>1</v>
      </c>
      <c r="G144">
        <f t="shared" si="36"/>
        <v>100</v>
      </c>
      <c r="I144">
        <v>2100</v>
      </c>
      <c r="J144" t="s">
        <v>31</v>
      </c>
      <c r="K144">
        <f t="shared" si="37"/>
        <v>102.5</v>
      </c>
      <c r="L144" cm="1">
        <f t="array" ref="L144">STOWA2024_JAARROND_T(A144*60,K144,I144,J144,"")</f>
        <v>2.2591384035416384</v>
      </c>
      <c r="M144">
        <f t="shared" si="34"/>
        <v>0.66396994431525691</v>
      </c>
    </row>
    <row r="145" spans="1:13" x14ac:dyDescent="0.3">
      <c r="A145">
        <v>192</v>
      </c>
      <c r="B145">
        <f t="shared" si="35"/>
        <v>0.16367126321868808</v>
      </c>
      <c r="C145">
        <f t="shared" si="31"/>
        <v>0.16367126321868808</v>
      </c>
      <c r="D145" t="s">
        <v>34</v>
      </c>
      <c r="E145" t="s">
        <v>21</v>
      </c>
      <c r="F145">
        <v>1</v>
      </c>
      <c r="G145">
        <f t="shared" si="36"/>
        <v>105</v>
      </c>
      <c r="I145">
        <v>2100</v>
      </c>
      <c r="J145" t="s">
        <v>31</v>
      </c>
      <c r="K145">
        <f t="shared" si="37"/>
        <v>107.5</v>
      </c>
      <c r="L145" cm="1">
        <f t="array" ref="L145">STOWA2024_JAARROND_T(A145*60,K145,I145,J145,"")</f>
        <v>2.9982089833062466</v>
      </c>
      <c r="M145">
        <f t="shared" si="34"/>
        <v>0.50029868109656883</v>
      </c>
    </row>
    <row r="146" spans="1:13" x14ac:dyDescent="0.3">
      <c r="A146">
        <v>192</v>
      </c>
      <c r="B146">
        <f t="shared" si="35"/>
        <v>0.12345594463785703</v>
      </c>
      <c r="C146">
        <f t="shared" si="31"/>
        <v>0.12345594463785703</v>
      </c>
      <c r="D146" t="s">
        <v>34</v>
      </c>
      <c r="E146" t="s">
        <v>21</v>
      </c>
      <c r="F146">
        <v>1</v>
      </c>
      <c r="G146">
        <f t="shared" si="36"/>
        <v>110</v>
      </c>
      <c r="I146">
        <v>2100</v>
      </c>
      <c r="J146" t="s">
        <v>31</v>
      </c>
      <c r="K146">
        <f t="shared" si="37"/>
        <v>112.5</v>
      </c>
      <c r="L146" cm="1">
        <f t="array" ref="L146">STOWA2024_JAARROND_T(A146*60,K146,I146,J146,"")</f>
        <v>3.9804402602950142</v>
      </c>
      <c r="M146">
        <f t="shared" si="34"/>
        <v>0.3768427364587118</v>
      </c>
    </row>
    <row r="147" spans="1:13" x14ac:dyDescent="0.3">
      <c r="A147">
        <v>192</v>
      </c>
      <c r="B147">
        <f t="shared" si="35"/>
        <v>9.308946543789498E-2</v>
      </c>
      <c r="C147">
        <f t="shared" si="31"/>
        <v>9.308946543789498E-2</v>
      </c>
      <c r="D147" t="s">
        <v>34</v>
      </c>
      <c r="E147" t="s">
        <v>21</v>
      </c>
      <c r="F147">
        <v>1</v>
      </c>
      <c r="G147">
        <f t="shared" si="36"/>
        <v>115</v>
      </c>
      <c r="I147">
        <v>2100</v>
      </c>
      <c r="J147" t="s">
        <v>31</v>
      </c>
      <c r="K147">
        <f t="shared" si="37"/>
        <v>117.5</v>
      </c>
      <c r="L147" cm="1">
        <f t="array" ref="L147">STOWA2024_JAARROND_T(A147*60,K147,I147,J147,"")</f>
        <v>5.2862826729844334</v>
      </c>
      <c r="M147">
        <f t="shared" si="34"/>
        <v>0.28375327102081682</v>
      </c>
    </row>
    <row r="148" spans="1:13" x14ac:dyDescent="0.3">
      <c r="A148">
        <v>192</v>
      </c>
      <c r="B148">
        <f t="shared" si="35"/>
        <v>7.0167941647752197E-2</v>
      </c>
      <c r="C148">
        <f t="shared" si="31"/>
        <v>7.0167941647752197E-2</v>
      </c>
      <c r="D148" t="s">
        <v>34</v>
      </c>
      <c r="E148" t="s">
        <v>21</v>
      </c>
      <c r="F148">
        <v>1</v>
      </c>
      <c r="G148">
        <f t="shared" si="36"/>
        <v>120</v>
      </c>
      <c r="I148">
        <v>2100</v>
      </c>
      <c r="J148" t="s">
        <v>31</v>
      </c>
      <c r="K148">
        <f t="shared" si="37"/>
        <v>122.5</v>
      </c>
      <c r="L148" cm="1">
        <f t="array" ref="L148">STOWA2024_JAARROND_T(A148*60,K148,I148,J148,"")</f>
        <v>7.0229542656461401</v>
      </c>
      <c r="M148">
        <f t="shared" si="34"/>
        <v>0.21358532937306463</v>
      </c>
    </row>
    <row r="149" spans="1:13" x14ac:dyDescent="0.3">
      <c r="A149">
        <v>192</v>
      </c>
      <c r="B149">
        <f t="shared" si="35"/>
        <v>5.2872131649059878E-2</v>
      </c>
      <c r="C149">
        <f t="shared" si="31"/>
        <v>5.2872131649059878E-2</v>
      </c>
      <c r="D149" t="s">
        <v>34</v>
      </c>
      <c r="E149" t="s">
        <v>21</v>
      </c>
      <c r="F149">
        <v>1</v>
      </c>
      <c r="G149">
        <f t="shared" si="36"/>
        <v>125</v>
      </c>
      <c r="I149">
        <v>2100</v>
      </c>
      <c r="J149" t="s">
        <v>31</v>
      </c>
      <c r="K149">
        <f t="shared" si="37"/>
        <v>127.5</v>
      </c>
      <c r="L149" cm="1">
        <f t="array" ref="L149">STOWA2024_JAARROND_T(A149*60,K149,I149,J149,"")</f>
        <v>9.3333965177892431</v>
      </c>
      <c r="M149">
        <f t="shared" si="34"/>
        <v>0.16071319772400475</v>
      </c>
    </row>
    <row r="150" spans="1:13" x14ac:dyDescent="0.3">
      <c r="A150">
        <v>192</v>
      </c>
      <c r="B150">
        <f t="shared" si="35"/>
        <v>3.982582091655662E-2</v>
      </c>
      <c r="C150">
        <f t="shared" si="31"/>
        <v>3.982582091655662E-2</v>
      </c>
      <c r="D150" t="s">
        <v>34</v>
      </c>
      <c r="E150" t="s">
        <v>21</v>
      </c>
      <c r="F150">
        <v>1</v>
      </c>
      <c r="G150">
        <f t="shared" si="36"/>
        <v>130</v>
      </c>
      <c r="I150">
        <v>2100</v>
      </c>
      <c r="J150" t="s">
        <v>31</v>
      </c>
      <c r="K150">
        <f t="shared" si="37"/>
        <v>132.5</v>
      </c>
      <c r="L150" cm="1">
        <f t="array" ref="L150">STOWA2024_JAARROND_T(A150*60,K150,I150,J150,"")</f>
        <v>12.408243437933397</v>
      </c>
      <c r="M150">
        <f t="shared" si="34"/>
        <v>0.12088737680744813</v>
      </c>
    </row>
    <row r="151" spans="1:13" x14ac:dyDescent="0.3">
      <c r="A151">
        <v>192</v>
      </c>
      <c r="B151">
        <f t="shared" si="35"/>
        <v>2.9987704887461275E-2</v>
      </c>
      <c r="C151">
        <f t="shared" si="31"/>
        <v>2.9987704887461275E-2</v>
      </c>
      <c r="D151" t="s">
        <v>34</v>
      </c>
      <c r="E151" t="s">
        <v>21</v>
      </c>
      <c r="F151">
        <v>1</v>
      </c>
      <c r="G151">
        <f t="shared" si="36"/>
        <v>135</v>
      </c>
      <c r="I151">
        <v>2100</v>
      </c>
      <c r="J151" t="s">
        <v>31</v>
      </c>
      <c r="K151">
        <f t="shared" si="37"/>
        <v>137.5</v>
      </c>
      <c r="L151" cm="1">
        <f t="array" ref="L151">STOWA2024_JAARROND_T(A151*60,K151,I151,J151,"")</f>
        <v>16.501709723664941</v>
      </c>
      <c r="M151">
        <f t="shared" si="34"/>
        <v>9.0899671919986852E-2</v>
      </c>
    </row>
    <row r="152" spans="1:13" x14ac:dyDescent="0.3">
      <c r="A152">
        <v>192</v>
      </c>
      <c r="B152">
        <f t="shared" si="35"/>
        <v>2.2573182272384293E-2</v>
      </c>
      <c r="C152">
        <f t="shared" si="31"/>
        <v>2.2573182272384293E-2</v>
      </c>
      <c r="D152" t="s">
        <v>34</v>
      </c>
      <c r="E152" t="s">
        <v>21</v>
      </c>
      <c r="F152">
        <v>1</v>
      </c>
      <c r="G152">
        <f t="shared" si="36"/>
        <v>140</v>
      </c>
      <c r="I152">
        <v>2100</v>
      </c>
      <c r="J152" t="s">
        <v>31</v>
      </c>
      <c r="K152">
        <f t="shared" si="37"/>
        <v>142.5</v>
      </c>
      <c r="L152" cm="1">
        <f t="array" ref="L152">STOWA2024_JAARROND_T(A152*60,K152,I152,J152,"")</f>
        <v>21.95341817992302</v>
      </c>
      <c r="M152">
        <f t="shared" si="34"/>
        <v>6.8326489647602559E-2</v>
      </c>
    </row>
    <row r="153" spans="1:13" x14ac:dyDescent="0.3">
      <c r="A153">
        <v>192</v>
      </c>
      <c r="B153">
        <f t="shared" si="35"/>
        <v>1.6985507375070492E-2</v>
      </c>
      <c r="C153">
        <f t="shared" si="31"/>
        <v>1.6985507375070492E-2</v>
      </c>
      <c r="D153" t="s">
        <v>34</v>
      </c>
      <c r="E153" t="s">
        <v>21</v>
      </c>
      <c r="F153">
        <v>1</v>
      </c>
      <c r="G153">
        <f t="shared" si="36"/>
        <v>145</v>
      </c>
      <c r="I153">
        <v>2100</v>
      </c>
      <c r="J153" t="s">
        <v>31</v>
      </c>
      <c r="K153">
        <f t="shared" si="37"/>
        <v>147.5</v>
      </c>
      <c r="L153" cm="1">
        <f t="array" ref="L153">STOWA2024_JAARROND_T(A153*60,K153,I153,J153,"")</f>
        <v>29.216425818220365</v>
      </c>
      <c r="M153">
        <f t="shared" si="34"/>
        <v>5.1340982272532067E-2</v>
      </c>
    </row>
    <row r="154" spans="1:13" x14ac:dyDescent="0.3">
      <c r="A154">
        <v>192</v>
      </c>
      <c r="B154">
        <f t="shared" si="35"/>
        <v>1.2776532429262584E-2</v>
      </c>
      <c r="C154">
        <f t="shared" si="31"/>
        <v>1.2776532429262584E-2</v>
      </c>
      <c r="D154" t="s">
        <v>34</v>
      </c>
      <c r="E154" t="s">
        <v>21</v>
      </c>
      <c r="F154">
        <v>1</v>
      </c>
      <c r="G154">
        <f t="shared" si="36"/>
        <v>150</v>
      </c>
      <c r="I154">
        <v>2100</v>
      </c>
      <c r="J154" t="s">
        <v>31</v>
      </c>
      <c r="K154">
        <f t="shared" si="37"/>
        <v>152.5</v>
      </c>
      <c r="L154" cm="1">
        <f t="array" ref="L154">STOWA2024_JAARROND_T(A154*60,K154,I154,J154,"")</f>
        <v>38.895926328423684</v>
      </c>
      <c r="M154">
        <f t="shared" si="34"/>
        <v>3.8564449843269483E-2</v>
      </c>
    </row>
    <row r="155" spans="1:13" x14ac:dyDescent="0.3">
      <c r="A155">
        <v>192</v>
      </c>
      <c r="B155">
        <f t="shared" si="35"/>
        <v>9.6070027221829765E-3</v>
      </c>
      <c r="C155">
        <f t="shared" si="31"/>
        <v>9.6070027221829765E-3</v>
      </c>
      <c r="D155" t="s">
        <v>34</v>
      </c>
      <c r="E155" t="s">
        <v>21</v>
      </c>
      <c r="F155">
        <v>1</v>
      </c>
      <c r="G155">
        <f t="shared" si="36"/>
        <v>155</v>
      </c>
      <c r="I155">
        <v>2100</v>
      </c>
      <c r="J155" t="s">
        <v>31</v>
      </c>
      <c r="K155">
        <f t="shared" si="37"/>
        <v>157.5</v>
      </c>
      <c r="L155" cm="1">
        <f t="array" ref="L155">STOWA2024_JAARROND_T(A155*60,K155,I155,J155,"")</f>
        <v>51.800146391624281</v>
      </c>
      <c r="M155">
        <f t="shared" si="34"/>
        <v>2.8957447121086506E-2</v>
      </c>
    </row>
    <row r="156" spans="1:13" x14ac:dyDescent="0.3">
      <c r="A156">
        <v>192</v>
      </c>
      <c r="B156" s="1">
        <f>M155</f>
        <v>2.8957447121086506E-2</v>
      </c>
      <c r="C156">
        <f t="shared" si="31"/>
        <v>2.8957447121086506E-2</v>
      </c>
      <c r="D156" t="s">
        <v>34</v>
      </c>
      <c r="E156" t="s">
        <v>21</v>
      </c>
      <c r="F156">
        <v>1</v>
      </c>
      <c r="G156">
        <f t="shared" si="36"/>
        <v>160</v>
      </c>
      <c r="I156">
        <v>2100</v>
      </c>
      <c r="J156" t="s">
        <v>31</v>
      </c>
      <c r="K156" s="1">
        <v>999</v>
      </c>
      <c r="L156" cm="1">
        <f t="array" ref="L156">STOWA2024_JAARROND_T(A156*60,K156,I156,J156,"")</f>
        <v>9118673523082750</v>
      </c>
      <c r="M156">
        <f t="shared" si="34"/>
        <v>1.644976098993941E-16</v>
      </c>
    </row>
    <row r="157" spans="1:13" x14ac:dyDescent="0.3">
      <c r="A157">
        <v>216</v>
      </c>
      <c r="B157" s="1">
        <f>365.25*24/A157 - M157</f>
        <v>-62.901244840060691</v>
      </c>
      <c r="C157">
        <f>B157</f>
        <v>-62.901244840060691</v>
      </c>
      <c r="D157" t="s">
        <v>34</v>
      </c>
      <c r="E157" t="s">
        <v>21</v>
      </c>
      <c r="F157">
        <v>1</v>
      </c>
      <c r="G157">
        <v>10</v>
      </c>
      <c r="I157">
        <v>2100</v>
      </c>
      <c r="J157" t="s">
        <v>31</v>
      </c>
      <c r="K157" s="1">
        <v>12.5</v>
      </c>
      <c r="L157" cm="1">
        <f t="array" ref="L157">STOWA2024_JAARROND_T(A157*60,K157,I157,J157,"")</f>
        <v>1.4494913411026988E-2</v>
      </c>
      <c r="M157">
        <f t="shared" si="34"/>
        <v>103.48457817339403</v>
      </c>
    </row>
    <row r="158" spans="1:13" x14ac:dyDescent="0.3">
      <c r="A158">
        <v>216</v>
      </c>
      <c r="B158">
        <f t="shared" ref="B158:B162" si="38">M157-M158</f>
        <v>23.31386969887275</v>
      </c>
      <c r="C158">
        <f t="shared" ref="C158:C187" si="39">B158</f>
        <v>23.31386969887275</v>
      </c>
      <c r="D158" t="s">
        <v>34</v>
      </c>
      <c r="E158" t="s">
        <v>21</v>
      </c>
      <c r="F158">
        <v>1</v>
      </c>
      <c r="G158">
        <f t="shared" ref="G158:G162" si="40">G157+5</f>
        <v>15</v>
      </c>
      <c r="I158">
        <v>2100</v>
      </c>
      <c r="J158" t="s">
        <v>31</v>
      </c>
      <c r="K158">
        <f t="shared" ref="K158:K162" si="41">AVERAGE(G158:G159)</f>
        <v>17.5</v>
      </c>
      <c r="L158" cm="1">
        <f t="array" ref="L158">STOWA2024_JAARROND_T(A158*60,K158,I158,J158,"")</f>
        <v>1.8710075394640036E-2</v>
      </c>
      <c r="M158">
        <f t="shared" si="34"/>
        <v>80.170708474521277</v>
      </c>
    </row>
    <row r="159" spans="1:13" x14ac:dyDescent="0.3">
      <c r="A159">
        <v>216</v>
      </c>
      <c r="B159">
        <f t="shared" si="38"/>
        <v>18.124317048099904</v>
      </c>
      <c r="C159">
        <f t="shared" si="39"/>
        <v>18.124317048099904</v>
      </c>
      <c r="D159" t="s">
        <v>34</v>
      </c>
      <c r="E159" t="s">
        <v>21</v>
      </c>
      <c r="F159">
        <v>1</v>
      </c>
      <c r="G159">
        <f t="shared" si="40"/>
        <v>20</v>
      </c>
      <c r="I159">
        <v>2100</v>
      </c>
      <c r="J159" t="s">
        <v>31</v>
      </c>
      <c r="K159">
        <f t="shared" si="41"/>
        <v>22.5</v>
      </c>
      <c r="L159" cm="1">
        <f t="array" ref="L159">STOWA2024_JAARROND_T(A159*60,K159,I159,J159,"")</f>
        <v>2.4175459128494153E-2</v>
      </c>
      <c r="M159">
        <f t="shared" si="34"/>
        <v>62.046391426421373</v>
      </c>
    </row>
    <row r="160" spans="1:13" x14ac:dyDescent="0.3">
      <c r="A160">
        <v>216</v>
      </c>
      <c r="B160">
        <f t="shared" si="38"/>
        <v>14.0752114847052</v>
      </c>
      <c r="C160">
        <f t="shared" si="39"/>
        <v>14.0752114847052</v>
      </c>
      <c r="D160" t="s">
        <v>34</v>
      </c>
      <c r="E160" t="s">
        <v>21</v>
      </c>
      <c r="F160">
        <v>1</v>
      </c>
      <c r="G160">
        <f t="shared" si="40"/>
        <v>25</v>
      </c>
      <c r="I160">
        <v>2100</v>
      </c>
      <c r="J160" t="s">
        <v>31</v>
      </c>
      <c r="K160">
        <f t="shared" si="41"/>
        <v>27.5</v>
      </c>
      <c r="L160" cm="1">
        <f t="array" ref="L160">STOWA2024_JAARROND_T(A160*60,K160,I160,J160,"")</f>
        <v>3.1268774331222701E-2</v>
      </c>
      <c r="M160">
        <f t="shared" si="34"/>
        <v>47.971179941716173</v>
      </c>
    </row>
    <row r="161" spans="1:13" x14ac:dyDescent="0.3">
      <c r="A161">
        <v>216</v>
      </c>
      <c r="B161">
        <f t="shared" si="38"/>
        <v>10.919592730492006</v>
      </c>
      <c r="C161">
        <f t="shared" si="39"/>
        <v>10.919592730492006</v>
      </c>
      <c r="D161" t="s">
        <v>34</v>
      </c>
      <c r="E161" t="s">
        <v>21</v>
      </c>
      <c r="F161">
        <v>1</v>
      </c>
      <c r="G161">
        <f t="shared" si="40"/>
        <v>30</v>
      </c>
      <c r="I161">
        <v>2100</v>
      </c>
      <c r="J161" t="s">
        <v>31</v>
      </c>
      <c r="K161">
        <f t="shared" si="41"/>
        <v>32.5</v>
      </c>
      <c r="L161" cm="1">
        <f t="array" ref="L161">STOWA2024_JAARROND_T(A161*60,K161,I161,J161,"")</f>
        <v>4.0484095632631889E-2</v>
      </c>
      <c r="M161">
        <f t="shared" si="34"/>
        <v>37.051587211224167</v>
      </c>
    </row>
    <row r="162" spans="1:13" x14ac:dyDescent="0.3">
      <c r="A162">
        <v>216</v>
      </c>
      <c r="B162">
        <f t="shared" si="38"/>
        <v>8.4633824574209058</v>
      </c>
      <c r="C162">
        <f t="shared" si="39"/>
        <v>8.4633824574209058</v>
      </c>
      <c r="D162" t="s">
        <v>34</v>
      </c>
      <c r="E162" t="s">
        <v>21</v>
      </c>
      <c r="F162">
        <v>1</v>
      </c>
      <c r="G162">
        <f t="shared" si="40"/>
        <v>35</v>
      </c>
      <c r="I162">
        <v>2100</v>
      </c>
      <c r="J162" t="s">
        <v>31</v>
      </c>
      <c r="K162">
        <f t="shared" si="41"/>
        <v>37.5</v>
      </c>
      <c r="L162" cm="1">
        <f t="array" ref="L162">STOWA2024_JAARROND_T(A162*60,K162,I162,J162,"")</f>
        <v>5.2469191854393929E-2</v>
      </c>
      <c r="M162">
        <f t="shared" si="34"/>
        <v>28.588204753803261</v>
      </c>
    </row>
    <row r="163" spans="1:13" x14ac:dyDescent="0.3">
      <c r="A163">
        <v>216</v>
      </c>
      <c r="B163">
        <f>M162-M163</f>
        <v>6.552403101663046</v>
      </c>
      <c r="C163">
        <f t="shared" si="39"/>
        <v>6.552403101663046</v>
      </c>
      <c r="D163" t="s">
        <v>34</v>
      </c>
      <c r="E163" t="s">
        <v>21</v>
      </c>
      <c r="F163">
        <v>1</v>
      </c>
      <c r="G163">
        <f>G162+5</f>
        <v>40</v>
      </c>
      <c r="I163">
        <v>2100</v>
      </c>
      <c r="J163" t="s">
        <v>31</v>
      </c>
      <c r="K163">
        <f>AVERAGE(G163:G164)</f>
        <v>42.5</v>
      </c>
      <c r="L163" cm="1">
        <f t="array" ref="L163">STOWA2024_JAARROND_T(A163*60,K163,I163,J163,"")</f>
        <v>6.8071042918210034E-2</v>
      </c>
      <c r="M163">
        <f t="shared" si="34"/>
        <v>22.035801652140215</v>
      </c>
    </row>
    <row r="164" spans="1:13" x14ac:dyDescent="0.3">
      <c r="A164">
        <v>216</v>
      </c>
      <c r="B164">
        <f t="shared" ref="B164:B186" si="42">M163-M164</f>
        <v>5.0681202619798746</v>
      </c>
      <c r="C164">
        <f t="shared" si="39"/>
        <v>5.0681202619798746</v>
      </c>
      <c r="D164" t="s">
        <v>34</v>
      </c>
      <c r="E164" t="s">
        <v>21</v>
      </c>
      <c r="F164">
        <v>1</v>
      </c>
      <c r="G164">
        <f t="shared" ref="G164:G187" si="43">G163+5</f>
        <v>45</v>
      </c>
      <c r="I164">
        <v>2100</v>
      </c>
      <c r="J164" t="s">
        <v>31</v>
      </c>
      <c r="K164">
        <f t="shared" ref="K164:K186" si="44">AVERAGE(G164:G165)</f>
        <v>47.5</v>
      </c>
      <c r="L164" cm="1">
        <f t="array" ref="L164">STOWA2024_JAARROND_T(A164*60,K164,I164,J164,"")</f>
        <v>8.8403357271303953E-2</v>
      </c>
      <c r="M164">
        <f t="shared" si="34"/>
        <v>16.96768139016034</v>
      </c>
    </row>
    <row r="165" spans="1:13" x14ac:dyDescent="0.3">
      <c r="A165">
        <v>216</v>
      </c>
      <c r="B165">
        <f t="shared" si="42"/>
        <v>3.9162214951207801</v>
      </c>
      <c r="C165">
        <f t="shared" si="39"/>
        <v>3.9162214951207801</v>
      </c>
      <c r="D165" t="s">
        <v>34</v>
      </c>
      <c r="E165" t="s">
        <v>21</v>
      </c>
      <c r="F165">
        <v>1</v>
      </c>
      <c r="G165">
        <f t="shared" si="43"/>
        <v>50</v>
      </c>
      <c r="I165">
        <v>2100</v>
      </c>
      <c r="J165" t="s">
        <v>31</v>
      </c>
      <c r="K165">
        <f t="shared" si="44"/>
        <v>52.5</v>
      </c>
      <c r="L165" cm="1">
        <f t="array" ref="L165">STOWA2024_JAARROND_T(A165*60,K165,I165,J165,"")</f>
        <v>0.11492967162777719</v>
      </c>
      <c r="M165">
        <f t="shared" si="34"/>
        <v>13.05145989503956</v>
      </c>
    </row>
    <row r="166" spans="1:13" x14ac:dyDescent="0.3">
      <c r="A166">
        <v>216</v>
      </c>
      <c r="B166">
        <f t="shared" si="42"/>
        <v>3.0227240494667189</v>
      </c>
      <c r="C166">
        <f t="shared" si="39"/>
        <v>3.0227240494667189</v>
      </c>
      <c r="D166" t="s">
        <v>34</v>
      </c>
      <c r="E166" t="s">
        <v>21</v>
      </c>
      <c r="F166">
        <v>1</v>
      </c>
      <c r="G166">
        <f t="shared" si="43"/>
        <v>55</v>
      </c>
      <c r="I166">
        <v>2100</v>
      </c>
      <c r="J166" t="s">
        <v>31</v>
      </c>
      <c r="K166">
        <f t="shared" si="44"/>
        <v>57.5</v>
      </c>
      <c r="L166" cm="1">
        <f t="array" ref="L166">STOWA2024_JAARROND_T(A166*60,K166,I166,J166,"")</f>
        <v>0.14957019739054858</v>
      </c>
      <c r="M166">
        <f t="shared" si="34"/>
        <v>10.028735845572841</v>
      </c>
    </row>
    <row r="167" spans="1:13" x14ac:dyDescent="0.3">
      <c r="A167">
        <v>216</v>
      </c>
      <c r="B167">
        <f t="shared" si="42"/>
        <v>2.3308880219463184</v>
      </c>
      <c r="C167">
        <f t="shared" si="39"/>
        <v>2.3308880219463184</v>
      </c>
      <c r="D167" t="s">
        <v>34</v>
      </c>
      <c r="E167" t="s">
        <v>21</v>
      </c>
      <c r="F167">
        <v>1</v>
      </c>
      <c r="G167">
        <f t="shared" si="43"/>
        <v>60</v>
      </c>
      <c r="I167">
        <v>2100</v>
      </c>
      <c r="J167" t="s">
        <v>31</v>
      </c>
      <c r="K167">
        <f t="shared" si="44"/>
        <v>62.5</v>
      </c>
      <c r="L167" cm="1">
        <f t="array" ref="L167">STOWA2024_JAARROND_T(A167*60,K167,I167,J167,"")</f>
        <v>0.19485965874723374</v>
      </c>
      <c r="M167">
        <f t="shared" si="34"/>
        <v>7.6978478236265229</v>
      </c>
    </row>
    <row r="168" spans="1:13" x14ac:dyDescent="0.3">
      <c r="A168">
        <v>216</v>
      </c>
      <c r="B168">
        <f t="shared" si="42"/>
        <v>1.7954259194390261</v>
      </c>
      <c r="C168">
        <f t="shared" si="39"/>
        <v>1.7954259194390261</v>
      </c>
      <c r="D168" t="s">
        <v>34</v>
      </c>
      <c r="E168" t="s">
        <v>21</v>
      </c>
      <c r="F168">
        <v>1</v>
      </c>
      <c r="G168">
        <f t="shared" si="43"/>
        <v>65</v>
      </c>
      <c r="I168">
        <v>2100</v>
      </c>
      <c r="J168" t="s">
        <v>31</v>
      </c>
      <c r="K168">
        <f t="shared" si="44"/>
        <v>67.5</v>
      </c>
      <c r="L168" cm="1">
        <f t="array" ref="L168">STOWA2024_JAARROND_T(A168*60,K168,I168,J168,"")</f>
        <v>0.25413296852531314</v>
      </c>
      <c r="M168">
        <f t="shared" si="34"/>
        <v>5.9024219041874968</v>
      </c>
    </row>
    <row r="169" spans="1:13" x14ac:dyDescent="0.3">
      <c r="A169">
        <v>216</v>
      </c>
      <c r="B169">
        <f t="shared" si="42"/>
        <v>1.3815147056832799</v>
      </c>
      <c r="C169">
        <f t="shared" si="39"/>
        <v>1.3815147056832799</v>
      </c>
      <c r="D169" t="s">
        <v>34</v>
      </c>
      <c r="E169" t="s">
        <v>21</v>
      </c>
      <c r="F169">
        <v>1</v>
      </c>
      <c r="G169">
        <f t="shared" si="43"/>
        <v>70</v>
      </c>
      <c r="I169">
        <v>2100</v>
      </c>
      <c r="J169" t="s">
        <v>31</v>
      </c>
      <c r="K169">
        <f t="shared" si="44"/>
        <v>72.5</v>
      </c>
      <c r="L169" cm="1">
        <f t="array" ref="L169">STOWA2024_JAARROND_T(A169*60,K169,I169,J169,"")</f>
        <v>0.33179181392979901</v>
      </c>
      <c r="M169">
        <f t="shared" si="34"/>
        <v>4.5209071985042169</v>
      </c>
    </row>
    <row r="170" spans="1:13" x14ac:dyDescent="0.3">
      <c r="A170">
        <v>216</v>
      </c>
      <c r="B170">
        <f t="shared" si="42"/>
        <v>1.0618968104223048</v>
      </c>
      <c r="C170">
        <f t="shared" si="39"/>
        <v>1.0618968104223048</v>
      </c>
      <c r="D170" t="s">
        <v>34</v>
      </c>
      <c r="E170" t="s">
        <v>21</v>
      </c>
      <c r="F170">
        <v>1</v>
      </c>
      <c r="G170">
        <f t="shared" si="43"/>
        <v>75</v>
      </c>
      <c r="I170">
        <v>2100</v>
      </c>
      <c r="J170" t="s">
        <v>31</v>
      </c>
      <c r="K170">
        <f t="shared" si="44"/>
        <v>77.5</v>
      </c>
      <c r="L170" cm="1">
        <f t="array" ref="L170">STOWA2024_JAARROND_T(A170*60,K170,I170,J170,"")</f>
        <v>0.43365004197971746</v>
      </c>
      <c r="M170">
        <f t="shared" si="34"/>
        <v>3.4590103880819121</v>
      </c>
    </row>
    <row r="171" spans="1:13" x14ac:dyDescent="0.3">
      <c r="A171">
        <v>216</v>
      </c>
      <c r="B171">
        <f t="shared" si="42"/>
        <v>0.81537387898796565</v>
      </c>
      <c r="C171">
        <f t="shared" si="39"/>
        <v>0.81537387898796565</v>
      </c>
      <c r="D171" t="s">
        <v>34</v>
      </c>
      <c r="E171" t="s">
        <v>21</v>
      </c>
      <c r="F171">
        <v>1</v>
      </c>
      <c r="G171">
        <f t="shared" si="43"/>
        <v>80</v>
      </c>
      <c r="I171">
        <v>2100</v>
      </c>
      <c r="J171" t="s">
        <v>31</v>
      </c>
      <c r="K171">
        <f t="shared" si="44"/>
        <v>82.5</v>
      </c>
      <c r="L171" cm="1">
        <f t="array" ref="L171">STOWA2024_JAARROND_T(A171*60,K171,I171,J171,"")</f>
        <v>0.5674002438837914</v>
      </c>
      <c r="M171">
        <f t="shared" si="34"/>
        <v>2.6436365090939464</v>
      </c>
    </row>
    <row r="172" spans="1:13" x14ac:dyDescent="0.3">
      <c r="A172">
        <v>216</v>
      </c>
      <c r="B172">
        <f t="shared" si="42"/>
        <v>0.62538855578651242</v>
      </c>
      <c r="C172">
        <f t="shared" si="39"/>
        <v>0.62538855578651242</v>
      </c>
      <c r="D172" t="s">
        <v>34</v>
      </c>
      <c r="E172" t="s">
        <v>21</v>
      </c>
      <c r="F172">
        <v>1</v>
      </c>
      <c r="G172">
        <f t="shared" si="43"/>
        <v>85</v>
      </c>
      <c r="I172">
        <v>2100</v>
      </c>
      <c r="J172" t="s">
        <v>31</v>
      </c>
      <c r="K172">
        <f t="shared" si="44"/>
        <v>87.5</v>
      </c>
      <c r="L172" cm="1">
        <f t="array" ref="L172">STOWA2024_JAARROND_T(A172*60,K172,I172,J172,"")</f>
        <v>0.74321888821532189</v>
      </c>
      <c r="M172">
        <f t="shared" si="34"/>
        <v>2.018247953307434</v>
      </c>
    </row>
    <row r="173" spans="1:13" x14ac:dyDescent="0.3">
      <c r="A173">
        <v>216</v>
      </c>
      <c r="B173">
        <f t="shared" si="42"/>
        <v>0.47916189394193154</v>
      </c>
      <c r="C173">
        <f t="shared" si="39"/>
        <v>0.47916189394193154</v>
      </c>
      <c r="D173" t="s">
        <v>34</v>
      </c>
      <c r="E173" t="s">
        <v>21</v>
      </c>
      <c r="F173">
        <v>1</v>
      </c>
      <c r="G173">
        <f t="shared" si="43"/>
        <v>90</v>
      </c>
      <c r="I173">
        <v>2100</v>
      </c>
      <c r="J173" t="s">
        <v>31</v>
      </c>
      <c r="K173">
        <f t="shared" si="44"/>
        <v>92.5</v>
      </c>
      <c r="L173" cm="1">
        <f t="array" ref="L173">STOWA2024_JAARROND_T(A173*60,K173,I173,J173,"")</f>
        <v>0.97460437047840187</v>
      </c>
      <c r="M173">
        <f t="shared" si="34"/>
        <v>1.5390860593655025</v>
      </c>
    </row>
    <row r="174" spans="1:13" x14ac:dyDescent="0.3">
      <c r="A174">
        <v>216</v>
      </c>
      <c r="B174">
        <f t="shared" si="42"/>
        <v>0.36660729094402122</v>
      </c>
      <c r="C174">
        <f t="shared" si="39"/>
        <v>0.36660729094402122</v>
      </c>
      <c r="D174" t="s">
        <v>34</v>
      </c>
      <c r="E174" t="s">
        <v>21</v>
      </c>
      <c r="F174">
        <v>1</v>
      </c>
      <c r="G174">
        <f t="shared" si="43"/>
        <v>95</v>
      </c>
      <c r="I174">
        <v>2100</v>
      </c>
      <c r="J174" t="s">
        <v>31</v>
      </c>
      <c r="K174">
        <f t="shared" si="44"/>
        <v>97.5</v>
      </c>
      <c r="L174" cm="1">
        <f t="array" ref="L174">STOWA2024_JAARROND_T(A174*60,K174,I174,J174,"")</f>
        <v>1.2793408634763284</v>
      </c>
      <c r="M174">
        <f t="shared" si="34"/>
        <v>1.1724787684214812</v>
      </c>
    </row>
    <row r="175" spans="1:13" x14ac:dyDescent="0.3">
      <c r="A175">
        <v>216</v>
      </c>
      <c r="B175">
        <f t="shared" si="42"/>
        <v>0.2803670823559985</v>
      </c>
      <c r="C175">
        <f t="shared" si="39"/>
        <v>0.2803670823559985</v>
      </c>
      <c r="D175" t="s">
        <v>34</v>
      </c>
      <c r="E175" t="s">
        <v>21</v>
      </c>
      <c r="F175">
        <v>1</v>
      </c>
      <c r="G175">
        <f t="shared" si="43"/>
        <v>100</v>
      </c>
      <c r="I175">
        <v>2100</v>
      </c>
      <c r="J175" t="s">
        <v>31</v>
      </c>
      <c r="K175">
        <f t="shared" si="44"/>
        <v>102.5</v>
      </c>
      <c r="L175" cm="1">
        <f t="array" ref="L175">STOWA2024_JAARROND_T(A175*60,K175,I175,J175,"")</f>
        <v>1.681403823567778</v>
      </c>
      <c r="M175">
        <f t="shared" si="34"/>
        <v>0.89211168606548275</v>
      </c>
    </row>
    <row r="176" spans="1:13" x14ac:dyDescent="0.3">
      <c r="A176">
        <v>216</v>
      </c>
      <c r="B176">
        <f t="shared" si="42"/>
        <v>0.2140988174276568</v>
      </c>
      <c r="C176">
        <f t="shared" si="39"/>
        <v>0.2140988174276568</v>
      </c>
      <c r="D176" t="s">
        <v>34</v>
      </c>
      <c r="E176" t="s">
        <v>21</v>
      </c>
      <c r="F176">
        <v>1</v>
      </c>
      <c r="G176">
        <f t="shared" si="43"/>
        <v>105</v>
      </c>
      <c r="I176">
        <v>2100</v>
      </c>
      <c r="J176" t="s">
        <v>31</v>
      </c>
      <c r="K176">
        <f t="shared" si="44"/>
        <v>107.5</v>
      </c>
      <c r="L176" cm="1">
        <f t="array" ref="L176">STOWA2024_JAARROND_T(A176*60,K176,I176,J176,"")</f>
        <v>2.2123473895320043</v>
      </c>
      <c r="M176">
        <f t="shared" si="34"/>
        <v>0.67801286863782595</v>
      </c>
    </row>
    <row r="177" spans="1:13" x14ac:dyDescent="0.3">
      <c r="A177">
        <v>216</v>
      </c>
      <c r="B177">
        <f t="shared" si="42"/>
        <v>0.16330993472834321</v>
      </c>
      <c r="C177">
        <f t="shared" si="39"/>
        <v>0.16330993472834321</v>
      </c>
      <c r="D177" t="s">
        <v>34</v>
      </c>
      <c r="E177" t="s">
        <v>21</v>
      </c>
      <c r="F177">
        <v>1</v>
      </c>
      <c r="G177">
        <f t="shared" si="43"/>
        <v>110</v>
      </c>
      <c r="I177">
        <v>2100</v>
      </c>
      <c r="J177" t="s">
        <v>31</v>
      </c>
      <c r="K177">
        <f t="shared" si="44"/>
        <v>112.5</v>
      </c>
      <c r="L177" cm="1">
        <f t="array" ref="L177">STOWA2024_JAARROND_T(A177*60,K177,I177,J177,"")</f>
        <v>2.9143024085885525</v>
      </c>
      <c r="M177">
        <f t="shared" si="34"/>
        <v>0.51470293390948274</v>
      </c>
    </row>
    <row r="178" spans="1:13" x14ac:dyDescent="0.3">
      <c r="A178">
        <v>216</v>
      </c>
      <c r="B178">
        <f t="shared" si="42"/>
        <v>0.12442373564173714</v>
      </c>
      <c r="C178">
        <f t="shared" si="39"/>
        <v>0.12442373564173714</v>
      </c>
      <c r="D178" t="s">
        <v>34</v>
      </c>
      <c r="E178" t="s">
        <v>21</v>
      </c>
      <c r="F178">
        <v>1</v>
      </c>
      <c r="G178">
        <f t="shared" si="43"/>
        <v>115</v>
      </c>
      <c r="I178">
        <v>2100</v>
      </c>
      <c r="J178" t="s">
        <v>31</v>
      </c>
      <c r="K178">
        <f t="shared" si="44"/>
        <v>117.5</v>
      </c>
      <c r="L178" cm="1">
        <f t="array" ref="L178">STOWA2024_JAARROND_T(A178*60,K178,I178,J178,"")</f>
        <v>3.8434023813150966</v>
      </c>
      <c r="M178">
        <f t="shared" si="34"/>
        <v>0.3902791982677456</v>
      </c>
    </row>
    <row r="179" spans="1:13" x14ac:dyDescent="0.3">
      <c r="A179">
        <v>216</v>
      </c>
      <c r="B179">
        <f t="shared" si="42"/>
        <v>9.4691186974463271E-2</v>
      </c>
      <c r="C179">
        <f t="shared" si="39"/>
        <v>9.4691186974463271E-2</v>
      </c>
      <c r="D179" t="s">
        <v>34</v>
      </c>
      <c r="E179" t="s">
        <v>21</v>
      </c>
      <c r="F179">
        <v>1</v>
      </c>
      <c r="G179">
        <f t="shared" si="43"/>
        <v>120</v>
      </c>
      <c r="I179">
        <v>2100</v>
      </c>
      <c r="J179" t="s">
        <v>31</v>
      </c>
      <c r="K179">
        <f t="shared" si="44"/>
        <v>122.5</v>
      </c>
      <c r="L179" cm="1">
        <f t="array" ref="L179">STOWA2024_JAARROND_T(A179*60,K179,I179,J179,"")</f>
        <v>5.0746307112966784</v>
      </c>
      <c r="M179">
        <f t="shared" si="34"/>
        <v>0.29558801129328233</v>
      </c>
    </row>
    <row r="180" spans="1:13" x14ac:dyDescent="0.3">
      <c r="A180">
        <v>216</v>
      </c>
      <c r="B180">
        <f t="shared" si="42"/>
        <v>7.1980304829312947E-2</v>
      </c>
      <c r="C180">
        <f t="shared" si="39"/>
        <v>7.1980304829312947E-2</v>
      </c>
      <c r="D180" t="s">
        <v>34</v>
      </c>
      <c r="E180" t="s">
        <v>21</v>
      </c>
      <c r="F180">
        <v>1</v>
      </c>
      <c r="G180">
        <f t="shared" si="43"/>
        <v>125</v>
      </c>
      <c r="I180">
        <v>2100</v>
      </c>
      <c r="J180" t="s">
        <v>31</v>
      </c>
      <c r="K180">
        <f t="shared" si="44"/>
        <v>127.5</v>
      </c>
      <c r="L180" cm="1">
        <f t="array" ref="L180">STOWA2024_JAARROND_T(A180*60,K180,I180,J180,"")</f>
        <v>6.7081766711904445</v>
      </c>
      <c r="M180">
        <f t="shared" si="34"/>
        <v>0.22360770646396938</v>
      </c>
    </row>
    <row r="181" spans="1:13" x14ac:dyDescent="0.3">
      <c r="A181">
        <v>216</v>
      </c>
      <c r="B181">
        <f t="shared" si="42"/>
        <v>5.4652719649539161E-2</v>
      </c>
      <c r="C181">
        <f t="shared" si="39"/>
        <v>5.4652719649539161E-2</v>
      </c>
      <c r="D181" t="s">
        <v>34</v>
      </c>
      <c r="E181" t="s">
        <v>21</v>
      </c>
      <c r="F181">
        <v>1</v>
      </c>
      <c r="G181">
        <f t="shared" si="43"/>
        <v>130</v>
      </c>
      <c r="I181">
        <v>2100</v>
      </c>
      <c r="J181" t="s">
        <v>31</v>
      </c>
      <c r="K181">
        <f t="shared" si="44"/>
        <v>132.5</v>
      </c>
      <c r="L181" cm="1">
        <f t="array" ref="L181">STOWA2024_JAARROND_T(A181*60,K181,I181,J181,"")</f>
        <v>8.8781043299272824</v>
      </c>
      <c r="M181">
        <f t="shared" si="34"/>
        <v>0.16895498681443022</v>
      </c>
    </row>
    <row r="182" spans="1:13" x14ac:dyDescent="0.3">
      <c r="A182">
        <v>216</v>
      </c>
      <c r="B182">
        <f t="shared" si="42"/>
        <v>4.144763815374608E-2</v>
      </c>
      <c r="C182">
        <f t="shared" si="39"/>
        <v>4.144763815374608E-2</v>
      </c>
      <c r="D182" t="s">
        <v>34</v>
      </c>
      <c r="E182" t="s">
        <v>21</v>
      </c>
      <c r="F182">
        <v>1</v>
      </c>
      <c r="G182">
        <f t="shared" si="43"/>
        <v>135</v>
      </c>
      <c r="I182">
        <v>2100</v>
      </c>
      <c r="J182" t="s">
        <v>31</v>
      </c>
      <c r="K182">
        <f t="shared" si="44"/>
        <v>137.5</v>
      </c>
      <c r="L182" cm="1">
        <f t="array" ref="L182">STOWA2024_JAARROND_T(A182*60,K182,I182,J182,"")</f>
        <v>11.7640278443223</v>
      </c>
      <c r="M182">
        <f t="shared" si="34"/>
        <v>0.12750734866068414</v>
      </c>
    </row>
    <row r="183" spans="1:13" x14ac:dyDescent="0.3">
      <c r="A183">
        <v>216</v>
      </c>
      <c r="B183">
        <f t="shared" si="42"/>
        <v>3.1395939812130763E-2</v>
      </c>
      <c r="C183">
        <f t="shared" si="39"/>
        <v>3.1395939812130763E-2</v>
      </c>
      <c r="D183" t="s">
        <v>34</v>
      </c>
      <c r="E183" t="s">
        <v>21</v>
      </c>
      <c r="F183">
        <v>1</v>
      </c>
      <c r="G183">
        <f t="shared" si="43"/>
        <v>140</v>
      </c>
      <c r="I183">
        <v>2100</v>
      </c>
      <c r="J183" t="s">
        <v>31</v>
      </c>
      <c r="K183">
        <f t="shared" si="44"/>
        <v>142.5</v>
      </c>
      <c r="L183" cm="1">
        <f t="array" ref="L183">STOWA2024_JAARROND_T(A183*60,K183,I183,J183,"")</f>
        <v>15.606888068445761</v>
      </c>
      <c r="M183">
        <f t="shared" si="34"/>
        <v>9.6111408848553376E-2</v>
      </c>
    </row>
    <row r="184" spans="1:13" x14ac:dyDescent="0.3">
      <c r="A184">
        <v>216</v>
      </c>
      <c r="B184">
        <f t="shared" si="42"/>
        <v>2.3753550926369923E-2</v>
      </c>
      <c r="C184">
        <f t="shared" si="39"/>
        <v>2.3753550926369923E-2</v>
      </c>
      <c r="D184" t="s">
        <v>34</v>
      </c>
      <c r="E184" t="s">
        <v>21</v>
      </c>
      <c r="F184">
        <v>1</v>
      </c>
      <c r="G184">
        <f t="shared" si="43"/>
        <v>145</v>
      </c>
      <c r="I184">
        <v>2100</v>
      </c>
      <c r="J184" t="s">
        <v>31</v>
      </c>
      <c r="K184">
        <f t="shared" si="44"/>
        <v>147.5</v>
      </c>
      <c r="L184" cm="1">
        <f t="array" ref="L184">STOWA2024_JAARROND_T(A184*60,K184,I184,J184,"")</f>
        <v>20.730298589175487</v>
      </c>
      <c r="M184">
        <f t="shared" si="34"/>
        <v>7.2357857922183452E-2</v>
      </c>
    </row>
    <row r="185" spans="1:13" x14ac:dyDescent="0.3">
      <c r="A185">
        <v>216</v>
      </c>
      <c r="B185">
        <f t="shared" si="42"/>
        <v>1.794983750755387E-2</v>
      </c>
      <c r="C185">
        <f t="shared" si="39"/>
        <v>1.794983750755387E-2</v>
      </c>
      <c r="D185" t="s">
        <v>34</v>
      </c>
      <c r="E185" t="s">
        <v>21</v>
      </c>
      <c r="F185">
        <v>1</v>
      </c>
      <c r="G185">
        <f t="shared" si="43"/>
        <v>150</v>
      </c>
      <c r="I185">
        <v>2100</v>
      </c>
      <c r="J185" t="s">
        <v>31</v>
      </c>
      <c r="K185">
        <f t="shared" si="44"/>
        <v>152.5</v>
      </c>
      <c r="L185" cm="1">
        <f t="array" ref="L185">STOWA2024_JAARROND_T(A185*60,K185,I185,J185,"")</f>
        <v>27.569464732752348</v>
      </c>
      <c r="M185">
        <f t="shared" si="34"/>
        <v>5.4408020414629582E-2</v>
      </c>
    </row>
    <row r="186" spans="1:13" x14ac:dyDescent="0.3">
      <c r="A186">
        <v>216</v>
      </c>
      <c r="B186">
        <f t="shared" si="42"/>
        <v>1.354767973450665E-2</v>
      </c>
      <c r="C186">
        <f t="shared" si="39"/>
        <v>1.354767973450665E-2</v>
      </c>
      <c r="D186" t="s">
        <v>34</v>
      </c>
      <c r="E186" t="s">
        <v>21</v>
      </c>
      <c r="F186">
        <v>1</v>
      </c>
      <c r="G186">
        <f t="shared" si="43"/>
        <v>155</v>
      </c>
      <c r="I186">
        <v>2100</v>
      </c>
      <c r="J186" t="s">
        <v>31</v>
      </c>
      <c r="K186">
        <f t="shared" si="44"/>
        <v>157.5</v>
      </c>
      <c r="L186" cm="1">
        <f t="array" ref="L186">STOWA2024_JAARROND_T(A186*60,K186,I186,J186,"")</f>
        <v>36.710413448160395</v>
      </c>
      <c r="M186">
        <f t="shared" si="34"/>
        <v>4.0860340680122932E-2</v>
      </c>
    </row>
    <row r="187" spans="1:13" x14ac:dyDescent="0.3">
      <c r="A187">
        <v>216</v>
      </c>
      <c r="B187" s="1">
        <f>M186</f>
        <v>4.0860340680122932E-2</v>
      </c>
      <c r="C187">
        <f t="shared" si="39"/>
        <v>4.0860340680122932E-2</v>
      </c>
      <c r="D187" t="s">
        <v>34</v>
      </c>
      <c r="E187" t="s">
        <v>21</v>
      </c>
      <c r="F187">
        <v>1</v>
      </c>
      <c r="G187">
        <f t="shared" si="43"/>
        <v>160</v>
      </c>
      <c r="I187">
        <v>2100</v>
      </c>
      <c r="J187" t="s">
        <v>31</v>
      </c>
      <c r="K187" s="1">
        <v>999</v>
      </c>
      <c r="L187" cm="1">
        <f t="array" ref="L187">STOWA2024_JAARROND_T(A187*60,K187,I187,J187,"")</f>
        <v>1.3895387837130456E+16</v>
      </c>
      <c r="M187">
        <f t="shared" si="34"/>
        <v>1.0794948781435135E-16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DF024-6C25-4CEA-BC63-2FB654119299}">
  <sheetPr codeName="Blad14">
    <tabColor theme="5" tint="0.39997558519241921"/>
  </sheetPr>
  <dimension ref="A1:M187"/>
  <sheetViews>
    <sheetView workbookViewId="0">
      <selection activeCell="M26" sqref="M26"/>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711.65790791792267</v>
      </c>
      <c r="C2">
        <f>B2</f>
        <v>711.65790791792267</v>
      </c>
      <c r="D2" t="s">
        <v>34</v>
      </c>
      <c r="E2" t="s">
        <v>19</v>
      </c>
      <c r="F2">
        <v>1</v>
      </c>
      <c r="G2">
        <v>10</v>
      </c>
      <c r="I2">
        <v>2100</v>
      </c>
      <c r="J2" t="s">
        <v>31</v>
      </c>
      <c r="K2" s="1">
        <v>12.5</v>
      </c>
      <c r="L2" cm="1">
        <f t="array" ref="L2">STOWA2024_NDJF_T(A2*60,K2,I2,J2,"")</f>
        <v>0.15921798847664104</v>
      </c>
      <c r="M2">
        <f>1/L2 * 12/4</f>
        <v>18.842092082077343</v>
      </c>
    </row>
    <row r="3" spans="1:13" x14ac:dyDescent="0.3">
      <c r="A3">
        <v>12</v>
      </c>
      <c r="B3">
        <f t="shared" ref="B3:B7" si="0">M2-M3</f>
        <v>10.447188539378038</v>
      </c>
      <c r="C3">
        <f t="shared" ref="C3:C32" si="1">B3</f>
        <v>10.447188539378038</v>
      </c>
      <c r="D3" t="s">
        <v>34</v>
      </c>
      <c r="E3" t="s">
        <v>19</v>
      </c>
      <c r="F3">
        <v>1</v>
      </c>
      <c r="G3">
        <f t="shared" ref="G3:G7" si="2">G2+5</f>
        <v>15</v>
      </c>
      <c r="I3">
        <v>2100</v>
      </c>
      <c r="J3" t="s">
        <v>31</v>
      </c>
      <c r="K3">
        <f t="shared" ref="K3:K7" si="3">AVERAGE(G3:G4)</f>
        <v>17.5</v>
      </c>
      <c r="L3" cm="1">
        <f t="array" ref="L3">STOWA2024_NDJF_T(A3*60,K3,I3,J3,"")</f>
        <v>0.35735967480042985</v>
      </c>
      <c r="M3">
        <f t="shared" ref="M3:M66" si="4">1/L3 * 12/4</f>
        <v>8.3949035426993053</v>
      </c>
    </row>
    <row r="4" spans="1:13" x14ac:dyDescent="0.3">
      <c r="A4">
        <v>12</v>
      </c>
      <c r="B4">
        <f t="shared" si="0"/>
        <v>4.5832857631375132</v>
      </c>
      <c r="C4">
        <f t="shared" si="1"/>
        <v>4.5832857631375132</v>
      </c>
      <c r="D4" t="s">
        <v>34</v>
      </c>
      <c r="E4" t="s">
        <v>19</v>
      </c>
      <c r="F4">
        <v>1</v>
      </c>
      <c r="G4">
        <f t="shared" si="2"/>
        <v>20</v>
      </c>
      <c r="I4">
        <v>2100</v>
      </c>
      <c r="J4" t="s">
        <v>31</v>
      </c>
      <c r="K4">
        <f t="shared" si="3"/>
        <v>22.5</v>
      </c>
      <c r="L4" cm="1">
        <f t="array" ref="L4">STOWA2024_NDJF_T(A4*60,K4,I4,J4,"")</f>
        <v>0.78706737493099299</v>
      </c>
      <c r="M4">
        <f t="shared" si="4"/>
        <v>3.811617779561792</v>
      </c>
    </row>
    <row r="5" spans="1:13" x14ac:dyDescent="0.3">
      <c r="A5">
        <v>12</v>
      </c>
      <c r="B5">
        <f t="shared" si="0"/>
        <v>2.0495080557150449</v>
      </c>
      <c r="C5">
        <f t="shared" si="1"/>
        <v>2.0495080557150449</v>
      </c>
      <c r="D5" t="s">
        <v>34</v>
      </c>
      <c r="E5" t="s">
        <v>19</v>
      </c>
      <c r="F5">
        <v>1</v>
      </c>
      <c r="G5">
        <f t="shared" si="2"/>
        <v>25</v>
      </c>
      <c r="I5">
        <v>2100</v>
      </c>
      <c r="J5" t="s">
        <v>31</v>
      </c>
      <c r="K5">
        <f t="shared" si="3"/>
        <v>27.5</v>
      </c>
      <c r="L5" cm="1">
        <f t="array" ref="L5">STOWA2024_NDJF_T(A5*60,K5,I5,J5,"")</f>
        <v>1.7025046507608477</v>
      </c>
      <c r="M5">
        <f t="shared" si="4"/>
        <v>1.7621097238467471</v>
      </c>
    </row>
    <row r="6" spans="1:13" x14ac:dyDescent="0.3">
      <c r="A6">
        <v>12</v>
      </c>
      <c r="B6">
        <f t="shared" si="0"/>
        <v>0.93335900140617389</v>
      </c>
      <c r="C6">
        <f t="shared" si="1"/>
        <v>0.93335900140617389</v>
      </c>
      <c r="D6" t="s">
        <v>34</v>
      </c>
      <c r="E6" t="s">
        <v>19</v>
      </c>
      <c r="F6">
        <v>1</v>
      </c>
      <c r="G6">
        <f t="shared" si="2"/>
        <v>30</v>
      </c>
      <c r="I6">
        <v>2100</v>
      </c>
      <c r="J6" t="s">
        <v>31</v>
      </c>
      <c r="K6">
        <f t="shared" si="3"/>
        <v>32.5</v>
      </c>
      <c r="L6" cm="1">
        <f t="array" ref="L6">STOWA2024_NDJF_T(A6*60,K6,I6,J6,"")</f>
        <v>3.6199063467062254</v>
      </c>
      <c r="M6">
        <f t="shared" si="4"/>
        <v>0.82875072244057324</v>
      </c>
    </row>
    <row r="7" spans="1:13" x14ac:dyDescent="0.3">
      <c r="A7">
        <v>12</v>
      </c>
      <c r="B7">
        <f t="shared" si="0"/>
        <v>0.43248921429051701</v>
      </c>
      <c r="C7">
        <f t="shared" si="1"/>
        <v>0.43248921429051701</v>
      </c>
      <c r="D7" t="s">
        <v>34</v>
      </c>
      <c r="E7" t="s">
        <v>19</v>
      </c>
      <c r="F7">
        <v>1</v>
      </c>
      <c r="G7">
        <f t="shared" si="2"/>
        <v>35</v>
      </c>
      <c r="I7">
        <v>2100</v>
      </c>
      <c r="J7" t="s">
        <v>31</v>
      </c>
      <c r="K7">
        <f t="shared" si="3"/>
        <v>37.5</v>
      </c>
      <c r="L7" cm="1">
        <f t="array" ref="L7">STOWA2024_NDJF_T(A7*60,K7,I7,J7,"")</f>
        <v>7.570758043105112</v>
      </c>
      <c r="M7">
        <f t="shared" si="4"/>
        <v>0.39626150815005623</v>
      </c>
    </row>
    <row r="8" spans="1:13" x14ac:dyDescent="0.3">
      <c r="A8">
        <v>12</v>
      </c>
      <c r="B8">
        <f>M7-M8</f>
        <v>0.20378566982070995</v>
      </c>
      <c r="C8">
        <f t="shared" si="1"/>
        <v>0.20378566982070995</v>
      </c>
      <c r="D8" t="s">
        <v>34</v>
      </c>
      <c r="E8" t="s">
        <v>19</v>
      </c>
      <c r="F8">
        <v>1</v>
      </c>
      <c r="G8">
        <f>G7+5</f>
        <v>40</v>
      </c>
      <c r="I8">
        <v>2100</v>
      </c>
      <c r="J8" t="s">
        <v>31</v>
      </c>
      <c r="K8">
        <f>AVERAGE(G8:G9)</f>
        <v>42.5</v>
      </c>
      <c r="L8" cm="1">
        <f t="array" ref="L8">STOWA2024_NDJF_T(A8*60,K8,I8,J8,"")</f>
        <v>15.586371910570335</v>
      </c>
      <c r="M8">
        <f t="shared" si="4"/>
        <v>0.19247583832934628</v>
      </c>
    </row>
    <row r="9" spans="1:13" x14ac:dyDescent="0.3">
      <c r="A9">
        <v>12</v>
      </c>
      <c r="B9">
        <f t="shared" ref="B9:B31" si="5">M8-M9</f>
        <v>9.7561394833962145E-2</v>
      </c>
      <c r="C9">
        <f t="shared" si="1"/>
        <v>9.7561394833962145E-2</v>
      </c>
      <c r="D9" t="s">
        <v>34</v>
      </c>
      <c r="E9" t="s">
        <v>19</v>
      </c>
      <c r="F9">
        <v>1</v>
      </c>
      <c r="G9">
        <f t="shared" ref="G9:G32" si="6">G8+5</f>
        <v>45</v>
      </c>
      <c r="I9">
        <v>2100</v>
      </c>
      <c r="J9" t="s">
        <v>31</v>
      </c>
      <c r="K9">
        <f t="shared" ref="K9:K31" si="7">AVERAGE(G9:G10)</f>
        <v>47.5</v>
      </c>
      <c r="L9" cm="1">
        <f t="array" ref="L9">STOWA2024_NDJF_T(A9*60,K9,I9,J9,"")</f>
        <v>31.607412839605335</v>
      </c>
      <c r="M9">
        <f t="shared" si="4"/>
        <v>9.4914443495384138E-2</v>
      </c>
    </row>
    <row r="10" spans="1:13" x14ac:dyDescent="0.3">
      <c r="A10">
        <v>12</v>
      </c>
      <c r="B10">
        <f t="shared" si="5"/>
        <v>4.7426768576464252E-2</v>
      </c>
      <c r="C10">
        <f t="shared" si="1"/>
        <v>4.7426768576464252E-2</v>
      </c>
      <c r="D10" t="s">
        <v>34</v>
      </c>
      <c r="E10" t="s">
        <v>19</v>
      </c>
      <c r="F10">
        <v>1</v>
      </c>
      <c r="G10">
        <f t="shared" si="6"/>
        <v>50</v>
      </c>
      <c r="I10">
        <v>2100</v>
      </c>
      <c r="J10" t="s">
        <v>31</v>
      </c>
      <c r="K10">
        <f t="shared" si="7"/>
        <v>52.5</v>
      </c>
      <c r="L10" cm="1">
        <f t="array" ref="L10">STOWA2024_NDJF_T(A10*60,K10,I10,J10,"")</f>
        <v>63.174286909649261</v>
      </c>
      <c r="M10">
        <f t="shared" si="4"/>
        <v>4.7487674918919885E-2</v>
      </c>
    </row>
    <row r="11" spans="1:13" x14ac:dyDescent="0.3">
      <c r="A11">
        <v>12</v>
      </c>
      <c r="B11">
        <f t="shared" si="5"/>
        <v>2.3395888769014533E-2</v>
      </c>
      <c r="C11">
        <f t="shared" si="1"/>
        <v>2.3395888769014533E-2</v>
      </c>
      <c r="D11" t="s">
        <v>34</v>
      </c>
      <c r="E11" t="s">
        <v>19</v>
      </c>
      <c r="F11">
        <v>1</v>
      </c>
      <c r="G11">
        <f t="shared" si="6"/>
        <v>55</v>
      </c>
      <c r="I11">
        <v>2100</v>
      </c>
      <c r="J11" t="s">
        <v>31</v>
      </c>
      <c r="K11">
        <f t="shared" si="7"/>
        <v>57.5</v>
      </c>
      <c r="L11" cm="1">
        <f t="array" ref="L11">STOWA2024_NDJF_T(A11*60,K11,I11,J11,"")</f>
        <v>124.52376844677353</v>
      </c>
      <c r="M11">
        <f t="shared" si="4"/>
        <v>2.4091786149905352E-2</v>
      </c>
    </row>
    <row r="12" spans="1:13" x14ac:dyDescent="0.3">
      <c r="A12">
        <v>12</v>
      </c>
      <c r="B12">
        <f t="shared" si="5"/>
        <v>1.1705002979761257E-2</v>
      </c>
      <c r="C12">
        <f t="shared" si="1"/>
        <v>1.1705002979761257E-2</v>
      </c>
      <c r="D12" t="s">
        <v>34</v>
      </c>
      <c r="E12" t="s">
        <v>19</v>
      </c>
      <c r="F12">
        <v>1</v>
      </c>
      <c r="G12">
        <f t="shared" si="6"/>
        <v>60</v>
      </c>
      <c r="I12">
        <v>2100</v>
      </c>
      <c r="J12" t="s">
        <v>31</v>
      </c>
      <c r="K12">
        <f t="shared" si="7"/>
        <v>62.5</v>
      </c>
      <c r="L12" cm="1">
        <f t="array" ref="L12">STOWA2024_NDJF_T(A12*60,K12,I12,J12,"")</f>
        <v>242.19363161461561</v>
      </c>
      <c r="M12">
        <f t="shared" si="4"/>
        <v>1.2386783170144095E-2</v>
      </c>
    </row>
    <row r="13" spans="1:13" x14ac:dyDescent="0.3">
      <c r="A13">
        <v>12</v>
      </c>
      <c r="B13">
        <f t="shared" si="5"/>
        <v>5.935912666653359E-3</v>
      </c>
      <c r="C13">
        <f t="shared" si="1"/>
        <v>5.935912666653359E-3</v>
      </c>
      <c r="D13" t="s">
        <v>34</v>
      </c>
      <c r="E13" t="s">
        <v>19</v>
      </c>
      <c r="F13">
        <v>1</v>
      </c>
      <c r="G13">
        <f t="shared" si="6"/>
        <v>65</v>
      </c>
      <c r="I13">
        <v>2100</v>
      </c>
      <c r="J13" t="s">
        <v>31</v>
      </c>
      <c r="K13">
        <f t="shared" si="7"/>
        <v>67.5</v>
      </c>
      <c r="L13" cm="1">
        <f t="array" ref="L13">STOWA2024_NDJF_T(A13*60,K13,I13,J13,"")</f>
        <v>465.05351461893719</v>
      </c>
      <c r="M13">
        <f t="shared" si="4"/>
        <v>6.4508705034907361E-3</v>
      </c>
    </row>
    <row r="14" spans="1:13" x14ac:dyDescent="0.3">
      <c r="A14">
        <v>12</v>
      </c>
      <c r="B14">
        <f t="shared" si="5"/>
        <v>3.0495180442638289E-3</v>
      </c>
      <c r="C14">
        <f t="shared" si="1"/>
        <v>3.0495180442638289E-3</v>
      </c>
      <c r="D14" t="s">
        <v>34</v>
      </c>
      <c r="E14" t="s">
        <v>19</v>
      </c>
      <c r="F14">
        <v>1</v>
      </c>
      <c r="G14">
        <f t="shared" si="6"/>
        <v>70</v>
      </c>
      <c r="I14">
        <v>2100</v>
      </c>
      <c r="J14" t="s">
        <v>31</v>
      </c>
      <c r="K14">
        <f t="shared" si="7"/>
        <v>72.5</v>
      </c>
      <c r="L14" cm="1">
        <f t="array" ref="L14">STOWA2024_NDJF_T(A14*60,K14,I14,J14,"")</f>
        <v>882.00209650777254</v>
      </c>
      <c r="M14">
        <f t="shared" si="4"/>
        <v>3.4013524592269072E-3</v>
      </c>
    </row>
    <row r="15" spans="1:13" x14ac:dyDescent="0.3">
      <c r="A15">
        <v>12</v>
      </c>
      <c r="B15">
        <f t="shared" si="5"/>
        <v>1.5864847927302885E-3</v>
      </c>
      <c r="C15">
        <f t="shared" si="1"/>
        <v>1.5864847927302885E-3</v>
      </c>
      <c r="D15" t="s">
        <v>34</v>
      </c>
      <c r="E15" t="s">
        <v>19</v>
      </c>
      <c r="F15">
        <v>1</v>
      </c>
      <c r="G15">
        <f t="shared" si="6"/>
        <v>75</v>
      </c>
      <c r="I15">
        <v>2100</v>
      </c>
      <c r="J15" t="s">
        <v>31</v>
      </c>
      <c r="K15">
        <f t="shared" si="7"/>
        <v>77.5</v>
      </c>
      <c r="L15" cm="1">
        <f t="array" ref="L15">STOWA2024_NDJF_T(A15*60,K15,I15,J15,"")</f>
        <v>1653.013084855457</v>
      </c>
      <c r="M15">
        <f t="shared" si="4"/>
        <v>1.8148676664966187E-3</v>
      </c>
    </row>
    <row r="16" spans="1:13" x14ac:dyDescent="0.3">
      <c r="A16">
        <v>12</v>
      </c>
      <c r="B16">
        <f t="shared" si="5"/>
        <v>8.3534013837639537E-4</v>
      </c>
      <c r="C16">
        <f t="shared" si="1"/>
        <v>8.3534013837639537E-4</v>
      </c>
      <c r="D16" t="s">
        <v>34</v>
      </c>
      <c r="E16" t="s">
        <v>19</v>
      </c>
      <c r="F16">
        <v>1</v>
      </c>
      <c r="G16">
        <f t="shared" si="6"/>
        <v>80</v>
      </c>
      <c r="I16">
        <v>2100</v>
      </c>
      <c r="J16" t="s">
        <v>31</v>
      </c>
      <c r="K16">
        <f t="shared" si="7"/>
        <v>82.5</v>
      </c>
      <c r="L16" cm="1">
        <f t="array" ref="L16">STOWA2024_NDJF_T(A16*60,K16,I16,J16,"")</f>
        <v>3062.7010613547473</v>
      </c>
      <c r="M16">
        <f t="shared" si="4"/>
        <v>9.7952752812022334E-4</v>
      </c>
    </row>
    <row r="17" spans="1:13" x14ac:dyDescent="0.3">
      <c r="A17">
        <v>12</v>
      </c>
      <c r="B17">
        <f t="shared" si="5"/>
        <v>4.4497074200771703E-4</v>
      </c>
      <c r="C17">
        <f t="shared" si="1"/>
        <v>4.4497074200771703E-4</v>
      </c>
      <c r="D17" t="s">
        <v>34</v>
      </c>
      <c r="E17" t="s">
        <v>19</v>
      </c>
      <c r="F17">
        <v>1</v>
      </c>
      <c r="G17">
        <f t="shared" si="6"/>
        <v>85</v>
      </c>
      <c r="I17">
        <v>2100</v>
      </c>
      <c r="J17" t="s">
        <v>31</v>
      </c>
      <c r="K17">
        <f t="shared" si="7"/>
        <v>87.5</v>
      </c>
      <c r="L17" cm="1">
        <f t="array" ref="L17">STOWA2024_NDJF_T(A17*60,K17,I17,J17,"")</f>
        <v>5612.1259292527257</v>
      </c>
      <c r="M17">
        <f t="shared" si="4"/>
        <v>5.345567861125063E-4</v>
      </c>
    </row>
    <row r="18" spans="1:13" x14ac:dyDescent="0.3">
      <c r="A18">
        <v>12</v>
      </c>
      <c r="B18">
        <f t="shared" si="5"/>
        <v>2.3971034981768076E-4</v>
      </c>
      <c r="C18">
        <f t="shared" si="1"/>
        <v>2.3971034981768076E-4</v>
      </c>
      <c r="D18" t="s">
        <v>34</v>
      </c>
      <c r="E18" t="s">
        <v>19</v>
      </c>
      <c r="F18">
        <v>1</v>
      </c>
      <c r="G18">
        <f t="shared" si="6"/>
        <v>90</v>
      </c>
      <c r="I18">
        <v>2100</v>
      </c>
      <c r="J18" t="s">
        <v>31</v>
      </c>
      <c r="K18">
        <f t="shared" si="7"/>
        <v>92.5</v>
      </c>
      <c r="L18" cm="1">
        <f t="array" ref="L18">STOWA2024_NDJF_T(A18*60,K18,I18,J18,"")</f>
        <v>10174.788061539304</v>
      </c>
      <c r="M18">
        <f t="shared" si="4"/>
        <v>2.9484643629482555E-4</v>
      </c>
    </row>
    <row r="19" spans="1:13" x14ac:dyDescent="0.3">
      <c r="A19">
        <v>12</v>
      </c>
      <c r="B19">
        <f t="shared" si="5"/>
        <v>1.305347903343514E-4</v>
      </c>
      <c r="C19">
        <f t="shared" si="1"/>
        <v>1.305347903343514E-4</v>
      </c>
      <c r="D19" t="s">
        <v>34</v>
      </c>
      <c r="E19" t="s">
        <v>19</v>
      </c>
      <c r="F19">
        <v>1</v>
      </c>
      <c r="G19">
        <f t="shared" si="6"/>
        <v>95</v>
      </c>
      <c r="I19">
        <v>2100</v>
      </c>
      <c r="J19" t="s">
        <v>31</v>
      </c>
      <c r="K19">
        <f t="shared" si="7"/>
        <v>97.5</v>
      </c>
      <c r="L19" cm="1">
        <f t="array" ref="L19">STOWA2024_NDJF_T(A19*60,K19,I19,J19,"")</f>
        <v>18257.987633582969</v>
      </c>
      <c r="M19">
        <f t="shared" si="4"/>
        <v>1.6431164596047415E-4</v>
      </c>
    </row>
    <row r="20" spans="1:13" x14ac:dyDescent="0.3">
      <c r="A20">
        <v>12</v>
      </c>
      <c r="B20">
        <f t="shared" si="5"/>
        <v>7.1830259613553388E-5</v>
      </c>
      <c r="C20">
        <f t="shared" si="1"/>
        <v>7.1830259613553388E-5</v>
      </c>
      <c r="D20" t="s">
        <v>34</v>
      </c>
      <c r="E20" t="s">
        <v>19</v>
      </c>
      <c r="F20">
        <v>1</v>
      </c>
      <c r="G20">
        <f t="shared" si="6"/>
        <v>100</v>
      </c>
      <c r="I20">
        <v>2100</v>
      </c>
      <c r="J20" t="s">
        <v>31</v>
      </c>
      <c r="K20">
        <f t="shared" si="7"/>
        <v>102.5</v>
      </c>
      <c r="L20" cm="1">
        <f t="array" ref="L20">STOWA2024_NDJF_T(A20*60,K20,I20,J20,"")</f>
        <v>32438.960081613081</v>
      </c>
      <c r="M20">
        <f t="shared" si="4"/>
        <v>9.2481386346920762E-5</v>
      </c>
    </row>
    <row r="21" spans="1:13" x14ac:dyDescent="0.3">
      <c r="A21">
        <v>12</v>
      </c>
      <c r="B21">
        <f t="shared" si="5"/>
        <v>3.9925757721874158E-5</v>
      </c>
      <c r="C21">
        <f t="shared" si="1"/>
        <v>3.9925757721874158E-5</v>
      </c>
      <c r="D21" t="s">
        <v>34</v>
      </c>
      <c r="E21" t="s">
        <v>19</v>
      </c>
      <c r="F21">
        <v>1</v>
      </c>
      <c r="G21">
        <f t="shared" si="6"/>
        <v>105</v>
      </c>
      <c r="I21">
        <v>2100</v>
      </c>
      <c r="J21" t="s">
        <v>31</v>
      </c>
      <c r="K21">
        <f t="shared" si="7"/>
        <v>107.5</v>
      </c>
      <c r="L21" cm="1">
        <f t="array" ref="L21">STOWA2024_NDJF_T(A21*60,K21,I21,J21,"")</f>
        <v>57082.373068034824</v>
      </c>
      <c r="M21">
        <f t="shared" si="4"/>
        <v>5.2555628625046603E-5</v>
      </c>
    </row>
    <row r="22" spans="1:13" x14ac:dyDescent="0.3">
      <c r="A22">
        <v>12</v>
      </c>
      <c r="B22">
        <f t="shared" si="5"/>
        <v>2.2410260013891962E-5</v>
      </c>
      <c r="C22">
        <f t="shared" si="1"/>
        <v>2.2410260013891962E-5</v>
      </c>
      <c r="D22" t="s">
        <v>34</v>
      </c>
      <c r="E22" t="s">
        <v>19</v>
      </c>
      <c r="F22">
        <v>1</v>
      </c>
      <c r="G22">
        <f t="shared" si="6"/>
        <v>110</v>
      </c>
      <c r="I22">
        <v>2100</v>
      </c>
      <c r="J22" t="s">
        <v>31</v>
      </c>
      <c r="K22">
        <f t="shared" si="7"/>
        <v>112.5</v>
      </c>
      <c r="L22" cm="1">
        <f t="array" ref="L22">STOWA2024_NDJF_T(A22*60,K22,I22,J22,"")</f>
        <v>99517.774643827535</v>
      </c>
      <c r="M22">
        <f t="shared" si="4"/>
        <v>3.0145368611154641E-5</v>
      </c>
    </row>
    <row r="23" spans="1:13" x14ac:dyDescent="0.3">
      <c r="A23">
        <v>12</v>
      </c>
      <c r="B23">
        <f t="shared" si="5"/>
        <v>1.269825583095694E-5</v>
      </c>
      <c r="C23">
        <f t="shared" si="1"/>
        <v>1.269825583095694E-5</v>
      </c>
      <c r="D23" t="s">
        <v>34</v>
      </c>
      <c r="E23" t="s">
        <v>19</v>
      </c>
      <c r="F23">
        <v>1</v>
      </c>
      <c r="G23">
        <f t="shared" si="6"/>
        <v>115</v>
      </c>
      <c r="I23">
        <v>2100</v>
      </c>
      <c r="J23" t="s">
        <v>31</v>
      </c>
      <c r="K23">
        <f t="shared" si="7"/>
        <v>117.5</v>
      </c>
      <c r="L23" cm="1">
        <f t="array" ref="L23">STOWA2024_NDJF_T(A23*60,K23,I23,J23,"")</f>
        <v>171948.22076263357</v>
      </c>
      <c r="M23">
        <f t="shared" si="4"/>
        <v>1.7447112780197701E-5</v>
      </c>
    </row>
    <row r="24" spans="1:13" x14ac:dyDescent="0.3">
      <c r="A24">
        <v>12</v>
      </c>
      <c r="B24">
        <f t="shared" si="5"/>
        <v>7.2609085544766819E-6</v>
      </c>
      <c r="C24">
        <f t="shared" si="1"/>
        <v>7.2609085544766819E-6</v>
      </c>
      <c r="D24" t="s">
        <v>34</v>
      </c>
      <c r="E24" t="s">
        <v>19</v>
      </c>
      <c r="F24">
        <v>1</v>
      </c>
      <c r="G24">
        <f t="shared" si="6"/>
        <v>120</v>
      </c>
      <c r="I24">
        <v>2100</v>
      </c>
      <c r="J24" t="s">
        <v>31</v>
      </c>
      <c r="K24">
        <f t="shared" si="7"/>
        <v>122.5</v>
      </c>
      <c r="L24" cm="1">
        <f t="array" ref="L24">STOWA2024_NDJF_T(A24*60,K24,I24,J24,"")</f>
        <v>294515.98785195651</v>
      </c>
      <c r="M24">
        <f t="shared" si="4"/>
        <v>1.0186204225721019E-5</v>
      </c>
    </row>
    <row r="25" spans="1:13" x14ac:dyDescent="0.3">
      <c r="A25">
        <v>12</v>
      </c>
      <c r="B25">
        <f t="shared" si="5"/>
        <v>4.1888440228745906E-6</v>
      </c>
      <c r="C25">
        <f t="shared" si="1"/>
        <v>4.1888440228745906E-6</v>
      </c>
      <c r="D25" t="s">
        <v>34</v>
      </c>
      <c r="E25" t="s">
        <v>19</v>
      </c>
      <c r="F25">
        <v>1</v>
      </c>
      <c r="G25">
        <f t="shared" si="6"/>
        <v>125</v>
      </c>
      <c r="I25">
        <v>2100</v>
      </c>
      <c r="J25" t="s">
        <v>31</v>
      </c>
      <c r="K25">
        <f t="shared" si="7"/>
        <v>127.5</v>
      </c>
      <c r="L25" cm="1">
        <f t="array" ref="L25">STOWA2024_NDJF_T(A25*60,K25,I25,J25,"")</f>
        <v>500220.079923857</v>
      </c>
      <c r="M25">
        <f t="shared" si="4"/>
        <v>5.9973602028464288E-6</v>
      </c>
    </row>
    <row r="26" spans="1:13" x14ac:dyDescent="0.3">
      <c r="A26">
        <v>12</v>
      </c>
      <c r="B26">
        <f t="shared" si="5"/>
        <v>2.4372951057775244E-6</v>
      </c>
      <c r="C26">
        <f t="shared" si="1"/>
        <v>2.4372951057775244E-6</v>
      </c>
      <c r="D26" t="s">
        <v>34</v>
      </c>
      <c r="E26" t="s">
        <v>19</v>
      </c>
      <c r="F26">
        <v>1</v>
      </c>
      <c r="G26">
        <f t="shared" si="6"/>
        <v>130</v>
      </c>
      <c r="I26">
        <v>2100</v>
      </c>
      <c r="J26" t="s">
        <v>31</v>
      </c>
      <c r="K26">
        <f t="shared" si="7"/>
        <v>132.5</v>
      </c>
      <c r="L26" cm="1">
        <f t="array" ref="L26">STOWA2024_NDJF_T(A26*60,K26,I26,J26,"")</f>
        <v>842681.22020296182</v>
      </c>
      <c r="M26">
        <f t="shared" si="4"/>
        <v>3.5600650970689044E-6</v>
      </c>
    </row>
    <row r="27" spans="1:13" x14ac:dyDescent="0.3">
      <c r="A27">
        <v>12</v>
      </c>
      <c r="B27">
        <f t="shared" si="5"/>
        <v>1.4299574423239972E-6</v>
      </c>
      <c r="C27">
        <f t="shared" si="1"/>
        <v>1.4299574423239972E-6</v>
      </c>
      <c r="D27" t="s">
        <v>34</v>
      </c>
      <c r="E27" t="s">
        <v>19</v>
      </c>
      <c r="F27">
        <v>1</v>
      </c>
      <c r="G27">
        <f t="shared" si="6"/>
        <v>135</v>
      </c>
      <c r="I27">
        <v>2100</v>
      </c>
      <c r="J27" t="s">
        <v>31</v>
      </c>
      <c r="K27">
        <f t="shared" si="7"/>
        <v>137.5</v>
      </c>
      <c r="L27" cm="1">
        <f t="array" ref="L27">STOWA2024_NDJF_T(A27*60,K27,I27,J27,"")</f>
        <v>1408379.5217191814</v>
      </c>
      <c r="M27">
        <f t="shared" si="4"/>
        <v>2.1301076547449072E-6</v>
      </c>
    </row>
    <row r="28" spans="1:13" x14ac:dyDescent="0.3">
      <c r="A28">
        <v>12</v>
      </c>
      <c r="B28">
        <f t="shared" si="5"/>
        <v>8.4576627846965508E-7</v>
      </c>
      <c r="C28">
        <f t="shared" si="1"/>
        <v>8.4576627846965508E-7</v>
      </c>
      <c r="D28" t="s">
        <v>34</v>
      </c>
      <c r="E28" t="s">
        <v>19</v>
      </c>
      <c r="F28">
        <v>1</v>
      </c>
      <c r="G28">
        <f t="shared" si="6"/>
        <v>140</v>
      </c>
      <c r="I28">
        <v>2100</v>
      </c>
      <c r="J28" t="s">
        <v>31</v>
      </c>
      <c r="K28">
        <f t="shared" si="7"/>
        <v>142.5</v>
      </c>
      <c r="L28" cm="1">
        <f t="array" ref="L28">STOWA2024_NDJF_T(A28*60,K28,I28,J28,"")</f>
        <v>2335827.5731179575</v>
      </c>
      <c r="M28">
        <f t="shared" si="4"/>
        <v>1.2843413762752521E-6</v>
      </c>
    </row>
    <row r="29" spans="1:13" x14ac:dyDescent="0.3">
      <c r="A29">
        <v>12</v>
      </c>
      <c r="B29">
        <f t="shared" si="5"/>
        <v>5.0415216774638722E-7</v>
      </c>
      <c r="C29">
        <f t="shared" si="1"/>
        <v>5.0415216774638722E-7</v>
      </c>
      <c r="D29" t="s">
        <v>34</v>
      </c>
      <c r="E29" t="s">
        <v>19</v>
      </c>
      <c r="F29">
        <v>1</v>
      </c>
      <c r="G29">
        <f t="shared" si="6"/>
        <v>145</v>
      </c>
      <c r="I29">
        <v>2100</v>
      </c>
      <c r="J29" t="s">
        <v>31</v>
      </c>
      <c r="K29">
        <f t="shared" si="7"/>
        <v>147.5</v>
      </c>
      <c r="L29" cm="1">
        <f t="array" ref="L29">STOWA2024_NDJF_T(A29*60,K29,I29,J29,"")</f>
        <v>3845221.0915052765</v>
      </c>
      <c r="M29">
        <f t="shared" si="4"/>
        <v>7.8018920852886491E-7</v>
      </c>
    </row>
    <row r="30" spans="1:13" x14ac:dyDescent="0.3">
      <c r="A30">
        <v>12</v>
      </c>
      <c r="B30">
        <f t="shared" si="5"/>
        <v>3.0280754588798787E-7</v>
      </c>
      <c r="C30">
        <f t="shared" si="1"/>
        <v>3.0280754588798787E-7</v>
      </c>
      <c r="D30" t="s">
        <v>34</v>
      </c>
      <c r="E30" t="s">
        <v>19</v>
      </c>
      <c r="F30">
        <v>1</v>
      </c>
      <c r="G30">
        <f t="shared" si="6"/>
        <v>150</v>
      </c>
      <c r="I30">
        <v>2100</v>
      </c>
      <c r="J30" t="s">
        <v>31</v>
      </c>
      <c r="K30">
        <f t="shared" si="7"/>
        <v>152.5</v>
      </c>
      <c r="L30" cm="1">
        <f t="array" ref="L30">STOWA2024_NDJF_T(A30*60,K30,I30,J30,"")</f>
        <v>6284279.9268911788</v>
      </c>
      <c r="M30">
        <f t="shared" si="4"/>
        <v>4.7738166264087704E-7</v>
      </c>
    </row>
    <row r="31" spans="1:13" x14ac:dyDescent="0.3">
      <c r="A31">
        <v>12</v>
      </c>
      <c r="B31">
        <f t="shared" si="5"/>
        <v>1.8321890463446782E-7</v>
      </c>
      <c r="C31">
        <f t="shared" si="1"/>
        <v>1.8321890463446782E-7</v>
      </c>
      <c r="D31" t="s">
        <v>34</v>
      </c>
      <c r="E31" t="s">
        <v>19</v>
      </c>
      <c r="F31">
        <v>1</v>
      </c>
      <c r="G31">
        <f t="shared" si="6"/>
        <v>155</v>
      </c>
      <c r="I31">
        <v>2100</v>
      </c>
      <c r="J31" t="s">
        <v>31</v>
      </c>
      <c r="K31">
        <f t="shared" si="7"/>
        <v>157.5</v>
      </c>
      <c r="L31" cm="1">
        <f t="array" ref="L31">STOWA2024_NDJF_T(A31*60,K31,I31,J31,"")</f>
        <v>10198435.792251568</v>
      </c>
      <c r="M31">
        <f t="shared" si="4"/>
        <v>2.9416275800640921E-7</v>
      </c>
    </row>
    <row r="32" spans="1:13" x14ac:dyDescent="0.3">
      <c r="A32">
        <v>12</v>
      </c>
      <c r="B32" s="1">
        <f>M31</f>
        <v>2.9416275800640921E-7</v>
      </c>
      <c r="C32">
        <f t="shared" si="1"/>
        <v>2.9416275800640921E-7</v>
      </c>
      <c r="D32" t="s">
        <v>34</v>
      </c>
      <c r="E32" t="s">
        <v>19</v>
      </c>
      <c r="F32">
        <v>1</v>
      </c>
      <c r="G32">
        <f t="shared" si="6"/>
        <v>160</v>
      </c>
      <c r="I32">
        <v>2100</v>
      </c>
      <c r="J32" t="s">
        <v>31</v>
      </c>
      <c r="K32" s="1">
        <v>333</v>
      </c>
      <c r="L32" cm="1">
        <f t="array" ref="L32">STOWA2024_NDJF_T(A32*60,K32,I32,J32,"")</f>
        <v>8967018490888.4609</v>
      </c>
      <c r="M32">
        <f t="shared" si="4"/>
        <v>3.3455936363333597E-13</v>
      </c>
    </row>
    <row r="33" spans="1:13" x14ac:dyDescent="0.3">
      <c r="A33">
        <v>24</v>
      </c>
      <c r="B33" s="1">
        <f>365.25*24/A33 - M33</f>
        <v>311.67209207593044</v>
      </c>
      <c r="C33">
        <f>B33</f>
        <v>311.67209207593044</v>
      </c>
      <c r="D33" t="s">
        <v>34</v>
      </c>
      <c r="E33" t="s">
        <v>19</v>
      </c>
      <c r="F33">
        <v>1</v>
      </c>
      <c r="G33">
        <v>10</v>
      </c>
      <c r="I33">
        <v>2100</v>
      </c>
      <c r="J33" t="s">
        <v>31</v>
      </c>
      <c r="K33" s="1">
        <v>12.5</v>
      </c>
      <c r="L33" cm="1">
        <f t="array" ref="L33">STOWA2024_NDJF_T(A33*60,K33,I33,J33,"")</f>
        <v>5.5993227735797221E-2</v>
      </c>
      <c r="M33">
        <f t="shared" si="4"/>
        <v>53.577907924069535</v>
      </c>
    </row>
    <row r="34" spans="1:13" x14ac:dyDescent="0.3">
      <c r="A34">
        <v>24</v>
      </c>
      <c r="B34">
        <f t="shared" ref="B34:B38" si="8">M33-M34</f>
        <v>29.563194605256598</v>
      </c>
      <c r="C34">
        <f t="shared" ref="C34:C63" si="9">B34</f>
        <v>29.563194605256598</v>
      </c>
      <c r="D34" t="s">
        <v>34</v>
      </c>
      <c r="E34" t="s">
        <v>19</v>
      </c>
      <c r="F34">
        <v>1</v>
      </c>
      <c r="G34">
        <f t="shared" ref="G34:G38" si="10">G33+5</f>
        <v>15</v>
      </c>
      <c r="I34">
        <v>2100</v>
      </c>
      <c r="J34" t="s">
        <v>31</v>
      </c>
      <c r="K34">
        <f t="shared" ref="K34:K38" si="11">AVERAGE(G34:G35)</f>
        <v>17.5</v>
      </c>
      <c r="L34" cm="1">
        <f t="array" ref="L34">STOWA2024_NDJF_T(A34*60,K34,I34,J34,"")</f>
        <v>0.12492341508194577</v>
      </c>
      <c r="M34">
        <f t="shared" si="4"/>
        <v>24.014713318812937</v>
      </c>
    </row>
    <row r="35" spans="1:13" x14ac:dyDescent="0.3">
      <c r="A35">
        <v>24</v>
      </c>
      <c r="B35">
        <f t="shared" si="8"/>
        <v>12.762031434369739</v>
      </c>
      <c r="C35">
        <f t="shared" si="9"/>
        <v>12.762031434369739</v>
      </c>
      <c r="D35" t="s">
        <v>34</v>
      </c>
      <c r="E35" t="s">
        <v>19</v>
      </c>
      <c r="F35">
        <v>1</v>
      </c>
      <c r="G35">
        <f t="shared" si="10"/>
        <v>20</v>
      </c>
      <c r="I35">
        <v>2100</v>
      </c>
      <c r="J35" t="s">
        <v>31</v>
      </c>
      <c r="K35">
        <f t="shared" si="11"/>
        <v>22.5</v>
      </c>
      <c r="L35" cm="1">
        <f t="array" ref="L35">STOWA2024_NDJF_T(A35*60,K35,I35,J35,"")</f>
        <v>0.26660311122342234</v>
      </c>
      <c r="M35">
        <f t="shared" si="4"/>
        <v>11.252681884443199</v>
      </c>
    </row>
    <row r="36" spans="1:13" x14ac:dyDescent="0.3">
      <c r="A36">
        <v>24</v>
      </c>
      <c r="B36">
        <f t="shared" si="8"/>
        <v>5.7660673311996353</v>
      </c>
      <c r="C36">
        <f t="shared" si="9"/>
        <v>5.7660673311996353</v>
      </c>
      <c r="D36" t="s">
        <v>34</v>
      </c>
      <c r="E36" t="s">
        <v>19</v>
      </c>
      <c r="F36">
        <v>1</v>
      </c>
      <c r="G36">
        <f t="shared" si="10"/>
        <v>25</v>
      </c>
      <c r="I36">
        <v>2100</v>
      </c>
      <c r="J36" t="s">
        <v>31</v>
      </c>
      <c r="K36">
        <f t="shared" si="11"/>
        <v>27.5</v>
      </c>
      <c r="L36" cm="1">
        <f t="array" ref="L36">STOWA2024_NDJF_T(A36*60,K36,I36,J36,"")</f>
        <v>0.54678526637641556</v>
      </c>
      <c r="M36">
        <f t="shared" si="4"/>
        <v>5.4866145532435633</v>
      </c>
    </row>
    <row r="37" spans="1:13" x14ac:dyDescent="0.3">
      <c r="A37">
        <v>24</v>
      </c>
      <c r="B37">
        <f t="shared" si="8"/>
        <v>2.7134734799357876</v>
      </c>
      <c r="C37">
        <f t="shared" si="9"/>
        <v>2.7134734799357876</v>
      </c>
      <c r="D37" t="s">
        <v>34</v>
      </c>
      <c r="E37" t="s">
        <v>19</v>
      </c>
      <c r="F37">
        <v>1</v>
      </c>
      <c r="G37">
        <f t="shared" si="10"/>
        <v>30</v>
      </c>
      <c r="I37">
        <v>2100</v>
      </c>
      <c r="J37" t="s">
        <v>31</v>
      </c>
      <c r="K37">
        <f t="shared" si="11"/>
        <v>32.5</v>
      </c>
      <c r="L37" cm="1">
        <f t="array" ref="L37">STOWA2024_NDJF_T(A37*60,K37,I37,J37,"")</f>
        <v>1.0818057649052917</v>
      </c>
      <c r="M37">
        <f t="shared" si="4"/>
        <v>2.7731410733077757</v>
      </c>
    </row>
    <row r="38" spans="1:13" x14ac:dyDescent="0.3">
      <c r="A38">
        <v>24</v>
      </c>
      <c r="B38">
        <f t="shared" si="8"/>
        <v>1.3255704601296823</v>
      </c>
      <c r="C38">
        <f t="shared" si="9"/>
        <v>1.3255704601296823</v>
      </c>
      <c r="D38" t="s">
        <v>34</v>
      </c>
      <c r="E38" t="s">
        <v>19</v>
      </c>
      <c r="F38">
        <v>1</v>
      </c>
      <c r="G38">
        <f t="shared" si="10"/>
        <v>35</v>
      </c>
      <c r="I38">
        <v>2100</v>
      </c>
      <c r="J38" t="s">
        <v>31</v>
      </c>
      <c r="K38">
        <f t="shared" si="11"/>
        <v>37.5</v>
      </c>
      <c r="L38" cm="1">
        <f t="array" ref="L38">STOWA2024_NDJF_T(A38*60,K38,I38,J38,"")</f>
        <v>2.0724377606793212</v>
      </c>
      <c r="M38">
        <f t="shared" si="4"/>
        <v>1.4475706131780934</v>
      </c>
    </row>
    <row r="39" spans="1:13" x14ac:dyDescent="0.3">
      <c r="A39">
        <v>24</v>
      </c>
      <c r="B39">
        <f>M38-M39</f>
        <v>0.6693517416267365</v>
      </c>
      <c r="C39">
        <f t="shared" si="9"/>
        <v>0.6693517416267365</v>
      </c>
      <c r="D39" t="s">
        <v>34</v>
      </c>
      <c r="E39" t="s">
        <v>19</v>
      </c>
      <c r="F39">
        <v>1</v>
      </c>
      <c r="G39">
        <f>G38+5</f>
        <v>40</v>
      </c>
      <c r="I39">
        <v>2100</v>
      </c>
      <c r="J39" t="s">
        <v>31</v>
      </c>
      <c r="K39">
        <f>AVERAGE(G39:G40)</f>
        <v>42.5</v>
      </c>
      <c r="L39" cm="1">
        <f t="array" ref="L39">STOWA2024_NDJF_T(A39*60,K39,I39,J39,"")</f>
        <v>3.8549566319557198</v>
      </c>
      <c r="M39">
        <f t="shared" si="4"/>
        <v>0.77821887155135694</v>
      </c>
    </row>
    <row r="40" spans="1:13" x14ac:dyDescent="0.3">
      <c r="A40">
        <v>24</v>
      </c>
      <c r="B40">
        <f t="shared" ref="B40:B62" si="12">M39-M40</f>
        <v>0.34843781959289422</v>
      </c>
      <c r="C40">
        <f t="shared" si="9"/>
        <v>0.34843781959289422</v>
      </c>
      <c r="D40" t="s">
        <v>34</v>
      </c>
      <c r="E40" t="s">
        <v>19</v>
      </c>
      <c r="F40">
        <v>1</v>
      </c>
      <c r="G40">
        <f t="shared" ref="G40:G63" si="13">G39+5</f>
        <v>45</v>
      </c>
      <c r="I40">
        <v>2100</v>
      </c>
      <c r="J40" t="s">
        <v>31</v>
      </c>
      <c r="K40">
        <f t="shared" ref="K40:K62" si="14">AVERAGE(G40:G41)</f>
        <v>47.5</v>
      </c>
      <c r="L40" cm="1">
        <f t="array" ref="L40">STOWA2024_NDJF_T(A40*60,K40,I40,J40,"")</f>
        <v>6.9802984248126938</v>
      </c>
      <c r="M40">
        <f t="shared" si="4"/>
        <v>0.42978105195846272</v>
      </c>
    </row>
    <row r="41" spans="1:13" x14ac:dyDescent="0.3">
      <c r="A41">
        <v>24</v>
      </c>
      <c r="B41">
        <f t="shared" si="12"/>
        <v>0.18650373502977635</v>
      </c>
      <c r="C41">
        <f t="shared" si="9"/>
        <v>0.18650373502977635</v>
      </c>
      <c r="D41" t="s">
        <v>34</v>
      </c>
      <c r="E41" t="s">
        <v>19</v>
      </c>
      <c r="F41">
        <v>1</v>
      </c>
      <c r="G41">
        <f t="shared" si="13"/>
        <v>50</v>
      </c>
      <c r="I41">
        <v>2100</v>
      </c>
      <c r="J41" t="s">
        <v>31</v>
      </c>
      <c r="K41">
        <f t="shared" si="14"/>
        <v>52.5</v>
      </c>
      <c r="L41" cm="1">
        <f t="array" ref="L41">STOWA2024_NDJF_T(A41*60,K41,I41,J41,"")</f>
        <v>12.331605913260756</v>
      </c>
      <c r="M41">
        <f t="shared" si="4"/>
        <v>0.24327731692868637</v>
      </c>
    </row>
    <row r="42" spans="1:13" x14ac:dyDescent="0.3">
      <c r="A42">
        <v>24</v>
      </c>
      <c r="B42">
        <f t="shared" si="12"/>
        <v>0.10240719466926773</v>
      </c>
      <c r="C42">
        <f t="shared" si="9"/>
        <v>0.10240719466926773</v>
      </c>
      <c r="D42" t="s">
        <v>34</v>
      </c>
      <c r="E42" t="s">
        <v>19</v>
      </c>
      <c r="F42">
        <v>1</v>
      </c>
      <c r="G42">
        <f t="shared" si="13"/>
        <v>55</v>
      </c>
      <c r="I42">
        <v>2100</v>
      </c>
      <c r="J42" t="s">
        <v>31</v>
      </c>
      <c r="K42">
        <f t="shared" si="14"/>
        <v>57.5</v>
      </c>
      <c r="L42" cm="1">
        <f t="array" ref="L42">STOWA2024_NDJF_T(A42*60,K42,I42,J42,"")</f>
        <v>21.296212084457238</v>
      </c>
      <c r="M42">
        <f t="shared" si="4"/>
        <v>0.14087012225941864</v>
      </c>
    </row>
    <row r="43" spans="1:13" x14ac:dyDescent="0.3">
      <c r="A43">
        <v>24</v>
      </c>
      <c r="B43">
        <f t="shared" si="12"/>
        <v>5.7571840997540855E-2</v>
      </c>
      <c r="C43">
        <f t="shared" si="9"/>
        <v>5.7571840997540855E-2</v>
      </c>
      <c r="D43" t="s">
        <v>34</v>
      </c>
      <c r="E43" t="s">
        <v>19</v>
      </c>
      <c r="F43">
        <v>1</v>
      </c>
      <c r="G43">
        <f t="shared" si="13"/>
        <v>60</v>
      </c>
      <c r="I43">
        <v>2100</v>
      </c>
      <c r="J43" t="s">
        <v>31</v>
      </c>
      <c r="K43">
        <f t="shared" si="14"/>
        <v>62.5</v>
      </c>
      <c r="L43" cm="1">
        <f t="array" ref="L43">STOWA2024_NDJF_T(A43*60,K43,I43,J43,"")</f>
        <v>36.015148866858759</v>
      </c>
      <c r="M43">
        <f t="shared" si="4"/>
        <v>8.3298281261877785E-2</v>
      </c>
    </row>
    <row r="44" spans="1:13" x14ac:dyDescent="0.3">
      <c r="A44">
        <v>24</v>
      </c>
      <c r="B44">
        <f t="shared" si="12"/>
        <v>3.3077752394325713E-2</v>
      </c>
      <c r="C44">
        <f t="shared" si="9"/>
        <v>3.3077752394325713E-2</v>
      </c>
      <c r="D44" t="s">
        <v>34</v>
      </c>
      <c r="E44" t="s">
        <v>19</v>
      </c>
      <c r="F44">
        <v>1</v>
      </c>
      <c r="G44">
        <f t="shared" si="13"/>
        <v>65</v>
      </c>
      <c r="I44">
        <v>2100</v>
      </c>
      <c r="J44" t="s">
        <v>31</v>
      </c>
      <c r="K44">
        <f t="shared" si="14"/>
        <v>67.5</v>
      </c>
      <c r="L44" cm="1">
        <f t="array" ref="L44">STOWA2024_NDJF_T(A44*60,K44,I44,J44,"")</f>
        <v>59.736527425108953</v>
      </c>
      <c r="M44">
        <f t="shared" si="4"/>
        <v>5.0220528867552072E-2</v>
      </c>
    </row>
    <row r="45" spans="1:13" x14ac:dyDescent="0.3">
      <c r="A45">
        <v>24</v>
      </c>
      <c r="B45">
        <f t="shared" si="12"/>
        <v>1.9391509435349452E-2</v>
      </c>
      <c r="C45">
        <f t="shared" si="9"/>
        <v>1.9391509435349452E-2</v>
      </c>
      <c r="D45" t="s">
        <v>34</v>
      </c>
      <c r="E45" t="s">
        <v>19</v>
      </c>
      <c r="F45">
        <v>1</v>
      </c>
      <c r="G45">
        <f t="shared" si="13"/>
        <v>70</v>
      </c>
      <c r="I45">
        <v>2100</v>
      </c>
      <c r="J45" t="s">
        <v>31</v>
      </c>
      <c r="K45">
        <f t="shared" si="14"/>
        <v>72.5</v>
      </c>
      <c r="L45" cm="1">
        <f t="array" ref="L45">STOWA2024_NDJF_T(A45*60,K45,I45,J45,"")</f>
        <v>97.310912096877587</v>
      </c>
      <c r="M45">
        <f t="shared" si="4"/>
        <v>3.082901943220262E-2</v>
      </c>
    </row>
    <row r="46" spans="1:13" x14ac:dyDescent="0.3">
      <c r="A46">
        <v>24</v>
      </c>
      <c r="B46">
        <f t="shared" si="12"/>
        <v>1.1583613957862386E-2</v>
      </c>
      <c r="C46">
        <f t="shared" si="9"/>
        <v>1.1583613957862386E-2</v>
      </c>
      <c r="D46" t="s">
        <v>34</v>
      </c>
      <c r="E46" t="s">
        <v>19</v>
      </c>
      <c r="F46">
        <v>1</v>
      </c>
      <c r="G46">
        <f t="shared" si="13"/>
        <v>75</v>
      </c>
      <c r="I46">
        <v>2100</v>
      </c>
      <c r="J46" t="s">
        <v>31</v>
      </c>
      <c r="K46">
        <f t="shared" si="14"/>
        <v>77.5</v>
      </c>
      <c r="L46" cm="1">
        <f t="array" ref="L46">STOWA2024_NDJF_T(A46*60,K46,I46,J46,"")</f>
        <v>155.8813610864099</v>
      </c>
      <c r="M46">
        <f t="shared" si="4"/>
        <v>1.9245405474340234E-2</v>
      </c>
    </row>
    <row r="47" spans="1:13" x14ac:dyDescent="0.3">
      <c r="A47">
        <v>24</v>
      </c>
      <c r="B47">
        <f t="shared" si="12"/>
        <v>7.0415056519414314E-3</v>
      </c>
      <c r="C47">
        <f t="shared" si="9"/>
        <v>7.0415056519414314E-3</v>
      </c>
      <c r="D47" t="s">
        <v>34</v>
      </c>
      <c r="E47" t="s">
        <v>19</v>
      </c>
      <c r="F47">
        <v>1</v>
      </c>
      <c r="G47">
        <f t="shared" si="13"/>
        <v>80</v>
      </c>
      <c r="I47">
        <v>2100</v>
      </c>
      <c r="J47" t="s">
        <v>31</v>
      </c>
      <c r="K47">
        <f t="shared" si="14"/>
        <v>82.5</v>
      </c>
      <c r="L47" cm="1">
        <f t="array" ref="L47">STOWA2024_NDJF_T(A47*60,K47,I47,J47,"")</f>
        <v>245.82306014130481</v>
      </c>
      <c r="M47">
        <f t="shared" si="4"/>
        <v>1.2203899822398803E-2</v>
      </c>
    </row>
    <row r="48" spans="1:13" x14ac:dyDescent="0.3">
      <c r="A48">
        <v>24</v>
      </c>
      <c r="B48">
        <f t="shared" si="12"/>
        <v>4.350882464655835E-3</v>
      </c>
      <c r="C48">
        <f t="shared" si="9"/>
        <v>4.350882464655835E-3</v>
      </c>
      <c r="D48" t="s">
        <v>34</v>
      </c>
      <c r="E48" t="s">
        <v>19</v>
      </c>
      <c r="F48">
        <v>1</v>
      </c>
      <c r="G48">
        <f t="shared" si="13"/>
        <v>85</v>
      </c>
      <c r="I48">
        <v>2100</v>
      </c>
      <c r="J48" t="s">
        <v>31</v>
      </c>
      <c r="K48">
        <f t="shared" si="14"/>
        <v>87.5</v>
      </c>
      <c r="L48" cm="1">
        <f t="array" ref="L48">STOWA2024_NDJF_T(A48*60,K48,I48,J48,"")</f>
        <v>382.01876595141368</v>
      </c>
      <c r="M48">
        <f t="shared" si="4"/>
        <v>7.8530173577429675E-3</v>
      </c>
    </row>
    <row r="49" spans="1:13" x14ac:dyDescent="0.3">
      <c r="A49">
        <v>24</v>
      </c>
      <c r="B49">
        <f t="shared" si="12"/>
        <v>2.7297861661521932E-3</v>
      </c>
      <c r="C49">
        <f t="shared" si="9"/>
        <v>2.7297861661521932E-3</v>
      </c>
      <c r="D49" t="s">
        <v>34</v>
      </c>
      <c r="E49" t="s">
        <v>19</v>
      </c>
      <c r="F49">
        <v>1</v>
      </c>
      <c r="G49">
        <f t="shared" si="13"/>
        <v>90</v>
      </c>
      <c r="I49">
        <v>2100</v>
      </c>
      <c r="J49" t="s">
        <v>31</v>
      </c>
      <c r="K49">
        <f t="shared" si="14"/>
        <v>92.5</v>
      </c>
      <c r="L49" cm="1">
        <f t="array" ref="L49">STOWA2024_NDJF_T(A49*60,K49,I49,J49,"")</f>
        <v>585.56795268661176</v>
      </c>
      <c r="M49">
        <f t="shared" si="4"/>
        <v>5.1232311915907743E-3</v>
      </c>
    </row>
    <row r="50" spans="1:13" x14ac:dyDescent="0.3">
      <c r="A50">
        <v>24</v>
      </c>
      <c r="B50">
        <f t="shared" si="12"/>
        <v>1.7374090171741875E-3</v>
      </c>
      <c r="C50">
        <f t="shared" si="9"/>
        <v>1.7374090171741875E-3</v>
      </c>
      <c r="D50" t="s">
        <v>34</v>
      </c>
      <c r="E50" t="s">
        <v>19</v>
      </c>
      <c r="F50">
        <v>1</v>
      </c>
      <c r="G50">
        <f t="shared" si="13"/>
        <v>95</v>
      </c>
      <c r="I50">
        <v>2100</v>
      </c>
      <c r="J50" t="s">
        <v>31</v>
      </c>
      <c r="K50">
        <f t="shared" si="14"/>
        <v>97.5</v>
      </c>
      <c r="L50" cm="1">
        <f t="array" ref="L50">STOWA2024_NDJF_T(A50*60,K50,I50,J50,"")</f>
        <v>886.04771469338368</v>
      </c>
      <c r="M50">
        <f t="shared" si="4"/>
        <v>3.3858221744165868E-3</v>
      </c>
    </row>
    <row r="51" spans="1:13" x14ac:dyDescent="0.3">
      <c r="A51">
        <v>24</v>
      </c>
      <c r="B51">
        <f t="shared" si="12"/>
        <v>1.1208693673878524E-3</v>
      </c>
      <c r="C51">
        <f t="shared" si="9"/>
        <v>1.1208693673878524E-3</v>
      </c>
      <c r="D51" t="s">
        <v>34</v>
      </c>
      <c r="E51" t="s">
        <v>19</v>
      </c>
      <c r="F51">
        <v>1</v>
      </c>
      <c r="G51">
        <f t="shared" si="13"/>
        <v>100</v>
      </c>
      <c r="I51">
        <v>2100</v>
      </c>
      <c r="J51" t="s">
        <v>31</v>
      </c>
      <c r="K51">
        <f t="shared" si="14"/>
        <v>102.5</v>
      </c>
      <c r="L51" cm="1">
        <f t="array" ref="L51">STOWA2024_NDJF_T(A51*60,K51,I51,J51,"")</f>
        <v>1324.5309088517095</v>
      </c>
      <c r="M51">
        <f t="shared" si="4"/>
        <v>2.2649528070287344E-3</v>
      </c>
    </row>
    <row r="52" spans="1:13" x14ac:dyDescent="0.3">
      <c r="A52">
        <v>24</v>
      </c>
      <c r="B52">
        <f t="shared" si="12"/>
        <v>7.3232592838045609E-4</v>
      </c>
      <c r="C52">
        <f t="shared" si="9"/>
        <v>7.3232592838045609E-4</v>
      </c>
      <c r="D52" t="s">
        <v>34</v>
      </c>
      <c r="E52" t="s">
        <v>19</v>
      </c>
      <c r="F52">
        <v>1</v>
      </c>
      <c r="G52">
        <f t="shared" si="13"/>
        <v>105</v>
      </c>
      <c r="I52">
        <v>2100</v>
      </c>
      <c r="J52" t="s">
        <v>31</v>
      </c>
      <c r="K52">
        <f t="shared" si="14"/>
        <v>107.5</v>
      </c>
      <c r="L52" cm="1">
        <f t="array" ref="L52">STOWA2024_NDJF_T(A52*60,K52,I52,J52,"")</f>
        <v>1957.4235854756062</v>
      </c>
      <c r="M52">
        <f t="shared" si="4"/>
        <v>1.5326268786482783E-3</v>
      </c>
    </row>
    <row r="53" spans="1:13" x14ac:dyDescent="0.3">
      <c r="A53">
        <v>24</v>
      </c>
      <c r="B53">
        <f t="shared" si="12"/>
        <v>4.8425402898436692E-4</v>
      </c>
      <c r="C53">
        <f t="shared" si="9"/>
        <v>4.8425402898436692E-4</v>
      </c>
      <c r="D53" t="s">
        <v>34</v>
      </c>
      <c r="E53" t="s">
        <v>19</v>
      </c>
      <c r="F53">
        <v>1</v>
      </c>
      <c r="G53">
        <f t="shared" si="13"/>
        <v>110</v>
      </c>
      <c r="I53">
        <v>2100</v>
      </c>
      <c r="J53" t="s">
        <v>31</v>
      </c>
      <c r="K53">
        <f t="shared" si="14"/>
        <v>112.5</v>
      </c>
      <c r="L53" cm="1">
        <f t="array" ref="L53">STOWA2024_NDJF_T(A53*60,K53,I53,J53,"")</f>
        <v>2861.5773490907777</v>
      </c>
      <c r="M53">
        <f t="shared" si="4"/>
        <v>1.0483728496639114E-3</v>
      </c>
    </row>
    <row r="54" spans="1:13" x14ac:dyDescent="0.3">
      <c r="A54">
        <v>24</v>
      </c>
      <c r="B54">
        <f t="shared" si="12"/>
        <v>3.2387041391635516E-4</v>
      </c>
      <c r="C54">
        <f t="shared" si="9"/>
        <v>3.2387041391635516E-4</v>
      </c>
      <c r="D54" t="s">
        <v>34</v>
      </c>
      <c r="E54" t="s">
        <v>19</v>
      </c>
      <c r="F54">
        <v>1</v>
      </c>
      <c r="G54">
        <f t="shared" si="13"/>
        <v>115</v>
      </c>
      <c r="I54">
        <v>2100</v>
      </c>
      <c r="J54" t="s">
        <v>31</v>
      </c>
      <c r="K54">
        <f t="shared" si="14"/>
        <v>117.5</v>
      </c>
      <c r="L54" cm="1">
        <f t="array" ref="L54">STOWA2024_NDJF_T(A54*60,K54,I54,J54,"")</f>
        <v>4140.7728283267115</v>
      </c>
      <c r="M54">
        <f t="shared" si="4"/>
        <v>7.2450243574755623E-4</v>
      </c>
    </row>
    <row r="55" spans="1:13" x14ac:dyDescent="0.3">
      <c r="A55">
        <v>24</v>
      </c>
      <c r="B55">
        <f t="shared" si="12"/>
        <v>2.1893116765784519E-4</v>
      </c>
      <c r="C55">
        <f t="shared" si="9"/>
        <v>2.1893116765784519E-4</v>
      </c>
      <c r="D55" t="s">
        <v>34</v>
      </c>
      <c r="E55" t="s">
        <v>19</v>
      </c>
      <c r="F55">
        <v>1</v>
      </c>
      <c r="G55">
        <f t="shared" si="13"/>
        <v>120</v>
      </c>
      <c r="I55">
        <v>2100</v>
      </c>
      <c r="J55" t="s">
        <v>31</v>
      </c>
      <c r="K55">
        <f t="shared" si="14"/>
        <v>122.5</v>
      </c>
      <c r="L55" cm="1">
        <f t="array" ref="L55">STOWA2024_NDJF_T(A55*60,K55,I55,J55,"")</f>
        <v>5933.8815105839149</v>
      </c>
      <c r="M55">
        <f t="shared" si="4"/>
        <v>5.0557126808971104E-4</v>
      </c>
    </row>
    <row r="56" spans="1:13" x14ac:dyDescent="0.3">
      <c r="A56">
        <v>24</v>
      </c>
      <c r="B56">
        <f t="shared" si="12"/>
        <v>1.4951065098339409E-4</v>
      </c>
      <c r="C56">
        <f t="shared" si="9"/>
        <v>1.4951065098339409E-4</v>
      </c>
      <c r="D56" t="s">
        <v>34</v>
      </c>
      <c r="E56" t="s">
        <v>19</v>
      </c>
      <c r="F56">
        <v>1</v>
      </c>
      <c r="G56">
        <f t="shared" si="13"/>
        <v>125</v>
      </c>
      <c r="I56">
        <v>2100</v>
      </c>
      <c r="J56" t="s">
        <v>31</v>
      </c>
      <c r="K56">
        <f t="shared" si="14"/>
        <v>127.5</v>
      </c>
      <c r="L56" cm="1">
        <f t="array" ref="L56">STOWA2024_NDJF_T(A56*60,K56,I56,J56,"")</f>
        <v>8425.531653516804</v>
      </c>
      <c r="M56">
        <f t="shared" si="4"/>
        <v>3.5606061710631695E-4</v>
      </c>
    </row>
    <row r="57" spans="1:13" x14ac:dyDescent="0.3">
      <c r="A57">
        <v>24</v>
      </c>
      <c r="B57">
        <f t="shared" si="12"/>
        <v>1.0309112714965997E-4</v>
      </c>
      <c r="C57">
        <f t="shared" si="9"/>
        <v>1.0309112714965997E-4</v>
      </c>
      <c r="D57" t="s">
        <v>34</v>
      </c>
      <c r="E57" t="s">
        <v>19</v>
      </c>
      <c r="F57">
        <v>1</v>
      </c>
      <c r="G57">
        <f t="shared" si="13"/>
        <v>130</v>
      </c>
      <c r="I57">
        <v>2100</v>
      </c>
      <c r="J57" t="s">
        <v>31</v>
      </c>
      <c r="K57">
        <f t="shared" si="14"/>
        <v>132.5</v>
      </c>
      <c r="L57" cm="1">
        <f t="array" ref="L57">STOWA2024_NDJF_T(A57*60,K57,I57,J57,"")</f>
        <v>11859.137639539103</v>
      </c>
      <c r="M57">
        <f t="shared" si="4"/>
        <v>2.5296948995665698E-4</v>
      </c>
    </row>
    <row r="58" spans="1:13" x14ac:dyDescent="0.3">
      <c r="A58">
        <v>24</v>
      </c>
      <c r="B58">
        <f t="shared" si="12"/>
        <v>7.1742266762784516E-5</v>
      </c>
      <c r="C58">
        <f t="shared" si="9"/>
        <v>7.1742266762784516E-5</v>
      </c>
      <c r="D58" t="s">
        <v>34</v>
      </c>
      <c r="E58" t="s">
        <v>19</v>
      </c>
      <c r="F58">
        <v>1</v>
      </c>
      <c r="G58">
        <f t="shared" si="13"/>
        <v>135</v>
      </c>
      <c r="I58">
        <v>2100</v>
      </c>
      <c r="J58" t="s">
        <v>31</v>
      </c>
      <c r="K58">
        <f t="shared" si="14"/>
        <v>137.5</v>
      </c>
      <c r="L58" cm="1">
        <f t="array" ref="L58">STOWA2024_NDJF_T(A58*60,K58,I58,J58,"")</f>
        <v>16553.804374029794</v>
      </c>
      <c r="M58">
        <f t="shared" si="4"/>
        <v>1.8122722319387246E-4</v>
      </c>
    </row>
    <row r="59" spans="1:13" x14ac:dyDescent="0.3">
      <c r="A59">
        <v>24</v>
      </c>
      <c r="B59">
        <f t="shared" si="12"/>
        <v>5.0362864281984498E-5</v>
      </c>
      <c r="C59">
        <f t="shared" si="9"/>
        <v>5.0362864281984498E-5</v>
      </c>
      <c r="D59" t="s">
        <v>34</v>
      </c>
      <c r="E59" t="s">
        <v>19</v>
      </c>
      <c r="F59">
        <v>1</v>
      </c>
      <c r="G59">
        <f t="shared" si="13"/>
        <v>140</v>
      </c>
      <c r="I59">
        <v>2100</v>
      </c>
      <c r="J59" t="s">
        <v>31</v>
      </c>
      <c r="K59">
        <f t="shared" si="14"/>
        <v>142.5</v>
      </c>
      <c r="L59" cm="1">
        <f t="array" ref="L59">STOWA2024_NDJF_T(A59*60,K59,I59,J59,"")</f>
        <v>22924.500031516793</v>
      </c>
      <c r="M59">
        <f t="shared" si="4"/>
        <v>1.3086435891188796E-4</v>
      </c>
    </row>
    <row r="60" spans="1:13" x14ac:dyDescent="0.3">
      <c r="A60">
        <v>24</v>
      </c>
      <c r="B60">
        <f t="shared" si="12"/>
        <v>3.5650064256589035E-5</v>
      </c>
      <c r="C60">
        <f t="shared" si="9"/>
        <v>3.5650064256589035E-5</v>
      </c>
      <c r="D60" t="s">
        <v>34</v>
      </c>
      <c r="E60" t="s">
        <v>19</v>
      </c>
      <c r="F60">
        <v>1</v>
      </c>
      <c r="G60">
        <f t="shared" si="13"/>
        <v>145</v>
      </c>
      <c r="I60">
        <v>2100</v>
      </c>
      <c r="J60" t="s">
        <v>31</v>
      </c>
      <c r="K60">
        <f t="shared" si="14"/>
        <v>147.5</v>
      </c>
      <c r="L60" cm="1">
        <f t="array" ref="L60">STOWA2024_NDJF_T(A60*60,K60,I60,J60,"")</f>
        <v>31507.874010523297</v>
      </c>
      <c r="M60">
        <f t="shared" si="4"/>
        <v>9.5214294655298926E-5</v>
      </c>
    </row>
    <row r="61" spans="1:13" x14ac:dyDescent="0.3">
      <c r="A61">
        <v>24</v>
      </c>
      <c r="B61">
        <f t="shared" si="12"/>
        <v>2.5436127344728599E-5</v>
      </c>
      <c r="C61">
        <f t="shared" si="9"/>
        <v>2.5436127344728599E-5</v>
      </c>
      <c r="D61" t="s">
        <v>34</v>
      </c>
      <c r="E61" t="s">
        <v>19</v>
      </c>
      <c r="F61">
        <v>1</v>
      </c>
      <c r="G61">
        <f t="shared" si="13"/>
        <v>150</v>
      </c>
      <c r="I61">
        <v>2100</v>
      </c>
      <c r="J61" t="s">
        <v>31</v>
      </c>
      <c r="K61">
        <f t="shared" si="14"/>
        <v>152.5</v>
      </c>
      <c r="L61" cm="1">
        <f t="array" ref="L61">STOWA2024_NDJF_T(A61*60,K61,I61,J61,"")</f>
        <v>42993.390563663401</v>
      </c>
      <c r="M61">
        <f t="shared" si="4"/>
        <v>6.9778167310570327E-5</v>
      </c>
    </row>
    <row r="62" spans="1:13" x14ac:dyDescent="0.3">
      <c r="A62">
        <v>24</v>
      </c>
      <c r="B62">
        <f t="shared" si="12"/>
        <v>1.8287462632064476E-5</v>
      </c>
      <c r="C62">
        <f t="shared" si="9"/>
        <v>1.8287462632064476E-5</v>
      </c>
      <c r="D62" t="s">
        <v>34</v>
      </c>
      <c r="E62" t="s">
        <v>19</v>
      </c>
      <c r="F62">
        <v>1</v>
      </c>
      <c r="G62">
        <f t="shared" si="13"/>
        <v>155</v>
      </c>
      <c r="I62">
        <v>2100</v>
      </c>
      <c r="J62" t="s">
        <v>31</v>
      </c>
      <c r="K62">
        <f t="shared" si="14"/>
        <v>157.5</v>
      </c>
      <c r="L62" cm="1">
        <f t="array" ref="L62">STOWA2024_NDJF_T(A62*60,K62,I62,J62,"")</f>
        <v>58262.94316092963</v>
      </c>
      <c r="M62">
        <f t="shared" si="4"/>
        <v>5.1490704678505852E-5</v>
      </c>
    </row>
    <row r="63" spans="1:13" x14ac:dyDescent="0.3">
      <c r="A63">
        <v>24</v>
      </c>
      <c r="B63" s="1">
        <f>M62</f>
        <v>5.1490704678505852E-5</v>
      </c>
      <c r="C63">
        <f t="shared" si="9"/>
        <v>5.1490704678505852E-5</v>
      </c>
      <c r="D63" t="s">
        <v>34</v>
      </c>
      <c r="E63" t="s">
        <v>19</v>
      </c>
      <c r="F63">
        <v>1</v>
      </c>
      <c r="G63">
        <f t="shared" si="13"/>
        <v>160</v>
      </c>
      <c r="I63">
        <v>2100</v>
      </c>
      <c r="J63" t="s">
        <v>31</v>
      </c>
      <c r="K63" s="1">
        <v>999</v>
      </c>
      <c r="L63" cm="1">
        <f t="array" ref="L63">STOWA2024_NDJF_T(A63*60,K63,I63,J63,"")</f>
        <v>91477893260704.984</v>
      </c>
      <c r="M63">
        <f t="shared" si="4"/>
        <v>3.2794808593265586E-14</v>
      </c>
    </row>
    <row r="64" spans="1:13" x14ac:dyDescent="0.3">
      <c r="A64">
        <v>48</v>
      </c>
      <c r="B64" s="1">
        <f>365.25*24/A64 - M64</f>
        <v>102.57593865020007</v>
      </c>
      <c r="C64">
        <f>B64</f>
        <v>102.57593865020007</v>
      </c>
      <c r="D64" t="s">
        <v>34</v>
      </c>
      <c r="E64" t="s">
        <v>19</v>
      </c>
      <c r="F64">
        <v>1</v>
      </c>
      <c r="G64">
        <v>10</v>
      </c>
      <c r="I64">
        <v>2100</v>
      </c>
      <c r="J64" t="s">
        <v>31</v>
      </c>
      <c r="K64" s="1">
        <v>12.5</v>
      </c>
      <c r="L64" cm="1">
        <f t="array" ref="L64">STOWA2024_NDJF_T(A64*60,K64,I64,J64,"")</f>
        <v>3.747701658724694E-2</v>
      </c>
      <c r="M64">
        <f t="shared" si="4"/>
        <v>80.049061349799928</v>
      </c>
    </row>
    <row r="65" spans="1:13" x14ac:dyDescent="0.3">
      <c r="A65">
        <v>48</v>
      </c>
      <c r="B65">
        <f t="shared" ref="B65:B69" si="15">M64-M65</f>
        <v>36.210321395235923</v>
      </c>
      <c r="C65">
        <f t="shared" ref="C65:C94" si="16">B65</f>
        <v>36.210321395235923</v>
      </c>
      <c r="D65" t="s">
        <v>34</v>
      </c>
      <c r="E65" t="s">
        <v>19</v>
      </c>
      <c r="F65">
        <v>1</v>
      </c>
      <c r="G65">
        <f t="shared" ref="G65:G69" si="17">G64+5</f>
        <v>15</v>
      </c>
      <c r="I65">
        <v>2100</v>
      </c>
      <c r="J65" t="s">
        <v>31</v>
      </c>
      <c r="K65">
        <f t="shared" ref="K65:K69" si="18">AVERAGE(G65:G66)</f>
        <v>17.5</v>
      </c>
      <c r="L65" cm="1">
        <f t="array" ref="L65">STOWA2024_NDJF_T(A65*60,K65,I65,J65,"")</f>
        <v>6.8432623818780014E-2</v>
      </c>
      <c r="M65">
        <f t="shared" si="4"/>
        <v>43.838739954564005</v>
      </c>
    </row>
    <row r="66" spans="1:13" x14ac:dyDescent="0.3">
      <c r="A66">
        <v>48</v>
      </c>
      <c r="B66">
        <f t="shared" si="15"/>
        <v>19.354392554343516</v>
      </c>
      <c r="C66">
        <f t="shared" si="16"/>
        <v>19.354392554343516</v>
      </c>
      <c r="D66" t="s">
        <v>34</v>
      </c>
      <c r="E66" t="s">
        <v>19</v>
      </c>
      <c r="F66">
        <v>1</v>
      </c>
      <c r="G66">
        <f t="shared" si="17"/>
        <v>20</v>
      </c>
      <c r="I66">
        <v>2100</v>
      </c>
      <c r="J66" t="s">
        <v>31</v>
      </c>
      <c r="K66">
        <f t="shared" si="18"/>
        <v>22.5</v>
      </c>
      <c r="L66" cm="1">
        <f t="array" ref="L66">STOWA2024_NDJF_T(A66*60,K66,I66,J66,"")</f>
        <v>0.12252726000665161</v>
      </c>
      <c r="M66">
        <f t="shared" si="4"/>
        <v>24.484347400220489</v>
      </c>
    </row>
    <row r="67" spans="1:13" x14ac:dyDescent="0.3">
      <c r="A67">
        <v>48</v>
      </c>
      <c r="B67">
        <f t="shared" si="15"/>
        <v>10.555420178647928</v>
      </c>
      <c r="C67">
        <f t="shared" si="16"/>
        <v>10.555420178647928</v>
      </c>
      <c r="D67" t="s">
        <v>34</v>
      </c>
      <c r="E67" t="s">
        <v>19</v>
      </c>
      <c r="F67">
        <v>1</v>
      </c>
      <c r="G67">
        <f t="shared" si="17"/>
        <v>25</v>
      </c>
      <c r="I67">
        <v>2100</v>
      </c>
      <c r="J67" t="s">
        <v>31</v>
      </c>
      <c r="K67">
        <f t="shared" si="18"/>
        <v>27.5</v>
      </c>
      <c r="L67" cm="1">
        <f t="array" ref="L67">STOWA2024_NDJF_T(A67*60,K67,I67,J67,"")</f>
        <v>0.21537911371621793</v>
      </c>
      <c r="M67">
        <f t="shared" ref="M67:M130" si="19">1/L67 * 12/4</f>
        <v>13.928927221572561</v>
      </c>
    </row>
    <row r="68" spans="1:13" x14ac:dyDescent="0.3">
      <c r="A68">
        <v>48</v>
      </c>
      <c r="B68">
        <f t="shared" si="15"/>
        <v>5.8669748037174454</v>
      </c>
      <c r="C68">
        <f t="shared" si="16"/>
        <v>5.8669748037174454</v>
      </c>
      <c r="D68" t="s">
        <v>34</v>
      </c>
      <c r="E68" t="s">
        <v>19</v>
      </c>
      <c r="F68">
        <v>1</v>
      </c>
      <c r="G68">
        <f t="shared" si="17"/>
        <v>30</v>
      </c>
      <c r="I68">
        <v>2100</v>
      </c>
      <c r="J68" t="s">
        <v>31</v>
      </c>
      <c r="K68">
        <f t="shared" si="18"/>
        <v>32.5</v>
      </c>
      <c r="L68" cm="1">
        <f t="array" ref="L68">STOWA2024_NDJF_T(A68*60,K68,I68,J68,"")</f>
        <v>0.37211829647565087</v>
      </c>
      <c r="M68">
        <f t="shared" si="19"/>
        <v>8.0619524178551156</v>
      </c>
    </row>
    <row r="69" spans="1:13" x14ac:dyDescent="0.3">
      <c r="A69">
        <v>48</v>
      </c>
      <c r="B69">
        <f t="shared" si="15"/>
        <v>3.3191638704478663</v>
      </c>
      <c r="C69">
        <f t="shared" si="16"/>
        <v>3.3191638704478663</v>
      </c>
      <c r="D69" t="s">
        <v>34</v>
      </c>
      <c r="E69" t="s">
        <v>19</v>
      </c>
      <c r="F69">
        <v>1</v>
      </c>
      <c r="G69">
        <f t="shared" si="17"/>
        <v>35</v>
      </c>
      <c r="I69">
        <v>2100</v>
      </c>
      <c r="J69" t="s">
        <v>31</v>
      </c>
      <c r="K69">
        <f t="shared" si="18"/>
        <v>37.5</v>
      </c>
      <c r="L69" cm="1">
        <f t="array" ref="L69">STOWA2024_NDJF_T(A69*60,K69,I69,J69,"")</f>
        <v>0.63253926883162781</v>
      </c>
      <c r="M69">
        <f t="shared" si="19"/>
        <v>4.7427885474072493</v>
      </c>
    </row>
    <row r="70" spans="1:13" x14ac:dyDescent="0.3">
      <c r="A70">
        <v>48</v>
      </c>
      <c r="B70">
        <f>M69-M70</f>
        <v>1.9093165790246229</v>
      </c>
      <c r="C70">
        <f t="shared" si="16"/>
        <v>1.9093165790246229</v>
      </c>
      <c r="D70" t="s">
        <v>34</v>
      </c>
      <c r="E70" t="s">
        <v>19</v>
      </c>
      <c r="F70">
        <v>1</v>
      </c>
      <c r="G70">
        <f>G69+5</f>
        <v>40</v>
      </c>
      <c r="I70">
        <v>2100</v>
      </c>
      <c r="J70" t="s">
        <v>31</v>
      </c>
      <c r="K70">
        <f>AVERAGE(G70:G71)</f>
        <v>42.5</v>
      </c>
      <c r="L70" cm="1">
        <f t="array" ref="L70">STOWA2024_NDJF_T(A70*60,K70,I70,J70,"")</f>
        <v>1.0587717236929044</v>
      </c>
      <c r="M70">
        <f t="shared" si="19"/>
        <v>2.8334719683826264</v>
      </c>
    </row>
    <row r="71" spans="1:13" x14ac:dyDescent="0.3">
      <c r="A71">
        <v>48</v>
      </c>
      <c r="B71">
        <f t="shared" ref="B71:B93" si="20">M70-M71</f>
        <v>1.1162091419983904</v>
      </c>
      <c r="C71">
        <f t="shared" si="16"/>
        <v>1.1162091419983904</v>
      </c>
      <c r="D71" t="s">
        <v>34</v>
      </c>
      <c r="E71" t="s">
        <v>19</v>
      </c>
      <c r="F71">
        <v>1</v>
      </c>
      <c r="G71">
        <f t="shared" ref="G71:G94" si="21">G70+5</f>
        <v>45</v>
      </c>
      <c r="I71">
        <v>2100</v>
      </c>
      <c r="J71" t="s">
        <v>31</v>
      </c>
      <c r="K71">
        <f t="shared" ref="K71:K93" si="22">AVERAGE(G71:G72)</f>
        <v>47.5</v>
      </c>
      <c r="L71" cm="1">
        <f t="array" ref="L71">STOWA2024_NDJF_T(A71*60,K71,I71,J71,"")</f>
        <v>1.7469661334931574</v>
      </c>
      <c r="M71">
        <f t="shared" si="19"/>
        <v>1.717262826384236</v>
      </c>
    </row>
    <row r="72" spans="1:13" x14ac:dyDescent="0.3">
      <c r="A72">
        <v>48</v>
      </c>
      <c r="B72">
        <f t="shared" si="20"/>
        <v>0.66219467097347406</v>
      </c>
      <c r="C72">
        <f t="shared" si="16"/>
        <v>0.66219467097347406</v>
      </c>
      <c r="D72" t="s">
        <v>34</v>
      </c>
      <c r="E72" t="s">
        <v>19</v>
      </c>
      <c r="F72">
        <v>1</v>
      </c>
      <c r="G72">
        <f t="shared" si="21"/>
        <v>50</v>
      </c>
      <c r="I72">
        <v>2100</v>
      </c>
      <c r="J72" t="s">
        <v>31</v>
      </c>
      <c r="K72">
        <f t="shared" si="22"/>
        <v>52.5</v>
      </c>
      <c r="L72" cm="1">
        <f t="array" ref="L72">STOWA2024_NDJF_T(A72*60,K72,I72,J72,"")</f>
        <v>2.8434182044211465</v>
      </c>
      <c r="M72">
        <f t="shared" si="19"/>
        <v>1.0550681554107619</v>
      </c>
    </row>
    <row r="73" spans="1:13" x14ac:dyDescent="0.3">
      <c r="A73">
        <v>48</v>
      </c>
      <c r="B73">
        <f t="shared" si="20"/>
        <v>0.39840482136195132</v>
      </c>
      <c r="C73">
        <f t="shared" si="16"/>
        <v>0.39840482136195132</v>
      </c>
      <c r="D73" t="s">
        <v>34</v>
      </c>
      <c r="E73" t="s">
        <v>19</v>
      </c>
      <c r="F73">
        <v>1</v>
      </c>
      <c r="G73">
        <f t="shared" si="21"/>
        <v>55</v>
      </c>
      <c r="I73">
        <v>2100</v>
      </c>
      <c r="J73" t="s">
        <v>31</v>
      </c>
      <c r="K73">
        <f t="shared" si="22"/>
        <v>57.5</v>
      </c>
      <c r="L73" cm="1">
        <f t="array" ref="L73">STOWA2024_NDJF_T(A73*60,K73,I73,J73,"")</f>
        <v>4.5685511044187619</v>
      </c>
      <c r="M73">
        <f t="shared" si="19"/>
        <v>0.65666333404881061</v>
      </c>
    </row>
    <row r="74" spans="1:13" x14ac:dyDescent="0.3">
      <c r="A74">
        <v>48</v>
      </c>
      <c r="B74">
        <f t="shared" si="20"/>
        <v>0.24291558583422224</v>
      </c>
      <c r="C74">
        <f t="shared" si="16"/>
        <v>0.24291558583422224</v>
      </c>
      <c r="D74" t="s">
        <v>34</v>
      </c>
      <c r="E74" t="s">
        <v>19</v>
      </c>
      <c r="F74">
        <v>1</v>
      </c>
      <c r="G74">
        <f t="shared" si="21"/>
        <v>60</v>
      </c>
      <c r="I74">
        <v>2100</v>
      </c>
      <c r="J74" t="s">
        <v>31</v>
      </c>
      <c r="K74">
        <f t="shared" si="22"/>
        <v>62.5</v>
      </c>
      <c r="L74" cm="1">
        <f t="array" ref="L74">STOWA2024_NDJF_T(A74*60,K74,I74,J74,"")</f>
        <v>7.2507947486014208</v>
      </c>
      <c r="M74">
        <f t="shared" si="19"/>
        <v>0.41374774821458837</v>
      </c>
    </row>
    <row r="75" spans="1:13" x14ac:dyDescent="0.3">
      <c r="A75">
        <v>48</v>
      </c>
      <c r="B75">
        <f t="shared" si="20"/>
        <v>0.15000552988501936</v>
      </c>
      <c r="C75">
        <f t="shared" si="16"/>
        <v>0.15000552988501936</v>
      </c>
      <c r="D75" t="s">
        <v>34</v>
      </c>
      <c r="E75" t="s">
        <v>19</v>
      </c>
      <c r="F75">
        <v>1</v>
      </c>
      <c r="G75">
        <f t="shared" si="21"/>
        <v>65</v>
      </c>
      <c r="I75">
        <v>2100</v>
      </c>
      <c r="J75" t="s">
        <v>31</v>
      </c>
      <c r="K75">
        <f t="shared" si="22"/>
        <v>67.5</v>
      </c>
      <c r="L75" cm="1">
        <f t="array" ref="L75">STOWA2024_NDJF_T(A75*60,K75,I75,J75,"")</f>
        <v>11.374743182948578</v>
      </c>
      <c r="M75">
        <f t="shared" si="19"/>
        <v>0.26374221832956901</v>
      </c>
    </row>
    <row r="76" spans="1:13" x14ac:dyDescent="0.3">
      <c r="A76">
        <v>48</v>
      </c>
      <c r="B76">
        <f t="shared" si="20"/>
        <v>9.3744520805777332E-2</v>
      </c>
      <c r="C76">
        <f t="shared" si="16"/>
        <v>9.3744520805777332E-2</v>
      </c>
      <c r="D76" t="s">
        <v>34</v>
      </c>
      <c r="E76" t="s">
        <v>19</v>
      </c>
      <c r="F76">
        <v>1</v>
      </c>
      <c r="G76">
        <f t="shared" si="21"/>
        <v>70</v>
      </c>
      <c r="I76">
        <v>2100</v>
      </c>
      <c r="J76" t="s">
        <v>31</v>
      </c>
      <c r="K76">
        <f t="shared" si="22"/>
        <v>72.5</v>
      </c>
      <c r="L76" cm="1">
        <f t="array" ref="L76">STOWA2024_NDJF_T(A76*60,K76,I76,J76,"")</f>
        <v>17.647297838137725</v>
      </c>
      <c r="M76">
        <f t="shared" si="19"/>
        <v>0.16999769752379168</v>
      </c>
    </row>
    <row r="77" spans="1:13" x14ac:dyDescent="0.3">
      <c r="A77">
        <v>48</v>
      </c>
      <c r="B77">
        <f t="shared" si="20"/>
        <v>5.9264219282477382E-2</v>
      </c>
      <c r="C77">
        <f t="shared" si="16"/>
        <v>5.9264219282477382E-2</v>
      </c>
      <c r="D77" t="s">
        <v>34</v>
      </c>
      <c r="E77" t="s">
        <v>19</v>
      </c>
      <c r="F77">
        <v>1</v>
      </c>
      <c r="G77">
        <f t="shared" si="21"/>
        <v>75</v>
      </c>
      <c r="I77">
        <v>2100</v>
      </c>
      <c r="J77" t="s">
        <v>31</v>
      </c>
      <c r="K77">
        <f t="shared" si="22"/>
        <v>77.5</v>
      </c>
      <c r="L77" cm="1">
        <f t="array" ref="L77">STOWA2024_NDJF_T(A77*60,K77,I77,J77,"")</f>
        <v>27.092077731562757</v>
      </c>
      <c r="M77">
        <f t="shared" si="19"/>
        <v>0.1107334782413143</v>
      </c>
    </row>
    <row r="78" spans="1:13" x14ac:dyDescent="0.3">
      <c r="A78">
        <v>48</v>
      </c>
      <c r="B78">
        <f t="shared" si="20"/>
        <v>3.7875262626044764E-2</v>
      </c>
      <c r="C78">
        <f t="shared" si="16"/>
        <v>3.7875262626044764E-2</v>
      </c>
      <c r="D78" t="s">
        <v>34</v>
      </c>
      <c r="E78" t="s">
        <v>19</v>
      </c>
      <c r="F78">
        <v>1</v>
      </c>
      <c r="G78">
        <f t="shared" si="21"/>
        <v>80</v>
      </c>
      <c r="I78">
        <v>2100</v>
      </c>
      <c r="J78" t="s">
        <v>31</v>
      </c>
      <c r="K78">
        <f t="shared" si="22"/>
        <v>82.5</v>
      </c>
      <c r="L78" cm="1">
        <f t="array" ref="L78">STOWA2024_NDJF_T(A78*60,K78,I78,J78,"")</f>
        <v>41.175864309408972</v>
      </c>
      <c r="M78">
        <f t="shared" si="19"/>
        <v>7.2858215615269534E-2</v>
      </c>
    </row>
    <row r="79" spans="1:13" x14ac:dyDescent="0.3">
      <c r="A79">
        <v>48</v>
      </c>
      <c r="B79">
        <f t="shared" si="20"/>
        <v>2.4458122604941235E-2</v>
      </c>
      <c r="C79">
        <f t="shared" si="16"/>
        <v>2.4458122604941235E-2</v>
      </c>
      <c r="D79" t="s">
        <v>34</v>
      </c>
      <c r="E79" t="s">
        <v>19</v>
      </c>
      <c r="F79">
        <v>1</v>
      </c>
      <c r="G79">
        <f t="shared" si="21"/>
        <v>85</v>
      </c>
      <c r="I79">
        <v>2100</v>
      </c>
      <c r="J79" t="s">
        <v>31</v>
      </c>
      <c r="K79">
        <f t="shared" si="22"/>
        <v>87.5</v>
      </c>
      <c r="L79" cm="1">
        <f t="array" ref="L79">STOWA2024_NDJF_T(A79*60,K79,I79,J79,"")</f>
        <v>61.983351960910845</v>
      </c>
      <c r="M79">
        <f t="shared" si="19"/>
        <v>4.8400093010328299E-2</v>
      </c>
    </row>
    <row r="80" spans="1:13" x14ac:dyDescent="0.3">
      <c r="A80">
        <v>48</v>
      </c>
      <c r="B80">
        <f t="shared" si="20"/>
        <v>1.5951868486205376E-2</v>
      </c>
      <c r="C80">
        <f t="shared" si="16"/>
        <v>1.5951868486205376E-2</v>
      </c>
      <c r="D80" t="s">
        <v>34</v>
      </c>
      <c r="E80" t="s">
        <v>19</v>
      </c>
      <c r="F80">
        <v>1</v>
      </c>
      <c r="G80">
        <f t="shared" si="21"/>
        <v>90</v>
      </c>
      <c r="I80">
        <v>2100</v>
      </c>
      <c r="J80" t="s">
        <v>31</v>
      </c>
      <c r="K80">
        <f t="shared" si="22"/>
        <v>92.5</v>
      </c>
      <c r="L80" cm="1">
        <f t="array" ref="L80">STOWA2024_NDJF_T(A80*60,K80,I80,J80,"")</f>
        <v>92.45498155899763</v>
      </c>
      <c r="M80">
        <f t="shared" si="19"/>
        <v>3.2448224524122923E-2</v>
      </c>
    </row>
    <row r="81" spans="1:13" x14ac:dyDescent="0.3">
      <c r="A81">
        <v>48</v>
      </c>
      <c r="B81">
        <f t="shared" si="20"/>
        <v>1.0503073001066773E-2</v>
      </c>
      <c r="C81">
        <f t="shared" si="16"/>
        <v>1.0503073001066773E-2</v>
      </c>
      <c r="D81" t="s">
        <v>34</v>
      </c>
      <c r="E81" t="s">
        <v>19</v>
      </c>
      <c r="F81">
        <v>1</v>
      </c>
      <c r="G81">
        <f t="shared" si="21"/>
        <v>95</v>
      </c>
      <c r="I81">
        <v>2100</v>
      </c>
      <c r="J81" t="s">
        <v>31</v>
      </c>
      <c r="K81">
        <f t="shared" si="22"/>
        <v>97.5</v>
      </c>
      <c r="L81" cm="1">
        <f t="array" ref="L81">STOWA2024_NDJF_T(A81*60,K81,I81,J81,"")</f>
        <v>136.7044559636839</v>
      </c>
      <c r="M81">
        <f t="shared" si="19"/>
        <v>2.194515152305615E-2</v>
      </c>
    </row>
    <row r="82" spans="1:13" x14ac:dyDescent="0.3">
      <c r="A82">
        <v>48</v>
      </c>
      <c r="B82">
        <f t="shared" si="20"/>
        <v>6.9784472604063411E-3</v>
      </c>
      <c r="C82">
        <f t="shared" si="16"/>
        <v>6.9784472604063411E-3</v>
      </c>
      <c r="D82" t="s">
        <v>34</v>
      </c>
      <c r="E82" t="s">
        <v>19</v>
      </c>
      <c r="F82">
        <v>1</v>
      </c>
      <c r="G82">
        <f t="shared" si="21"/>
        <v>100</v>
      </c>
      <c r="I82">
        <v>2100</v>
      </c>
      <c r="J82" t="s">
        <v>31</v>
      </c>
      <c r="K82">
        <f t="shared" si="22"/>
        <v>102.5</v>
      </c>
      <c r="L82" cm="1">
        <f t="array" ref="L82">STOWA2024_NDJF_T(A82*60,K82,I82,J82,"")</f>
        <v>200.44493078457202</v>
      </c>
      <c r="M82">
        <f t="shared" si="19"/>
        <v>1.4966704262649809E-2</v>
      </c>
    </row>
    <row r="83" spans="1:13" x14ac:dyDescent="0.3">
      <c r="A83">
        <v>48</v>
      </c>
      <c r="B83">
        <f t="shared" si="20"/>
        <v>4.6770441151763528E-3</v>
      </c>
      <c r="C83">
        <f t="shared" si="16"/>
        <v>4.6770441151763528E-3</v>
      </c>
      <c r="D83" t="s">
        <v>34</v>
      </c>
      <c r="E83" t="s">
        <v>19</v>
      </c>
      <c r="F83">
        <v>1</v>
      </c>
      <c r="G83">
        <f t="shared" si="21"/>
        <v>105</v>
      </c>
      <c r="I83">
        <v>2100</v>
      </c>
      <c r="J83" t="s">
        <v>31</v>
      </c>
      <c r="K83">
        <f t="shared" si="22"/>
        <v>107.5</v>
      </c>
      <c r="L83" cm="1">
        <f t="array" ref="L83">STOWA2024_NDJF_T(A83*60,K83,I83,J83,"")</f>
        <v>291.5548188184452</v>
      </c>
      <c r="M83">
        <f t="shared" si="19"/>
        <v>1.0289660147473456E-2</v>
      </c>
    </row>
    <row r="84" spans="1:13" x14ac:dyDescent="0.3">
      <c r="A84">
        <v>48</v>
      </c>
      <c r="B84">
        <f t="shared" si="20"/>
        <v>3.1608036242806933E-3</v>
      </c>
      <c r="C84">
        <f t="shared" si="16"/>
        <v>3.1608036242806933E-3</v>
      </c>
      <c r="D84" t="s">
        <v>34</v>
      </c>
      <c r="E84" t="s">
        <v>19</v>
      </c>
      <c r="F84">
        <v>1</v>
      </c>
      <c r="G84">
        <f t="shared" si="21"/>
        <v>110</v>
      </c>
      <c r="I84">
        <v>2100</v>
      </c>
      <c r="J84" t="s">
        <v>31</v>
      </c>
      <c r="K84">
        <f t="shared" si="22"/>
        <v>112.5</v>
      </c>
      <c r="L84" cm="1">
        <f t="array" ref="L84">STOWA2024_NDJF_T(A84*60,K84,I84,J84,"")</f>
        <v>420.82485322013554</v>
      </c>
      <c r="M84">
        <f t="shared" si="19"/>
        <v>7.1288565231927628E-3</v>
      </c>
    </row>
    <row r="85" spans="1:13" x14ac:dyDescent="0.3">
      <c r="A85">
        <v>48</v>
      </c>
      <c r="B85">
        <f t="shared" si="20"/>
        <v>2.153186482895213E-3</v>
      </c>
      <c r="C85">
        <f t="shared" si="16"/>
        <v>2.153186482895213E-3</v>
      </c>
      <c r="D85" t="s">
        <v>34</v>
      </c>
      <c r="E85" t="s">
        <v>19</v>
      </c>
      <c r="F85">
        <v>1</v>
      </c>
      <c r="G85">
        <f t="shared" si="21"/>
        <v>115</v>
      </c>
      <c r="I85">
        <v>2100</v>
      </c>
      <c r="J85" t="s">
        <v>31</v>
      </c>
      <c r="K85">
        <f t="shared" si="22"/>
        <v>117.5</v>
      </c>
      <c r="L85" cm="1">
        <f t="array" ref="L85">STOWA2024_NDJF_T(A85*60,K85,I85,J85,"")</f>
        <v>602.93387135867977</v>
      </c>
      <c r="M85">
        <f t="shared" si="19"/>
        <v>4.9756700402975498E-3</v>
      </c>
    </row>
    <row r="86" spans="1:13" x14ac:dyDescent="0.3">
      <c r="A86">
        <v>48</v>
      </c>
      <c r="B86">
        <f t="shared" si="20"/>
        <v>1.4781337932455963E-3</v>
      </c>
      <c r="C86">
        <f t="shared" si="16"/>
        <v>1.4781337932455963E-3</v>
      </c>
      <c r="D86" t="s">
        <v>34</v>
      </c>
      <c r="E86" t="s">
        <v>19</v>
      </c>
      <c r="F86">
        <v>1</v>
      </c>
      <c r="G86">
        <f t="shared" si="21"/>
        <v>120</v>
      </c>
      <c r="I86">
        <v>2100</v>
      </c>
      <c r="J86" t="s">
        <v>31</v>
      </c>
      <c r="K86">
        <f t="shared" si="22"/>
        <v>122.5</v>
      </c>
      <c r="L86" cm="1">
        <f t="array" ref="L86">STOWA2024_NDJF_T(A86*60,K86,I86,J86,"")</f>
        <v>857.74665023948705</v>
      </c>
      <c r="M86">
        <f t="shared" si="19"/>
        <v>3.4975362470519534E-3</v>
      </c>
    </row>
    <row r="87" spans="1:13" x14ac:dyDescent="0.3">
      <c r="A87">
        <v>48</v>
      </c>
      <c r="B87">
        <f t="shared" si="20"/>
        <v>1.0221880183217632E-3</v>
      </c>
      <c r="C87">
        <f t="shared" si="16"/>
        <v>1.0221880183217632E-3</v>
      </c>
      <c r="D87" t="s">
        <v>34</v>
      </c>
      <c r="E87" t="s">
        <v>19</v>
      </c>
      <c r="F87">
        <v>1</v>
      </c>
      <c r="G87">
        <f t="shared" si="21"/>
        <v>125</v>
      </c>
      <c r="I87">
        <v>2100</v>
      </c>
      <c r="J87" t="s">
        <v>31</v>
      </c>
      <c r="K87">
        <f t="shared" si="22"/>
        <v>127.5</v>
      </c>
      <c r="L87" cm="1">
        <f t="array" ref="L87">STOWA2024_NDJF_T(A87*60,K87,I87,J87,"")</f>
        <v>1211.950692504766</v>
      </c>
      <c r="M87">
        <f t="shared" si="19"/>
        <v>2.4753482287301902E-3</v>
      </c>
    </row>
    <row r="88" spans="1:13" x14ac:dyDescent="0.3">
      <c r="A88">
        <v>48</v>
      </c>
      <c r="B88">
        <f t="shared" si="20"/>
        <v>7.118936569930844E-4</v>
      </c>
      <c r="C88">
        <f t="shared" si="16"/>
        <v>7.118936569930844E-4</v>
      </c>
      <c r="D88" t="s">
        <v>34</v>
      </c>
      <c r="E88" t="s">
        <v>19</v>
      </c>
      <c r="F88">
        <v>1</v>
      </c>
      <c r="G88">
        <f t="shared" si="21"/>
        <v>130</v>
      </c>
      <c r="I88">
        <v>2100</v>
      </c>
      <c r="J88" t="s">
        <v>31</v>
      </c>
      <c r="K88">
        <f t="shared" si="22"/>
        <v>132.5</v>
      </c>
      <c r="L88" cm="1">
        <f t="array" ref="L88">STOWA2024_NDJF_T(A88*60,K88,I88,J88,"")</f>
        <v>1701.2062845740477</v>
      </c>
      <c r="M88">
        <f t="shared" si="19"/>
        <v>1.7634545717371058E-3</v>
      </c>
    </row>
    <row r="89" spans="1:13" x14ac:dyDescent="0.3">
      <c r="A89">
        <v>48</v>
      </c>
      <c r="B89">
        <f t="shared" si="20"/>
        <v>4.9919374593152964E-4</v>
      </c>
      <c r="C89">
        <f t="shared" si="16"/>
        <v>4.9919374593152964E-4</v>
      </c>
      <c r="D89" t="s">
        <v>34</v>
      </c>
      <c r="E89" t="s">
        <v>19</v>
      </c>
      <c r="F89">
        <v>1</v>
      </c>
      <c r="G89">
        <f t="shared" si="21"/>
        <v>135</v>
      </c>
      <c r="I89">
        <v>2100</v>
      </c>
      <c r="J89" t="s">
        <v>31</v>
      </c>
      <c r="K89">
        <f t="shared" si="22"/>
        <v>137.5</v>
      </c>
      <c r="L89" cm="1">
        <f t="array" ref="L89">STOWA2024_NDJF_T(A89*60,K89,I89,J89,"")</f>
        <v>2372.9280689278858</v>
      </c>
      <c r="M89">
        <f t="shared" si="19"/>
        <v>1.2642608258055762E-3</v>
      </c>
    </row>
    <row r="90" spans="1:13" x14ac:dyDescent="0.3">
      <c r="A90">
        <v>48</v>
      </c>
      <c r="B90">
        <f t="shared" si="20"/>
        <v>3.523548017137847E-4</v>
      </c>
      <c r="C90">
        <f t="shared" si="16"/>
        <v>3.523548017137847E-4</v>
      </c>
      <c r="D90" t="s">
        <v>34</v>
      </c>
      <c r="E90" t="s">
        <v>19</v>
      </c>
      <c r="F90">
        <v>1</v>
      </c>
      <c r="G90">
        <f t="shared" si="21"/>
        <v>140</v>
      </c>
      <c r="I90">
        <v>2100</v>
      </c>
      <c r="J90" t="s">
        <v>31</v>
      </c>
      <c r="K90">
        <f t="shared" si="22"/>
        <v>142.5</v>
      </c>
      <c r="L90" cm="1">
        <f t="array" ref="L90">STOWA2024_NDJF_T(A90*60,K90,I90,J90,"")</f>
        <v>3289.8126788753652</v>
      </c>
      <c r="M90">
        <f t="shared" si="19"/>
        <v>9.1190602409179148E-4</v>
      </c>
    </row>
    <row r="91" spans="1:13" x14ac:dyDescent="0.3">
      <c r="A91">
        <v>48</v>
      </c>
      <c r="B91">
        <f t="shared" si="20"/>
        <v>2.5027553606495328E-4</v>
      </c>
      <c r="C91">
        <f t="shared" si="16"/>
        <v>2.5027553606495328E-4</v>
      </c>
      <c r="D91" t="s">
        <v>34</v>
      </c>
      <c r="E91" t="s">
        <v>19</v>
      </c>
      <c r="F91">
        <v>1</v>
      </c>
      <c r="G91">
        <f t="shared" si="21"/>
        <v>145</v>
      </c>
      <c r="I91">
        <v>2100</v>
      </c>
      <c r="J91" t="s">
        <v>31</v>
      </c>
      <c r="K91">
        <f t="shared" si="22"/>
        <v>147.5</v>
      </c>
      <c r="L91" cm="1">
        <f t="array" ref="L91">STOWA2024_NDJF_T(A91*60,K91,I91,J91,"")</f>
        <v>4534.2529618712324</v>
      </c>
      <c r="M91">
        <f t="shared" si="19"/>
        <v>6.616304880268382E-4</v>
      </c>
    </row>
    <row r="92" spans="1:13" x14ac:dyDescent="0.3">
      <c r="A92">
        <v>48</v>
      </c>
      <c r="B92">
        <f t="shared" si="20"/>
        <v>1.7886081716732304E-4</v>
      </c>
      <c r="C92">
        <f t="shared" si="16"/>
        <v>1.7886081716732304E-4</v>
      </c>
      <c r="D92" t="s">
        <v>34</v>
      </c>
      <c r="E92" t="s">
        <v>19</v>
      </c>
      <c r="F92">
        <v>1</v>
      </c>
      <c r="G92">
        <f t="shared" si="21"/>
        <v>150</v>
      </c>
      <c r="I92">
        <v>2100</v>
      </c>
      <c r="J92" t="s">
        <v>31</v>
      </c>
      <c r="K92">
        <f t="shared" si="22"/>
        <v>152.5</v>
      </c>
      <c r="L92" cm="1">
        <f t="array" ref="L92">STOWA2024_NDJF_T(A92*60,K92,I92,J92,"")</f>
        <v>6214.1434747937865</v>
      </c>
      <c r="M92">
        <f t="shared" si="19"/>
        <v>4.8276967085951515E-4</v>
      </c>
    </row>
    <row r="93" spans="1:13" x14ac:dyDescent="0.3">
      <c r="A93">
        <v>48</v>
      </c>
      <c r="B93">
        <f t="shared" si="20"/>
        <v>1.2857811628903869E-4</v>
      </c>
      <c r="C93">
        <f t="shared" si="16"/>
        <v>1.2857811628903869E-4</v>
      </c>
      <c r="D93" t="s">
        <v>34</v>
      </c>
      <c r="E93" t="s">
        <v>19</v>
      </c>
      <c r="F93">
        <v>1</v>
      </c>
      <c r="G93">
        <f t="shared" si="21"/>
        <v>155</v>
      </c>
      <c r="I93">
        <v>2100</v>
      </c>
      <c r="J93" t="s">
        <v>31</v>
      </c>
      <c r="K93">
        <f t="shared" si="22"/>
        <v>157.5</v>
      </c>
      <c r="L93" cm="1">
        <f t="array" ref="L93">STOWA2024_NDJF_T(A93*60,K93,I93,J93,"")</f>
        <v>8469.9930342440293</v>
      </c>
      <c r="M93">
        <f t="shared" si="19"/>
        <v>3.5419155457047647E-4</v>
      </c>
    </row>
    <row r="94" spans="1:13" x14ac:dyDescent="0.3">
      <c r="A94">
        <v>48</v>
      </c>
      <c r="B94" s="1">
        <f>M93</f>
        <v>3.5419155457047647E-4</v>
      </c>
      <c r="C94">
        <f t="shared" si="16"/>
        <v>3.5419155457047647E-4</v>
      </c>
      <c r="D94" t="s">
        <v>34</v>
      </c>
      <c r="E94" t="s">
        <v>19</v>
      </c>
      <c r="F94">
        <v>1</v>
      </c>
      <c r="G94">
        <f t="shared" si="21"/>
        <v>160</v>
      </c>
      <c r="I94">
        <v>2100</v>
      </c>
      <c r="J94" t="s">
        <v>31</v>
      </c>
      <c r="K94" s="1">
        <v>999</v>
      </c>
      <c r="L94" cm="1">
        <f t="array" ref="L94">STOWA2024_NDJF_T(A94*60,K94,I94,J94,"")</f>
        <v>295407341122968.25</v>
      </c>
      <c r="M94">
        <f t="shared" si="19"/>
        <v>1.0155468677913456E-14</v>
      </c>
    </row>
    <row r="95" spans="1:13" x14ac:dyDescent="0.3">
      <c r="A95">
        <v>96</v>
      </c>
      <c r="B95" s="1">
        <f>365.25*24/A95 - M95</f>
        <v>-2.5908660299232906</v>
      </c>
      <c r="C95">
        <f>B95</f>
        <v>-2.5908660299232906</v>
      </c>
      <c r="D95" t="s">
        <v>34</v>
      </c>
      <c r="E95" t="s">
        <v>19</v>
      </c>
      <c r="F95">
        <v>1</v>
      </c>
      <c r="G95">
        <v>10</v>
      </c>
      <c r="I95">
        <v>2100</v>
      </c>
      <c r="J95" t="s">
        <v>31</v>
      </c>
      <c r="K95" s="1">
        <v>12.5</v>
      </c>
      <c r="L95" cm="1">
        <f t="array" ref="L95">STOWA2024_NDJF_T(A95*60,K95,I95,J95,"")</f>
        <v>3.1947736559773787E-2</v>
      </c>
      <c r="M95">
        <f t="shared" si="19"/>
        <v>93.903366029923291</v>
      </c>
    </row>
    <row r="96" spans="1:13" x14ac:dyDescent="0.3">
      <c r="A96">
        <v>96</v>
      </c>
      <c r="B96">
        <f t="shared" ref="B96:B100" si="23">M95-M96</f>
        <v>31.652615848397247</v>
      </c>
      <c r="C96">
        <f t="shared" ref="C96:C125" si="24">B96</f>
        <v>31.652615848397247</v>
      </c>
      <c r="D96" t="s">
        <v>34</v>
      </c>
      <c r="E96" t="s">
        <v>19</v>
      </c>
      <c r="F96">
        <v>1</v>
      </c>
      <c r="G96">
        <f t="shared" ref="G96:G100" si="25">G95+5</f>
        <v>15</v>
      </c>
      <c r="I96">
        <v>2100</v>
      </c>
      <c r="J96" t="s">
        <v>31</v>
      </c>
      <c r="K96">
        <f t="shared" ref="K96:K100" si="26">AVERAGE(G96:G97)</f>
        <v>17.5</v>
      </c>
      <c r="L96" cm="1">
        <f t="array" ref="L96">STOWA2024_NDJF_T(A96*60,K96,I96,J96,"")</f>
        <v>4.8192190315006045E-2</v>
      </c>
      <c r="M96">
        <f t="shared" si="19"/>
        <v>62.250750181526044</v>
      </c>
    </row>
    <row r="97" spans="1:13" x14ac:dyDescent="0.3">
      <c r="A97">
        <v>96</v>
      </c>
      <c r="B97">
        <f t="shared" si="23"/>
        <v>20.83102846826197</v>
      </c>
      <c r="C97">
        <f t="shared" si="24"/>
        <v>20.83102846826197</v>
      </c>
      <c r="D97" t="s">
        <v>34</v>
      </c>
      <c r="E97" t="s">
        <v>19</v>
      </c>
      <c r="F97">
        <v>1</v>
      </c>
      <c r="G97">
        <f t="shared" si="25"/>
        <v>20</v>
      </c>
      <c r="I97">
        <v>2100</v>
      </c>
      <c r="J97" t="s">
        <v>31</v>
      </c>
      <c r="K97">
        <f t="shared" si="26"/>
        <v>22.5</v>
      </c>
      <c r="L97" cm="1">
        <f t="array" ref="L97">STOWA2024_NDJF_T(A97*60,K97,I97,J97,"")</f>
        <v>7.2429264995261741E-2</v>
      </c>
      <c r="M97">
        <f t="shared" si="19"/>
        <v>41.419721713264074</v>
      </c>
    </row>
    <row r="98" spans="1:13" x14ac:dyDescent="0.3">
      <c r="A98">
        <v>96</v>
      </c>
      <c r="B98">
        <f t="shared" si="23"/>
        <v>13.760634129505668</v>
      </c>
      <c r="C98">
        <f t="shared" si="24"/>
        <v>13.760634129505668</v>
      </c>
      <c r="D98" t="s">
        <v>34</v>
      </c>
      <c r="E98" t="s">
        <v>19</v>
      </c>
      <c r="F98">
        <v>1</v>
      </c>
      <c r="G98">
        <f t="shared" si="25"/>
        <v>25</v>
      </c>
      <c r="I98">
        <v>2100</v>
      </c>
      <c r="J98" t="s">
        <v>31</v>
      </c>
      <c r="K98">
        <f t="shared" si="26"/>
        <v>27.5</v>
      </c>
      <c r="L98" cm="1">
        <f t="array" ref="L98">STOWA2024_NDJF_T(A98*60,K98,I98,J98,"")</f>
        <v>0.10846344771552115</v>
      </c>
      <c r="M98">
        <f t="shared" si="19"/>
        <v>27.659087583758406</v>
      </c>
    </row>
    <row r="99" spans="1:13" x14ac:dyDescent="0.3">
      <c r="A99">
        <v>96</v>
      </c>
      <c r="B99">
        <f t="shared" si="23"/>
        <v>9.1228805016904033</v>
      </c>
      <c r="C99">
        <f t="shared" si="24"/>
        <v>9.1228805016904033</v>
      </c>
      <c r="D99" t="s">
        <v>34</v>
      </c>
      <c r="E99" t="s">
        <v>19</v>
      </c>
      <c r="F99">
        <v>1</v>
      </c>
      <c r="G99">
        <f t="shared" si="25"/>
        <v>30</v>
      </c>
      <c r="I99">
        <v>2100</v>
      </c>
      <c r="J99" t="s">
        <v>31</v>
      </c>
      <c r="K99">
        <f t="shared" si="26"/>
        <v>32.5</v>
      </c>
      <c r="L99" cm="1">
        <f t="array" ref="L99">STOWA2024_NDJF_T(A99*60,K99,I99,J99,"")</f>
        <v>0.16184540810952697</v>
      </c>
      <c r="M99">
        <f t="shared" si="19"/>
        <v>18.536207082068003</v>
      </c>
    </row>
    <row r="100" spans="1:13" x14ac:dyDescent="0.3">
      <c r="A100">
        <v>96</v>
      </c>
      <c r="B100">
        <f t="shared" si="23"/>
        <v>6.0704815734096709</v>
      </c>
      <c r="C100">
        <f t="shared" si="24"/>
        <v>6.0704815734096709</v>
      </c>
      <c r="D100" t="s">
        <v>34</v>
      </c>
      <c r="E100" t="s">
        <v>19</v>
      </c>
      <c r="F100">
        <v>1</v>
      </c>
      <c r="G100">
        <f t="shared" si="25"/>
        <v>35</v>
      </c>
      <c r="I100">
        <v>2100</v>
      </c>
      <c r="J100" t="s">
        <v>31</v>
      </c>
      <c r="K100">
        <f t="shared" si="26"/>
        <v>37.5</v>
      </c>
      <c r="L100" cm="1">
        <f t="array" ref="L100">STOWA2024_NDJF_T(A100*60,K100,I100,J100,"")</f>
        <v>0.24065987959676211</v>
      </c>
      <c r="M100">
        <f t="shared" si="19"/>
        <v>12.465725508658332</v>
      </c>
    </row>
    <row r="101" spans="1:13" x14ac:dyDescent="0.3">
      <c r="A101">
        <v>96</v>
      </c>
      <c r="B101">
        <f>M100-M101</f>
        <v>4.0536627442766378</v>
      </c>
      <c r="C101">
        <f t="shared" si="24"/>
        <v>4.0536627442766378</v>
      </c>
      <c r="D101" t="s">
        <v>34</v>
      </c>
      <c r="E101" t="s">
        <v>19</v>
      </c>
      <c r="F101">
        <v>1</v>
      </c>
      <c r="G101">
        <f>G100+5</f>
        <v>40</v>
      </c>
      <c r="I101">
        <v>2100</v>
      </c>
      <c r="J101" t="s">
        <v>31</v>
      </c>
      <c r="K101">
        <f>AVERAGE(G101:G102)</f>
        <v>42.5</v>
      </c>
      <c r="L101" cm="1">
        <f t="array" ref="L101">STOWA2024_NDJF_T(A101*60,K101,I101,J101,"")</f>
        <v>0.3566307199587932</v>
      </c>
      <c r="M101">
        <f t="shared" si="19"/>
        <v>8.4120627643816945</v>
      </c>
    </row>
    <row r="102" spans="1:13" x14ac:dyDescent="0.3">
      <c r="A102">
        <v>96</v>
      </c>
      <c r="B102">
        <f t="shared" ref="B102:B124" si="27">M101-M102</f>
        <v>2.716226158682101</v>
      </c>
      <c r="C102">
        <f t="shared" si="24"/>
        <v>2.716226158682101</v>
      </c>
      <c r="D102" t="s">
        <v>34</v>
      </c>
      <c r="E102" t="s">
        <v>19</v>
      </c>
      <c r="F102">
        <v>1</v>
      </c>
      <c r="G102">
        <f t="shared" ref="G102:G125" si="28">G101+5</f>
        <v>45</v>
      </c>
      <c r="I102">
        <v>2100</v>
      </c>
      <c r="J102" t="s">
        <v>31</v>
      </c>
      <c r="K102">
        <f t="shared" ref="K102:K124" si="29">AVERAGE(G102:G103)</f>
        <v>47.5</v>
      </c>
      <c r="L102" cm="1">
        <f t="array" ref="L102">STOWA2024_NDJF_T(A102*60,K102,I102,J102,"")</f>
        <v>0.52670050208217378</v>
      </c>
      <c r="M102">
        <f t="shared" si="19"/>
        <v>5.6958366056995935</v>
      </c>
    </row>
    <row r="103" spans="1:13" x14ac:dyDescent="0.3">
      <c r="A103">
        <v>96</v>
      </c>
      <c r="B103">
        <f t="shared" si="27"/>
        <v>1.8263548728538046</v>
      </c>
      <c r="C103">
        <f t="shared" si="24"/>
        <v>1.8263548728538046</v>
      </c>
      <c r="D103" t="s">
        <v>34</v>
      </c>
      <c r="E103" t="s">
        <v>19</v>
      </c>
      <c r="F103">
        <v>1</v>
      </c>
      <c r="G103">
        <f t="shared" si="28"/>
        <v>50</v>
      </c>
      <c r="I103">
        <v>2100</v>
      </c>
      <c r="J103" t="s">
        <v>31</v>
      </c>
      <c r="K103">
        <f t="shared" si="29"/>
        <v>52.5</v>
      </c>
      <c r="L103" cm="1">
        <f t="array" ref="L103">STOWA2024_NDJF_T(A103*60,K103,I103,J103,"")</f>
        <v>0.77529762565739435</v>
      </c>
      <c r="M103">
        <f t="shared" si="19"/>
        <v>3.8694817328457889</v>
      </c>
    </row>
    <row r="104" spans="1:13" x14ac:dyDescent="0.3">
      <c r="A104">
        <v>96</v>
      </c>
      <c r="B104">
        <f t="shared" si="27"/>
        <v>1.2319390967355908</v>
      </c>
      <c r="C104">
        <f t="shared" si="24"/>
        <v>1.2319390967355908</v>
      </c>
      <c r="D104" t="s">
        <v>34</v>
      </c>
      <c r="E104" t="s">
        <v>19</v>
      </c>
      <c r="F104">
        <v>1</v>
      </c>
      <c r="G104">
        <f t="shared" si="28"/>
        <v>55</v>
      </c>
      <c r="I104">
        <v>2100</v>
      </c>
      <c r="J104" t="s">
        <v>31</v>
      </c>
      <c r="K104">
        <f t="shared" si="29"/>
        <v>57.5</v>
      </c>
      <c r="L104" cm="1">
        <f t="array" ref="L104">STOWA2024_NDJF_T(A104*60,K104,I104,J104,"")</f>
        <v>1.1374223714632903</v>
      </c>
      <c r="M104">
        <f t="shared" si="19"/>
        <v>2.6375426361101981</v>
      </c>
    </row>
    <row r="105" spans="1:13" x14ac:dyDescent="0.3">
      <c r="A105">
        <v>96</v>
      </c>
      <c r="B105">
        <f t="shared" si="27"/>
        <v>0.83408958440063086</v>
      </c>
      <c r="C105">
        <f t="shared" si="24"/>
        <v>0.83408958440063086</v>
      </c>
      <c r="D105" t="s">
        <v>34</v>
      </c>
      <c r="E105" t="s">
        <v>19</v>
      </c>
      <c r="F105">
        <v>1</v>
      </c>
      <c r="G105">
        <f t="shared" si="28"/>
        <v>60</v>
      </c>
      <c r="I105">
        <v>2100</v>
      </c>
      <c r="J105" t="s">
        <v>31</v>
      </c>
      <c r="K105">
        <f t="shared" si="29"/>
        <v>62.5</v>
      </c>
      <c r="L105" cm="1">
        <f t="array" ref="L105">STOWA2024_NDJF_T(A105*60,K105,I105,J105,"")</f>
        <v>1.66347551834309</v>
      </c>
      <c r="M105">
        <f t="shared" si="19"/>
        <v>1.8034530517095673</v>
      </c>
    </row>
    <row r="106" spans="1:13" x14ac:dyDescent="0.3">
      <c r="A106">
        <v>96</v>
      </c>
      <c r="B106">
        <f t="shared" si="27"/>
        <v>0.56642341784683725</v>
      </c>
      <c r="C106">
        <f t="shared" si="24"/>
        <v>0.56642341784683725</v>
      </c>
      <c r="D106" t="s">
        <v>34</v>
      </c>
      <c r="E106" t="s">
        <v>19</v>
      </c>
      <c r="F106">
        <v>1</v>
      </c>
      <c r="G106">
        <f t="shared" si="28"/>
        <v>65</v>
      </c>
      <c r="I106">
        <v>2100</v>
      </c>
      <c r="J106" t="s">
        <v>31</v>
      </c>
      <c r="K106">
        <f t="shared" si="29"/>
        <v>67.5</v>
      </c>
      <c r="L106" cm="1">
        <f t="array" ref="L106">STOWA2024_NDJF_T(A106*60,K106,I106,J106,"")</f>
        <v>2.4251642142413723</v>
      </c>
      <c r="M106">
        <f t="shared" si="19"/>
        <v>1.23702963386273</v>
      </c>
    </row>
    <row r="107" spans="1:13" x14ac:dyDescent="0.3">
      <c r="A107">
        <v>96</v>
      </c>
      <c r="B107">
        <f t="shared" si="27"/>
        <v>0.38589365041133195</v>
      </c>
      <c r="C107">
        <f t="shared" si="24"/>
        <v>0.38589365041133195</v>
      </c>
      <c r="D107" t="s">
        <v>34</v>
      </c>
      <c r="E107" t="s">
        <v>19</v>
      </c>
      <c r="F107">
        <v>1</v>
      </c>
      <c r="G107">
        <f t="shared" si="28"/>
        <v>70</v>
      </c>
      <c r="I107">
        <v>2100</v>
      </c>
      <c r="J107" t="s">
        <v>31</v>
      </c>
      <c r="K107">
        <f t="shared" si="29"/>
        <v>72.5</v>
      </c>
      <c r="L107" cm="1">
        <f t="array" ref="L107">STOWA2024_NDJF_T(A107*60,K107,I107,J107,"")</f>
        <v>3.5247011738768856</v>
      </c>
      <c r="M107">
        <f t="shared" si="19"/>
        <v>0.85113598345139807</v>
      </c>
    </row>
    <row r="108" spans="1:13" x14ac:dyDescent="0.3">
      <c r="A108">
        <v>96</v>
      </c>
      <c r="B108">
        <f t="shared" si="27"/>
        <v>0.26372019552108961</v>
      </c>
      <c r="C108">
        <f t="shared" si="24"/>
        <v>0.26372019552108961</v>
      </c>
      <c r="D108" t="s">
        <v>34</v>
      </c>
      <c r="E108" t="s">
        <v>19</v>
      </c>
      <c r="F108">
        <v>1</v>
      </c>
      <c r="G108">
        <f t="shared" si="28"/>
        <v>75</v>
      </c>
      <c r="I108">
        <v>2100</v>
      </c>
      <c r="J108" t="s">
        <v>31</v>
      </c>
      <c r="K108">
        <f t="shared" si="29"/>
        <v>77.5</v>
      </c>
      <c r="L108" cm="1">
        <f t="array" ref="L108">STOWA2024_NDJF_T(A108*60,K108,I108,J108,"")</f>
        <v>5.107115031024537</v>
      </c>
      <c r="M108">
        <f t="shared" si="19"/>
        <v>0.58741578793030846</v>
      </c>
    </row>
    <row r="109" spans="1:13" x14ac:dyDescent="0.3">
      <c r="A109">
        <v>96</v>
      </c>
      <c r="B109">
        <f t="shared" si="27"/>
        <v>0.18079017867450375</v>
      </c>
      <c r="C109">
        <f t="shared" si="24"/>
        <v>0.18079017867450375</v>
      </c>
      <c r="D109" t="s">
        <v>34</v>
      </c>
      <c r="E109" t="s">
        <v>19</v>
      </c>
      <c r="F109">
        <v>1</v>
      </c>
      <c r="G109">
        <f t="shared" si="28"/>
        <v>80</v>
      </c>
      <c r="I109">
        <v>2100</v>
      </c>
      <c r="J109" t="s">
        <v>31</v>
      </c>
      <c r="K109">
        <f t="shared" si="29"/>
        <v>82.5</v>
      </c>
      <c r="L109" cm="1">
        <f t="array" ref="L109">STOWA2024_NDJF_T(A109*60,K109,I109,J109,"")</f>
        <v>7.3777940486594513</v>
      </c>
      <c r="M109">
        <f t="shared" si="19"/>
        <v>0.40662560925580471</v>
      </c>
    </row>
    <row r="110" spans="1:13" x14ac:dyDescent="0.3">
      <c r="A110">
        <v>96</v>
      </c>
      <c r="B110">
        <f t="shared" si="27"/>
        <v>0.12431601739475279</v>
      </c>
      <c r="C110">
        <f t="shared" si="24"/>
        <v>0.12431601739475279</v>
      </c>
      <c r="D110" t="s">
        <v>34</v>
      </c>
      <c r="E110" t="s">
        <v>19</v>
      </c>
      <c r="F110">
        <v>1</v>
      </c>
      <c r="G110">
        <f t="shared" si="28"/>
        <v>85</v>
      </c>
      <c r="I110">
        <v>2100</v>
      </c>
      <c r="J110" t="s">
        <v>31</v>
      </c>
      <c r="K110">
        <f t="shared" si="29"/>
        <v>87.5</v>
      </c>
      <c r="L110" cm="1">
        <f t="array" ref="L110">STOWA2024_NDJF_T(A110*60,K110,I110,J110,"")</f>
        <v>10.626631494251708</v>
      </c>
      <c r="M110">
        <f t="shared" si="19"/>
        <v>0.28230959186105192</v>
      </c>
    </row>
    <row r="111" spans="1:13" x14ac:dyDescent="0.3">
      <c r="A111">
        <v>96</v>
      </c>
      <c r="B111">
        <f t="shared" si="27"/>
        <v>8.5739204107713407E-2</v>
      </c>
      <c r="C111">
        <f t="shared" si="24"/>
        <v>8.5739204107713407E-2</v>
      </c>
      <c r="D111" t="s">
        <v>34</v>
      </c>
      <c r="E111" t="s">
        <v>19</v>
      </c>
      <c r="F111">
        <v>1</v>
      </c>
      <c r="G111">
        <f t="shared" si="28"/>
        <v>90</v>
      </c>
      <c r="I111">
        <v>2100</v>
      </c>
      <c r="J111" t="s">
        <v>31</v>
      </c>
      <c r="K111">
        <f t="shared" si="29"/>
        <v>92.5</v>
      </c>
      <c r="L111" cm="1">
        <f t="array" ref="L111">STOWA2024_NDJF_T(A111*60,K111,I111,J111,"")</f>
        <v>15.261708715579662</v>
      </c>
      <c r="M111">
        <f t="shared" si="19"/>
        <v>0.19657038775333852</v>
      </c>
    </row>
    <row r="112" spans="1:13" x14ac:dyDescent="0.3">
      <c r="A112">
        <v>96</v>
      </c>
      <c r="B112">
        <f t="shared" si="27"/>
        <v>5.9307764674794761E-2</v>
      </c>
      <c r="C112">
        <f t="shared" si="24"/>
        <v>5.9307764674794761E-2</v>
      </c>
      <c r="D112" t="s">
        <v>34</v>
      </c>
      <c r="E112" t="s">
        <v>19</v>
      </c>
      <c r="F112">
        <v>1</v>
      </c>
      <c r="G112">
        <f t="shared" si="28"/>
        <v>95</v>
      </c>
      <c r="I112">
        <v>2100</v>
      </c>
      <c r="J112" t="s">
        <v>31</v>
      </c>
      <c r="K112">
        <f t="shared" si="29"/>
        <v>97.5</v>
      </c>
      <c r="L112" cm="1">
        <f t="array" ref="L112">STOWA2024_NDJF_T(A112*60,K112,I112,J112,"")</f>
        <v>21.855913377696083</v>
      </c>
      <c r="M112">
        <f t="shared" si="19"/>
        <v>0.13726262307854376</v>
      </c>
    </row>
    <row r="113" spans="1:13" x14ac:dyDescent="0.3">
      <c r="A113">
        <v>96</v>
      </c>
      <c r="B113">
        <f t="shared" si="27"/>
        <v>4.1143709870184925E-2</v>
      </c>
      <c r="C113">
        <f t="shared" si="24"/>
        <v>4.1143709870184925E-2</v>
      </c>
      <c r="D113" t="s">
        <v>34</v>
      </c>
      <c r="E113" t="s">
        <v>19</v>
      </c>
      <c r="F113">
        <v>1</v>
      </c>
      <c r="G113">
        <f t="shared" si="28"/>
        <v>100</v>
      </c>
      <c r="I113">
        <v>2100</v>
      </c>
      <c r="J113" t="s">
        <v>31</v>
      </c>
      <c r="K113">
        <f t="shared" si="29"/>
        <v>102.5</v>
      </c>
      <c r="L113" cm="1">
        <f t="array" ref="L113">STOWA2024_NDJF_T(A113*60,K113,I113,J113,"")</f>
        <v>31.211339161699026</v>
      </c>
      <c r="M113">
        <f t="shared" si="19"/>
        <v>9.611891320835883E-2</v>
      </c>
    </row>
    <row r="114" spans="1:13" x14ac:dyDescent="0.3">
      <c r="A114">
        <v>96</v>
      </c>
      <c r="B114">
        <f t="shared" si="27"/>
        <v>2.8623794783785184E-2</v>
      </c>
      <c r="C114">
        <f t="shared" si="24"/>
        <v>2.8623794783785184E-2</v>
      </c>
      <c r="D114" t="s">
        <v>34</v>
      </c>
      <c r="E114" t="s">
        <v>19</v>
      </c>
      <c r="F114">
        <v>1</v>
      </c>
      <c r="G114">
        <f t="shared" si="28"/>
        <v>105</v>
      </c>
      <c r="I114">
        <v>2100</v>
      </c>
      <c r="J114" t="s">
        <v>31</v>
      </c>
      <c r="K114">
        <f t="shared" si="29"/>
        <v>107.5</v>
      </c>
      <c r="L114" cm="1">
        <f t="array" ref="L114">STOWA2024_NDJF_T(A114*60,K114,I114,J114,"")</f>
        <v>44.447658882953505</v>
      </c>
      <c r="M114">
        <f t="shared" si="19"/>
        <v>6.7495118424573647E-2</v>
      </c>
    </row>
    <row r="115" spans="1:13" x14ac:dyDescent="0.3">
      <c r="A115">
        <v>96</v>
      </c>
      <c r="B115">
        <f t="shared" si="27"/>
        <v>1.997068568780188E-2</v>
      </c>
      <c r="C115">
        <f t="shared" si="24"/>
        <v>1.997068568780188E-2</v>
      </c>
      <c r="D115" t="s">
        <v>34</v>
      </c>
      <c r="E115" t="s">
        <v>19</v>
      </c>
      <c r="F115">
        <v>1</v>
      </c>
      <c r="G115">
        <f t="shared" si="28"/>
        <v>110</v>
      </c>
      <c r="I115">
        <v>2100</v>
      </c>
      <c r="J115" t="s">
        <v>31</v>
      </c>
      <c r="K115">
        <f t="shared" si="29"/>
        <v>112.5</v>
      </c>
      <c r="L115" cm="1">
        <f t="array" ref="L115">STOWA2024_NDJF_T(A115*60,K115,I115,J115,"")</f>
        <v>63.125424697153015</v>
      </c>
      <c r="M115">
        <f t="shared" si="19"/>
        <v>4.7524432736771767E-2</v>
      </c>
    </row>
    <row r="116" spans="1:13" x14ac:dyDescent="0.3">
      <c r="A116">
        <v>96</v>
      </c>
      <c r="B116">
        <f t="shared" si="27"/>
        <v>1.3971669224543272E-2</v>
      </c>
      <c r="C116">
        <f t="shared" si="24"/>
        <v>1.3971669224543272E-2</v>
      </c>
      <c r="D116" t="s">
        <v>34</v>
      </c>
      <c r="E116" t="s">
        <v>19</v>
      </c>
      <c r="F116">
        <v>1</v>
      </c>
      <c r="G116">
        <f t="shared" si="28"/>
        <v>115</v>
      </c>
      <c r="I116">
        <v>2100</v>
      </c>
      <c r="J116" t="s">
        <v>31</v>
      </c>
      <c r="K116">
        <f t="shared" si="29"/>
        <v>117.5</v>
      </c>
      <c r="L116" cm="1">
        <f t="array" ref="L116">STOWA2024_NDJF_T(A116*60,K116,I116,J116,"")</f>
        <v>89.411413128657301</v>
      </c>
      <c r="M116">
        <f t="shared" si="19"/>
        <v>3.3552763512228495E-2</v>
      </c>
    </row>
    <row r="117" spans="1:13" x14ac:dyDescent="0.3">
      <c r="A117">
        <v>96</v>
      </c>
      <c r="B117">
        <f t="shared" si="27"/>
        <v>9.8012170745548945E-3</v>
      </c>
      <c r="C117">
        <f t="shared" si="24"/>
        <v>9.8012170745548945E-3</v>
      </c>
      <c r="D117" t="s">
        <v>34</v>
      </c>
      <c r="E117" t="s">
        <v>19</v>
      </c>
      <c r="F117">
        <v>1</v>
      </c>
      <c r="G117">
        <f t="shared" si="28"/>
        <v>120</v>
      </c>
      <c r="I117">
        <v>2100</v>
      </c>
      <c r="J117" t="s">
        <v>31</v>
      </c>
      <c r="K117">
        <f t="shared" si="29"/>
        <v>122.5</v>
      </c>
      <c r="L117" cm="1">
        <f t="array" ref="L117">STOWA2024_NDJF_T(A117*60,K117,I117,J117,"")</f>
        <v>126.30756518832555</v>
      </c>
      <c r="M117">
        <f t="shared" si="19"/>
        <v>2.3751546437673601E-2</v>
      </c>
    </row>
    <row r="118" spans="1:13" x14ac:dyDescent="0.3">
      <c r="A118">
        <v>96</v>
      </c>
      <c r="B118">
        <f t="shared" si="27"/>
        <v>6.8944098731608984E-3</v>
      </c>
      <c r="C118">
        <f t="shared" si="24"/>
        <v>6.8944098731608984E-3</v>
      </c>
      <c r="D118" t="s">
        <v>34</v>
      </c>
      <c r="E118" t="s">
        <v>19</v>
      </c>
      <c r="F118">
        <v>1</v>
      </c>
      <c r="G118">
        <f t="shared" si="28"/>
        <v>125</v>
      </c>
      <c r="I118">
        <v>2100</v>
      </c>
      <c r="J118" t="s">
        <v>31</v>
      </c>
      <c r="K118">
        <f t="shared" si="29"/>
        <v>127.5</v>
      </c>
      <c r="L118" cm="1">
        <f t="array" ref="L118">STOWA2024_NDJF_T(A118*60,K118,I118,J118,"")</f>
        <v>177.96616812819434</v>
      </c>
      <c r="M118">
        <f t="shared" si="19"/>
        <v>1.6857136564512702E-2</v>
      </c>
    </row>
    <row r="119" spans="1:13" x14ac:dyDescent="0.3">
      <c r="A119">
        <v>96</v>
      </c>
      <c r="B119">
        <f t="shared" si="27"/>
        <v>4.8623213109906492E-3</v>
      </c>
      <c r="C119">
        <f t="shared" si="24"/>
        <v>4.8623213109906492E-3</v>
      </c>
      <c r="D119" t="s">
        <v>34</v>
      </c>
      <c r="E119" t="s">
        <v>19</v>
      </c>
      <c r="F119">
        <v>1</v>
      </c>
      <c r="G119">
        <f t="shared" si="28"/>
        <v>130</v>
      </c>
      <c r="I119">
        <v>2100</v>
      </c>
      <c r="J119" t="s">
        <v>31</v>
      </c>
      <c r="K119">
        <f t="shared" si="29"/>
        <v>132.5</v>
      </c>
      <c r="L119" cm="1">
        <f t="array" ref="L119">STOWA2024_NDJF_T(A119*60,K119,I119,J119,"")</f>
        <v>250.10806224123428</v>
      </c>
      <c r="M119">
        <f t="shared" si="19"/>
        <v>1.1994815253522053E-2</v>
      </c>
    </row>
    <row r="120" spans="1:13" x14ac:dyDescent="0.3">
      <c r="A120">
        <v>96</v>
      </c>
      <c r="B120">
        <f t="shared" si="27"/>
        <v>3.4382720512246626E-3</v>
      </c>
      <c r="C120">
        <f t="shared" si="24"/>
        <v>3.4382720512246626E-3</v>
      </c>
      <c r="D120" t="s">
        <v>34</v>
      </c>
      <c r="E120" t="s">
        <v>19</v>
      </c>
      <c r="F120">
        <v>1</v>
      </c>
      <c r="G120">
        <f t="shared" si="28"/>
        <v>135</v>
      </c>
      <c r="I120">
        <v>2100</v>
      </c>
      <c r="J120" t="s">
        <v>31</v>
      </c>
      <c r="K120">
        <f t="shared" si="29"/>
        <v>137.5</v>
      </c>
      <c r="L120" cm="1">
        <f t="array" ref="L120">STOWA2024_NDJF_T(A120*60,K120,I120,J120,"")</f>
        <v>350.60887663075368</v>
      </c>
      <c r="M120">
        <f t="shared" si="19"/>
        <v>8.5565432022973904E-3</v>
      </c>
    </row>
    <row r="121" spans="1:13" x14ac:dyDescent="0.3">
      <c r="A121">
        <v>96</v>
      </c>
      <c r="B121">
        <f t="shared" si="27"/>
        <v>2.4374363284327535E-3</v>
      </c>
      <c r="C121">
        <f t="shared" si="24"/>
        <v>2.4374363284327535E-3</v>
      </c>
      <c r="D121" t="s">
        <v>34</v>
      </c>
      <c r="E121" t="s">
        <v>19</v>
      </c>
      <c r="F121">
        <v>1</v>
      </c>
      <c r="G121">
        <f t="shared" si="28"/>
        <v>140</v>
      </c>
      <c r="I121">
        <v>2100</v>
      </c>
      <c r="J121" t="s">
        <v>31</v>
      </c>
      <c r="K121">
        <f t="shared" si="29"/>
        <v>142.5</v>
      </c>
      <c r="L121" cm="1">
        <f t="array" ref="L121">STOWA2024_NDJF_T(A121*60,K121,I121,J121,"")</f>
        <v>490.26762595262431</v>
      </c>
      <c r="M121">
        <f t="shared" si="19"/>
        <v>6.1191068738646369E-3</v>
      </c>
    </row>
    <row r="122" spans="1:13" x14ac:dyDescent="0.3">
      <c r="A122">
        <v>96</v>
      </c>
      <c r="B122">
        <f t="shared" si="27"/>
        <v>1.7323763106111808E-3</v>
      </c>
      <c r="C122">
        <f t="shared" si="24"/>
        <v>1.7323763106111808E-3</v>
      </c>
      <c r="D122" t="s">
        <v>34</v>
      </c>
      <c r="E122" t="s">
        <v>19</v>
      </c>
      <c r="F122">
        <v>1</v>
      </c>
      <c r="G122">
        <f t="shared" si="28"/>
        <v>145</v>
      </c>
      <c r="I122">
        <v>2100</v>
      </c>
      <c r="J122" t="s">
        <v>31</v>
      </c>
      <c r="K122">
        <f t="shared" si="29"/>
        <v>147.5</v>
      </c>
      <c r="L122" cm="1">
        <f t="array" ref="L122">STOWA2024_NDJF_T(A122*60,K122,I122,J122,"")</f>
        <v>683.8806160401665</v>
      </c>
      <c r="M122">
        <f t="shared" si="19"/>
        <v>4.3867305632534562E-3</v>
      </c>
    </row>
    <row r="123" spans="1:13" x14ac:dyDescent="0.3">
      <c r="A123">
        <v>96</v>
      </c>
      <c r="B123">
        <f t="shared" si="27"/>
        <v>1.2342875383643441E-3</v>
      </c>
      <c r="C123">
        <f t="shared" si="24"/>
        <v>1.2342875383643441E-3</v>
      </c>
      <c r="D123" t="s">
        <v>34</v>
      </c>
      <c r="E123" t="s">
        <v>19</v>
      </c>
      <c r="F123">
        <v>1</v>
      </c>
      <c r="G123">
        <f t="shared" si="28"/>
        <v>150</v>
      </c>
      <c r="I123">
        <v>2100</v>
      </c>
      <c r="J123" t="s">
        <v>31</v>
      </c>
      <c r="K123">
        <f t="shared" si="29"/>
        <v>152.5</v>
      </c>
      <c r="L123" cm="1">
        <f t="array" ref="L123">STOWA2024_NDJF_T(A123*60,K123,I123,J123,"")</f>
        <v>951.6428929292149</v>
      </c>
      <c r="M123">
        <f t="shared" si="19"/>
        <v>3.152443024889112E-3</v>
      </c>
    </row>
    <row r="124" spans="1:13" x14ac:dyDescent="0.3">
      <c r="A124">
        <v>96</v>
      </c>
      <c r="B124">
        <f t="shared" si="27"/>
        <v>8.8159045014529931E-4</v>
      </c>
      <c r="C124">
        <f t="shared" si="24"/>
        <v>8.8159045014529931E-4</v>
      </c>
      <c r="D124" t="s">
        <v>34</v>
      </c>
      <c r="E124" t="s">
        <v>19</v>
      </c>
      <c r="F124">
        <v>1</v>
      </c>
      <c r="G124">
        <f t="shared" si="28"/>
        <v>155</v>
      </c>
      <c r="I124">
        <v>2100</v>
      </c>
      <c r="J124" t="s">
        <v>31</v>
      </c>
      <c r="K124">
        <f t="shared" si="29"/>
        <v>157.5</v>
      </c>
      <c r="L124" cm="1">
        <f t="array" ref="L124">STOWA2024_NDJF_T(A124*60,K124,I124,J124,"")</f>
        <v>1321.0897234658426</v>
      </c>
      <c r="M124">
        <f t="shared" si="19"/>
        <v>2.2708525747438127E-3</v>
      </c>
    </row>
    <row r="125" spans="1:13" x14ac:dyDescent="0.3">
      <c r="A125">
        <v>96</v>
      </c>
      <c r="B125" s="1">
        <f>M124</f>
        <v>2.2708525747438127E-3</v>
      </c>
      <c r="C125">
        <f t="shared" si="24"/>
        <v>2.2708525747438127E-3</v>
      </c>
      <c r="D125" t="s">
        <v>34</v>
      </c>
      <c r="E125" t="s">
        <v>19</v>
      </c>
      <c r="F125">
        <v>1</v>
      </c>
      <c r="G125">
        <f t="shared" si="28"/>
        <v>160</v>
      </c>
      <c r="I125">
        <v>2100</v>
      </c>
      <c r="J125" t="s">
        <v>31</v>
      </c>
      <c r="K125" s="1">
        <v>777</v>
      </c>
      <c r="L125" cm="1">
        <f t="array" ref="L125">STOWA2024_NDJF_T(A125*60,K125,I125,J125,"")</f>
        <v>5896117357358779</v>
      </c>
      <c r="M125">
        <f t="shared" si="19"/>
        <v>5.0880941103653304E-16</v>
      </c>
    </row>
    <row r="126" spans="1:13" x14ac:dyDescent="0.3">
      <c r="A126">
        <v>192</v>
      </c>
      <c r="B126" s="1">
        <f>365.25*24/A126 - M126</f>
        <v>-37.098395256999382</v>
      </c>
      <c r="C126">
        <f>B126</f>
        <v>-37.098395256999382</v>
      </c>
      <c r="D126" t="s">
        <v>34</v>
      </c>
      <c r="E126" t="s">
        <v>19</v>
      </c>
      <c r="F126">
        <v>1</v>
      </c>
      <c r="G126">
        <v>10</v>
      </c>
      <c r="I126">
        <v>2100</v>
      </c>
      <c r="J126" t="s">
        <v>31</v>
      </c>
      <c r="K126" s="1">
        <v>12.5</v>
      </c>
      <c r="L126" cm="1">
        <f t="array" ref="L126">STOWA2024_NDJF_T(A126*60,K126,I126,J126,"")</f>
        <v>3.6251741405975757E-2</v>
      </c>
      <c r="M126">
        <f t="shared" si="19"/>
        <v>82.754645256999382</v>
      </c>
    </row>
    <row r="127" spans="1:13" x14ac:dyDescent="0.3">
      <c r="A127">
        <v>192</v>
      </c>
      <c r="B127">
        <f t="shared" ref="B127:B131" si="30">M126-M127</f>
        <v>17.535450783204212</v>
      </c>
      <c r="C127">
        <f t="shared" ref="C127:C156" si="31">B127</f>
        <v>17.535450783204212</v>
      </c>
      <c r="D127" t="s">
        <v>34</v>
      </c>
      <c r="E127" t="s">
        <v>19</v>
      </c>
      <c r="F127">
        <v>1</v>
      </c>
      <c r="G127">
        <f t="shared" ref="G127:G131" si="32">G126+5</f>
        <v>15</v>
      </c>
      <c r="I127">
        <v>2100</v>
      </c>
      <c r="J127" t="s">
        <v>31</v>
      </c>
      <c r="K127">
        <f t="shared" ref="K127:K131" si="33">AVERAGE(G127:G128)</f>
        <v>17.5</v>
      </c>
      <c r="L127" cm="1">
        <f t="array" ref="L127">STOWA2024_NDJF_T(A127*60,K127,I127,J127,"")</f>
        <v>4.5998728199646635E-2</v>
      </c>
      <c r="M127">
        <f t="shared" si="19"/>
        <v>65.21919447379517</v>
      </c>
    </row>
    <row r="128" spans="1:13" x14ac:dyDescent="0.3">
      <c r="A128">
        <v>192</v>
      </c>
      <c r="B128">
        <f t="shared" si="30"/>
        <v>13.95627824530149</v>
      </c>
      <c r="C128">
        <f t="shared" si="31"/>
        <v>13.95627824530149</v>
      </c>
      <c r="D128" t="s">
        <v>34</v>
      </c>
      <c r="E128" t="s">
        <v>19</v>
      </c>
      <c r="F128">
        <v>1</v>
      </c>
      <c r="G128">
        <f t="shared" si="32"/>
        <v>20</v>
      </c>
      <c r="I128">
        <v>2100</v>
      </c>
      <c r="J128" t="s">
        <v>31</v>
      </c>
      <c r="K128">
        <f t="shared" si="33"/>
        <v>22.5</v>
      </c>
      <c r="L128" cm="1">
        <f t="array" ref="L128">STOWA2024_NDJF_T(A128*60,K128,I128,J128,"")</f>
        <v>5.8521836460261649E-2</v>
      </c>
      <c r="M128">
        <f t="shared" si="19"/>
        <v>51.26291622849368</v>
      </c>
    </row>
    <row r="129" spans="1:13" x14ac:dyDescent="0.3">
      <c r="A129">
        <v>192</v>
      </c>
      <c r="B129">
        <f t="shared" si="30"/>
        <v>11.078367292868549</v>
      </c>
      <c r="C129">
        <f t="shared" si="31"/>
        <v>11.078367292868549</v>
      </c>
      <c r="D129" t="s">
        <v>34</v>
      </c>
      <c r="E129" t="s">
        <v>19</v>
      </c>
      <c r="F129">
        <v>1</v>
      </c>
      <c r="G129">
        <f t="shared" si="32"/>
        <v>25</v>
      </c>
      <c r="I129">
        <v>2100</v>
      </c>
      <c r="J129" t="s">
        <v>31</v>
      </c>
      <c r="K129">
        <f t="shared" si="33"/>
        <v>27.5</v>
      </c>
      <c r="L129" cm="1">
        <f t="array" ref="L129">STOWA2024_NDJF_T(A129*60,K129,I129,J129,"")</f>
        <v>7.4655559897062476E-2</v>
      </c>
      <c r="M129">
        <f t="shared" si="19"/>
        <v>40.184548935625131</v>
      </c>
    </row>
    <row r="130" spans="1:13" x14ac:dyDescent="0.3">
      <c r="A130">
        <v>192</v>
      </c>
      <c r="B130">
        <f t="shared" si="30"/>
        <v>8.7709921666234223</v>
      </c>
      <c r="C130">
        <f t="shared" si="31"/>
        <v>8.7709921666234223</v>
      </c>
      <c r="D130" t="s">
        <v>34</v>
      </c>
      <c r="E130" t="s">
        <v>19</v>
      </c>
      <c r="F130">
        <v>1</v>
      </c>
      <c r="G130">
        <f t="shared" si="32"/>
        <v>30</v>
      </c>
      <c r="I130">
        <v>2100</v>
      </c>
      <c r="J130" t="s">
        <v>31</v>
      </c>
      <c r="K130">
        <f t="shared" si="33"/>
        <v>32.5</v>
      </c>
      <c r="L130" cm="1">
        <f t="array" ref="L130">STOWA2024_NDJF_T(A130*60,K130,I130,J130,"")</f>
        <v>9.5500169626138678E-2</v>
      </c>
      <c r="M130">
        <f t="shared" si="19"/>
        <v>31.413556769001708</v>
      </c>
    </row>
    <row r="131" spans="1:13" x14ac:dyDescent="0.3">
      <c r="A131">
        <v>192</v>
      </c>
      <c r="B131">
        <f t="shared" si="30"/>
        <v>6.9257287142236592</v>
      </c>
      <c r="C131">
        <f t="shared" si="31"/>
        <v>6.9257287142236592</v>
      </c>
      <c r="D131" t="s">
        <v>34</v>
      </c>
      <c r="E131" t="s">
        <v>19</v>
      </c>
      <c r="F131">
        <v>1</v>
      </c>
      <c r="G131">
        <f t="shared" si="32"/>
        <v>35</v>
      </c>
      <c r="I131">
        <v>2100</v>
      </c>
      <c r="J131" t="s">
        <v>31</v>
      </c>
      <c r="K131">
        <f t="shared" si="33"/>
        <v>37.5</v>
      </c>
      <c r="L131" cm="1">
        <f t="array" ref="L131">STOWA2024_NDJF_T(A131*60,K131,I131,J131,"")</f>
        <v>0.12250984420868806</v>
      </c>
      <c r="M131">
        <f t="shared" ref="M131:M187" si="34">1/L131 * 12/4</f>
        <v>24.487828054778049</v>
      </c>
    </row>
    <row r="132" spans="1:13" x14ac:dyDescent="0.3">
      <c r="A132">
        <v>192</v>
      </c>
      <c r="B132">
        <f>M131-M132</f>
        <v>5.4539600824983907</v>
      </c>
      <c r="C132">
        <f t="shared" si="31"/>
        <v>5.4539600824983907</v>
      </c>
      <c r="D132" t="s">
        <v>34</v>
      </c>
      <c r="E132" t="s">
        <v>19</v>
      </c>
      <c r="F132">
        <v>1</v>
      </c>
      <c r="G132">
        <f>G131+5</f>
        <v>40</v>
      </c>
      <c r="I132">
        <v>2100</v>
      </c>
      <c r="J132" t="s">
        <v>31</v>
      </c>
      <c r="K132">
        <f>AVERAGE(G132:G133)</f>
        <v>42.5</v>
      </c>
      <c r="L132" cm="1">
        <f t="array" ref="L132">STOWA2024_NDJF_T(A132*60,K132,I132,J132,"")</f>
        <v>0.15761378635015794</v>
      </c>
      <c r="M132">
        <f t="shared" si="34"/>
        <v>19.033867972279658</v>
      </c>
    </row>
    <row r="133" spans="1:13" x14ac:dyDescent="0.3">
      <c r="A133">
        <v>192</v>
      </c>
      <c r="B133">
        <f t="shared" ref="B133:B155" si="35">M132-M133</f>
        <v>4.2827637618792451</v>
      </c>
      <c r="C133">
        <f t="shared" si="31"/>
        <v>4.2827637618792451</v>
      </c>
      <c r="D133" t="s">
        <v>34</v>
      </c>
      <c r="E133" t="s">
        <v>19</v>
      </c>
      <c r="F133">
        <v>1</v>
      </c>
      <c r="G133">
        <f t="shared" ref="G133:G156" si="36">G132+5</f>
        <v>45</v>
      </c>
      <c r="I133">
        <v>2100</v>
      </c>
      <c r="J133" t="s">
        <v>31</v>
      </c>
      <c r="K133">
        <f t="shared" ref="K133:K155" si="37">AVERAGE(G133:G134)</f>
        <v>47.5</v>
      </c>
      <c r="L133" cm="1">
        <f t="array" ref="L133">STOWA2024_NDJF_T(A133*60,K133,I133,J133,"")</f>
        <v>0.20337460553528056</v>
      </c>
      <c r="M133">
        <f t="shared" si="34"/>
        <v>14.751104210400413</v>
      </c>
    </row>
    <row r="134" spans="1:13" x14ac:dyDescent="0.3">
      <c r="A134">
        <v>192</v>
      </c>
      <c r="B134">
        <f t="shared" si="35"/>
        <v>3.3537173365289927</v>
      </c>
      <c r="C134">
        <f t="shared" si="31"/>
        <v>3.3537173365289927</v>
      </c>
      <c r="D134" t="s">
        <v>34</v>
      </c>
      <c r="E134" t="s">
        <v>19</v>
      </c>
      <c r="F134">
        <v>1</v>
      </c>
      <c r="G134">
        <f t="shared" si="36"/>
        <v>50</v>
      </c>
      <c r="I134">
        <v>2100</v>
      </c>
      <c r="J134" t="s">
        <v>31</v>
      </c>
      <c r="K134">
        <f t="shared" si="37"/>
        <v>52.5</v>
      </c>
      <c r="L134" cm="1">
        <f t="array" ref="L134">STOWA2024_NDJF_T(A134*60,K134,I134,J134,"")</f>
        <v>0.26321823003810796</v>
      </c>
      <c r="M134">
        <f t="shared" si="34"/>
        <v>11.397386873871421</v>
      </c>
    </row>
    <row r="135" spans="1:13" x14ac:dyDescent="0.3">
      <c r="A135">
        <v>192</v>
      </c>
      <c r="B135">
        <f t="shared" si="35"/>
        <v>2.6184577487725438</v>
      </c>
      <c r="C135">
        <f t="shared" si="31"/>
        <v>2.6184577487725438</v>
      </c>
      <c r="D135" t="s">
        <v>34</v>
      </c>
      <c r="E135" t="s">
        <v>19</v>
      </c>
      <c r="F135">
        <v>1</v>
      </c>
      <c r="G135">
        <f t="shared" si="36"/>
        <v>55</v>
      </c>
      <c r="I135">
        <v>2100</v>
      </c>
      <c r="J135" t="s">
        <v>31</v>
      </c>
      <c r="K135">
        <f t="shared" si="37"/>
        <v>57.5</v>
      </c>
      <c r="L135" cm="1">
        <f t="array" ref="L135">STOWA2024_NDJF_T(A135*60,K135,I135,J135,"")</f>
        <v>0.34172732884048779</v>
      </c>
      <c r="M135">
        <f t="shared" si="34"/>
        <v>8.7789291250988768</v>
      </c>
    </row>
    <row r="136" spans="1:13" x14ac:dyDescent="0.3">
      <c r="A136">
        <v>192</v>
      </c>
      <c r="B136">
        <f t="shared" si="35"/>
        <v>2.0382848686292849</v>
      </c>
      <c r="C136">
        <f t="shared" si="31"/>
        <v>2.0382848686292849</v>
      </c>
      <c r="D136" t="s">
        <v>34</v>
      </c>
      <c r="E136" t="s">
        <v>19</v>
      </c>
      <c r="F136">
        <v>1</v>
      </c>
      <c r="G136">
        <f t="shared" si="36"/>
        <v>60</v>
      </c>
      <c r="I136">
        <v>2100</v>
      </c>
      <c r="J136" t="s">
        <v>31</v>
      </c>
      <c r="K136">
        <f t="shared" si="37"/>
        <v>62.5</v>
      </c>
      <c r="L136" cm="1">
        <f t="array" ref="L136">STOWA2024_NDJF_T(A136*60,K136,I136,J136,"")</f>
        <v>0.44506131548488637</v>
      </c>
      <c r="M136">
        <f t="shared" si="34"/>
        <v>6.7406442564695919</v>
      </c>
    </row>
    <row r="137" spans="1:13" x14ac:dyDescent="0.3">
      <c r="A137">
        <v>192</v>
      </c>
      <c r="B137">
        <f t="shared" si="35"/>
        <v>1.5818065214242596</v>
      </c>
      <c r="C137">
        <f t="shared" si="31"/>
        <v>1.5818065214242596</v>
      </c>
      <c r="D137" t="s">
        <v>34</v>
      </c>
      <c r="E137" t="s">
        <v>19</v>
      </c>
      <c r="F137">
        <v>1</v>
      </c>
      <c r="G137">
        <f t="shared" si="36"/>
        <v>65</v>
      </c>
      <c r="I137">
        <v>2100</v>
      </c>
      <c r="J137" t="s">
        <v>31</v>
      </c>
      <c r="K137">
        <f t="shared" si="37"/>
        <v>67.5</v>
      </c>
      <c r="L137" cm="1">
        <f t="array" ref="L137">STOWA2024_NDJF_T(A137*60,K137,I137,J137,"")</f>
        <v>0.58152633482154636</v>
      </c>
      <c r="M137">
        <f t="shared" si="34"/>
        <v>5.1588377350453323</v>
      </c>
    </row>
    <row r="138" spans="1:13" x14ac:dyDescent="0.3">
      <c r="A138">
        <v>192</v>
      </c>
      <c r="B138">
        <f t="shared" si="35"/>
        <v>1.2237697668303591</v>
      </c>
      <c r="C138">
        <f t="shared" si="31"/>
        <v>1.2237697668303591</v>
      </c>
      <c r="D138" t="s">
        <v>34</v>
      </c>
      <c r="E138" t="s">
        <v>19</v>
      </c>
      <c r="F138">
        <v>1</v>
      </c>
      <c r="G138">
        <f t="shared" si="36"/>
        <v>70</v>
      </c>
      <c r="I138">
        <v>2100</v>
      </c>
      <c r="J138" t="s">
        <v>31</v>
      </c>
      <c r="K138">
        <f t="shared" si="37"/>
        <v>72.5</v>
      </c>
      <c r="L138" cm="1">
        <f t="array" ref="L138">STOWA2024_NDJF_T(A138*60,K138,I138,J138,"")</f>
        <v>0.76237564998422658</v>
      </c>
      <c r="M138">
        <f t="shared" si="34"/>
        <v>3.9350679682149732</v>
      </c>
    </row>
    <row r="139" spans="1:13" x14ac:dyDescent="0.3">
      <c r="A139">
        <v>192</v>
      </c>
      <c r="B139">
        <f t="shared" si="35"/>
        <v>0.94349423510243913</v>
      </c>
      <c r="C139">
        <f t="shared" si="31"/>
        <v>0.94349423510243913</v>
      </c>
      <c r="D139" t="s">
        <v>34</v>
      </c>
      <c r="E139" t="s">
        <v>19</v>
      </c>
      <c r="F139">
        <v>1</v>
      </c>
      <c r="G139">
        <f t="shared" si="36"/>
        <v>75</v>
      </c>
      <c r="I139">
        <v>2100</v>
      </c>
      <c r="J139" t="s">
        <v>31</v>
      </c>
      <c r="K139">
        <f t="shared" si="37"/>
        <v>77.5</v>
      </c>
      <c r="L139" cm="1">
        <f t="array" ref="L139">STOWA2024_NDJF_T(A139*60,K139,I139,J139,"")</f>
        <v>1.00281666695833</v>
      </c>
      <c r="M139">
        <f t="shared" si="34"/>
        <v>2.9915737331125341</v>
      </c>
    </row>
    <row r="140" spans="1:13" x14ac:dyDescent="0.3">
      <c r="A140">
        <v>192</v>
      </c>
      <c r="B140">
        <f t="shared" si="35"/>
        <v>0.72535288987815649</v>
      </c>
      <c r="C140">
        <f t="shared" si="31"/>
        <v>0.72535288987815649</v>
      </c>
      <c r="D140" t="s">
        <v>34</v>
      </c>
      <c r="E140" t="s">
        <v>19</v>
      </c>
      <c r="F140">
        <v>1</v>
      </c>
      <c r="G140">
        <f t="shared" si="36"/>
        <v>80</v>
      </c>
      <c r="I140">
        <v>2100</v>
      </c>
      <c r="J140" t="s">
        <v>31</v>
      </c>
      <c r="K140">
        <f t="shared" si="37"/>
        <v>82.5</v>
      </c>
      <c r="L140" cm="1">
        <f t="array" ref="L140">STOWA2024_NDJF_T(A140*60,K140,I140,J140,"")</f>
        <v>1.3237897837522155</v>
      </c>
      <c r="M140">
        <f t="shared" si="34"/>
        <v>2.2662208432343776</v>
      </c>
    </row>
    <row r="141" spans="1:13" x14ac:dyDescent="0.3">
      <c r="A141">
        <v>192</v>
      </c>
      <c r="B141">
        <f t="shared" si="35"/>
        <v>0.55565505540553151</v>
      </c>
      <c r="C141">
        <f t="shared" si="31"/>
        <v>0.55565505540553151</v>
      </c>
      <c r="D141" t="s">
        <v>34</v>
      </c>
      <c r="E141" t="s">
        <v>19</v>
      </c>
      <c r="F141">
        <v>1</v>
      </c>
      <c r="G141">
        <f t="shared" si="36"/>
        <v>85</v>
      </c>
      <c r="I141">
        <v>2100</v>
      </c>
      <c r="J141" t="s">
        <v>31</v>
      </c>
      <c r="K141">
        <f t="shared" si="37"/>
        <v>87.5</v>
      </c>
      <c r="L141" cm="1">
        <f t="array" ref="L141">STOWA2024_NDJF_T(A141*60,K141,I141,J141,"")</f>
        <v>1.7538056830937687</v>
      </c>
      <c r="M141">
        <f t="shared" si="34"/>
        <v>1.7105657878288461</v>
      </c>
    </row>
    <row r="142" spans="1:13" x14ac:dyDescent="0.3">
      <c r="A142">
        <v>192</v>
      </c>
      <c r="B142">
        <f t="shared" si="35"/>
        <v>0.42416388592255094</v>
      </c>
      <c r="C142">
        <f t="shared" si="31"/>
        <v>0.42416388592255094</v>
      </c>
      <c r="D142" t="s">
        <v>34</v>
      </c>
      <c r="E142" t="s">
        <v>19</v>
      </c>
      <c r="F142">
        <v>1</v>
      </c>
      <c r="G142">
        <f t="shared" si="36"/>
        <v>90</v>
      </c>
      <c r="I142">
        <v>2100</v>
      </c>
      <c r="J142" t="s">
        <v>31</v>
      </c>
      <c r="K142">
        <f t="shared" si="37"/>
        <v>92.5</v>
      </c>
      <c r="L142" cm="1">
        <f t="array" ref="L142">STOWA2024_NDJF_T(A142*60,K142,I142,J142,"")</f>
        <v>2.3320861043149548</v>
      </c>
      <c r="M142">
        <f t="shared" si="34"/>
        <v>1.2864019019062951</v>
      </c>
    </row>
    <row r="143" spans="1:13" x14ac:dyDescent="0.3">
      <c r="A143">
        <v>192</v>
      </c>
      <c r="B143">
        <f t="shared" si="35"/>
        <v>0.32264221998912213</v>
      </c>
      <c r="C143">
        <f t="shared" si="31"/>
        <v>0.32264221998912213</v>
      </c>
      <c r="D143" t="s">
        <v>34</v>
      </c>
      <c r="E143" t="s">
        <v>19</v>
      </c>
      <c r="F143">
        <v>1</v>
      </c>
      <c r="G143">
        <f t="shared" si="36"/>
        <v>95</v>
      </c>
      <c r="I143">
        <v>2100</v>
      </c>
      <c r="J143" t="s">
        <v>31</v>
      </c>
      <c r="K143">
        <f t="shared" si="37"/>
        <v>97.5</v>
      </c>
      <c r="L143" cm="1">
        <f t="array" ref="L143">STOWA2024_NDJF_T(A143*60,K143,I143,J143,"")</f>
        <v>3.1128091953714088</v>
      </c>
      <c r="M143">
        <f t="shared" si="34"/>
        <v>0.96375968191717298</v>
      </c>
    </row>
    <row r="144" spans="1:13" x14ac:dyDescent="0.3">
      <c r="A144">
        <v>192</v>
      </c>
      <c r="B144">
        <f t="shared" si="35"/>
        <v>0.24451630543118696</v>
      </c>
      <c r="C144">
        <f t="shared" si="31"/>
        <v>0.24451630543118696</v>
      </c>
      <c r="D144" t="s">
        <v>34</v>
      </c>
      <c r="E144" t="s">
        <v>19</v>
      </c>
      <c r="F144">
        <v>1</v>
      </c>
      <c r="G144">
        <f t="shared" si="36"/>
        <v>100</v>
      </c>
      <c r="I144">
        <v>2100</v>
      </c>
      <c r="J144" t="s">
        <v>31</v>
      </c>
      <c r="K144">
        <f t="shared" si="37"/>
        <v>102.5</v>
      </c>
      <c r="L144" cm="1">
        <f t="array" ref="L144">STOWA2024_NDJF_T(A144*60,K144,I144,J144,"")</f>
        <v>4.171049881136379</v>
      </c>
      <c r="M144">
        <f t="shared" si="34"/>
        <v>0.71924337648598602</v>
      </c>
    </row>
    <row r="145" spans="1:13" x14ac:dyDescent="0.3">
      <c r="A145">
        <v>192</v>
      </c>
      <c r="B145">
        <f t="shared" si="35"/>
        <v>0.18462343371067091</v>
      </c>
      <c r="C145">
        <f t="shared" si="31"/>
        <v>0.18462343371067091</v>
      </c>
      <c r="D145" t="s">
        <v>34</v>
      </c>
      <c r="E145" t="s">
        <v>19</v>
      </c>
      <c r="F145">
        <v>1</v>
      </c>
      <c r="G145">
        <f t="shared" si="36"/>
        <v>105</v>
      </c>
      <c r="I145">
        <v>2100</v>
      </c>
      <c r="J145" t="s">
        <v>31</v>
      </c>
      <c r="K145">
        <f t="shared" si="37"/>
        <v>107.5</v>
      </c>
      <c r="L145" cm="1">
        <f t="array" ref="L145">STOWA2024_NDJF_T(A145*60,K145,I145,J145,"")</f>
        <v>5.6114629477277305</v>
      </c>
      <c r="M145">
        <f t="shared" si="34"/>
        <v>0.5346199427753151</v>
      </c>
    </row>
    <row r="146" spans="1:13" x14ac:dyDescent="0.3">
      <c r="A146">
        <v>192</v>
      </c>
      <c r="B146">
        <f t="shared" si="35"/>
        <v>0.13885945042263148</v>
      </c>
      <c r="C146">
        <f t="shared" si="31"/>
        <v>0.13885945042263148</v>
      </c>
      <c r="D146" t="s">
        <v>34</v>
      </c>
      <c r="E146" t="s">
        <v>19</v>
      </c>
      <c r="F146">
        <v>1</v>
      </c>
      <c r="G146">
        <f t="shared" si="36"/>
        <v>110</v>
      </c>
      <c r="I146">
        <v>2100</v>
      </c>
      <c r="J146" t="s">
        <v>31</v>
      </c>
      <c r="K146">
        <f t="shared" si="37"/>
        <v>112.5</v>
      </c>
      <c r="L146" cm="1">
        <f t="array" ref="L146">STOWA2024_NDJF_T(A146*60,K146,I146,J146,"")</f>
        <v>7.5803422978525532</v>
      </c>
      <c r="M146">
        <f t="shared" si="34"/>
        <v>0.39576049235268362</v>
      </c>
    </row>
    <row r="147" spans="1:13" x14ac:dyDescent="0.3">
      <c r="A147">
        <v>192</v>
      </c>
      <c r="B147">
        <f t="shared" si="35"/>
        <v>0.10402390816286139</v>
      </c>
      <c r="C147">
        <f t="shared" si="31"/>
        <v>0.10402390816286139</v>
      </c>
      <c r="D147" t="s">
        <v>34</v>
      </c>
      <c r="E147" t="s">
        <v>19</v>
      </c>
      <c r="F147">
        <v>1</v>
      </c>
      <c r="G147">
        <f t="shared" si="36"/>
        <v>115</v>
      </c>
      <c r="I147">
        <v>2100</v>
      </c>
      <c r="J147" t="s">
        <v>31</v>
      </c>
      <c r="K147">
        <f t="shared" si="37"/>
        <v>117.5</v>
      </c>
      <c r="L147" cm="1">
        <f t="array" ref="L147">STOWA2024_NDJF_T(A147*60,K147,I147,J147,"")</f>
        <v>10.283249213777079</v>
      </c>
      <c r="M147">
        <f t="shared" si="34"/>
        <v>0.29173658418982223</v>
      </c>
    </row>
    <row r="148" spans="1:13" x14ac:dyDescent="0.3">
      <c r="A148">
        <v>192</v>
      </c>
      <c r="B148">
        <f t="shared" si="35"/>
        <v>7.7614276456220238E-2</v>
      </c>
      <c r="C148">
        <f t="shared" si="31"/>
        <v>7.7614276456220238E-2</v>
      </c>
      <c r="D148" t="s">
        <v>34</v>
      </c>
      <c r="E148" t="s">
        <v>19</v>
      </c>
      <c r="F148">
        <v>1</v>
      </c>
      <c r="G148">
        <f t="shared" si="36"/>
        <v>120</v>
      </c>
      <c r="I148">
        <v>2100</v>
      </c>
      <c r="J148" t="s">
        <v>31</v>
      </c>
      <c r="K148">
        <f t="shared" si="37"/>
        <v>122.5</v>
      </c>
      <c r="L148" cm="1">
        <f t="array" ref="L148">STOWA2024_NDJF_T(A148*60,K148,I148,J148,"")</f>
        <v>14.010684042002847</v>
      </c>
      <c r="M148">
        <f t="shared" si="34"/>
        <v>0.214122307733602</v>
      </c>
    </row>
    <row r="149" spans="1:13" x14ac:dyDescent="0.3">
      <c r="A149">
        <v>192</v>
      </c>
      <c r="B149">
        <f t="shared" si="35"/>
        <v>5.766549946887814E-2</v>
      </c>
      <c r="C149">
        <f t="shared" si="31"/>
        <v>5.766549946887814E-2</v>
      </c>
      <c r="D149" t="s">
        <v>34</v>
      </c>
      <c r="E149" t="s">
        <v>19</v>
      </c>
      <c r="F149">
        <v>1</v>
      </c>
      <c r="G149">
        <f t="shared" si="36"/>
        <v>125</v>
      </c>
      <c r="I149">
        <v>2100</v>
      </c>
      <c r="J149" t="s">
        <v>31</v>
      </c>
      <c r="K149">
        <f t="shared" si="37"/>
        <v>127.5</v>
      </c>
      <c r="L149" cm="1">
        <f t="array" ref="L149">STOWA2024_NDJF_T(A149*60,K149,I149,J149,"")</f>
        <v>19.174620991398598</v>
      </c>
      <c r="M149">
        <f t="shared" si="34"/>
        <v>0.15645680826472386</v>
      </c>
    </row>
    <row r="150" spans="1:13" x14ac:dyDescent="0.3">
      <c r="A150">
        <v>192</v>
      </c>
      <c r="B150">
        <f t="shared" si="35"/>
        <v>4.2659560131480659E-2</v>
      </c>
      <c r="C150">
        <f t="shared" si="31"/>
        <v>4.2659560131480659E-2</v>
      </c>
      <c r="D150" t="s">
        <v>34</v>
      </c>
      <c r="E150" t="s">
        <v>19</v>
      </c>
      <c r="F150">
        <v>1</v>
      </c>
      <c r="G150">
        <f t="shared" si="36"/>
        <v>130</v>
      </c>
      <c r="I150">
        <v>2100</v>
      </c>
      <c r="J150" t="s">
        <v>31</v>
      </c>
      <c r="K150">
        <f t="shared" si="37"/>
        <v>132.5</v>
      </c>
      <c r="L150" cm="1">
        <f t="array" ref="L150">STOWA2024_NDJF_T(A150*60,K150,I150,J150,"")</f>
        <v>26.362676156169901</v>
      </c>
      <c r="M150">
        <f t="shared" si="34"/>
        <v>0.1137972481332432</v>
      </c>
    </row>
    <row r="151" spans="1:13" x14ac:dyDescent="0.3">
      <c r="A151">
        <v>192</v>
      </c>
      <c r="B151">
        <f t="shared" si="35"/>
        <v>3.1418632154937301E-2</v>
      </c>
      <c r="C151">
        <f t="shared" si="31"/>
        <v>3.1418632154937301E-2</v>
      </c>
      <c r="D151" t="s">
        <v>34</v>
      </c>
      <c r="E151" t="s">
        <v>19</v>
      </c>
      <c r="F151">
        <v>1</v>
      </c>
      <c r="G151">
        <f t="shared" si="36"/>
        <v>135</v>
      </c>
      <c r="I151">
        <v>2100</v>
      </c>
      <c r="J151" t="s">
        <v>31</v>
      </c>
      <c r="K151">
        <f t="shared" si="37"/>
        <v>137.5</v>
      </c>
      <c r="L151" cm="1">
        <f t="array" ref="L151">STOWA2024_NDJF_T(A151*60,K151,I151,J151,"")</f>
        <v>36.417217798245588</v>
      </c>
      <c r="M151">
        <f t="shared" si="34"/>
        <v>8.2378615978305897E-2</v>
      </c>
    </row>
    <row r="152" spans="1:13" x14ac:dyDescent="0.3">
      <c r="A152">
        <v>192</v>
      </c>
      <c r="B152">
        <f t="shared" si="35"/>
        <v>2.3034495321025583E-2</v>
      </c>
      <c r="C152">
        <f t="shared" si="31"/>
        <v>2.3034495321025583E-2</v>
      </c>
      <c r="D152" t="s">
        <v>34</v>
      </c>
      <c r="E152" t="s">
        <v>19</v>
      </c>
      <c r="F152">
        <v>1</v>
      </c>
      <c r="G152">
        <f t="shared" si="36"/>
        <v>140</v>
      </c>
      <c r="I152">
        <v>2100</v>
      </c>
      <c r="J152" t="s">
        <v>31</v>
      </c>
      <c r="K152">
        <f t="shared" si="37"/>
        <v>142.5</v>
      </c>
      <c r="L152" cm="1">
        <f t="array" ref="L152">STOWA2024_NDJF_T(A152*60,K152,I152,J152,"")</f>
        <v>50.552606842476841</v>
      </c>
      <c r="M152">
        <f t="shared" si="34"/>
        <v>5.9344120657280314E-2</v>
      </c>
    </row>
    <row r="153" spans="1:13" x14ac:dyDescent="0.3">
      <c r="A153">
        <v>192</v>
      </c>
      <c r="B153">
        <f t="shared" si="35"/>
        <v>1.6807552322497817E-2</v>
      </c>
      <c r="C153">
        <f t="shared" si="31"/>
        <v>1.6807552322497817E-2</v>
      </c>
      <c r="D153" t="s">
        <v>34</v>
      </c>
      <c r="E153" t="s">
        <v>19</v>
      </c>
      <c r="F153">
        <v>1</v>
      </c>
      <c r="G153">
        <f t="shared" si="36"/>
        <v>145</v>
      </c>
      <c r="I153">
        <v>2100</v>
      </c>
      <c r="J153" t="s">
        <v>31</v>
      </c>
      <c r="K153">
        <f t="shared" si="37"/>
        <v>147.5</v>
      </c>
      <c r="L153" cm="1">
        <f t="array" ref="L153">STOWA2024_NDJF_T(A153*60,K153,I153,J153,"")</f>
        <v>70.527551174053585</v>
      </c>
      <c r="M153">
        <f t="shared" si="34"/>
        <v>4.2536568334782497E-2</v>
      </c>
    </row>
    <row r="154" spans="1:13" x14ac:dyDescent="0.3">
      <c r="A154">
        <v>192</v>
      </c>
      <c r="B154">
        <f t="shared" si="35"/>
        <v>1.2204984446402549E-2</v>
      </c>
      <c r="C154">
        <f t="shared" si="31"/>
        <v>1.2204984446402549E-2</v>
      </c>
      <c r="D154" t="s">
        <v>34</v>
      </c>
      <c r="E154" t="s">
        <v>19</v>
      </c>
      <c r="F154">
        <v>1</v>
      </c>
      <c r="G154">
        <f t="shared" si="36"/>
        <v>150</v>
      </c>
      <c r="I154">
        <v>2100</v>
      </c>
      <c r="J154" t="s">
        <v>31</v>
      </c>
      <c r="K154">
        <f t="shared" si="37"/>
        <v>152.5</v>
      </c>
      <c r="L154" cm="1">
        <f t="array" ref="L154">STOWA2024_NDJF_T(A154*60,K154,I154,J154,"")</f>
        <v>98.906803253004597</v>
      </c>
      <c r="M154">
        <f t="shared" si="34"/>
        <v>3.0331583888379948E-2</v>
      </c>
    </row>
    <row r="155" spans="1:13" x14ac:dyDescent="0.3">
      <c r="A155">
        <v>192</v>
      </c>
      <c r="B155">
        <f t="shared" si="35"/>
        <v>8.8182639314775095E-3</v>
      </c>
      <c r="C155">
        <f t="shared" si="31"/>
        <v>8.8182639314775095E-3</v>
      </c>
      <c r="D155" t="s">
        <v>34</v>
      </c>
      <c r="E155" t="s">
        <v>19</v>
      </c>
      <c r="F155">
        <v>1</v>
      </c>
      <c r="G155">
        <f t="shared" si="36"/>
        <v>155</v>
      </c>
      <c r="I155">
        <v>2100</v>
      </c>
      <c r="J155" t="s">
        <v>31</v>
      </c>
      <c r="K155">
        <f t="shared" si="37"/>
        <v>157.5</v>
      </c>
      <c r="L155" cm="1">
        <f t="array" ref="L155">STOWA2024_NDJF_T(A155*60,K155,I155,J155,"")</f>
        <v>139.44849079592967</v>
      </c>
      <c r="M155">
        <f t="shared" si="34"/>
        <v>2.1513319956902439E-2</v>
      </c>
    </row>
    <row r="156" spans="1:13" x14ac:dyDescent="0.3">
      <c r="A156">
        <v>192</v>
      </c>
      <c r="B156" s="1">
        <f>M155</f>
        <v>2.1513319956902439E-2</v>
      </c>
      <c r="C156">
        <f t="shared" si="31"/>
        <v>2.1513319956902439E-2</v>
      </c>
      <c r="D156" t="s">
        <v>34</v>
      </c>
      <c r="E156" t="s">
        <v>19</v>
      </c>
      <c r="F156">
        <v>1</v>
      </c>
      <c r="G156">
        <f t="shared" si="36"/>
        <v>160</v>
      </c>
      <c r="I156">
        <v>2100</v>
      </c>
      <c r="J156" t="s">
        <v>31</v>
      </c>
      <c r="K156" s="1">
        <v>555</v>
      </c>
      <c r="L156" cm="1">
        <f t="array" ref="L156">STOWA2024_NDJF_T(A156*60,K156,I156,J156,"")</f>
        <v>3.8424437345185381E+153</v>
      </c>
      <c r="M156">
        <f t="shared" si="34"/>
        <v>7.8075313713758336E-154</v>
      </c>
    </row>
    <row r="157" spans="1:13" x14ac:dyDescent="0.3">
      <c r="A157">
        <v>216</v>
      </c>
      <c r="B157" s="1">
        <f>365.25*24/A157 - M157</f>
        <v>-37.83103190673399</v>
      </c>
      <c r="C157">
        <f>B157</f>
        <v>-37.83103190673399</v>
      </c>
      <c r="D157" t="s">
        <v>34</v>
      </c>
      <c r="E157" t="s">
        <v>19</v>
      </c>
      <c r="F157">
        <v>1</v>
      </c>
      <c r="G157">
        <v>10</v>
      </c>
      <c r="I157">
        <v>2100</v>
      </c>
      <c r="J157" t="s">
        <v>31</v>
      </c>
      <c r="K157" s="1">
        <v>12.5</v>
      </c>
      <c r="L157" cm="1">
        <f t="array" ref="L157">STOWA2024_NDJF_T(A157*60,K157,I157,J157,"")</f>
        <v>3.8258296050926809E-2</v>
      </c>
      <c r="M157">
        <f t="shared" si="34"/>
        <v>78.414365240067326</v>
      </c>
    </row>
    <row r="158" spans="1:13" x14ac:dyDescent="0.3">
      <c r="A158">
        <v>216</v>
      </c>
      <c r="B158">
        <f t="shared" ref="B158:B162" si="38">M157-M158</f>
        <v>15.062003749315174</v>
      </c>
      <c r="C158">
        <f t="shared" ref="C158:C187" si="39">B158</f>
        <v>15.062003749315174</v>
      </c>
      <c r="D158" t="s">
        <v>34</v>
      </c>
      <c r="E158" t="s">
        <v>19</v>
      </c>
      <c r="F158">
        <v>1</v>
      </c>
      <c r="G158">
        <f t="shared" ref="G158:G162" si="40">G157+5</f>
        <v>15</v>
      </c>
      <c r="I158">
        <v>2100</v>
      </c>
      <c r="J158" t="s">
        <v>31</v>
      </c>
      <c r="K158">
        <f t="shared" ref="K158:K162" si="41">AVERAGE(G158:G159)</f>
        <v>17.5</v>
      </c>
      <c r="L158" cm="1">
        <f t="array" ref="L158">STOWA2024_NDJF_T(A158*60,K158,I158,J158,"")</f>
        <v>4.7354193741269208E-2</v>
      </c>
      <c r="M158">
        <f t="shared" si="34"/>
        <v>63.352361490752152</v>
      </c>
    </row>
    <row r="159" spans="1:13" x14ac:dyDescent="0.3">
      <c r="A159">
        <v>216</v>
      </c>
      <c r="B159">
        <f t="shared" si="38"/>
        <v>12.315682166869969</v>
      </c>
      <c r="C159">
        <f t="shared" si="39"/>
        <v>12.315682166869969</v>
      </c>
      <c r="D159" t="s">
        <v>34</v>
      </c>
      <c r="E159" t="s">
        <v>19</v>
      </c>
      <c r="F159">
        <v>1</v>
      </c>
      <c r="G159">
        <f t="shared" si="40"/>
        <v>20</v>
      </c>
      <c r="I159">
        <v>2100</v>
      </c>
      <c r="J159" t="s">
        <v>31</v>
      </c>
      <c r="K159">
        <f t="shared" si="41"/>
        <v>22.5</v>
      </c>
      <c r="L159" cm="1">
        <f t="array" ref="L159">STOWA2024_NDJF_T(A159*60,K159,I159,J159,"")</f>
        <v>5.8781253791254699E-2</v>
      </c>
      <c r="M159">
        <f t="shared" si="34"/>
        <v>51.036679323882183</v>
      </c>
    </row>
    <row r="160" spans="1:13" x14ac:dyDescent="0.3">
      <c r="A160">
        <v>216</v>
      </c>
      <c r="B160">
        <f t="shared" si="38"/>
        <v>10.043960124492756</v>
      </c>
      <c r="C160">
        <f t="shared" si="39"/>
        <v>10.043960124492756</v>
      </c>
      <c r="D160" t="s">
        <v>34</v>
      </c>
      <c r="E160" t="s">
        <v>19</v>
      </c>
      <c r="F160">
        <v>1</v>
      </c>
      <c r="G160">
        <f t="shared" si="40"/>
        <v>25</v>
      </c>
      <c r="I160">
        <v>2100</v>
      </c>
      <c r="J160" t="s">
        <v>31</v>
      </c>
      <c r="K160">
        <f t="shared" si="41"/>
        <v>27.5</v>
      </c>
      <c r="L160" cm="1">
        <f t="array" ref="L160">STOWA2024_NDJF_T(A160*60,K160,I160,J160,"")</f>
        <v>7.3183727710473129E-2</v>
      </c>
      <c r="M160">
        <f t="shared" si="34"/>
        <v>40.992719199389427</v>
      </c>
    </row>
    <row r="161" spans="1:13" x14ac:dyDescent="0.3">
      <c r="A161">
        <v>216</v>
      </c>
      <c r="B161">
        <f t="shared" si="38"/>
        <v>8.1683126216535271</v>
      </c>
      <c r="C161">
        <f t="shared" si="39"/>
        <v>8.1683126216535271</v>
      </c>
      <c r="D161" t="s">
        <v>34</v>
      </c>
      <c r="E161" t="s">
        <v>19</v>
      </c>
      <c r="F161">
        <v>1</v>
      </c>
      <c r="G161">
        <f t="shared" si="40"/>
        <v>30</v>
      </c>
      <c r="I161">
        <v>2100</v>
      </c>
      <c r="J161" t="s">
        <v>31</v>
      </c>
      <c r="K161">
        <f t="shared" si="41"/>
        <v>32.5</v>
      </c>
      <c r="L161" cm="1">
        <f t="array" ref="L161">STOWA2024_NDJF_T(A161*60,K161,I161,J161,"")</f>
        <v>9.1395407039432552E-2</v>
      </c>
      <c r="M161">
        <f t="shared" si="34"/>
        <v>32.8244065777359</v>
      </c>
    </row>
    <row r="162" spans="1:13" x14ac:dyDescent="0.3">
      <c r="A162">
        <v>216</v>
      </c>
      <c r="B162">
        <f t="shared" si="38"/>
        <v>6.6233868051616831</v>
      </c>
      <c r="C162">
        <f t="shared" si="39"/>
        <v>6.6233868051616831</v>
      </c>
      <c r="D162" t="s">
        <v>34</v>
      </c>
      <c r="E162" t="s">
        <v>19</v>
      </c>
      <c r="F162">
        <v>1</v>
      </c>
      <c r="G162">
        <f t="shared" si="40"/>
        <v>35</v>
      </c>
      <c r="I162">
        <v>2100</v>
      </c>
      <c r="J162" t="s">
        <v>31</v>
      </c>
      <c r="K162">
        <f t="shared" si="41"/>
        <v>37.5</v>
      </c>
      <c r="L162" cm="1">
        <f t="array" ref="L162">STOWA2024_NDJF_T(A162*60,K162,I162,J162,"")</f>
        <v>0.1144993601791116</v>
      </c>
      <c r="M162">
        <f t="shared" si="34"/>
        <v>26.201019772574217</v>
      </c>
    </row>
    <row r="163" spans="1:13" x14ac:dyDescent="0.3">
      <c r="A163">
        <v>216</v>
      </c>
      <c r="B163">
        <f>M162-M163</f>
        <v>5.3548102840813598</v>
      </c>
      <c r="C163">
        <f t="shared" si="39"/>
        <v>5.3548102840813598</v>
      </c>
      <c r="D163" t="s">
        <v>34</v>
      </c>
      <c r="E163" t="s">
        <v>19</v>
      </c>
      <c r="F163">
        <v>1</v>
      </c>
      <c r="G163">
        <f>G162+5</f>
        <v>40</v>
      </c>
      <c r="I163">
        <v>2100</v>
      </c>
      <c r="J163" t="s">
        <v>31</v>
      </c>
      <c r="K163">
        <f>AVERAGE(G163:G164)</f>
        <v>42.5</v>
      </c>
      <c r="L163" cm="1">
        <f t="array" ref="L163">STOWA2024_NDJF_T(A163*60,K163,I163,J163,"")</f>
        <v>0.14391105498848628</v>
      </c>
      <c r="M163">
        <f t="shared" si="34"/>
        <v>20.846209488492857</v>
      </c>
    </row>
    <row r="164" spans="1:13" x14ac:dyDescent="0.3">
      <c r="A164">
        <v>216</v>
      </c>
      <c r="B164">
        <f t="shared" ref="B164:B186" si="42">M163-M164</f>
        <v>4.3156110465852642</v>
      </c>
      <c r="C164">
        <f t="shared" si="39"/>
        <v>4.3156110465852642</v>
      </c>
      <c r="D164" t="s">
        <v>34</v>
      </c>
      <c r="E164" t="s">
        <v>19</v>
      </c>
      <c r="F164">
        <v>1</v>
      </c>
      <c r="G164">
        <f t="shared" ref="G164:G187" si="43">G163+5</f>
        <v>45</v>
      </c>
      <c r="I164">
        <v>2100</v>
      </c>
      <c r="J164" t="s">
        <v>31</v>
      </c>
      <c r="K164">
        <f t="shared" ref="K164:K186" si="44">AVERAGE(G164:G165)</f>
        <v>47.5</v>
      </c>
      <c r="L164" cm="1">
        <f t="array" ref="L164">STOWA2024_NDJF_T(A164*60,K164,I164,J164,"")</f>
        <v>0.18148163301786716</v>
      </c>
      <c r="M164">
        <f t="shared" si="34"/>
        <v>16.530598441907593</v>
      </c>
    </row>
    <row r="165" spans="1:13" x14ac:dyDescent="0.3">
      <c r="A165">
        <v>216</v>
      </c>
      <c r="B165">
        <f t="shared" si="42"/>
        <v>3.4673016276438915</v>
      </c>
      <c r="C165">
        <f t="shared" si="39"/>
        <v>3.4673016276438915</v>
      </c>
      <c r="D165" t="s">
        <v>34</v>
      </c>
      <c r="E165" t="s">
        <v>19</v>
      </c>
      <c r="F165">
        <v>1</v>
      </c>
      <c r="G165">
        <f t="shared" si="43"/>
        <v>50</v>
      </c>
      <c r="I165">
        <v>2100</v>
      </c>
      <c r="J165" t="s">
        <v>31</v>
      </c>
      <c r="K165">
        <f t="shared" si="44"/>
        <v>52.5</v>
      </c>
      <c r="L165" cm="1">
        <f t="array" ref="L165">STOWA2024_NDJF_T(A165*60,K165,I165,J165,"")</f>
        <v>0.2296510630244829</v>
      </c>
      <c r="M165">
        <f t="shared" si="34"/>
        <v>13.063296814263701</v>
      </c>
    </row>
    <row r="166" spans="1:13" x14ac:dyDescent="0.3">
      <c r="A166">
        <v>216</v>
      </c>
      <c r="B166">
        <f t="shared" si="42"/>
        <v>2.7764564280495669</v>
      </c>
      <c r="C166">
        <f t="shared" si="39"/>
        <v>2.7764564280495669</v>
      </c>
      <c r="D166" t="s">
        <v>34</v>
      </c>
      <c r="E166" t="s">
        <v>19</v>
      </c>
      <c r="F166">
        <v>1</v>
      </c>
      <c r="G166">
        <f t="shared" si="43"/>
        <v>55</v>
      </c>
      <c r="I166">
        <v>2100</v>
      </c>
      <c r="J166" t="s">
        <v>31</v>
      </c>
      <c r="K166">
        <f t="shared" si="44"/>
        <v>57.5</v>
      </c>
      <c r="L166" cm="1">
        <f t="array" ref="L166">STOWA2024_NDJF_T(A166*60,K166,I166,J166,"")</f>
        <v>0.29163473791431987</v>
      </c>
      <c r="M166">
        <f t="shared" si="34"/>
        <v>10.286840386214134</v>
      </c>
    </row>
    <row r="167" spans="1:13" x14ac:dyDescent="0.3">
      <c r="A167">
        <v>216</v>
      </c>
      <c r="B167">
        <f t="shared" si="42"/>
        <v>2.2159344471321507</v>
      </c>
      <c r="C167">
        <f t="shared" si="39"/>
        <v>2.2159344471321507</v>
      </c>
      <c r="D167" t="s">
        <v>34</v>
      </c>
      <c r="E167" t="s">
        <v>19</v>
      </c>
      <c r="F167">
        <v>1</v>
      </c>
      <c r="G167">
        <f t="shared" si="43"/>
        <v>60</v>
      </c>
      <c r="I167">
        <v>2100</v>
      </c>
      <c r="J167" t="s">
        <v>31</v>
      </c>
      <c r="K167">
        <f t="shared" si="44"/>
        <v>62.5</v>
      </c>
      <c r="L167" cm="1">
        <f t="array" ref="L167">STOWA2024_NDJF_T(A167*60,K167,I167,J167,"")</f>
        <v>0.37170548419763044</v>
      </c>
      <c r="M167">
        <f t="shared" si="34"/>
        <v>8.0709059390819835</v>
      </c>
    </row>
    <row r="168" spans="1:13" x14ac:dyDescent="0.3">
      <c r="A168">
        <v>216</v>
      </c>
      <c r="B168">
        <f t="shared" si="42"/>
        <v>1.7623758950096047</v>
      </c>
      <c r="C168">
        <f t="shared" si="39"/>
        <v>1.7623758950096047</v>
      </c>
      <c r="D168" t="s">
        <v>34</v>
      </c>
      <c r="E168" t="s">
        <v>19</v>
      </c>
      <c r="F168">
        <v>1</v>
      </c>
      <c r="G168">
        <f t="shared" si="43"/>
        <v>65</v>
      </c>
      <c r="I168">
        <v>2100</v>
      </c>
      <c r="J168" t="s">
        <v>31</v>
      </c>
      <c r="K168">
        <f t="shared" si="44"/>
        <v>67.5</v>
      </c>
      <c r="L168" cm="1">
        <f t="array" ref="L168">STOWA2024_NDJF_T(A168*60,K168,I168,J168,"")</f>
        <v>0.47554659786694048</v>
      </c>
      <c r="M168">
        <f t="shared" si="34"/>
        <v>6.3085300440723788</v>
      </c>
    </row>
    <row r="169" spans="1:13" x14ac:dyDescent="0.3">
      <c r="A169">
        <v>216</v>
      </c>
      <c r="B169">
        <f t="shared" si="42"/>
        <v>1.3966755894078835</v>
      </c>
      <c r="C169">
        <f t="shared" si="39"/>
        <v>1.3966755894078835</v>
      </c>
      <c r="D169" t="s">
        <v>34</v>
      </c>
      <c r="E169" t="s">
        <v>19</v>
      </c>
      <c r="F169">
        <v>1</v>
      </c>
      <c r="G169">
        <f t="shared" si="43"/>
        <v>70</v>
      </c>
      <c r="I169">
        <v>2100</v>
      </c>
      <c r="J169" t="s">
        <v>31</v>
      </c>
      <c r="K169">
        <f t="shared" si="44"/>
        <v>72.5</v>
      </c>
      <c r="L169" cm="1">
        <f t="array" ref="L169">STOWA2024_NDJF_T(A169*60,K169,I169,J169,"")</f>
        <v>0.61076728304746053</v>
      </c>
      <c r="M169">
        <f t="shared" si="34"/>
        <v>4.9118544546644953</v>
      </c>
    </row>
    <row r="170" spans="1:13" x14ac:dyDescent="0.3">
      <c r="A170">
        <v>216</v>
      </c>
      <c r="B170">
        <f t="shared" si="42"/>
        <v>1.1027496354090536</v>
      </c>
      <c r="C170">
        <f t="shared" si="39"/>
        <v>1.1027496354090536</v>
      </c>
      <c r="D170" t="s">
        <v>34</v>
      </c>
      <c r="E170" t="s">
        <v>19</v>
      </c>
      <c r="F170">
        <v>1</v>
      </c>
      <c r="G170">
        <f t="shared" si="43"/>
        <v>75</v>
      </c>
      <c r="I170">
        <v>2100</v>
      </c>
      <c r="J170" t="s">
        <v>31</v>
      </c>
      <c r="K170">
        <f t="shared" si="44"/>
        <v>77.5</v>
      </c>
      <c r="L170" cm="1">
        <f t="array" ref="L170">STOWA2024_NDJF_T(A170*60,K170,I170,J170,"")</f>
        <v>0.78758662267172896</v>
      </c>
      <c r="M170">
        <f t="shared" si="34"/>
        <v>3.8091048192554418</v>
      </c>
    </row>
    <row r="171" spans="1:13" x14ac:dyDescent="0.3">
      <c r="A171">
        <v>216</v>
      </c>
      <c r="B171">
        <f t="shared" si="42"/>
        <v>0.8671722060379059</v>
      </c>
      <c r="C171">
        <f t="shared" si="39"/>
        <v>0.8671722060379059</v>
      </c>
      <c r="D171" t="s">
        <v>34</v>
      </c>
      <c r="E171" t="s">
        <v>19</v>
      </c>
      <c r="F171">
        <v>1</v>
      </c>
      <c r="G171">
        <f t="shared" si="43"/>
        <v>80</v>
      </c>
      <c r="I171">
        <v>2100</v>
      </c>
      <c r="J171" t="s">
        <v>31</v>
      </c>
      <c r="K171">
        <f t="shared" si="44"/>
        <v>82.5</v>
      </c>
      <c r="L171" cm="1">
        <f t="array" ref="L171">STOWA2024_NDJF_T(A171*60,K171,I171,J171,"")</f>
        <v>1.0197378371352146</v>
      </c>
      <c r="M171">
        <f t="shared" si="34"/>
        <v>2.9419326132175359</v>
      </c>
    </row>
    <row r="172" spans="1:13" x14ac:dyDescent="0.3">
      <c r="A172">
        <v>216</v>
      </c>
      <c r="B172">
        <f t="shared" si="42"/>
        <v>0.67959752142300367</v>
      </c>
      <c r="C172">
        <f t="shared" si="39"/>
        <v>0.67959752142300367</v>
      </c>
      <c r="D172" t="s">
        <v>34</v>
      </c>
      <c r="E172" t="s">
        <v>19</v>
      </c>
      <c r="F172">
        <v>1</v>
      </c>
      <c r="G172">
        <f t="shared" si="43"/>
        <v>85</v>
      </c>
      <c r="I172">
        <v>2100</v>
      </c>
      <c r="J172" t="s">
        <v>31</v>
      </c>
      <c r="K172">
        <f t="shared" si="44"/>
        <v>87.5</v>
      </c>
      <c r="L172" cm="1">
        <f t="array" ref="L172">STOWA2024_NDJF_T(A172*60,K172,I172,J172,"")</f>
        <v>1.3260635044211493</v>
      </c>
      <c r="M172">
        <f t="shared" si="34"/>
        <v>2.2623350917945322</v>
      </c>
    </row>
    <row r="173" spans="1:13" x14ac:dyDescent="0.3">
      <c r="A173">
        <v>216</v>
      </c>
      <c r="B173">
        <f t="shared" si="42"/>
        <v>0.53028040481900751</v>
      </c>
      <c r="C173">
        <f t="shared" si="39"/>
        <v>0.53028040481900751</v>
      </c>
      <c r="D173" t="s">
        <v>34</v>
      </c>
      <c r="E173" t="s">
        <v>19</v>
      </c>
      <c r="F173">
        <v>1</v>
      </c>
      <c r="G173">
        <f t="shared" si="43"/>
        <v>90</v>
      </c>
      <c r="I173">
        <v>2100</v>
      </c>
      <c r="J173" t="s">
        <v>31</v>
      </c>
      <c r="K173">
        <f t="shared" si="44"/>
        <v>92.5</v>
      </c>
      <c r="L173" cm="1">
        <f t="array" ref="L173">STOWA2024_NDJF_T(A173*60,K173,I173,J173,"")</f>
        <v>1.7320469281709188</v>
      </c>
      <c r="M173">
        <f t="shared" si="34"/>
        <v>1.7320546869755247</v>
      </c>
    </row>
    <row r="174" spans="1:13" x14ac:dyDescent="0.3">
      <c r="A174">
        <v>216</v>
      </c>
      <c r="B174">
        <f t="shared" si="42"/>
        <v>0.41201975069574504</v>
      </c>
      <c r="C174">
        <f t="shared" si="39"/>
        <v>0.41201975069574504</v>
      </c>
      <c r="D174" t="s">
        <v>34</v>
      </c>
      <c r="E174" t="s">
        <v>19</v>
      </c>
      <c r="F174">
        <v>1</v>
      </c>
      <c r="G174">
        <f t="shared" si="43"/>
        <v>95</v>
      </c>
      <c r="I174">
        <v>2100</v>
      </c>
      <c r="J174" t="s">
        <v>31</v>
      </c>
      <c r="K174">
        <f t="shared" si="44"/>
        <v>97.5</v>
      </c>
      <c r="L174" cm="1">
        <f t="array" ref="L174">STOWA2024_NDJF_T(A174*60,K174,I174,J174,"")</f>
        <v>2.2726671223224004</v>
      </c>
      <c r="M174">
        <f t="shared" si="34"/>
        <v>1.3200349362797796</v>
      </c>
    </row>
    <row r="175" spans="1:13" x14ac:dyDescent="0.3">
      <c r="A175">
        <v>216</v>
      </c>
      <c r="B175">
        <f t="shared" si="42"/>
        <v>0.31876636002708558</v>
      </c>
      <c r="C175">
        <f t="shared" si="39"/>
        <v>0.31876636002708558</v>
      </c>
      <c r="D175" t="s">
        <v>34</v>
      </c>
      <c r="E175" t="s">
        <v>19</v>
      </c>
      <c r="F175">
        <v>1</v>
      </c>
      <c r="G175">
        <f t="shared" si="43"/>
        <v>100</v>
      </c>
      <c r="I175">
        <v>2100</v>
      </c>
      <c r="J175" t="s">
        <v>31</v>
      </c>
      <c r="K175">
        <f t="shared" si="44"/>
        <v>102.5</v>
      </c>
      <c r="L175" cm="1">
        <f t="array" ref="L175">STOWA2024_NDJF_T(A175*60,K175,I175,J175,"")</f>
        <v>2.996199092982299</v>
      </c>
      <c r="M175">
        <f t="shared" si="34"/>
        <v>1.0012685762526941</v>
      </c>
    </row>
    <row r="176" spans="1:13" x14ac:dyDescent="0.3">
      <c r="A176">
        <v>216</v>
      </c>
      <c r="B176">
        <f t="shared" si="42"/>
        <v>0.24550050093123921</v>
      </c>
      <c r="C176">
        <f t="shared" si="39"/>
        <v>0.24550050093123921</v>
      </c>
      <c r="D176" t="s">
        <v>34</v>
      </c>
      <c r="E176" t="s">
        <v>19</v>
      </c>
      <c r="F176">
        <v>1</v>
      </c>
      <c r="G176">
        <f t="shared" si="43"/>
        <v>105</v>
      </c>
      <c r="I176">
        <v>2100</v>
      </c>
      <c r="J176" t="s">
        <v>31</v>
      </c>
      <c r="K176">
        <f t="shared" si="44"/>
        <v>107.5</v>
      </c>
      <c r="L176" cm="1">
        <f t="array" ref="L176">STOWA2024_NDJF_T(A176*60,K176,I176,J176,"")</f>
        <v>3.9694717175292094</v>
      </c>
      <c r="M176">
        <f t="shared" si="34"/>
        <v>0.75576807532145485</v>
      </c>
    </row>
    <row r="177" spans="1:13" x14ac:dyDescent="0.3">
      <c r="A177">
        <v>216</v>
      </c>
      <c r="B177">
        <f t="shared" si="42"/>
        <v>0.1881937015908155</v>
      </c>
      <c r="C177">
        <f t="shared" si="39"/>
        <v>0.1881937015908155</v>
      </c>
      <c r="D177" t="s">
        <v>34</v>
      </c>
      <c r="E177" t="s">
        <v>19</v>
      </c>
      <c r="F177">
        <v>1</v>
      </c>
      <c r="G177">
        <f t="shared" si="43"/>
        <v>110</v>
      </c>
      <c r="I177">
        <v>2100</v>
      </c>
      <c r="J177" t="s">
        <v>31</v>
      </c>
      <c r="K177">
        <f t="shared" si="44"/>
        <v>112.5</v>
      </c>
      <c r="L177" cm="1">
        <f t="array" ref="L177">STOWA2024_NDJF_T(A177*60,K177,I177,J177,"")</f>
        <v>5.2856509011869983</v>
      </c>
      <c r="M177">
        <f t="shared" si="34"/>
        <v>0.56757437373063935</v>
      </c>
    </row>
    <row r="178" spans="1:13" x14ac:dyDescent="0.3">
      <c r="A178">
        <v>216</v>
      </c>
      <c r="B178">
        <f t="shared" si="42"/>
        <v>0.14356798593016418</v>
      </c>
      <c r="C178">
        <f t="shared" si="39"/>
        <v>0.14356798593016418</v>
      </c>
      <c r="D178" t="s">
        <v>34</v>
      </c>
      <c r="E178" t="s">
        <v>19</v>
      </c>
      <c r="F178">
        <v>1</v>
      </c>
      <c r="G178">
        <f t="shared" si="43"/>
        <v>115</v>
      </c>
      <c r="I178">
        <v>2100</v>
      </c>
      <c r="J178" t="s">
        <v>31</v>
      </c>
      <c r="K178">
        <f t="shared" si="44"/>
        <v>117.5</v>
      </c>
      <c r="L178" cm="1">
        <f t="array" ref="L178">STOWA2024_NDJF_T(A178*60,K178,I178,J178,"")</f>
        <v>7.0753651037250664</v>
      </c>
      <c r="M178">
        <f t="shared" si="34"/>
        <v>0.42400638780047517</v>
      </c>
    </row>
    <row r="179" spans="1:13" x14ac:dyDescent="0.3">
      <c r="A179">
        <v>216</v>
      </c>
      <c r="B179">
        <f t="shared" si="42"/>
        <v>0.10897638307677704</v>
      </c>
      <c r="C179">
        <f t="shared" si="39"/>
        <v>0.10897638307677704</v>
      </c>
      <c r="D179" t="s">
        <v>34</v>
      </c>
      <c r="E179" t="s">
        <v>19</v>
      </c>
      <c r="F179">
        <v>1</v>
      </c>
      <c r="G179">
        <f t="shared" si="43"/>
        <v>120</v>
      </c>
      <c r="I179">
        <v>2100</v>
      </c>
      <c r="J179" t="s">
        <v>31</v>
      </c>
      <c r="K179">
        <f t="shared" si="44"/>
        <v>122.5</v>
      </c>
      <c r="L179" cm="1">
        <f t="array" ref="L179">STOWA2024_NDJF_T(A179*60,K179,I179,J179,"")</f>
        <v>9.5229024379160201</v>
      </c>
      <c r="M179">
        <f t="shared" si="34"/>
        <v>0.31503000472369813</v>
      </c>
    </row>
    <row r="180" spans="1:13" x14ac:dyDescent="0.3">
      <c r="A180">
        <v>216</v>
      </c>
      <c r="B180">
        <f t="shared" si="42"/>
        <v>8.2290044854432587E-2</v>
      </c>
      <c r="C180">
        <f t="shared" si="39"/>
        <v>8.2290044854432587E-2</v>
      </c>
      <c r="D180" t="s">
        <v>34</v>
      </c>
      <c r="E180" t="s">
        <v>19</v>
      </c>
      <c r="F180">
        <v>1</v>
      </c>
      <c r="G180">
        <f t="shared" si="43"/>
        <v>125</v>
      </c>
      <c r="I180">
        <v>2100</v>
      </c>
      <c r="J180" t="s">
        <v>31</v>
      </c>
      <c r="K180">
        <f t="shared" si="44"/>
        <v>127.5</v>
      </c>
      <c r="L180" cm="1">
        <f t="array" ref="L180">STOWA2024_NDJF_T(A180*60,K180,I180,J180,"")</f>
        <v>12.889922305070247</v>
      </c>
      <c r="M180">
        <f t="shared" si="34"/>
        <v>0.23273995986926554</v>
      </c>
    </row>
    <row r="181" spans="1:13" x14ac:dyDescent="0.3">
      <c r="A181">
        <v>216</v>
      </c>
      <c r="B181">
        <f t="shared" si="42"/>
        <v>6.1803833485710308E-2</v>
      </c>
      <c r="C181">
        <f t="shared" si="39"/>
        <v>6.1803833485710308E-2</v>
      </c>
      <c r="D181" t="s">
        <v>34</v>
      </c>
      <c r="E181" t="s">
        <v>19</v>
      </c>
      <c r="F181">
        <v>1</v>
      </c>
      <c r="G181">
        <f t="shared" si="43"/>
        <v>130</v>
      </c>
      <c r="I181">
        <v>2100</v>
      </c>
      <c r="J181" t="s">
        <v>31</v>
      </c>
      <c r="K181">
        <f t="shared" si="44"/>
        <v>132.5</v>
      </c>
      <c r="L181" cm="1">
        <f t="array" ref="L181">STOWA2024_NDJF_T(A181*60,K181,I181,J181,"")</f>
        <v>17.550415254341534</v>
      </c>
      <c r="M181">
        <f t="shared" si="34"/>
        <v>0.17093612638355524</v>
      </c>
    </row>
    <row r="182" spans="1:13" x14ac:dyDescent="0.3">
      <c r="A182">
        <v>216</v>
      </c>
      <c r="B182">
        <f t="shared" si="42"/>
        <v>4.6157756317507403E-2</v>
      </c>
      <c r="C182">
        <f t="shared" si="39"/>
        <v>4.6157756317507403E-2</v>
      </c>
      <c r="D182" t="s">
        <v>34</v>
      </c>
      <c r="E182" t="s">
        <v>19</v>
      </c>
      <c r="F182">
        <v>1</v>
      </c>
      <c r="G182">
        <f t="shared" si="43"/>
        <v>135</v>
      </c>
      <c r="I182">
        <v>2100</v>
      </c>
      <c r="J182" t="s">
        <v>31</v>
      </c>
      <c r="K182">
        <f t="shared" si="44"/>
        <v>137.5</v>
      </c>
      <c r="L182" cm="1">
        <f t="array" ref="L182">STOWA2024_NDJF_T(A182*60,K182,I182,J182,"")</f>
        <v>24.042628529384032</v>
      </c>
      <c r="M182">
        <f t="shared" si="34"/>
        <v>0.12477837006604783</v>
      </c>
    </row>
    <row r="183" spans="1:13" x14ac:dyDescent="0.3">
      <c r="A183">
        <v>216</v>
      </c>
      <c r="B183">
        <f t="shared" si="42"/>
        <v>3.4272497832660814E-2</v>
      </c>
      <c r="C183">
        <f t="shared" si="39"/>
        <v>3.4272497832660814E-2</v>
      </c>
      <c r="D183" t="s">
        <v>34</v>
      </c>
      <c r="E183" t="s">
        <v>19</v>
      </c>
      <c r="F183">
        <v>1</v>
      </c>
      <c r="G183">
        <f t="shared" si="43"/>
        <v>140</v>
      </c>
      <c r="I183">
        <v>2100</v>
      </c>
      <c r="J183" t="s">
        <v>31</v>
      </c>
      <c r="K183">
        <f t="shared" si="44"/>
        <v>142.5</v>
      </c>
      <c r="L183" cm="1">
        <f t="array" ref="L183">STOWA2024_NDJF_T(A183*60,K183,I183,J183,"")</f>
        <v>33.147020474692688</v>
      </c>
      <c r="M183">
        <f t="shared" si="34"/>
        <v>9.0505872233387019E-2</v>
      </c>
    </row>
    <row r="184" spans="1:13" x14ac:dyDescent="0.3">
      <c r="A184">
        <v>216</v>
      </c>
      <c r="B184">
        <f t="shared" si="42"/>
        <v>2.529273412474059E-2</v>
      </c>
      <c r="C184">
        <f t="shared" si="39"/>
        <v>2.529273412474059E-2</v>
      </c>
      <c r="D184" t="s">
        <v>34</v>
      </c>
      <c r="E184" t="s">
        <v>19</v>
      </c>
      <c r="F184">
        <v>1</v>
      </c>
      <c r="G184">
        <f t="shared" si="43"/>
        <v>145</v>
      </c>
      <c r="I184">
        <v>2100</v>
      </c>
      <c r="J184" t="s">
        <v>31</v>
      </c>
      <c r="K184">
        <f t="shared" si="44"/>
        <v>147.5</v>
      </c>
      <c r="L184" cm="1">
        <f t="array" ref="L184">STOWA2024_NDJF_T(A184*60,K184,I184,J184,"")</f>
        <v>46.00300011635597</v>
      </c>
      <c r="M184">
        <f t="shared" si="34"/>
        <v>6.5213138108646429E-2</v>
      </c>
    </row>
    <row r="185" spans="1:13" x14ac:dyDescent="0.3">
      <c r="A185">
        <v>216</v>
      </c>
      <c r="B185">
        <f t="shared" si="42"/>
        <v>1.8547965706920466E-2</v>
      </c>
      <c r="C185">
        <f t="shared" si="39"/>
        <v>1.8547965706920466E-2</v>
      </c>
      <c r="D185" t="s">
        <v>34</v>
      </c>
      <c r="E185" t="s">
        <v>19</v>
      </c>
      <c r="F185">
        <v>1</v>
      </c>
      <c r="G185">
        <f t="shared" si="43"/>
        <v>150</v>
      </c>
      <c r="I185">
        <v>2100</v>
      </c>
      <c r="J185" t="s">
        <v>31</v>
      </c>
      <c r="K185">
        <f t="shared" si="44"/>
        <v>152.5</v>
      </c>
      <c r="L185" cm="1">
        <f t="array" ref="L185">STOWA2024_NDJF_T(A185*60,K185,I185,J185,"")</f>
        <v>64.287772777820948</v>
      </c>
      <c r="M185">
        <f t="shared" si="34"/>
        <v>4.6665172401725963E-2</v>
      </c>
    </row>
    <row r="186" spans="1:13" x14ac:dyDescent="0.3">
      <c r="A186">
        <v>216</v>
      </c>
      <c r="B186">
        <f t="shared" si="42"/>
        <v>1.3512534162901733E-2</v>
      </c>
      <c r="C186">
        <f t="shared" si="39"/>
        <v>1.3512534162901733E-2</v>
      </c>
      <c r="D186" t="s">
        <v>34</v>
      </c>
      <c r="E186" t="s">
        <v>19</v>
      </c>
      <c r="F186">
        <v>1</v>
      </c>
      <c r="G186">
        <f t="shared" si="43"/>
        <v>155</v>
      </c>
      <c r="I186">
        <v>2100</v>
      </c>
      <c r="J186" t="s">
        <v>31</v>
      </c>
      <c r="K186">
        <f t="shared" si="44"/>
        <v>157.5</v>
      </c>
      <c r="L186" cm="1">
        <f t="array" ref="L186">STOWA2024_NDJF_T(A186*60,K186,I186,J186,"")</f>
        <v>90.490535877979525</v>
      </c>
      <c r="M186">
        <f t="shared" si="34"/>
        <v>3.3152638238824229E-2</v>
      </c>
    </row>
    <row r="187" spans="1:13" x14ac:dyDescent="0.3">
      <c r="A187">
        <v>216</v>
      </c>
      <c r="B187" s="1">
        <f>M186</f>
        <v>3.3152638238824229E-2</v>
      </c>
      <c r="C187">
        <f t="shared" si="39"/>
        <v>3.3152638238824229E-2</v>
      </c>
      <c r="D187" t="s">
        <v>34</v>
      </c>
      <c r="E187" t="s">
        <v>19</v>
      </c>
      <c r="F187">
        <v>1</v>
      </c>
      <c r="G187">
        <f t="shared" si="43"/>
        <v>160</v>
      </c>
      <c r="I187">
        <v>2100</v>
      </c>
      <c r="J187" t="s">
        <v>31</v>
      </c>
      <c r="K187" s="1">
        <v>444</v>
      </c>
      <c r="L187" cm="1">
        <f t="array" ref="L187">STOWA2024_NDJF_T(A187*60,K187,I187,J187,"")</f>
        <v>6.0895476306792471E+129</v>
      </c>
      <c r="M187">
        <f t="shared" si="34"/>
        <v>4.9264743162299082E-130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29D4A-1C42-444B-89D5-78134667F329}">
  <sheetPr codeName="Blad23">
    <tabColor theme="5" tint="-0.249977111117893"/>
  </sheetPr>
  <dimension ref="A1:M187"/>
  <sheetViews>
    <sheetView workbookViewId="0">
      <selection activeCell="M28" sqref="M28"/>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711.520212782317</v>
      </c>
      <c r="C2">
        <f>B2</f>
        <v>711.520212782317</v>
      </c>
      <c r="D2" t="s">
        <v>35</v>
      </c>
      <c r="E2" t="s">
        <v>21</v>
      </c>
      <c r="F2">
        <v>1</v>
      </c>
      <c r="G2">
        <v>10</v>
      </c>
      <c r="I2">
        <v>2150</v>
      </c>
      <c r="J2" t="s">
        <v>28</v>
      </c>
      <c r="K2" s="1">
        <v>12.5</v>
      </c>
      <c r="L2" cm="1">
        <f t="array" ref="L2">STOWA2024_JAARROND_T(A2*60,K2,I2,J2,"")</f>
        <v>7.9031444493881595E-2</v>
      </c>
      <c r="M2">
        <f>1/L2 * 12/8</f>
        <v>18.979787217683032</v>
      </c>
    </row>
    <row r="3" spans="1:13" x14ac:dyDescent="0.3">
      <c r="A3">
        <v>12</v>
      </c>
      <c r="B3">
        <f t="shared" ref="B3:B7" si="0">M2-M3</f>
        <v>10.715060196541117</v>
      </c>
      <c r="C3">
        <f t="shared" ref="C3:C32" si="1">B3</f>
        <v>10.715060196541117</v>
      </c>
      <c r="D3" t="s">
        <v>35</v>
      </c>
      <c r="E3" t="s">
        <v>21</v>
      </c>
      <c r="F3">
        <v>1</v>
      </c>
      <c r="G3">
        <f t="shared" ref="G3:G7" si="2">G2+5</f>
        <v>15</v>
      </c>
      <c r="I3">
        <v>2150</v>
      </c>
      <c r="J3" t="s">
        <v>28</v>
      </c>
      <c r="K3">
        <f t="shared" ref="K3:K7" si="3">AVERAGE(G3:G4)</f>
        <v>17.5</v>
      </c>
      <c r="L3" cm="1">
        <f t="array" ref="L3">STOWA2024_JAARROND_T(A3*60,K3,I3,J3,"")</f>
        <v>0.18149419771068842</v>
      </c>
      <c r="M3">
        <f t="shared" ref="M3:M66" si="4">1/L3 * 12/8</f>
        <v>8.2647270211419155</v>
      </c>
    </row>
    <row r="4" spans="1:13" x14ac:dyDescent="0.3">
      <c r="A4">
        <v>12</v>
      </c>
      <c r="B4">
        <f t="shared" si="0"/>
        <v>3.3918780459586646</v>
      </c>
      <c r="C4">
        <f t="shared" si="1"/>
        <v>3.3918780459586646</v>
      </c>
      <c r="D4" t="s">
        <v>35</v>
      </c>
      <c r="E4" t="s">
        <v>21</v>
      </c>
      <c r="F4">
        <v>1</v>
      </c>
      <c r="G4">
        <f t="shared" si="2"/>
        <v>20</v>
      </c>
      <c r="I4">
        <v>2150</v>
      </c>
      <c r="J4" t="s">
        <v>28</v>
      </c>
      <c r="K4">
        <f t="shared" si="3"/>
        <v>22.5</v>
      </c>
      <c r="L4" cm="1">
        <f t="array" ref="L4">STOWA2024_JAARROND_T(A4*60,K4,I4,J4,"")</f>
        <v>0.30782813250303748</v>
      </c>
      <c r="M4">
        <f t="shared" si="4"/>
        <v>4.8728489751832509</v>
      </c>
    </row>
    <row r="5" spans="1:13" x14ac:dyDescent="0.3">
      <c r="A5">
        <v>12</v>
      </c>
      <c r="B5">
        <f t="shared" si="0"/>
        <v>1.9443494529059722</v>
      </c>
      <c r="C5">
        <f t="shared" si="1"/>
        <v>1.9443494529059722</v>
      </c>
      <c r="D5" t="s">
        <v>35</v>
      </c>
      <c r="E5" t="s">
        <v>21</v>
      </c>
      <c r="F5">
        <v>1</v>
      </c>
      <c r="G5">
        <f t="shared" si="2"/>
        <v>25</v>
      </c>
      <c r="I5">
        <v>2150</v>
      </c>
      <c r="J5" t="s">
        <v>28</v>
      </c>
      <c r="K5">
        <f t="shared" si="3"/>
        <v>27.5</v>
      </c>
      <c r="L5" cm="1">
        <f t="array" ref="L5">STOWA2024_JAARROND_T(A5*60,K5,I5,J5,"")</f>
        <v>0.51220769837570623</v>
      </c>
      <c r="M5">
        <f t="shared" si="4"/>
        <v>2.9284995222772787</v>
      </c>
    </row>
    <row r="6" spans="1:13" x14ac:dyDescent="0.3">
      <c r="A6">
        <v>12</v>
      </c>
      <c r="B6">
        <f t="shared" si="0"/>
        <v>1.1933021403935724</v>
      </c>
      <c r="C6">
        <f t="shared" si="1"/>
        <v>1.1933021403935724</v>
      </c>
      <c r="D6" t="s">
        <v>35</v>
      </c>
      <c r="E6" t="s">
        <v>21</v>
      </c>
      <c r="F6">
        <v>1</v>
      </c>
      <c r="G6">
        <f t="shared" si="2"/>
        <v>30</v>
      </c>
      <c r="I6">
        <v>2150</v>
      </c>
      <c r="J6" t="s">
        <v>28</v>
      </c>
      <c r="K6">
        <f t="shared" si="3"/>
        <v>32.5</v>
      </c>
      <c r="L6" cm="1">
        <f t="array" ref="L6">STOWA2024_JAARROND_T(A6*60,K6,I6,J6,"")</f>
        <v>0.86445496959638146</v>
      </c>
      <c r="M6">
        <f t="shared" si="4"/>
        <v>1.7351973818837063</v>
      </c>
    </row>
    <row r="7" spans="1:13" x14ac:dyDescent="0.3">
      <c r="A7">
        <v>12</v>
      </c>
      <c r="B7">
        <f t="shared" si="0"/>
        <v>0.71065640894650284</v>
      </c>
      <c r="C7">
        <f t="shared" si="1"/>
        <v>0.71065640894650284</v>
      </c>
      <c r="D7" t="s">
        <v>35</v>
      </c>
      <c r="E7" t="s">
        <v>21</v>
      </c>
      <c r="F7">
        <v>1</v>
      </c>
      <c r="G7">
        <f t="shared" si="2"/>
        <v>35</v>
      </c>
      <c r="I7">
        <v>2150</v>
      </c>
      <c r="J7" t="s">
        <v>28</v>
      </c>
      <c r="K7">
        <f t="shared" si="3"/>
        <v>37.5</v>
      </c>
      <c r="L7" cm="1">
        <f t="array" ref="L7">STOWA2024_JAARROND_T(A7*60,K7,I7,J7,"")</f>
        <v>1.4640702906197374</v>
      </c>
      <c r="M7">
        <f t="shared" si="4"/>
        <v>1.0245409729372035</v>
      </c>
    </row>
    <row r="8" spans="1:13" x14ac:dyDescent="0.3">
      <c r="A8">
        <v>12</v>
      </c>
      <c r="B8">
        <f>M7-M8</f>
        <v>0.40887453276076702</v>
      </c>
      <c r="C8">
        <f t="shared" si="1"/>
        <v>0.40887453276076702</v>
      </c>
      <c r="D8" t="s">
        <v>35</v>
      </c>
      <c r="E8" t="s">
        <v>21</v>
      </c>
      <c r="F8">
        <v>1</v>
      </c>
      <c r="G8">
        <f>G7+5</f>
        <v>40</v>
      </c>
      <c r="I8">
        <v>2150</v>
      </c>
      <c r="J8" t="s">
        <v>28</v>
      </c>
      <c r="K8">
        <f>AVERAGE(G8:G9)</f>
        <v>42.5</v>
      </c>
      <c r="L8" cm="1">
        <f t="array" ref="L8">STOWA2024_JAARROND_T(A8*60,K8,I8,J8,"")</f>
        <v>2.436384220601878</v>
      </c>
      <c r="M8">
        <f t="shared" si="4"/>
        <v>0.61566644017643646</v>
      </c>
    </row>
    <row r="9" spans="1:13" x14ac:dyDescent="0.3">
      <c r="A9">
        <v>12</v>
      </c>
      <c r="B9">
        <f t="shared" ref="B9:B31" si="5">M8-M9</f>
        <v>0.23348583361664033</v>
      </c>
      <c r="C9">
        <f t="shared" si="1"/>
        <v>0.23348583361664033</v>
      </c>
      <c r="D9" t="s">
        <v>35</v>
      </c>
      <c r="E9" t="s">
        <v>21</v>
      </c>
      <c r="F9">
        <v>1</v>
      </c>
      <c r="G9">
        <f t="shared" ref="G9:G32" si="6">G8+5</f>
        <v>45</v>
      </c>
      <c r="I9">
        <v>2150</v>
      </c>
      <c r="J9" t="s">
        <v>28</v>
      </c>
      <c r="K9">
        <f t="shared" ref="K9:K31" si="7">AVERAGE(G9:G10)</f>
        <v>47.5</v>
      </c>
      <c r="L9" cm="1">
        <f t="array" ref="L9">STOWA2024_JAARROND_T(A9*60,K9,I9,J9,"")</f>
        <v>3.9248459347591447</v>
      </c>
      <c r="M9">
        <f t="shared" si="4"/>
        <v>0.38218060655979613</v>
      </c>
    </row>
    <row r="10" spans="1:13" x14ac:dyDescent="0.3">
      <c r="A10">
        <v>12</v>
      </c>
      <c r="B10">
        <f t="shared" si="5"/>
        <v>0.13579686866075974</v>
      </c>
      <c r="C10">
        <f t="shared" si="1"/>
        <v>0.13579686866075974</v>
      </c>
      <c r="D10" t="s">
        <v>35</v>
      </c>
      <c r="E10" t="s">
        <v>21</v>
      </c>
      <c r="F10">
        <v>1</v>
      </c>
      <c r="G10">
        <f t="shared" si="6"/>
        <v>50</v>
      </c>
      <c r="I10">
        <v>2150</v>
      </c>
      <c r="J10" t="s">
        <v>28</v>
      </c>
      <c r="K10">
        <f t="shared" si="7"/>
        <v>52.5</v>
      </c>
      <c r="L10" cm="1">
        <f t="array" ref="L10">STOWA2024_JAARROND_T(A10*60,K10,I10,J10,"")</f>
        <v>6.0880641425071369</v>
      </c>
      <c r="M10">
        <f t="shared" si="4"/>
        <v>0.24638373789903639</v>
      </c>
    </row>
    <row r="11" spans="1:13" x14ac:dyDescent="0.3">
      <c r="A11">
        <v>12</v>
      </c>
      <c r="B11">
        <f t="shared" si="5"/>
        <v>8.1538456982868546E-2</v>
      </c>
      <c r="C11">
        <f t="shared" si="1"/>
        <v>8.1538456982868546E-2</v>
      </c>
      <c r="D11" t="s">
        <v>35</v>
      </c>
      <c r="E11" t="s">
        <v>21</v>
      </c>
      <c r="F11">
        <v>1</v>
      </c>
      <c r="G11">
        <f t="shared" si="6"/>
        <v>55</v>
      </c>
      <c r="I11">
        <v>2150</v>
      </c>
      <c r="J11" t="s">
        <v>28</v>
      </c>
      <c r="K11">
        <f t="shared" si="7"/>
        <v>57.5</v>
      </c>
      <c r="L11" cm="1">
        <f t="array" ref="L11">STOWA2024_JAARROND_T(A11*60,K11,I11,J11,"")</f>
        <v>9.0994415591601072</v>
      </c>
      <c r="M11">
        <f t="shared" si="4"/>
        <v>0.16484528091616785</v>
      </c>
    </row>
    <row r="12" spans="1:13" x14ac:dyDescent="0.3">
      <c r="A12">
        <v>12</v>
      </c>
      <c r="B12">
        <f t="shared" si="5"/>
        <v>5.0752781904990774E-2</v>
      </c>
      <c r="C12">
        <f t="shared" si="1"/>
        <v>5.0752781904990774E-2</v>
      </c>
      <c r="D12" t="s">
        <v>35</v>
      </c>
      <c r="E12" t="s">
        <v>21</v>
      </c>
      <c r="F12">
        <v>1</v>
      </c>
      <c r="G12">
        <f t="shared" si="6"/>
        <v>60</v>
      </c>
      <c r="I12">
        <v>2150</v>
      </c>
      <c r="J12" t="s">
        <v>28</v>
      </c>
      <c r="K12">
        <f t="shared" si="7"/>
        <v>62.5</v>
      </c>
      <c r="L12" cm="1">
        <f t="array" ref="L12">STOWA2024_JAARROND_T(A12*60,K12,I12,J12,"")</f>
        <v>13.14722714464386</v>
      </c>
      <c r="M12">
        <f t="shared" si="4"/>
        <v>0.11409249901117707</v>
      </c>
    </row>
    <row r="13" spans="1:13" x14ac:dyDescent="0.3">
      <c r="A13">
        <v>12</v>
      </c>
      <c r="B13">
        <f t="shared" si="5"/>
        <v>3.2721613306809103E-2</v>
      </c>
      <c r="C13">
        <f t="shared" si="1"/>
        <v>3.2721613306809103E-2</v>
      </c>
      <c r="D13" t="s">
        <v>35</v>
      </c>
      <c r="E13" t="s">
        <v>21</v>
      </c>
      <c r="F13">
        <v>1</v>
      </c>
      <c r="G13">
        <f t="shared" si="6"/>
        <v>65</v>
      </c>
      <c r="I13">
        <v>2150</v>
      </c>
      <c r="J13" t="s">
        <v>28</v>
      </c>
      <c r="K13">
        <f t="shared" si="7"/>
        <v>67.5</v>
      </c>
      <c r="L13" cm="1">
        <f t="array" ref="L13">STOWA2024_JAARROND_T(A13*60,K13,I13,J13,"")</f>
        <v>18.43411174667207</v>
      </c>
      <c r="M13">
        <f t="shared" si="4"/>
        <v>8.1370885704367971E-2</v>
      </c>
    </row>
    <row r="14" spans="1:13" x14ac:dyDescent="0.3">
      <c r="A14">
        <v>12</v>
      </c>
      <c r="B14">
        <f t="shared" si="5"/>
        <v>2.1795119296629695E-2</v>
      </c>
      <c r="C14">
        <f t="shared" si="1"/>
        <v>2.1795119296629695E-2</v>
      </c>
      <c r="D14" t="s">
        <v>35</v>
      </c>
      <c r="E14" t="s">
        <v>21</v>
      </c>
      <c r="F14">
        <v>1</v>
      </c>
      <c r="G14">
        <f t="shared" si="6"/>
        <v>70</v>
      </c>
      <c r="I14">
        <v>2150</v>
      </c>
      <c r="J14" t="s">
        <v>28</v>
      </c>
      <c r="K14">
        <f t="shared" si="7"/>
        <v>72.5</v>
      </c>
      <c r="L14" cm="1">
        <f t="array" ref="L14">STOWA2024_JAARROND_T(A14*60,K14,I14,J14,"")</f>
        <v>25.178022717055057</v>
      </c>
      <c r="M14">
        <f t="shared" si="4"/>
        <v>5.9575766407738276E-2</v>
      </c>
    </row>
    <row r="15" spans="1:13" x14ac:dyDescent="0.3">
      <c r="A15">
        <v>12</v>
      </c>
      <c r="B15">
        <f t="shared" si="5"/>
        <v>1.4946525490043001E-2</v>
      </c>
      <c r="C15">
        <f t="shared" si="1"/>
        <v>1.4946525490043001E-2</v>
      </c>
      <c r="D15" t="s">
        <v>35</v>
      </c>
      <c r="E15" t="s">
        <v>21</v>
      </c>
      <c r="F15">
        <v>1</v>
      </c>
      <c r="G15">
        <f t="shared" si="6"/>
        <v>75</v>
      </c>
      <c r="I15">
        <v>2150</v>
      </c>
      <c r="J15" t="s">
        <v>28</v>
      </c>
      <c r="K15">
        <f t="shared" si="7"/>
        <v>77.5</v>
      </c>
      <c r="L15" cm="1">
        <f t="array" ref="L15">STOWA2024_JAARROND_T(A15*60,K15,I15,J15,"")</f>
        <v>33.610251242370055</v>
      </c>
      <c r="M15">
        <f t="shared" si="4"/>
        <v>4.4629240917695275E-2</v>
      </c>
    </row>
    <row r="16" spans="1:13" x14ac:dyDescent="0.3">
      <c r="A16">
        <v>12</v>
      </c>
      <c r="B16">
        <f t="shared" si="5"/>
        <v>1.052044422831986E-2</v>
      </c>
      <c r="C16">
        <f t="shared" si="1"/>
        <v>1.052044422831986E-2</v>
      </c>
      <c r="D16" t="s">
        <v>35</v>
      </c>
      <c r="E16" t="s">
        <v>21</v>
      </c>
      <c r="F16">
        <v>1</v>
      </c>
      <c r="G16">
        <f t="shared" si="6"/>
        <v>80</v>
      </c>
      <c r="I16">
        <v>2150</v>
      </c>
      <c r="J16" t="s">
        <v>28</v>
      </c>
      <c r="K16">
        <f t="shared" si="7"/>
        <v>82.5</v>
      </c>
      <c r="L16" cm="1">
        <f t="array" ref="L16">STOWA2024_JAARROND_T(A16*60,K16,I16,J16,"")</f>
        <v>43.976925180337325</v>
      </c>
      <c r="M16">
        <f t="shared" si="4"/>
        <v>3.4108796689375415E-2</v>
      </c>
    </row>
    <row r="17" spans="1:13" x14ac:dyDescent="0.3">
      <c r="A17">
        <v>12</v>
      </c>
      <c r="B17">
        <f t="shared" si="5"/>
        <v>7.5781115600490126E-3</v>
      </c>
      <c r="C17">
        <f t="shared" si="1"/>
        <v>7.5781115600490126E-3</v>
      </c>
      <c r="D17" t="s">
        <v>35</v>
      </c>
      <c r="E17" t="s">
        <v>21</v>
      </c>
      <c r="F17">
        <v>1</v>
      </c>
      <c r="G17">
        <f t="shared" si="6"/>
        <v>85</v>
      </c>
      <c r="I17">
        <v>2150</v>
      </c>
      <c r="J17" t="s">
        <v>28</v>
      </c>
      <c r="K17">
        <f t="shared" si="7"/>
        <v>87.5</v>
      </c>
      <c r="L17" cm="1">
        <f t="array" ref="L17">STOWA2024_JAARROND_T(A17*60,K17,I17,J17,"")</f>
        <v>56.538306217427269</v>
      </c>
      <c r="M17">
        <f t="shared" si="4"/>
        <v>2.6530685129326402E-2</v>
      </c>
    </row>
    <row r="18" spans="1:13" x14ac:dyDescent="0.3">
      <c r="A18">
        <v>12</v>
      </c>
      <c r="B18">
        <f t="shared" si="5"/>
        <v>5.571206763193795E-3</v>
      </c>
      <c r="C18">
        <f t="shared" si="1"/>
        <v>5.571206763193795E-3</v>
      </c>
      <c r="D18" t="s">
        <v>35</v>
      </c>
      <c r="E18" t="s">
        <v>21</v>
      </c>
      <c r="F18">
        <v>1</v>
      </c>
      <c r="G18">
        <f t="shared" si="6"/>
        <v>90</v>
      </c>
      <c r="I18">
        <v>2150</v>
      </c>
      <c r="J18" t="s">
        <v>28</v>
      </c>
      <c r="K18">
        <f t="shared" si="7"/>
        <v>92.5</v>
      </c>
      <c r="L18" cm="1">
        <f t="array" ref="L18">STOWA2024_JAARROND_T(A18*60,K18,I18,J18,"")</f>
        <v>71.566666583829516</v>
      </c>
      <c r="M18">
        <f t="shared" si="4"/>
        <v>2.0959478366132607E-2</v>
      </c>
    </row>
    <row r="19" spans="1:13" x14ac:dyDescent="0.3">
      <c r="A19">
        <v>12</v>
      </c>
      <c r="B19">
        <f t="shared" si="5"/>
        <v>4.1713778372015897E-3</v>
      </c>
      <c r="C19">
        <f t="shared" si="1"/>
        <v>4.1713778372015897E-3</v>
      </c>
      <c r="D19" t="s">
        <v>35</v>
      </c>
      <c r="E19" t="s">
        <v>21</v>
      </c>
      <c r="F19">
        <v>1</v>
      </c>
      <c r="G19">
        <f t="shared" si="6"/>
        <v>95</v>
      </c>
      <c r="I19">
        <v>2150</v>
      </c>
      <c r="J19" t="s">
        <v>28</v>
      </c>
      <c r="K19">
        <f t="shared" si="7"/>
        <v>97.5</v>
      </c>
      <c r="L19" cm="1">
        <f t="array" ref="L19">STOWA2024_JAARROND_T(A19*60,K19,I19,J19,"")</f>
        <v>89.349000347897757</v>
      </c>
      <c r="M19">
        <f t="shared" si="4"/>
        <v>1.6788100528931017E-2</v>
      </c>
    </row>
    <row r="20" spans="1:13" x14ac:dyDescent="0.3">
      <c r="A20">
        <v>12</v>
      </c>
      <c r="B20">
        <f t="shared" si="5"/>
        <v>3.1746247025464941E-3</v>
      </c>
      <c r="C20">
        <f t="shared" si="1"/>
        <v>3.1746247025464941E-3</v>
      </c>
      <c r="D20" t="s">
        <v>35</v>
      </c>
      <c r="E20" t="s">
        <v>21</v>
      </c>
      <c r="F20">
        <v>1</v>
      </c>
      <c r="G20">
        <f t="shared" si="6"/>
        <v>100</v>
      </c>
      <c r="I20">
        <v>2150</v>
      </c>
      <c r="J20" t="s">
        <v>28</v>
      </c>
      <c r="K20">
        <f t="shared" si="7"/>
        <v>102.5</v>
      </c>
      <c r="L20" cm="1">
        <f t="array" ref="L20">STOWA2024_JAARROND_T(A20*60,K20,I20,J20,"")</f>
        <v>110.1849387423029</v>
      </c>
      <c r="M20">
        <f t="shared" si="4"/>
        <v>1.3613475826384523E-2</v>
      </c>
    </row>
    <row r="21" spans="1:13" x14ac:dyDescent="0.3">
      <c r="A21">
        <v>12</v>
      </c>
      <c r="B21">
        <f t="shared" si="5"/>
        <v>5.6340734245415875E-3</v>
      </c>
      <c r="C21">
        <f t="shared" si="1"/>
        <v>5.6340734245415875E-3</v>
      </c>
      <c r="D21" t="s">
        <v>35</v>
      </c>
      <c r="E21" t="s">
        <v>21</v>
      </c>
      <c r="F21">
        <v>1</v>
      </c>
      <c r="G21">
        <f t="shared" si="6"/>
        <v>105</v>
      </c>
      <c r="I21">
        <v>2150</v>
      </c>
      <c r="J21" t="s">
        <v>28</v>
      </c>
      <c r="K21">
        <f t="shared" si="7"/>
        <v>107.5</v>
      </c>
      <c r="L21" cm="1">
        <f t="array" ref="L21">STOWA2024_JAARROND_T(A21*60,K21,I21,J21,"")</f>
        <v>187.98400236759053</v>
      </c>
      <c r="M21">
        <f t="shared" si="4"/>
        <v>7.9794024018429357E-3</v>
      </c>
    </row>
    <row r="22" spans="1:13" x14ac:dyDescent="0.3">
      <c r="A22">
        <v>12</v>
      </c>
      <c r="B22">
        <f t="shared" si="5"/>
        <v>1.5182399070198405E-3</v>
      </c>
      <c r="C22">
        <f t="shared" si="1"/>
        <v>1.5182399070198405E-3</v>
      </c>
      <c r="D22" t="s">
        <v>35</v>
      </c>
      <c r="E22" t="s">
        <v>21</v>
      </c>
      <c r="F22">
        <v>1</v>
      </c>
      <c r="G22">
        <f t="shared" si="6"/>
        <v>110</v>
      </c>
      <c r="I22">
        <v>2150</v>
      </c>
      <c r="J22" t="s">
        <v>28</v>
      </c>
      <c r="K22">
        <f t="shared" si="7"/>
        <v>112.5</v>
      </c>
      <c r="L22" cm="1">
        <f t="array" ref="L22">STOWA2024_JAARROND_T(A22*60,K22,I22,J22,"")</f>
        <v>232.15636523641857</v>
      </c>
      <c r="M22">
        <f t="shared" si="4"/>
        <v>6.4611624948230952E-3</v>
      </c>
    </row>
    <row r="23" spans="1:13" x14ac:dyDescent="0.3">
      <c r="A23">
        <v>12</v>
      </c>
      <c r="B23">
        <f t="shared" si="5"/>
        <v>1.1782418280603798E-3</v>
      </c>
      <c r="C23">
        <f t="shared" si="1"/>
        <v>1.1782418280603798E-3</v>
      </c>
      <c r="D23" t="s">
        <v>35</v>
      </c>
      <c r="E23" t="s">
        <v>21</v>
      </c>
      <c r="F23">
        <v>1</v>
      </c>
      <c r="G23">
        <f t="shared" si="6"/>
        <v>115</v>
      </c>
      <c r="I23">
        <v>2150</v>
      </c>
      <c r="J23" t="s">
        <v>28</v>
      </c>
      <c r="K23">
        <f t="shared" si="7"/>
        <v>117.5</v>
      </c>
      <c r="L23" cm="1">
        <f t="array" ref="L23">STOWA2024_JAARROND_T(A23*60,K23,I23,J23,"")</f>
        <v>283.93384921283985</v>
      </c>
      <c r="M23">
        <f t="shared" si="4"/>
        <v>5.2829206667627153E-3</v>
      </c>
    </row>
    <row r="24" spans="1:13" x14ac:dyDescent="0.3">
      <c r="A24">
        <v>12</v>
      </c>
      <c r="B24">
        <f t="shared" si="5"/>
        <v>9.2489884768009838E-4</v>
      </c>
      <c r="C24">
        <f t="shared" si="1"/>
        <v>9.2489884768009838E-4</v>
      </c>
      <c r="D24" t="s">
        <v>35</v>
      </c>
      <c r="E24" t="s">
        <v>21</v>
      </c>
      <c r="F24">
        <v>1</v>
      </c>
      <c r="G24">
        <f t="shared" si="6"/>
        <v>120</v>
      </c>
      <c r="I24">
        <v>2150</v>
      </c>
      <c r="J24" t="s">
        <v>28</v>
      </c>
      <c r="K24">
        <f t="shared" si="7"/>
        <v>122.5</v>
      </c>
      <c r="L24" cm="1">
        <f t="array" ref="L24">STOWA2024_JAARROND_T(A24*60,K24,I24,J24,"")</f>
        <v>344.19286141062889</v>
      </c>
      <c r="M24">
        <f t="shared" si="4"/>
        <v>4.358021819082617E-3</v>
      </c>
    </row>
    <row r="25" spans="1:13" x14ac:dyDescent="0.3">
      <c r="A25">
        <v>12</v>
      </c>
      <c r="B25">
        <f t="shared" si="5"/>
        <v>7.3361240000010706E-4</v>
      </c>
      <c r="C25">
        <f t="shared" si="1"/>
        <v>7.3361240000010706E-4</v>
      </c>
      <c r="D25" t="s">
        <v>35</v>
      </c>
      <c r="E25" t="s">
        <v>21</v>
      </c>
      <c r="F25">
        <v>1</v>
      </c>
      <c r="G25">
        <f t="shared" si="6"/>
        <v>125</v>
      </c>
      <c r="I25">
        <v>2150</v>
      </c>
      <c r="J25" t="s">
        <v>28</v>
      </c>
      <c r="K25">
        <f t="shared" si="7"/>
        <v>127.5</v>
      </c>
      <c r="L25" cm="1">
        <f t="array" ref="L25">STOWA2024_JAARROND_T(A25*60,K25,I25,J25,"")</f>
        <v>413.86052913958957</v>
      </c>
      <c r="M25">
        <f t="shared" si="4"/>
        <v>3.6244094190825099E-3</v>
      </c>
    </row>
    <row r="26" spans="1:13" x14ac:dyDescent="0.3">
      <c r="A26">
        <v>12</v>
      </c>
      <c r="B26">
        <f t="shared" si="5"/>
        <v>5.8749897224375349E-4</v>
      </c>
      <c r="C26">
        <f t="shared" si="1"/>
        <v>5.8749897224375349E-4</v>
      </c>
      <c r="D26" t="s">
        <v>35</v>
      </c>
      <c r="E26" t="s">
        <v>21</v>
      </c>
      <c r="F26">
        <v>1</v>
      </c>
      <c r="G26">
        <f t="shared" si="6"/>
        <v>130</v>
      </c>
      <c r="I26">
        <v>2150</v>
      </c>
      <c r="J26" t="s">
        <v>28</v>
      </c>
      <c r="K26">
        <f t="shared" si="7"/>
        <v>132.5</v>
      </c>
      <c r="L26" cm="1">
        <f t="array" ref="L26">STOWA2024_JAARROND_T(A26*60,K26,I26,J26,"")</f>
        <v>493.92302679238071</v>
      </c>
      <c r="M26">
        <f t="shared" si="4"/>
        <v>3.0369104468387564E-3</v>
      </c>
    </row>
    <row r="27" spans="1:13" x14ac:dyDescent="0.3">
      <c r="A27">
        <v>12</v>
      </c>
      <c r="B27">
        <f t="shared" si="5"/>
        <v>4.7464651826327215E-4</v>
      </c>
      <c r="C27">
        <f t="shared" si="1"/>
        <v>4.7464651826327215E-4</v>
      </c>
      <c r="D27" t="s">
        <v>35</v>
      </c>
      <c r="E27" t="s">
        <v>21</v>
      </c>
      <c r="F27">
        <v>1</v>
      </c>
      <c r="G27">
        <f t="shared" si="6"/>
        <v>135</v>
      </c>
      <c r="I27">
        <v>2150</v>
      </c>
      <c r="J27" t="s">
        <v>28</v>
      </c>
      <c r="K27">
        <f t="shared" si="7"/>
        <v>137.5</v>
      </c>
      <c r="L27" cm="1">
        <f t="array" ref="L27">STOWA2024_JAARROND_T(A27*60,K27,I27,J27,"")</f>
        <v>585.41978571034235</v>
      </c>
      <c r="M27">
        <f t="shared" si="4"/>
        <v>2.5622639285754843E-3</v>
      </c>
    </row>
    <row r="28" spans="1:13" x14ac:dyDescent="0.3">
      <c r="A28">
        <v>12</v>
      </c>
      <c r="B28">
        <f t="shared" si="5"/>
        <v>3.8661984431327158E-4</v>
      </c>
      <c r="C28">
        <f t="shared" si="1"/>
        <v>3.8661984431327158E-4</v>
      </c>
      <c r="D28" t="s">
        <v>35</v>
      </c>
      <c r="E28" t="s">
        <v>21</v>
      </c>
      <c r="F28">
        <v>1</v>
      </c>
      <c r="G28">
        <f t="shared" si="6"/>
        <v>140</v>
      </c>
      <c r="I28">
        <v>2150</v>
      </c>
      <c r="J28" t="s">
        <v>28</v>
      </c>
      <c r="K28">
        <f t="shared" si="7"/>
        <v>142.5</v>
      </c>
      <c r="L28" cm="1">
        <f t="array" ref="L28">STOWA2024_JAARROND_T(A28*60,K28,I28,J28,"")</f>
        <v>689.45100480838448</v>
      </c>
      <c r="M28">
        <f t="shared" si="4"/>
        <v>2.1756440842622127E-3</v>
      </c>
    </row>
    <row r="29" spans="1:13" x14ac:dyDescent="0.3">
      <c r="A29">
        <v>12</v>
      </c>
      <c r="B29">
        <f t="shared" si="5"/>
        <v>3.1730297681496701E-4</v>
      </c>
      <c r="C29">
        <f t="shared" si="1"/>
        <v>3.1730297681496701E-4</v>
      </c>
      <c r="D29" t="s">
        <v>35</v>
      </c>
      <c r="E29" t="s">
        <v>21</v>
      </c>
      <c r="F29">
        <v>1</v>
      </c>
      <c r="G29">
        <f t="shared" si="6"/>
        <v>145</v>
      </c>
      <c r="I29">
        <v>2150</v>
      </c>
      <c r="J29" t="s">
        <v>28</v>
      </c>
      <c r="K29">
        <f t="shared" si="7"/>
        <v>147.5</v>
      </c>
      <c r="L29" cm="1">
        <f t="array" ref="L29">STOWA2024_JAARROND_T(A29*60,K29,I29,J29,"")</f>
        <v>807.1715111874754</v>
      </c>
      <c r="M29">
        <f t="shared" si="4"/>
        <v>1.8583411074472457E-3</v>
      </c>
    </row>
    <row r="30" spans="1:13" x14ac:dyDescent="0.3">
      <c r="A30">
        <v>12</v>
      </c>
      <c r="B30">
        <f t="shared" si="5"/>
        <v>2.6225271372792586E-4</v>
      </c>
      <c r="C30">
        <f t="shared" si="1"/>
        <v>2.6225271372792586E-4</v>
      </c>
      <c r="D30" t="s">
        <v>35</v>
      </c>
      <c r="E30" t="s">
        <v>21</v>
      </c>
      <c r="F30">
        <v>1</v>
      </c>
      <c r="G30">
        <f t="shared" si="6"/>
        <v>150</v>
      </c>
      <c r="I30">
        <v>2150</v>
      </c>
      <c r="J30" t="s">
        <v>28</v>
      </c>
      <c r="K30">
        <f t="shared" si="7"/>
        <v>152.5</v>
      </c>
      <c r="L30" cm="1">
        <f t="array" ref="L30">STOWA2024_JAARROND_T(A30*60,K30,I30,J30,"")</f>
        <v>939.79757380767126</v>
      </c>
      <c r="M30">
        <f t="shared" si="4"/>
        <v>1.5960883937193198E-3</v>
      </c>
    </row>
    <row r="31" spans="1:13" x14ac:dyDescent="0.3">
      <c r="A31">
        <v>12</v>
      </c>
      <c r="B31">
        <f t="shared" si="5"/>
        <v>2.1817860759109817E-4</v>
      </c>
      <c r="C31">
        <f t="shared" si="1"/>
        <v>2.1817860759109817E-4</v>
      </c>
      <c r="D31" t="s">
        <v>35</v>
      </c>
      <c r="E31" t="s">
        <v>21</v>
      </c>
      <c r="F31">
        <v>1</v>
      </c>
      <c r="G31">
        <f t="shared" si="6"/>
        <v>155</v>
      </c>
      <c r="I31">
        <v>2150</v>
      </c>
      <c r="J31" t="s">
        <v>28</v>
      </c>
      <c r="K31">
        <f t="shared" si="7"/>
        <v>157.5</v>
      </c>
      <c r="L31" cm="1">
        <f t="array" ref="L31">STOWA2024_JAARROND_T(A31*60,K31,I31,J31,"")</f>
        <v>1088.6053754033046</v>
      </c>
      <c r="M31">
        <f t="shared" si="4"/>
        <v>1.3779097861282216E-3</v>
      </c>
    </row>
    <row r="32" spans="1:13" x14ac:dyDescent="0.3">
      <c r="A32">
        <v>12</v>
      </c>
      <c r="B32" s="1">
        <f>M31</f>
        <v>1.3779097861282216E-3</v>
      </c>
      <c r="C32">
        <f t="shared" si="1"/>
        <v>1.3779097861282216E-3</v>
      </c>
      <c r="D32" t="s">
        <v>35</v>
      </c>
      <c r="E32" t="s">
        <v>21</v>
      </c>
      <c r="F32">
        <v>1</v>
      </c>
      <c r="G32">
        <f t="shared" si="6"/>
        <v>160</v>
      </c>
      <c r="I32">
        <v>2150</v>
      </c>
      <c r="J32" t="s">
        <v>28</v>
      </c>
      <c r="K32" s="1">
        <v>999</v>
      </c>
      <c r="L32" cm="1">
        <f t="array" ref="L32">STOWA2024_JAARROND_T(A32*60,K32,I32,J32,"")</f>
        <v>3949272.9588950509</v>
      </c>
      <c r="M32">
        <f t="shared" si="4"/>
        <v>3.7981674490782177E-7</v>
      </c>
    </row>
    <row r="33" spans="1:13" x14ac:dyDescent="0.3">
      <c r="A33">
        <v>24</v>
      </c>
      <c r="B33" s="1">
        <f>365.25*24/A33 - M33</f>
        <v>325.43461677853475</v>
      </c>
      <c r="C33">
        <f>B33</f>
        <v>325.43461677853475</v>
      </c>
      <c r="D33" t="s">
        <v>35</v>
      </c>
      <c r="E33" t="s">
        <v>21</v>
      </c>
      <c r="F33">
        <v>1</v>
      </c>
      <c r="G33">
        <v>10</v>
      </c>
      <c r="I33">
        <v>2150</v>
      </c>
      <c r="J33" t="s">
        <v>28</v>
      </c>
      <c r="K33" s="1">
        <v>12.5</v>
      </c>
      <c r="L33" cm="1">
        <f t="array" ref="L33">STOWA2024_JAARROND_T(A33*60,K33,I33,J33,"")</f>
        <v>3.7673880762532017E-2</v>
      </c>
      <c r="M33">
        <f t="shared" si="4"/>
        <v>39.815383221465261</v>
      </c>
    </row>
    <row r="34" spans="1:13" x14ac:dyDescent="0.3">
      <c r="A34">
        <v>24</v>
      </c>
      <c r="B34">
        <f t="shared" ref="B34:B38" si="8">M33-M34</f>
        <v>19.980079347791431</v>
      </c>
      <c r="C34">
        <f t="shared" ref="C34:C63" si="9">B34</f>
        <v>19.980079347791431</v>
      </c>
      <c r="D34" t="s">
        <v>35</v>
      </c>
      <c r="E34" t="s">
        <v>21</v>
      </c>
      <c r="F34">
        <v>1</v>
      </c>
      <c r="G34">
        <f t="shared" ref="G34:G38" si="10">G33+5</f>
        <v>15</v>
      </c>
      <c r="I34">
        <v>2150</v>
      </c>
      <c r="J34" t="s">
        <v>28</v>
      </c>
      <c r="K34">
        <f t="shared" ref="K34:K38" si="11">AVERAGE(G34:G35)</f>
        <v>17.5</v>
      </c>
      <c r="L34" cm="1">
        <f t="array" ref="L34">STOWA2024_JAARROND_T(A34*60,K34,I34,J34,"")</f>
        <v>7.5622738605525333E-2</v>
      </c>
      <c r="M34">
        <f t="shared" si="4"/>
        <v>19.83530387367383</v>
      </c>
    </row>
    <row r="35" spans="1:13" x14ac:dyDescent="0.3">
      <c r="A35">
        <v>24</v>
      </c>
      <c r="B35">
        <f t="shared" si="8"/>
        <v>9.332548596976622</v>
      </c>
      <c r="C35">
        <f t="shared" si="9"/>
        <v>9.332548596976622</v>
      </c>
      <c r="D35" t="s">
        <v>35</v>
      </c>
      <c r="E35" t="s">
        <v>21</v>
      </c>
      <c r="F35">
        <v>1</v>
      </c>
      <c r="G35">
        <f t="shared" si="10"/>
        <v>20</v>
      </c>
      <c r="I35">
        <v>2150</v>
      </c>
      <c r="J35" t="s">
        <v>28</v>
      </c>
      <c r="K35">
        <f t="shared" si="11"/>
        <v>22.5</v>
      </c>
      <c r="L35" cm="1">
        <f t="array" ref="L35">STOWA2024_JAARROND_T(A35*60,K35,I35,J35,"")</f>
        <v>0.1428196659335762</v>
      </c>
      <c r="M35">
        <f t="shared" si="4"/>
        <v>10.502755276697208</v>
      </c>
    </row>
    <row r="36" spans="1:13" x14ac:dyDescent="0.3">
      <c r="A36">
        <v>24</v>
      </c>
      <c r="B36">
        <f t="shared" si="8"/>
        <v>4.6494059631729803</v>
      </c>
      <c r="C36">
        <f t="shared" si="9"/>
        <v>4.6494059631729803</v>
      </c>
      <c r="D36" t="s">
        <v>35</v>
      </c>
      <c r="E36" t="s">
        <v>21</v>
      </c>
      <c r="F36">
        <v>1</v>
      </c>
      <c r="G36">
        <f t="shared" si="10"/>
        <v>25</v>
      </c>
      <c r="I36">
        <v>2150</v>
      </c>
      <c r="J36" t="s">
        <v>28</v>
      </c>
      <c r="K36">
        <f t="shared" si="11"/>
        <v>27.5</v>
      </c>
      <c r="L36" cm="1">
        <f t="array" ref="L36">STOWA2024_JAARROND_T(A36*60,K36,I36,J36,"")</f>
        <v>0.25626353727672352</v>
      </c>
      <c r="M36">
        <f t="shared" si="4"/>
        <v>5.8533493135242276</v>
      </c>
    </row>
    <row r="37" spans="1:13" x14ac:dyDescent="0.3">
      <c r="A37">
        <v>24</v>
      </c>
      <c r="B37">
        <f t="shared" si="8"/>
        <v>2.4460867620600979</v>
      </c>
      <c r="C37">
        <f t="shared" si="9"/>
        <v>2.4460867620600979</v>
      </c>
      <c r="D37" t="s">
        <v>35</v>
      </c>
      <c r="E37" t="s">
        <v>21</v>
      </c>
      <c r="F37">
        <v>1</v>
      </c>
      <c r="G37">
        <f t="shared" si="10"/>
        <v>30</v>
      </c>
      <c r="I37">
        <v>2150</v>
      </c>
      <c r="J37" t="s">
        <v>28</v>
      </c>
      <c r="K37">
        <f t="shared" si="11"/>
        <v>32.5</v>
      </c>
      <c r="L37" cm="1">
        <f t="array" ref="L37">STOWA2024_JAARROND_T(A37*60,K37,I37,J37,"")</f>
        <v>0.44023610665266677</v>
      </c>
      <c r="M37">
        <f t="shared" si="4"/>
        <v>3.4072625514641297</v>
      </c>
    </row>
    <row r="38" spans="1:13" x14ac:dyDescent="0.3">
      <c r="A38">
        <v>24</v>
      </c>
      <c r="B38">
        <f t="shared" si="8"/>
        <v>1.3480341964593707</v>
      </c>
      <c r="C38">
        <f t="shared" si="9"/>
        <v>1.3480341964593707</v>
      </c>
      <c r="D38" t="s">
        <v>35</v>
      </c>
      <c r="E38" t="s">
        <v>21</v>
      </c>
      <c r="F38">
        <v>1</v>
      </c>
      <c r="G38">
        <f t="shared" si="10"/>
        <v>35</v>
      </c>
      <c r="I38">
        <v>2150</v>
      </c>
      <c r="J38" t="s">
        <v>28</v>
      </c>
      <c r="K38">
        <f t="shared" si="11"/>
        <v>37.5</v>
      </c>
      <c r="L38" cm="1">
        <f t="array" ref="L38">STOWA2024_JAARROND_T(A38*60,K38,I38,J38,"")</f>
        <v>0.72842819804534653</v>
      </c>
      <c r="M38">
        <f t="shared" si="4"/>
        <v>2.059228355004759</v>
      </c>
    </row>
    <row r="39" spans="1:13" x14ac:dyDescent="0.3">
      <c r="A39">
        <v>24</v>
      </c>
      <c r="B39">
        <f>M38-M39</f>
        <v>0.77327259714700691</v>
      </c>
      <c r="C39">
        <f t="shared" si="9"/>
        <v>0.77327259714700691</v>
      </c>
      <c r="D39" t="s">
        <v>35</v>
      </c>
      <c r="E39" t="s">
        <v>21</v>
      </c>
      <c r="F39">
        <v>1</v>
      </c>
      <c r="G39">
        <f>G38+5</f>
        <v>40</v>
      </c>
      <c r="I39">
        <v>2150</v>
      </c>
      <c r="J39" t="s">
        <v>28</v>
      </c>
      <c r="K39">
        <f>AVERAGE(G39:G40)</f>
        <v>42.5</v>
      </c>
      <c r="L39" cm="1">
        <f t="array" ref="L39">STOWA2024_JAARROND_T(A39*60,K39,I39,J39,"")</f>
        <v>1.1664475941993682</v>
      </c>
      <c r="M39">
        <f t="shared" si="4"/>
        <v>1.2859557578577521</v>
      </c>
    </row>
    <row r="40" spans="1:13" x14ac:dyDescent="0.3">
      <c r="A40">
        <v>24</v>
      </c>
      <c r="B40">
        <f t="shared" ref="B40:B62" si="12">M39-M40</f>
        <v>0.45964028758260556</v>
      </c>
      <c r="C40">
        <f t="shared" si="9"/>
        <v>0.45964028758260556</v>
      </c>
      <c r="D40" t="s">
        <v>35</v>
      </c>
      <c r="E40" t="s">
        <v>21</v>
      </c>
      <c r="F40">
        <v>1</v>
      </c>
      <c r="G40">
        <f t="shared" ref="G40:G63" si="13">G39+5</f>
        <v>45</v>
      </c>
      <c r="I40">
        <v>2150</v>
      </c>
      <c r="J40" t="s">
        <v>28</v>
      </c>
      <c r="K40">
        <f t="shared" ref="K40:K62" si="14">AVERAGE(G40:G41)</f>
        <v>47.5</v>
      </c>
      <c r="L40" cm="1">
        <f t="array" ref="L40">STOWA2024_JAARROND_T(A40*60,K40,I40,J40,"")</f>
        <v>1.8152873254333846</v>
      </c>
      <c r="M40">
        <f t="shared" si="4"/>
        <v>0.82631547027514651</v>
      </c>
    </row>
    <row r="41" spans="1:13" x14ac:dyDescent="0.3">
      <c r="A41">
        <v>24</v>
      </c>
      <c r="B41">
        <f t="shared" si="12"/>
        <v>0.2817123700496561</v>
      </c>
      <c r="C41">
        <f t="shared" si="9"/>
        <v>0.2817123700496561</v>
      </c>
      <c r="D41" t="s">
        <v>35</v>
      </c>
      <c r="E41" t="s">
        <v>21</v>
      </c>
      <c r="F41">
        <v>1</v>
      </c>
      <c r="G41">
        <f t="shared" si="13"/>
        <v>50</v>
      </c>
      <c r="I41">
        <v>2150</v>
      </c>
      <c r="J41" t="s">
        <v>28</v>
      </c>
      <c r="K41">
        <f t="shared" si="14"/>
        <v>52.5</v>
      </c>
      <c r="L41" cm="1">
        <f t="array" ref="L41">STOWA2024_JAARROND_T(A41*60,K41,I41,J41,"")</f>
        <v>2.7542994143421731</v>
      </c>
      <c r="M41">
        <f t="shared" si="4"/>
        <v>0.54460310022549041</v>
      </c>
    </row>
    <row r="42" spans="1:13" x14ac:dyDescent="0.3">
      <c r="A42">
        <v>24</v>
      </c>
      <c r="B42">
        <f t="shared" si="12"/>
        <v>0.17745558126832078</v>
      </c>
      <c r="C42">
        <f t="shared" si="9"/>
        <v>0.17745558126832078</v>
      </c>
      <c r="D42" t="s">
        <v>35</v>
      </c>
      <c r="E42" t="s">
        <v>21</v>
      </c>
      <c r="F42">
        <v>1</v>
      </c>
      <c r="G42">
        <f t="shared" si="13"/>
        <v>55</v>
      </c>
      <c r="I42">
        <v>2150</v>
      </c>
      <c r="J42" t="s">
        <v>28</v>
      </c>
      <c r="K42">
        <f t="shared" si="14"/>
        <v>57.5</v>
      </c>
      <c r="L42" cm="1">
        <f t="array" ref="L42">STOWA2024_JAARROND_T(A42*60,K42,I42,J42,"")</f>
        <v>4.0855512363546316</v>
      </c>
      <c r="M42">
        <f t="shared" si="4"/>
        <v>0.36714751895716963</v>
      </c>
    </row>
    <row r="43" spans="1:13" x14ac:dyDescent="0.3">
      <c r="A43">
        <v>24</v>
      </c>
      <c r="B43">
        <f t="shared" si="12"/>
        <v>0.11455669514944067</v>
      </c>
      <c r="C43">
        <f t="shared" si="9"/>
        <v>0.11455669514944067</v>
      </c>
      <c r="D43" t="s">
        <v>35</v>
      </c>
      <c r="E43" t="s">
        <v>21</v>
      </c>
      <c r="F43">
        <v>1</v>
      </c>
      <c r="G43">
        <f t="shared" si="13"/>
        <v>60</v>
      </c>
      <c r="I43">
        <v>2150</v>
      </c>
      <c r="J43" t="s">
        <v>28</v>
      </c>
      <c r="K43">
        <f t="shared" si="14"/>
        <v>62.5</v>
      </c>
      <c r="L43" cm="1">
        <f t="array" ref="L43">STOWA2024_JAARROND_T(A43*60,K43,I43,J43,"")</f>
        <v>5.938458006462632</v>
      </c>
      <c r="M43">
        <f t="shared" si="4"/>
        <v>0.25259082380772896</v>
      </c>
    </row>
    <row r="44" spans="1:13" x14ac:dyDescent="0.3">
      <c r="A44">
        <v>24</v>
      </c>
      <c r="B44">
        <f t="shared" si="12"/>
        <v>7.5605773461173448E-2</v>
      </c>
      <c r="C44">
        <f t="shared" si="9"/>
        <v>7.5605773461173448E-2</v>
      </c>
      <c r="D44" t="s">
        <v>35</v>
      </c>
      <c r="E44" t="s">
        <v>21</v>
      </c>
      <c r="F44">
        <v>1</v>
      </c>
      <c r="G44">
        <f t="shared" si="13"/>
        <v>65</v>
      </c>
      <c r="I44">
        <v>2150</v>
      </c>
      <c r="J44" t="s">
        <v>28</v>
      </c>
      <c r="K44">
        <f t="shared" si="14"/>
        <v>67.5</v>
      </c>
      <c r="L44" cm="1">
        <f t="array" ref="L44">STOWA2024_JAARROND_T(A44*60,K44,I44,J44,"")</f>
        <v>8.4752921055356989</v>
      </c>
      <c r="M44">
        <f t="shared" si="4"/>
        <v>0.17698505034655551</v>
      </c>
    </row>
    <row r="45" spans="1:13" x14ac:dyDescent="0.3">
      <c r="A45">
        <v>24</v>
      </c>
      <c r="B45">
        <f t="shared" si="12"/>
        <v>5.0898654470016208E-2</v>
      </c>
      <c r="C45">
        <f t="shared" si="9"/>
        <v>5.0898654470016208E-2</v>
      </c>
      <c r="D45" t="s">
        <v>35</v>
      </c>
      <c r="E45" t="s">
        <v>21</v>
      </c>
      <c r="F45">
        <v>1</v>
      </c>
      <c r="G45">
        <f t="shared" si="13"/>
        <v>70</v>
      </c>
      <c r="I45">
        <v>2150</v>
      </c>
      <c r="J45" t="s">
        <v>28</v>
      </c>
      <c r="K45">
        <f t="shared" si="14"/>
        <v>72.5</v>
      </c>
      <c r="L45" cm="1">
        <f t="array" ref="L45">STOWA2024_JAARROND_T(A45*60,K45,I45,J45,"")</f>
        <v>11.896604622347706</v>
      </c>
      <c r="M45">
        <f t="shared" si="4"/>
        <v>0.1260863958765393</v>
      </c>
    </row>
    <row r="46" spans="1:13" x14ac:dyDescent="0.3">
      <c r="A46">
        <v>24</v>
      </c>
      <c r="B46">
        <f t="shared" si="12"/>
        <v>3.489180018116006E-2</v>
      </c>
      <c r="C46">
        <f t="shared" si="9"/>
        <v>3.489180018116006E-2</v>
      </c>
      <c r="D46" t="s">
        <v>35</v>
      </c>
      <c r="E46" t="s">
        <v>21</v>
      </c>
      <c r="F46">
        <v>1</v>
      </c>
      <c r="G46">
        <f t="shared" si="13"/>
        <v>75</v>
      </c>
      <c r="I46">
        <v>2150</v>
      </c>
      <c r="J46" t="s">
        <v>28</v>
      </c>
      <c r="K46">
        <f t="shared" si="14"/>
        <v>77.5</v>
      </c>
      <c r="L46" cm="1">
        <f t="array" ref="L46">STOWA2024_JAARROND_T(A46*60,K46,I46,J46,"")</f>
        <v>16.448343112463668</v>
      </c>
      <c r="M46">
        <f t="shared" si="4"/>
        <v>9.1194595695379244E-2</v>
      </c>
    </row>
    <row r="47" spans="1:13" x14ac:dyDescent="0.3">
      <c r="A47">
        <v>24</v>
      </c>
      <c r="B47">
        <f t="shared" si="12"/>
        <v>2.4318844195821893E-2</v>
      </c>
      <c r="C47">
        <f t="shared" si="9"/>
        <v>2.4318844195821893E-2</v>
      </c>
      <c r="D47" t="s">
        <v>35</v>
      </c>
      <c r="E47" t="s">
        <v>21</v>
      </c>
      <c r="F47">
        <v>1</v>
      </c>
      <c r="G47">
        <f t="shared" si="13"/>
        <v>80</v>
      </c>
      <c r="I47">
        <v>2150</v>
      </c>
      <c r="J47" t="s">
        <v>28</v>
      </c>
      <c r="K47">
        <f t="shared" si="14"/>
        <v>82.5</v>
      </c>
      <c r="L47" cm="1">
        <f t="array" ref="L47">STOWA2024_JAARROND_T(A47*60,K47,I47,J47,"")</f>
        <v>22.429654491582472</v>
      </c>
      <c r="M47">
        <f t="shared" si="4"/>
        <v>6.6875751499557351E-2</v>
      </c>
    </row>
    <row r="48" spans="1:13" x14ac:dyDescent="0.3">
      <c r="A48">
        <v>24</v>
      </c>
      <c r="B48">
        <f t="shared" si="12"/>
        <v>1.7207245383610709E-2</v>
      </c>
      <c r="C48">
        <f t="shared" si="9"/>
        <v>1.7207245383610709E-2</v>
      </c>
      <c r="D48" t="s">
        <v>35</v>
      </c>
      <c r="E48" t="s">
        <v>21</v>
      </c>
      <c r="F48">
        <v>1</v>
      </c>
      <c r="G48">
        <f t="shared" si="13"/>
        <v>85</v>
      </c>
      <c r="I48">
        <v>2150</v>
      </c>
      <c r="J48" t="s">
        <v>28</v>
      </c>
      <c r="K48">
        <f t="shared" si="14"/>
        <v>87.5</v>
      </c>
      <c r="L48" cm="1">
        <f t="array" ref="L48">STOWA2024_JAARROND_T(A48*60,K48,I48,J48,"")</f>
        <v>30.200223789666342</v>
      </c>
      <c r="M48">
        <f t="shared" si="4"/>
        <v>4.9668506115946642E-2</v>
      </c>
    </row>
    <row r="49" spans="1:13" x14ac:dyDescent="0.3">
      <c r="A49">
        <v>24</v>
      </c>
      <c r="B49">
        <f t="shared" si="12"/>
        <v>1.2345479607457313E-2</v>
      </c>
      <c r="C49">
        <f t="shared" si="9"/>
        <v>1.2345479607457313E-2</v>
      </c>
      <c r="D49" t="s">
        <v>35</v>
      </c>
      <c r="E49" t="s">
        <v>21</v>
      </c>
      <c r="F49">
        <v>1</v>
      </c>
      <c r="G49">
        <f t="shared" si="13"/>
        <v>90</v>
      </c>
      <c r="I49">
        <v>2150</v>
      </c>
      <c r="J49" t="s">
        <v>28</v>
      </c>
      <c r="K49">
        <f t="shared" si="14"/>
        <v>92.5</v>
      </c>
      <c r="L49" cm="1">
        <f t="array" ref="L49">STOWA2024_JAARROND_T(A49*60,K49,I49,J49,"")</f>
        <v>40.189666817582882</v>
      </c>
      <c r="M49">
        <f t="shared" si="4"/>
        <v>3.7323026508489329E-2</v>
      </c>
    </row>
    <row r="50" spans="1:13" x14ac:dyDescent="0.3">
      <c r="A50">
        <v>24</v>
      </c>
      <c r="B50">
        <f t="shared" si="12"/>
        <v>8.9720989547705798E-3</v>
      </c>
      <c r="C50">
        <f t="shared" si="9"/>
        <v>8.9720989547705798E-3</v>
      </c>
      <c r="D50" t="s">
        <v>35</v>
      </c>
      <c r="E50" t="s">
        <v>21</v>
      </c>
      <c r="F50">
        <v>1</v>
      </c>
      <c r="G50">
        <f t="shared" si="13"/>
        <v>95</v>
      </c>
      <c r="I50">
        <v>2150</v>
      </c>
      <c r="J50" t="s">
        <v>28</v>
      </c>
      <c r="K50">
        <f t="shared" si="14"/>
        <v>97.5</v>
      </c>
      <c r="L50" cm="1">
        <f t="array" ref="L50">STOWA2024_JAARROND_T(A50*60,K50,I50,J50,"")</f>
        <v>52.908321858529362</v>
      </c>
      <c r="M50">
        <f t="shared" si="4"/>
        <v>2.8350927553718749E-2</v>
      </c>
    </row>
    <row r="51" spans="1:13" x14ac:dyDescent="0.3">
      <c r="A51">
        <v>24</v>
      </c>
      <c r="B51">
        <f t="shared" si="12"/>
        <v>6.5985840952122038E-3</v>
      </c>
      <c r="C51">
        <f t="shared" si="9"/>
        <v>6.5985840952122038E-3</v>
      </c>
      <c r="D51" t="s">
        <v>35</v>
      </c>
      <c r="E51" t="s">
        <v>21</v>
      </c>
      <c r="F51">
        <v>1</v>
      </c>
      <c r="G51">
        <f t="shared" si="13"/>
        <v>100</v>
      </c>
      <c r="I51">
        <v>2150</v>
      </c>
      <c r="J51" t="s">
        <v>28</v>
      </c>
      <c r="K51">
        <f t="shared" si="14"/>
        <v>102.5</v>
      </c>
      <c r="L51" cm="1">
        <f t="array" ref="L51">STOWA2024_JAARROND_T(A51*60,K51,I51,J51,"")</f>
        <v>68.958087337178597</v>
      </c>
      <c r="M51">
        <f t="shared" si="4"/>
        <v>2.1752343458506546E-2</v>
      </c>
    </row>
    <row r="52" spans="1:13" x14ac:dyDescent="0.3">
      <c r="A52">
        <v>24</v>
      </c>
      <c r="B52">
        <f t="shared" si="12"/>
        <v>4.9064110911207562E-3</v>
      </c>
      <c r="C52">
        <f t="shared" si="9"/>
        <v>4.9064110911207562E-3</v>
      </c>
      <c r="D52" t="s">
        <v>35</v>
      </c>
      <c r="E52" t="s">
        <v>21</v>
      </c>
      <c r="F52">
        <v>1</v>
      </c>
      <c r="G52">
        <f t="shared" si="13"/>
        <v>105</v>
      </c>
      <c r="I52">
        <v>2150</v>
      </c>
      <c r="J52" t="s">
        <v>28</v>
      </c>
      <c r="K52">
        <f t="shared" si="14"/>
        <v>107.5</v>
      </c>
      <c r="L52" cm="1">
        <f t="array" ref="L52">STOWA2024_JAARROND_T(A52*60,K52,I52,J52,"")</f>
        <v>89.042266541687141</v>
      </c>
      <c r="M52">
        <f t="shared" si="4"/>
        <v>1.6845932367385789E-2</v>
      </c>
    </row>
    <row r="53" spans="1:13" x14ac:dyDescent="0.3">
      <c r="A53">
        <v>24</v>
      </c>
      <c r="B53">
        <f t="shared" si="12"/>
        <v>3.6859485851277601E-3</v>
      </c>
      <c r="C53">
        <f t="shared" si="9"/>
        <v>3.6859485851277601E-3</v>
      </c>
      <c r="D53" t="s">
        <v>35</v>
      </c>
      <c r="E53" t="s">
        <v>21</v>
      </c>
      <c r="F53">
        <v>1</v>
      </c>
      <c r="G53">
        <f t="shared" si="13"/>
        <v>110</v>
      </c>
      <c r="I53">
        <v>2150</v>
      </c>
      <c r="J53" t="s">
        <v>28</v>
      </c>
      <c r="K53">
        <f t="shared" si="14"/>
        <v>112.5</v>
      </c>
      <c r="L53" cm="1">
        <f t="array" ref="L53">STOWA2024_JAARROND_T(A53*60,K53,I53,J53,"")</f>
        <v>113.98190338367009</v>
      </c>
      <c r="M53">
        <f t="shared" si="4"/>
        <v>1.3159983782258029E-2</v>
      </c>
    </row>
    <row r="54" spans="1:13" x14ac:dyDescent="0.3">
      <c r="A54">
        <v>24</v>
      </c>
      <c r="B54">
        <f t="shared" si="12"/>
        <v>2.7957042442216112E-3</v>
      </c>
      <c r="C54">
        <f t="shared" si="9"/>
        <v>2.7957042442216112E-3</v>
      </c>
      <c r="D54" t="s">
        <v>35</v>
      </c>
      <c r="E54" t="s">
        <v>21</v>
      </c>
      <c r="F54">
        <v>1</v>
      </c>
      <c r="G54">
        <f t="shared" si="13"/>
        <v>115</v>
      </c>
      <c r="I54">
        <v>2150</v>
      </c>
      <c r="J54" t="s">
        <v>28</v>
      </c>
      <c r="K54">
        <f t="shared" si="14"/>
        <v>117.5</v>
      </c>
      <c r="L54" cm="1">
        <f t="array" ref="L54">STOWA2024_JAARROND_T(A54*60,K54,I54,J54,"")</f>
        <v>144.72786019472656</v>
      </c>
      <c r="M54">
        <f t="shared" si="4"/>
        <v>1.0364279538036418E-2</v>
      </c>
    </row>
    <row r="55" spans="1:13" x14ac:dyDescent="0.3">
      <c r="A55">
        <v>24</v>
      </c>
      <c r="B55">
        <f t="shared" si="12"/>
        <v>2.1395397350222889E-3</v>
      </c>
      <c r="C55">
        <f t="shared" si="9"/>
        <v>2.1395397350222889E-3</v>
      </c>
      <c r="D55" t="s">
        <v>35</v>
      </c>
      <c r="E55" t="s">
        <v>21</v>
      </c>
      <c r="F55">
        <v>1</v>
      </c>
      <c r="G55">
        <f t="shared" si="13"/>
        <v>120</v>
      </c>
      <c r="I55">
        <v>2150</v>
      </c>
      <c r="J55" t="s">
        <v>28</v>
      </c>
      <c r="K55">
        <f t="shared" si="14"/>
        <v>122.5</v>
      </c>
      <c r="L55" cm="1">
        <f t="array" ref="L55">STOWA2024_JAARROND_T(A55*60,K55,I55,J55,"")</f>
        <v>182.37659013240682</v>
      </c>
      <c r="M55">
        <f t="shared" si="4"/>
        <v>8.2247398030141292E-3</v>
      </c>
    </row>
    <row r="56" spans="1:13" x14ac:dyDescent="0.3">
      <c r="A56">
        <v>24</v>
      </c>
      <c r="B56">
        <f t="shared" si="12"/>
        <v>1.651173215759907E-3</v>
      </c>
      <c r="C56">
        <f t="shared" si="9"/>
        <v>1.651173215759907E-3</v>
      </c>
      <c r="D56" t="s">
        <v>35</v>
      </c>
      <c r="E56" t="s">
        <v>21</v>
      </c>
      <c r="F56">
        <v>1</v>
      </c>
      <c r="G56">
        <f t="shared" si="13"/>
        <v>125</v>
      </c>
      <c r="I56">
        <v>2150</v>
      </c>
      <c r="J56" t="s">
        <v>28</v>
      </c>
      <c r="K56">
        <f t="shared" si="14"/>
        <v>127.5</v>
      </c>
      <c r="L56" cm="1">
        <f t="array" ref="L56">STOWA2024_JAARROND_T(A56*60,K56,I56,J56,"")</f>
        <v>228.186628992002</v>
      </c>
      <c r="M56">
        <f t="shared" si="4"/>
        <v>6.5735665872542221E-3</v>
      </c>
    </row>
    <row r="57" spans="1:13" x14ac:dyDescent="0.3">
      <c r="A57">
        <v>24</v>
      </c>
      <c r="B57">
        <f t="shared" si="12"/>
        <v>1.2843587140871048E-3</v>
      </c>
      <c r="C57">
        <f t="shared" si="9"/>
        <v>1.2843587140871048E-3</v>
      </c>
      <c r="D57" t="s">
        <v>35</v>
      </c>
      <c r="E57" t="s">
        <v>21</v>
      </c>
      <c r="F57">
        <v>1</v>
      </c>
      <c r="G57">
        <f t="shared" si="13"/>
        <v>130</v>
      </c>
      <c r="I57">
        <v>2150</v>
      </c>
      <c r="J57" t="s">
        <v>28</v>
      </c>
      <c r="K57">
        <f t="shared" si="14"/>
        <v>132.5</v>
      </c>
      <c r="L57" cm="1">
        <f t="array" ref="L57">STOWA2024_JAARROND_T(A57*60,K57,I57,J57,"")</f>
        <v>283.59634107211161</v>
      </c>
      <c r="M57">
        <f t="shared" si="4"/>
        <v>5.2892078731671174E-3</v>
      </c>
    </row>
    <row r="58" spans="1:13" x14ac:dyDescent="0.3">
      <c r="A58">
        <v>24</v>
      </c>
      <c r="B58">
        <f t="shared" si="12"/>
        <v>1.0064666755683679E-3</v>
      </c>
      <c r="C58">
        <f t="shared" si="9"/>
        <v>1.0064666755683679E-3</v>
      </c>
      <c r="D58" t="s">
        <v>35</v>
      </c>
      <c r="E58" t="s">
        <v>21</v>
      </c>
      <c r="F58">
        <v>1</v>
      </c>
      <c r="G58">
        <f t="shared" si="13"/>
        <v>135</v>
      </c>
      <c r="I58">
        <v>2150</v>
      </c>
      <c r="J58" t="s">
        <v>28</v>
      </c>
      <c r="K58">
        <f t="shared" si="14"/>
        <v>137.5</v>
      </c>
      <c r="L58" cm="1">
        <f t="array" ref="L58">STOWA2024_JAARROND_T(A58*60,K58,I58,J58,"")</f>
        <v>350.24297074990693</v>
      </c>
      <c r="M58">
        <f t="shared" si="4"/>
        <v>4.2827411975987495E-3</v>
      </c>
    </row>
    <row r="59" spans="1:13" x14ac:dyDescent="0.3">
      <c r="A59">
        <v>24</v>
      </c>
      <c r="B59">
        <f t="shared" si="12"/>
        <v>7.9423160749918318E-4</v>
      </c>
      <c r="C59">
        <f t="shared" si="9"/>
        <v>7.9423160749918318E-4</v>
      </c>
      <c r="D59" t="s">
        <v>35</v>
      </c>
      <c r="E59" t="s">
        <v>21</v>
      </c>
      <c r="F59">
        <v>1</v>
      </c>
      <c r="G59">
        <f t="shared" si="13"/>
        <v>140</v>
      </c>
      <c r="I59">
        <v>2150</v>
      </c>
      <c r="J59" t="s">
        <v>28</v>
      </c>
      <c r="K59">
        <f t="shared" si="14"/>
        <v>142.5</v>
      </c>
      <c r="L59" cm="1">
        <f t="array" ref="L59">STOWA2024_JAARROND_T(A59*60,K59,I59,J59,"")</f>
        <v>429.98305186175168</v>
      </c>
      <c r="M59">
        <f t="shared" si="4"/>
        <v>3.4885095900995663E-3</v>
      </c>
    </row>
    <row r="60" spans="1:13" x14ac:dyDescent="0.3">
      <c r="A60">
        <v>24</v>
      </c>
      <c r="B60">
        <f t="shared" si="12"/>
        <v>6.308822934306302E-4</v>
      </c>
      <c r="C60">
        <f t="shared" si="9"/>
        <v>6.308822934306302E-4</v>
      </c>
      <c r="D60" t="s">
        <v>35</v>
      </c>
      <c r="E60" t="s">
        <v>21</v>
      </c>
      <c r="F60">
        <v>1</v>
      </c>
      <c r="G60">
        <f t="shared" si="13"/>
        <v>145</v>
      </c>
      <c r="I60">
        <v>2150</v>
      </c>
      <c r="J60" t="s">
        <v>28</v>
      </c>
      <c r="K60">
        <f t="shared" si="14"/>
        <v>147.5</v>
      </c>
      <c r="L60" cm="1">
        <f t="array" ref="L60">STOWA2024_JAARROND_T(A60*60,K60,I60,J60,"")</f>
        <v>524.9109993274883</v>
      </c>
      <c r="M60">
        <f t="shared" si="4"/>
        <v>2.8576272966689361E-3</v>
      </c>
    </row>
    <row r="61" spans="1:13" x14ac:dyDescent="0.3">
      <c r="A61">
        <v>24</v>
      </c>
      <c r="B61">
        <f t="shared" si="12"/>
        <v>5.042981641530807E-4</v>
      </c>
      <c r="C61">
        <f t="shared" si="9"/>
        <v>5.042981641530807E-4</v>
      </c>
      <c r="D61" t="s">
        <v>35</v>
      </c>
      <c r="E61" t="s">
        <v>21</v>
      </c>
      <c r="F61">
        <v>1</v>
      </c>
      <c r="G61">
        <f t="shared" si="13"/>
        <v>150</v>
      </c>
      <c r="I61">
        <v>2150</v>
      </c>
      <c r="J61" t="s">
        <v>28</v>
      </c>
      <c r="K61">
        <f t="shared" si="14"/>
        <v>152.5</v>
      </c>
      <c r="L61" cm="1">
        <f t="array" ref="L61">STOWA2024_JAARROND_T(A61*60,K61,I61,J61,"")</f>
        <v>637.39490548710739</v>
      </c>
      <c r="M61">
        <f t="shared" si="4"/>
        <v>2.3533291325158554E-3</v>
      </c>
    </row>
    <row r="62" spans="1:13" x14ac:dyDescent="0.3">
      <c r="A62">
        <v>24</v>
      </c>
      <c r="B62">
        <f t="shared" si="12"/>
        <v>4.0548754228961919E-4</v>
      </c>
      <c r="C62">
        <f t="shared" si="9"/>
        <v>4.0548754228961919E-4</v>
      </c>
      <c r="D62" t="s">
        <v>35</v>
      </c>
      <c r="E62" t="s">
        <v>21</v>
      </c>
      <c r="F62">
        <v>1</v>
      </c>
      <c r="G62">
        <f t="shared" si="13"/>
        <v>155</v>
      </c>
      <c r="I62">
        <v>2150</v>
      </c>
      <c r="J62" t="s">
        <v>28</v>
      </c>
      <c r="K62">
        <f t="shared" si="14"/>
        <v>157.5</v>
      </c>
      <c r="L62" cm="1">
        <f t="array" ref="L62">STOWA2024_JAARROND_T(A62*60,K62,I62,J62,"")</f>
        <v>770.0831564161125</v>
      </c>
      <c r="M62">
        <f t="shared" si="4"/>
        <v>1.9478415902262362E-3</v>
      </c>
    </row>
    <row r="63" spans="1:13" x14ac:dyDescent="0.3">
      <c r="A63">
        <v>24</v>
      </c>
      <c r="B63" s="1">
        <f>M62</f>
        <v>1.9478415902262362E-3</v>
      </c>
      <c r="C63">
        <f t="shared" si="9"/>
        <v>1.9478415902262362E-3</v>
      </c>
      <c r="D63" t="s">
        <v>35</v>
      </c>
      <c r="E63" t="s">
        <v>21</v>
      </c>
      <c r="F63">
        <v>1</v>
      </c>
      <c r="G63">
        <f t="shared" si="13"/>
        <v>160</v>
      </c>
      <c r="I63">
        <v>2150</v>
      </c>
      <c r="J63" t="s">
        <v>28</v>
      </c>
      <c r="K63" s="1">
        <v>999</v>
      </c>
      <c r="L63" cm="1">
        <f t="array" ref="L63">STOWA2024_JAARROND_T(A63*60,K63,I63,J63,"")</f>
        <v>145973348.45449442</v>
      </c>
      <c r="M63">
        <f t="shared" si="4"/>
        <v>1.0275848405762977E-8</v>
      </c>
    </row>
    <row r="64" spans="1:13" x14ac:dyDescent="0.3">
      <c r="A64">
        <v>48</v>
      </c>
      <c r="B64" s="1">
        <f>365.25*24/A64 - M64</f>
        <v>121.7661018496452</v>
      </c>
      <c r="C64">
        <f>B64</f>
        <v>121.7661018496452</v>
      </c>
      <c r="D64" t="s">
        <v>35</v>
      </c>
      <c r="E64" t="s">
        <v>21</v>
      </c>
      <c r="F64">
        <v>1</v>
      </c>
      <c r="G64">
        <v>10</v>
      </c>
      <c r="I64">
        <v>2150</v>
      </c>
      <c r="J64" t="s">
        <v>28</v>
      </c>
      <c r="K64" s="1">
        <v>12.5</v>
      </c>
      <c r="L64" cm="1">
        <f t="array" ref="L64">STOWA2024_JAARROND_T(A64*60,K64,I64,J64,"")</f>
        <v>2.4647176429224506E-2</v>
      </c>
      <c r="M64">
        <f t="shared" si="4"/>
        <v>60.858898150354804</v>
      </c>
    </row>
    <row r="65" spans="1:13" x14ac:dyDescent="0.3">
      <c r="A65">
        <v>48</v>
      </c>
      <c r="B65">
        <f t="shared" ref="B65:B69" si="15">M64-M65</f>
        <v>26.926259324033722</v>
      </c>
      <c r="C65">
        <f t="shared" ref="C65:C94" si="16">B65</f>
        <v>26.926259324033722</v>
      </c>
      <c r="D65" t="s">
        <v>35</v>
      </c>
      <c r="E65" t="s">
        <v>21</v>
      </c>
      <c r="F65">
        <v>1</v>
      </c>
      <c r="G65">
        <f t="shared" ref="G65:G69" si="17">G64+5</f>
        <v>15</v>
      </c>
      <c r="I65">
        <v>2150</v>
      </c>
      <c r="J65" t="s">
        <v>28</v>
      </c>
      <c r="K65">
        <f t="shared" ref="K65:K69" si="18">AVERAGE(G65:G66)</f>
        <v>17.5</v>
      </c>
      <c r="L65" cm="1">
        <f t="array" ref="L65">STOWA2024_JAARROND_T(A65*60,K65,I65,J65,"")</f>
        <v>4.4205226940277655E-2</v>
      </c>
      <c r="M65">
        <f t="shared" si="4"/>
        <v>33.932638826321082</v>
      </c>
    </row>
    <row r="66" spans="1:13" x14ac:dyDescent="0.3">
      <c r="A66">
        <v>48</v>
      </c>
      <c r="B66">
        <f t="shared" si="15"/>
        <v>14.38696492464392</v>
      </c>
      <c r="C66">
        <f t="shared" si="16"/>
        <v>14.38696492464392</v>
      </c>
      <c r="D66" t="s">
        <v>35</v>
      </c>
      <c r="E66" t="s">
        <v>21</v>
      </c>
      <c r="F66">
        <v>1</v>
      </c>
      <c r="G66">
        <f t="shared" si="17"/>
        <v>20</v>
      </c>
      <c r="I66">
        <v>2150</v>
      </c>
      <c r="J66" t="s">
        <v>28</v>
      </c>
      <c r="K66">
        <f t="shared" si="18"/>
        <v>22.5</v>
      </c>
      <c r="L66" cm="1">
        <f t="array" ref="L66">STOWA2024_JAARROND_T(A66*60,K66,I66,J66,"")</f>
        <v>7.6743324765655124E-2</v>
      </c>
      <c r="M66">
        <f t="shared" si="4"/>
        <v>19.545673901677162</v>
      </c>
    </row>
    <row r="67" spans="1:13" x14ac:dyDescent="0.3">
      <c r="A67">
        <v>48</v>
      </c>
      <c r="B67">
        <f t="shared" si="15"/>
        <v>7.9545209618083952</v>
      </c>
      <c r="C67">
        <f t="shared" si="16"/>
        <v>7.9545209618083952</v>
      </c>
      <c r="D67" t="s">
        <v>35</v>
      </c>
      <c r="E67" t="s">
        <v>21</v>
      </c>
      <c r="F67">
        <v>1</v>
      </c>
      <c r="G67">
        <f t="shared" si="17"/>
        <v>25</v>
      </c>
      <c r="I67">
        <v>2150</v>
      </c>
      <c r="J67" t="s">
        <v>28</v>
      </c>
      <c r="K67">
        <f t="shared" si="18"/>
        <v>27.5</v>
      </c>
      <c r="L67" cm="1">
        <f t="array" ref="L67">STOWA2024_JAARROND_T(A67*60,K67,I67,J67,"")</f>
        <v>0.1294090422049925</v>
      </c>
      <c r="M67">
        <f t="shared" ref="M67:M130" si="19">1/L67 * 12/8</f>
        <v>11.591152939868767</v>
      </c>
    </row>
    <row r="68" spans="1:13" x14ac:dyDescent="0.3">
      <c r="A68">
        <v>48</v>
      </c>
      <c r="B68">
        <f t="shared" si="15"/>
        <v>4.5351687741390148</v>
      </c>
      <c r="C68">
        <f t="shared" si="16"/>
        <v>4.5351687741390148</v>
      </c>
      <c r="D68" t="s">
        <v>35</v>
      </c>
      <c r="E68" t="s">
        <v>21</v>
      </c>
      <c r="F68">
        <v>1</v>
      </c>
      <c r="G68">
        <f t="shared" si="17"/>
        <v>30</v>
      </c>
      <c r="I68">
        <v>2150</v>
      </c>
      <c r="J68" t="s">
        <v>28</v>
      </c>
      <c r="K68">
        <f t="shared" si="18"/>
        <v>32.5</v>
      </c>
      <c r="L68" cm="1">
        <f t="array" ref="L68">STOWA2024_JAARROND_T(A68*60,K68,I68,J68,"")</f>
        <v>0.21258551107375753</v>
      </c>
      <c r="M68">
        <f t="shared" si="19"/>
        <v>7.0559841657297522</v>
      </c>
    </row>
    <row r="69" spans="1:13" x14ac:dyDescent="0.3">
      <c r="A69">
        <v>48</v>
      </c>
      <c r="B69">
        <f t="shared" si="15"/>
        <v>2.6577328990694689</v>
      </c>
      <c r="C69">
        <f t="shared" si="16"/>
        <v>2.6577328990694689</v>
      </c>
      <c r="D69" t="s">
        <v>35</v>
      </c>
      <c r="E69" t="s">
        <v>21</v>
      </c>
      <c r="F69">
        <v>1</v>
      </c>
      <c r="G69">
        <f t="shared" si="17"/>
        <v>35</v>
      </c>
      <c r="I69">
        <v>2150</v>
      </c>
      <c r="J69" t="s">
        <v>28</v>
      </c>
      <c r="K69">
        <f t="shared" si="18"/>
        <v>37.5</v>
      </c>
      <c r="L69" cm="1">
        <f t="array" ref="L69">STOWA2024_JAARROND_T(A69*60,K69,I69,J69,"")</f>
        <v>0.34104463548281821</v>
      </c>
      <c r="M69">
        <f t="shared" si="19"/>
        <v>4.3982512666602833</v>
      </c>
    </row>
    <row r="70" spans="1:13" x14ac:dyDescent="0.3">
      <c r="A70">
        <v>48</v>
      </c>
      <c r="B70">
        <f>M69-M70</f>
        <v>1.5970145817665711</v>
      </c>
      <c r="C70">
        <f t="shared" si="16"/>
        <v>1.5970145817665711</v>
      </c>
      <c r="D70" t="s">
        <v>35</v>
      </c>
      <c r="E70" t="s">
        <v>21</v>
      </c>
      <c r="F70">
        <v>1</v>
      </c>
      <c r="G70">
        <f>G69+5</f>
        <v>40</v>
      </c>
      <c r="I70">
        <v>2150</v>
      </c>
      <c r="J70" t="s">
        <v>28</v>
      </c>
      <c r="K70">
        <f>AVERAGE(G70:G71)</f>
        <v>42.5</v>
      </c>
      <c r="L70" cm="1">
        <f t="array" ref="L70">STOWA2024_JAARROND_T(A70*60,K70,I70,J70,"")</f>
        <v>0.53547777954254328</v>
      </c>
      <c r="M70">
        <f t="shared" si="19"/>
        <v>2.8012366848937122</v>
      </c>
    </row>
    <row r="71" spans="1:13" x14ac:dyDescent="0.3">
      <c r="A71">
        <v>48</v>
      </c>
      <c r="B71">
        <f t="shared" ref="B71:B93" si="20">M70-M71</f>
        <v>0.98174577395343965</v>
      </c>
      <c r="C71">
        <f t="shared" si="16"/>
        <v>0.98174577395343965</v>
      </c>
      <c r="D71" t="s">
        <v>35</v>
      </c>
      <c r="E71" t="s">
        <v>21</v>
      </c>
      <c r="F71">
        <v>1</v>
      </c>
      <c r="G71">
        <f t="shared" ref="G71:G94" si="21">G70+5</f>
        <v>45</v>
      </c>
      <c r="I71">
        <v>2150</v>
      </c>
      <c r="J71" t="s">
        <v>28</v>
      </c>
      <c r="K71">
        <f t="shared" ref="K71:K93" si="22">AVERAGE(G71:G72)</f>
        <v>47.5</v>
      </c>
      <c r="L71" cm="1">
        <f t="array" ref="L71">STOWA2024_JAARROND_T(A71*60,K71,I71,J71,"")</f>
        <v>0.82440642653435037</v>
      </c>
      <c r="M71">
        <f t="shared" si="19"/>
        <v>1.8194909109402726</v>
      </c>
    </row>
    <row r="72" spans="1:13" x14ac:dyDescent="0.3">
      <c r="A72">
        <v>48</v>
      </c>
      <c r="B72">
        <f t="shared" si="20"/>
        <v>0.61605534532955319</v>
      </c>
      <c r="C72">
        <f t="shared" si="16"/>
        <v>0.61605534532955319</v>
      </c>
      <c r="D72" t="s">
        <v>35</v>
      </c>
      <c r="E72" t="s">
        <v>21</v>
      </c>
      <c r="F72">
        <v>1</v>
      </c>
      <c r="G72">
        <f t="shared" si="21"/>
        <v>50</v>
      </c>
      <c r="I72">
        <v>2150</v>
      </c>
      <c r="J72" t="s">
        <v>28</v>
      </c>
      <c r="K72">
        <f t="shared" si="22"/>
        <v>52.5</v>
      </c>
      <c r="L72" cm="1">
        <f t="array" ref="L72">STOWA2024_JAARROND_T(A72*60,K72,I72,J72,"")</f>
        <v>1.2464315023287351</v>
      </c>
      <c r="M72">
        <f t="shared" si="19"/>
        <v>1.2034355656107194</v>
      </c>
    </row>
    <row r="73" spans="1:13" x14ac:dyDescent="0.3">
      <c r="A73">
        <v>48</v>
      </c>
      <c r="B73">
        <f t="shared" si="20"/>
        <v>0.39425793002846121</v>
      </c>
      <c r="C73">
        <f t="shared" si="16"/>
        <v>0.39425793002846121</v>
      </c>
      <c r="D73" t="s">
        <v>35</v>
      </c>
      <c r="E73" t="s">
        <v>21</v>
      </c>
      <c r="F73">
        <v>1</v>
      </c>
      <c r="G73">
        <f t="shared" si="21"/>
        <v>55</v>
      </c>
      <c r="I73">
        <v>2150</v>
      </c>
      <c r="J73" t="s">
        <v>28</v>
      </c>
      <c r="K73">
        <f t="shared" si="22"/>
        <v>57.5</v>
      </c>
      <c r="L73" cm="1">
        <f t="array" ref="L73">STOWA2024_JAARROND_T(A73*60,K73,I73,J73,"")</f>
        <v>1.853733882450481</v>
      </c>
      <c r="M73">
        <f t="shared" si="19"/>
        <v>0.80917763558225819</v>
      </c>
    </row>
    <row r="74" spans="1:13" x14ac:dyDescent="0.3">
      <c r="A74">
        <v>48</v>
      </c>
      <c r="B74">
        <f t="shared" si="20"/>
        <v>0.25672156602708418</v>
      </c>
      <c r="C74">
        <f t="shared" si="16"/>
        <v>0.25672156602708418</v>
      </c>
      <c r="D74" t="s">
        <v>35</v>
      </c>
      <c r="E74" t="s">
        <v>21</v>
      </c>
      <c r="F74">
        <v>1</v>
      </c>
      <c r="G74">
        <f t="shared" si="21"/>
        <v>60</v>
      </c>
      <c r="I74">
        <v>2150</v>
      </c>
      <c r="J74" t="s">
        <v>28</v>
      </c>
      <c r="K74">
        <f t="shared" si="22"/>
        <v>62.5</v>
      </c>
      <c r="L74" cm="1">
        <f t="array" ref="L74">STOWA2024_JAARROND_T(A74*60,K74,I74,J74,"")</f>
        <v>2.7151480138642849</v>
      </c>
      <c r="M74">
        <f t="shared" si="19"/>
        <v>0.55245606955517401</v>
      </c>
    </row>
    <row r="75" spans="1:13" x14ac:dyDescent="0.3">
      <c r="A75">
        <v>48</v>
      </c>
      <c r="B75">
        <f t="shared" si="20"/>
        <v>0.16989995658238599</v>
      </c>
      <c r="C75">
        <f t="shared" si="16"/>
        <v>0.16989995658238599</v>
      </c>
      <c r="D75" t="s">
        <v>35</v>
      </c>
      <c r="E75" t="s">
        <v>21</v>
      </c>
      <c r="F75">
        <v>1</v>
      </c>
      <c r="G75">
        <f t="shared" si="21"/>
        <v>65</v>
      </c>
      <c r="I75">
        <v>2150</v>
      </c>
      <c r="J75" t="s">
        <v>28</v>
      </c>
      <c r="K75">
        <f t="shared" si="22"/>
        <v>67.5</v>
      </c>
      <c r="L75" cm="1">
        <f t="array" ref="L75">STOWA2024_JAARROND_T(A75*60,K75,I75,J75,"")</f>
        <v>3.9209934154331445</v>
      </c>
      <c r="M75">
        <f t="shared" si="19"/>
        <v>0.38255611297278802</v>
      </c>
    </row>
    <row r="76" spans="1:13" x14ac:dyDescent="0.3">
      <c r="A76">
        <v>48</v>
      </c>
      <c r="B76">
        <f t="shared" si="20"/>
        <v>0.11413984270976285</v>
      </c>
      <c r="C76">
        <f t="shared" si="16"/>
        <v>0.11413984270976285</v>
      </c>
      <c r="D76" t="s">
        <v>35</v>
      </c>
      <c r="E76" t="s">
        <v>21</v>
      </c>
      <c r="F76">
        <v>1</v>
      </c>
      <c r="G76">
        <f t="shared" si="21"/>
        <v>70</v>
      </c>
      <c r="I76">
        <v>2150</v>
      </c>
      <c r="J76" t="s">
        <v>28</v>
      </c>
      <c r="K76">
        <f t="shared" si="22"/>
        <v>72.5</v>
      </c>
      <c r="L76" cm="1">
        <f t="array" ref="L76">STOWA2024_JAARROND_T(A76*60,K76,I76,J76,"")</f>
        <v>5.5883348596198257</v>
      </c>
      <c r="M76">
        <f t="shared" si="19"/>
        <v>0.26841627026302517</v>
      </c>
    </row>
    <row r="77" spans="1:13" x14ac:dyDescent="0.3">
      <c r="A77">
        <v>48</v>
      </c>
      <c r="B77">
        <f t="shared" si="20"/>
        <v>7.7769752477458987E-2</v>
      </c>
      <c r="C77">
        <f t="shared" si="16"/>
        <v>7.7769752477458987E-2</v>
      </c>
      <c r="D77" t="s">
        <v>35</v>
      </c>
      <c r="E77" t="s">
        <v>21</v>
      </c>
      <c r="F77">
        <v>1</v>
      </c>
      <c r="G77">
        <f t="shared" si="21"/>
        <v>75</v>
      </c>
      <c r="I77">
        <v>2150</v>
      </c>
      <c r="J77" t="s">
        <v>28</v>
      </c>
      <c r="K77">
        <f t="shared" si="22"/>
        <v>77.5</v>
      </c>
      <c r="L77" cm="1">
        <f t="array" ref="L77">STOWA2024_JAARROND_T(A77*60,K77,I77,J77,"")</f>
        <v>7.8679643217357764</v>
      </c>
      <c r="M77">
        <f t="shared" si="19"/>
        <v>0.19064651778556618</v>
      </c>
    </row>
    <row r="78" spans="1:13" x14ac:dyDescent="0.3">
      <c r="A78">
        <v>48</v>
      </c>
      <c r="B78">
        <f t="shared" si="20"/>
        <v>5.36808972178906E-2</v>
      </c>
      <c r="C78">
        <f t="shared" si="16"/>
        <v>5.36808972178906E-2</v>
      </c>
      <c r="D78" t="s">
        <v>35</v>
      </c>
      <c r="E78" t="s">
        <v>21</v>
      </c>
      <c r="F78">
        <v>1</v>
      </c>
      <c r="G78">
        <f t="shared" si="21"/>
        <v>80</v>
      </c>
      <c r="I78">
        <v>2150</v>
      </c>
      <c r="J78" t="s">
        <v>28</v>
      </c>
      <c r="K78">
        <f t="shared" si="22"/>
        <v>82.5</v>
      </c>
      <c r="L78" cm="1">
        <f t="array" ref="L78">STOWA2024_JAARROND_T(A78*60,K78,I78,J78,"")</f>
        <v>10.951653369531812</v>
      </c>
      <c r="M78">
        <f t="shared" si="19"/>
        <v>0.13696562056767558</v>
      </c>
    </row>
    <row r="79" spans="1:13" x14ac:dyDescent="0.3">
      <c r="A79">
        <v>48</v>
      </c>
      <c r="B79">
        <f t="shared" si="20"/>
        <v>3.7510525794927113E-2</v>
      </c>
      <c r="C79">
        <f t="shared" si="16"/>
        <v>3.7510525794927113E-2</v>
      </c>
      <c r="D79" t="s">
        <v>35</v>
      </c>
      <c r="E79" t="s">
        <v>21</v>
      </c>
      <c r="F79">
        <v>1</v>
      </c>
      <c r="G79">
        <f t="shared" si="21"/>
        <v>85</v>
      </c>
      <c r="I79">
        <v>2150</v>
      </c>
      <c r="J79" t="s">
        <v>28</v>
      </c>
      <c r="K79">
        <f t="shared" si="22"/>
        <v>87.5</v>
      </c>
      <c r="L79" cm="1">
        <f t="array" ref="L79">STOWA2024_JAARROND_T(A79*60,K79,I79,J79,"")</f>
        <v>15.08218360685744</v>
      </c>
      <c r="M79">
        <f t="shared" si="19"/>
        <v>9.945509477274847E-2</v>
      </c>
    </row>
    <row r="80" spans="1:13" x14ac:dyDescent="0.3">
      <c r="A80">
        <v>48</v>
      </c>
      <c r="B80">
        <f t="shared" si="20"/>
        <v>2.6510278061598155E-2</v>
      </c>
      <c r="C80">
        <f t="shared" si="16"/>
        <v>2.6510278061598155E-2</v>
      </c>
      <c r="D80" t="s">
        <v>35</v>
      </c>
      <c r="E80" t="s">
        <v>21</v>
      </c>
      <c r="F80">
        <v>1</v>
      </c>
      <c r="G80">
        <f t="shared" si="21"/>
        <v>90</v>
      </c>
      <c r="I80">
        <v>2150</v>
      </c>
      <c r="J80" t="s">
        <v>28</v>
      </c>
      <c r="K80">
        <f t="shared" si="22"/>
        <v>92.5</v>
      </c>
      <c r="L80" cm="1">
        <f t="array" ref="L80">STOWA2024_JAARROND_T(A80*60,K80,I80,J80,"")</f>
        <v>20.563489876734593</v>
      </c>
      <c r="M80">
        <f t="shared" si="19"/>
        <v>7.2944816711150315E-2</v>
      </c>
    </row>
    <row r="81" spans="1:13" x14ac:dyDescent="0.3">
      <c r="A81">
        <v>48</v>
      </c>
      <c r="B81">
        <f t="shared" si="20"/>
        <v>1.8938382465153558E-2</v>
      </c>
      <c r="C81">
        <f t="shared" si="16"/>
        <v>1.8938382465153558E-2</v>
      </c>
      <c r="D81" t="s">
        <v>35</v>
      </c>
      <c r="E81" t="s">
        <v>21</v>
      </c>
      <c r="F81">
        <v>1</v>
      </c>
      <c r="G81">
        <f t="shared" si="21"/>
        <v>95</v>
      </c>
      <c r="I81">
        <v>2150</v>
      </c>
      <c r="J81" t="s">
        <v>28</v>
      </c>
      <c r="K81">
        <f t="shared" si="22"/>
        <v>97.5</v>
      </c>
      <c r="L81" cm="1">
        <f t="array" ref="L81">STOWA2024_JAARROND_T(A81*60,K81,I81,J81,"")</f>
        <v>27.77446837477866</v>
      </c>
      <c r="M81">
        <f t="shared" si="19"/>
        <v>5.4006434245996757E-2</v>
      </c>
    </row>
    <row r="82" spans="1:13" x14ac:dyDescent="0.3">
      <c r="A82">
        <v>48</v>
      </c>
      <c r="B82">
        <f t="shared" si="20"/>
        <v>1.3666067196472315E-2</v>
      </c>
      <c r="C82">
        <f t="shared" si="16"/>
        <v>1.3666067196472315E-2</v>
      </c>
      <c r="D82" t="s">
        <v>35</v>
      </c>
      <c r="E82" t="s">
        <v>21</v>
      </c>
      <c r="F82">
        <v>1</v>
      </c>
      <c r="G82">
        <f t="shared" si="21"/>
        <v>100</v>
      </c>
      <c r="I82">
        <v>2150</v>
      </c>
      <c r="J82" t="s">
        <v>28</v>
      </c>
      <c r="K82">
        <f t="shared" si="22"/>
        <v>102.5</v>
      </c>
      <c r="L82" cm="1">
        <f t="array" ref="L82">STOWA2024_JAARROND_T(A82*60,K82,I82,J82,"")</f>
        <v>37.183598209666833</v>
      </c>
      <c r="M82">
        <f t="shared" si="19"/>
        <v>4.0340367049524442E-2</v>
      </c>
    </row>
    <row r="83" spans="1:13" x14ac:dyDescent="0.3">
      <c r="A83">
        <v>48</v>
      </c>
      <c r="B83">
        <f t="shared" si="20"/>
        <v>9.9552260034980432E-3</v>
      </c>
      <c r="C83">
        <f t="shared" si="16"/>
        <v>9.9552260034980432E-3</v>
      </c>
      <c r="D83" t="s">
        <v>35</v>
      </c>
      <c r="E83" t="s">
        <v>21</v>
      </c>
      <c r="F83">
        <v>1</v>
      </c>
      <c r="G83">
        <f t="shared" si="21"/>
        <v>105</v>
      </c>
      <c r="I83">
        <v>2150</v>
      </c>
      <c r="J83" t="s">
        <v>28</v>
      </c>
      <c r="K83">
        <f t="shared" si="22"/>
        <v>107.5</v>
      </c>
      <c r="L83" cm="1">
        <f t="array" ref="L83">STOWA2024_JAARROND_T(A83*60,K83,I83,J83,"")</f>
        <v>49.36623455944634</v>
      </c>
      <c r="M83">
        <f t="shared" si="19"/>
        <v>3.0385141046026399E-2</v>
      </c>
    </row>
    <row r="84" spans="1:13" x14ac:dyDescent="0.3">
      <c r="A84">
        <v>48</v>
      </c>
      <c r="B84">
        <f t="shared" si="20"/>
        <v>7.3176238528251634E-3</v>
      </c>
      <c r="C84">
        <f t="shared" si="16"/>
        <v>7.3176238528251634E-3</v>
      </c>
      <c r="D84" t="s">
        <v>35</v>
      </c>
      <c r="E84" t="s">
        <v>21</v>
      </c>
      <c r="F84">
        <v>1</v>
      </c>
      <c r="G84">
        <f t="shared" si="21"/>
        <v>110</v>
      </c>
      <c r="I84">
        <v>2150</v>
      </c>
      <c r="J84" t="s">
        <v>28</v>
      </c>
      <c r="K84">
        <f t="shared" si="22"/>
        <v>112.5</v>
      </c>
      <c r="L84" cm="1">
        <f t="array" ref="L84">STOWA2024_JAARROND_T(A84*60,K84,I84,J84,"")</f>
        <v>65.026504041887094</v>
      </c>
      <c r="M84">
        <f t="shared" si="19"/>
        <v>2.3067517193201235E-2</v>
      </c>
    </row>
    <row r="85" spans="1:13" x14ac:dyDescent="0.3">
      <c r="A85">
        <v>48</v>
      </c>
      <c r="B85">
        <f t="shared" si="20"/>
        <v>5.4243141454383553E-3</v>
      </c>
      <c r="C85">
        <f t="shared" si="16"/>
        <v>5.4243141454383553E-3</v>
      </c>
      <c r="D85" t="s">
        <v>35</v>
      </c>
      <c r="E85" t="s">
        <v>21</v>
      </c>
      <c r="F85">
        <v>1</v>
      </c>
      <c r="G85">
        <f t="shared" si="21"/>
        <v>115</v>
      </c>
      <c r="I85">
        <v>2150</v>
      </c>
      <c r="J85" t="s">
        <v>28</v>
      </c>
      <c r="K85">
        <f t="shared" si="22"/>
        <v>117.5</v>
      </c>
      <c r="L85" cm="1">
        <f t="array" ref="L85">STOWA2024_JAARROND_T(A85*60,K85,I85,J85,"")</f>
        <v>85.018576045362508</v>
      </c>
      <c r="M85">
        <f t="shared" si="19"/>
        <v>1.764320304776288E-2</v>
      </c>
    </row>
    <row r="86" spans="1:13" x14ac:dyDescent="0.3">
      <c r="A86">
        <v>48</v>
      </c>
      <c r="B86">
        <f t="shared" si="20"/>
        <v>4.0530738818540003E-3</v>
      </c>
      <c r="C86">
        <f t="shared" si="16"/>
        <v>4.0530738818540003E-3</v>
      </c>
      <c r="D86" t="s">
        <v>35</v>
      </c>
      <c r="E86" t="s">
        <v>21</v>
      </c>
      <c r="F86">
        <v>1</v>
      </c>
      <c r="G86">
        <f t="shared" si="21"/>
        <v>120</v>
      </c>
      <c r="I86">
        <v>2150</v>
      </c>
      <c r="J86" t="s">
        <v>28</v>
      </c>
      <c r="K86">
        <f t="shared" si="22"/>
        <v>122.5</v>
      </c>
      <c r="L86" cm="1">
        <f t="array" ref="L86">STOWA2024_JAARROND_T(A86*60,K86,I86,J86,"")</f>
        <v>110.3742268883493</v>
      </c>
      <c r="M86">
        <f t="shared" si="19"/>
        <v>1.359012916590888E-2</v>
      </c>
    </row>
    <row r="87" spans="1:13" x14ac:dyDescent="0.3">
      <c r="A87">
        <v>48</v>
      </c>
      <c r="B87">
        <f t="shared" si="20"/>
        <v>3.0517098500356214E-3</v>
      </c>
      <c r="C87">
        <f t="shared" si="16"/>
        <v>3.0517098500356214E-3</v>
      </c>
      <c r="D87" t="s">
        <v>35</v>
      </c>
      <c r="E87" t="s">
        <v>21</v>
      </c>
      <c r="F87">
        <v>1</v>
      </c>
      <c r="G87">
        <f t="shared" si="21"/>
        <v>125</v>
      </c>
      <c r="I87">
        <v>2150</v>
      </c>
      <c r="J87" t="s">
        <v>28</v>
      </c>
      <c r="K87">
        <f t="shared" si="22"/>
        <v>127.5</v>
      </c>
      <c r="L87" cm="1">
        <f t="array" ref="L87">STOWA2024_JAARROND_T(A87*60,K87,I87,J87,"")</f>
        <v>142.33633669716087</v>
      </c>
      <c r="M87">
        <f t="shared" si="19"/>
        <v>1.0538419315873258E-2</v>
      </c>
    </row>
    <row r="88" spans="1:13" x14ac:dyDescent="0.3">
      <c r="A88">
        <v>48</v>
      </c>
      <c r="B88">
        <f t="shared" si="20"/>
        <v>2.314217006782299E-3</v>
      </c>
      <c r="C88">
        <f t="shared" si="16"/>
        <v>2.314217006782299E-3</v>
      </c>
      <c r="D88" t="s">
        <v>35</v>
      </c>
      <c r="E88" t="s">
        <v>21</v>
      </c>
      <c r="F88">
        <v>1</v>
      </c>
      <c r="G88">
        <f t="shared" si="21"/>
        <v>130</v>
      </c>
      <c r="I88">
        <v>2150</v>
      </c>
      <c r="J88" t="s">
        <v>28</v>
      </c>
      <c r="K88">
        <f t="shared" si="22"/>
        <v>132.5</v>
      </c>
      <c r="L88" cm="1">
        <f t="array" ref="L88">STOWA2024_JAARROND_T(A88*60,K88,I88,J88,"")</f>
        <v>182.38850938065002</v>
      </c>
      <c r="M88">
        <f t="shared" si="19"/>
        <v>8.2242023090909593E-3</v>
      </c>
    </row>
    <row r="89" spans="1:13" x14ac:dyDescent="0.3">
      <c r="A89">
        <v>48</v>
      </c>
      <c r="B89">
        <f t="shared" si="20"/>
        <v>1.7670574454618565E-3</v>
      </c>
      <c r="C89">
        <f t="shared" si="16"/>
        <v>1.7670574454618565E-3</v>
      </c>
      <c r="D89" t="s">
        <v>35</v>
      </c>
      <c r="E89" t="s">
        <v>21</v>
      </c>
      <c r="F89">
        <v>1</v>
      </c>
      <c r="G89">
        <f t="shared" si="21"/>
        <v>135</v>
      </c>
      <c r="I89">
        <v>2150</v>
      </c>
      <c r="J89" t="s">
        <v>28</v>
      </c>
      <c r="K89">
        <f t="shared" si="22"/>
        <v>137.5</v>
      </c>
      <c r="L89" cm="1">
        <f t="array" ref="L89">STOWA2024_JAARROND_T(A89*60,K89,I89,J89,"")</f>
        <v>232.30081277082525</v>
      </c>
      <c r="M89">
        <f t="shared" si="19"/>
        <v>6.4571448636291029E-3</v>
      </c>
    </row>
    <row r="90" spans="1:13" x14ac:dyDescent="0.3">
      <c r="A90">
        <v>48</v>
      </c>
      <c r="B90">
        <f t="shared" si="20"/>
        <v>1.3581151232165663E-3</v>
      </c>
      <c r="C90">
        <f t="shared" si="16"/>
        <v>1.3581151232165663E-3</v>
      </c>
      <c r="D90" t="s">
        <v>35</v>
      </c>
      <c r="E90" t="s">
        <v>21</v>
      </c>
      <c r="F90">
        <v>1</v>
      </c>
      <c r="G90">
        <f t="shared" si="21"/>
        <v>140</v>
      </c>
      <c r="I90">
        <v>2150</v>
      </c>
      <c r="J90" t="s">
        <v>28</v>
      </c>
      <c r="K90">
        <f t="shared" si="22"/>
        <v>142.5</v>
      </c>
      <c r="L90" cm="1">
        <f t="array" ref="L90">STOWA2024_JAARROND_T(A90*60,K90,I90,J90,"")</f>
        <v>294.1736126996276</v>
      </c>
      <c r="M90">
        <f t="shared" si="19"/>
        <v>5.0990297404125366E-3</v>
      </c>
    </row>
    <row r="91" spans="1:13" x14ac:dyDescent="0.3">
      <c r="A91">
        <v>48</v>
      </c>
      <c r="B91">
        <f t="shared" si="20"/>
        <v>1.0502508324736533E-3</v>
      </c>
      <c r="C91">
        <f t="shared" si="16"/>
        <v>1.0502508324736533E-3</v>
      </c>
      <c r="D91" t="s">
        <v>35</v>
      </c>
      <c r="E91" t="s">
        <v>21</v>
      </c>
      <c r="F91">
        <v>1</v>
      </c>
      <c r="G91">
        <f t="shared" si="21"/>
        <v>145</v>
      </c>
      <c r="I91">
        <v>2150</v>
      </c>
      <c r="J91" t="s">
        <v>28</v>
      </c>
      <c r="K91">
        <f t="shared" si="22"/>
        <v>147.5</v>
      </c>
      <c r="L91" cm="1">
        <f t="array" ref="L91">STOWA2024_JAARROND_T(A91*60,K91,I91,J91,"")</f>
        <v>370.48207227586227</v>
      </c>
      <c r="M91">
        <f t="shared" si="19"/>
        <v>4.0487789079388832E-3</v>
      </c>
    </row>
    <row r="92" spans="1:13" x14ac:dyDescent="0.3">
      <c r="A92">
        <v>48</v>
      </c>
      <c r="B92">
        <f t="shared" si="20"/>
        <v>8.1702218243893173E-4</v>
      </c>
      <c r="C92">
        <f t="shared" si="16"/>
        <v>8.1702218243893173E-4</v>
      </c>
      <c r="D92" t="s">
        <v>35</v>
      </c>
      <c r="E92" t="s">
        <v>21</v>
      </c>
      <c r="F92">
        <v>1</v>
      </c>
      <c r="G92">
        <f t="shared" si="21"/>
        <v>150</v>
      </c>
      <c r="I92">
        <v>2150</v>
      </c>
      <c r="J92" t="s">
        <v>28</v>
      </c>
      <c r="K92">
        <f t="shared" si="22"/>
        <v>152.5</v>
      </c>
      <c r="L92" cm="1">
        <f t="array" ref="L92">STOWA2024_JAARROND_T(A92*60,K92,I92,J92,"")</f>
        <v>464.14384726559229</v>
      </c>
      <c r="M92">
        <f t="shared" si="19"/>
        <v>3.2317567254999515E-3</v>
      </c>
    </row>
    <row r="93" spans="1:13" x14ac:dyDescent="0.3">
      <c r="A93">
        <v>48</v>
      </c>
      <c r="B93">
        <f t="shared" si="20"/>
        <v>6.3918955362212912E-4</v>
      </c>
      <c r="C93">
        <f t="shared" si="16"/>
        <v>6.3918955362212912E-4</v>
      </c>
      <c r="D93" t="s">
        <v>35</v>
      </c>
      <c r="E93" t="s">
        <v>21</v>
      </c>
      <c r="F93">
        <v>1</v>
      </c>
      <c r="G93">
        <f t="shared" si="21"/>
        <v>155</v>
      </c>
      <c r="I93">
        <v>2150</v>
      </c>
      <c r="J93" t="s">
        <v>28</v>
      </c>
      <c r="K93">
        <f t="shared" si="22"/>
        <v>157.5</v>
      </c>
      <c r="L93" cm="1">
        <f t="array" ref="L93">STOWA2024_JAARROND_T(A93*60,K93,I93,J93,"")</f>
        <v>578.57710159676787</v>
      </c>
      <c r="M93">
        <f t="shared" si="19"/>
        <v>2.5925671718778224E-3</v>
      </c>
    </row>
    <row r="94" spans="1:13" x14ac:dyDescent="0.3">
      <c r="A94">
        <v>48</v>
      </c>
      <c r="B94" s="1">
        <f>M93</f>
        <v>2.5925671718778224E-3</v>
      </c>
      <c r="C94">
        <f t="shared" si="16"/>
        <v>2.5925671718778224E-3</v>
      </c>
      <c r="D94" t="s">
        <v>35</v>
      </c>
      <c r="E94" t="s">
        <v>21</v>
      </c>
      <c r="F94">
        <v>1</v>
      </c>
      <c r="G94">
        <f t="shared" si="21"/>
        <v>160</v>
      </c>
      <c r="I94">
        <v>2150</v>
      </c>
      <c r="J94" t="s">
        <v>28</v>
      </c>
      <c r="K94" s="1">
        <v>999</v>
      </c>
      <c r="L94" cm="1">
        <f t="array" ref="L94">STOWA2024_JAARROND_T(A94*60,K94,I94,J94,"")</f>
        <v>2654938948.1394572</v>
      </c>
      <c r="M94">
        <f t="shared" si="19"/>
        <v>5.6498474326544433E-10</v>
      </c>
    </row>
    <row r="95" spans="1:13" x14ac:dyDescent="0.3">
      <c r="A95">
        <v>96</v>
      </c>
      <c r="B95" s="1">
        <f>365.25*24/A95 - M95</f>
        <v>8.525467248404226</v>
      </c>
      <c r="C95">
        <f>B95</f>
        <v>8.525467248404226</v>
      </c>
      <c r="D95" t="s">
        <v>35</v>
      </c>
      <c r="E95" t="s">
        <v>21</v>
      </c>
      <c r="F95">
        <v>1</v>
      </c>
      <c r="G95">
        <v>10</v>
      </c>
      <c r="I95">
        <v>2150</v>
      </c>
      <c r="J95" t="s">
        <v>28</v>
      </c>
      <c r="K95" s="1">
        <v>12.5</v>
      </c>
      <c r="L95" cm="1">
        <f t="array" ref="L95">STOWA2024_JAARROND_T(A95*60,K95,I95,J95,"")</f>
        <v>1.8118779598017259E-2</v>
      </c>
      <c r="M95">
        <f t="shared" si="19"/>
        <v>82.787032751595774</v>
      </c>
    </row>
    <row r="96" spans="1:13" x14ac:dyDescent="0.3">
      <c r="A96">
        <v>96</v>
      </c>
      <c r="B96">
        <f t="shared" ref="B96:B100" si="23">M95-M96</f>
        <v>29.463062284107608</v>
      </c>
      <c r="C96">
        <f t="shared" ref="C96:C125" si="24">B96</f>
        <v>29.463062284107608</v>
      </c>
      <c r="D96" t="s">
        <v>35</v>
      </c>
      <c r="E96" t="s">
        <v>21</v>
      </c>
      <c r="F96">
        <v>1</v>
      </c>
      <c r="G96">
        <f t="shared" ref="G96:G100" si="25">G95+5</f>
        <v>15</v>
      </c>
      <c r="I96">
        <v>2150</v>
      </c>
      <c r="J96" t="s">
        <v>28</v>
      </c>
      <c r="K96">
        <f t="shared" ref="K96:K100" si="26">AVERAGE(G96:G97)</f>
        <v>17.5</v>
      </c>
      <c r="L96" cm="1">
        <f t="array" ref="L96">STOWA2024_JAARROND_T(A96*60,K96,I96,J96,"")</f>
        <v>2.8129938315725304E-2</v>
      </c>
      <c r="M96">
        <f t="shared" si="19"/>
        <v>53.323970467488166</v>
      </c>
    </row>
    <row r="97" spans="1:13" x14ac:dyDescent="0.3">
      <c r="A97">
        <v>96</v>
      </c>
      <c r="B97">
        <f t="shared" si="23"/>
        <v>18.62703370498474</v>
      </c>
      <c r="C97">
        <f t="shared" si="24"/>
        <v>18.62703370498474</v>
      </c>
      <c r="D97" t="s">
        <v>35</v>
      </c>
      <c r="E97" t="s">
        <v>21</v>
      </c>
      <c r="F97">
        <v>1</v>
      </c>
      <c r="G97">
        <f t="shared" si="25"/>
        <v>20</v>
      </c>
      <c r="I97">
        <v>2150</v>
      </c>
      <c r="J97" t="s">
        <v>28</v>
      </c>
      <c r="K97">
        <f t="shared" si="26"/>
        <v>22.5</v>
      </c>
      <c r="L97" cm="1">
        <f t="array" ref="L97">STOWA2024_JAARROND_T(A97*60,K97,I97,J97,"")</f>
        <v>4.3231482083485602E-2</v>
      </c>
      <c r="M97">
        <f t="shared" si="19"/>
        <v>34.696936762503427</v>
      </c>
    </row>
    <row r="98" spans="1:13" x14ac:dyDescent="0.3">
      <c r="A98">
        <v>96</v>
      </c>
      <c r="B98">
        <f t="shared" si="23"/>
        <v>11.900406374825511</v>
      </c>
      <c r="C98">
        <f t="shared" si="24"/>
        <v>11.900406374825511</v>
      </c>
      <c r="D98" t="s">
        <v>35</v>
      </c>
      <c r="E98" t="s">
        <v>21</v>
      </c>
      <c r="F98">
        <v>1</v>
      </c>
      <c r="G98">
        <f t="shared" si="25"/>
        <v>25</v>
      </c>
      <c r="I98">
        <v>2150</v>
      </c>
      <c r="J98" t="s">
        <v>28</v>
      </c>
      <c r="K98">
        <f t="shared" si="26"/>
        <v>27.5</v>
      </c>
      <c r="L98" cm="1">
        <f t="array" ref="L98">STOWA2024_JAARROND_T(A98*60,K98,I98,J98,"")</f>
        <v>6.5799486785532366E-2</v>
      </c>
      <c r="M98">
        <f t="shared" si="19"/>
        <v>22.796530387677915</v>
      </c>
    </row>
    <row r="99" spans="1:13" x14ac:dyDescent="0.3">
      <c r="A99">
        <v>96</v>
      </c>
      <c r="B99">
        <f t="shared" si="23"/>
        <v>7.6797387186965285</v>
      </c>
      <c r="C99">
        <f t="shared" si="24"/>
        <v>7.6797387186965285</v>
      </c>
      <c r="D99" t="s">
        <v>35</v>
      </c>
      <c r="E99" t="s">
        <v>21</v>
      </c>
      <c r="F99">
        <v>1</v>
      </c>
      <c r="G99">
        <f t="shared" si="25"/>
        <v>30</v>
      </c>
      <c r="I99">
        <v>2150</v>
      </c>
      <c r="J99" t="s">
        <v>28</v>
      </c>
      <c r="K99">
        <f t="shared" si="26"/>
        <v>32.5</v>
      </c>
      <c r="L99" cm="1">
        <f t="array" ref="L99">STOWA2024_JAARROND_T(A99*60,K99,I99,J99,"")</f>
        <v>9.9227404388849028E-2</v>
      </c>
      <c r="M99">
        <f t="shared" si="19"/>
        <v>15.116791668981387</v>
      </c>
    </row>
    <row r="100" spans="1:13" x14ac:dyDescent="0.3">
      <c r="A100">
        <v>96</v>
      </c>
      <c r="B100">
        <f t="shared" si="23"/>
        <v>5.0033402908720017</v>
      </c>
      <c r="C100">
        <f t="shared" si="24"/>
        <v>5.0033402908720017</v>
      </c>
      <c r="D100" t="s">
        <v>35</v>
      </c>
      <c r="E100" t="s">
        <v>21</v>
      </c>
      <c r="F100">
        <v>1</v>
      </c>
      <c r="G100">
        <f t="shared" si="25"/>
        <v>35</v>
      </c>
      <c r="I100">
        <v>2150</v>
      </c>
      <c r="J100" t="s">
        <v>28</v>
      </c>
      <c r="K100">
        <f t="shared" si="26"/>
        <v>37.5</v>
      </c>
      <c r="L100" cm="1">
        <f t="array" ref="L100">STOWA2024_JAARROND_T(A100*60,K100,I100,J100,"")</f>
        <v>0.14831731956973238</v>
      </c>
      <c r="M100">
        <f t="shared" si="19"/>
        <v>10.113451378109385</v>
      </c>
    </row>
    <row r="101" spans="1:13" x14ac:dyDescent="0.3">
      <c r="A101">
        <v>96</v>
      </c>
      <c r="B101">
        <f>M100-M101</f>
        <v>3.2897898625224968</v>
      </c>
      <c r="C101">
        <f t="shared" si="24"/>
        <v>3.2897898625224968</v>
      </c>
      <c r="D101" t="s">
        <v>35</v>
      </c>
      <c r="E101" t="s">
        <v>21</v>
      </c>
      <c r="F101">
        <v>1</v>
      </c>
      <c r="G101">
        <f>G100+5</f>
        <v>40</v>
      </c>
      <c r="I101">
        <v>2150</v>
      </c>
      <c r="J101" t="s">
        <v>28</v>
      </c>
      <c r="K101">
        <f>AVERAGE(G101:G102)</f>
        <v>42.5</v>
      </c>
      <c r="L101" cm="1">
        <f t="array" ref="L101">STOWA2024_JAARROND_T(A101*60,K101,I101,J101,"")</f>
        <v>0.21982333041778793</v>
      </c>
      <c r="M101">
        <f t="shared" si="19"/>
        <v>6.8236615155868883</v>
      </c>
    </row>
    <row r="102" spans="1:13" x14ac:dyDescent="0.3">
      <c r="A102">
        <v>96</v>
      </c>
      <c r="B102">
        <f t="shared" ref="B102:B124" si="27">M101-M102</f>
        <v>2.1819518427683704</v>
      </c>
      <c r="C102">
        <f t="shared" si="24"/>
        <v>2.1819518427683704</v>
      </c>
      <c r="D102" t="s">
        <v>35</v>
      </c>
      <c r="E102" t="s">
        <v>21</v>
      </c>
      <c r="F102">
        <v>1</v>
      </c>
      <c r="G102">
        <f t="shared" ref="G102:G125" si="28">G101+5</f>
        <v>45</v>
      </c>
      <c r="I102">
        <v>2150</v>
      </c>
      <c r="J102" t="s">
        <v>28</v>
      </c>
      <c r="K102">
        <f t="shared" ref="K102:K124" si="29">AVERAGE(G102:G103)</f>
        <v>47.5</v>
      </c>
      <c r="L102" cm="1">
        <f t="array" ref="L102">STOWA2024_JAARROND_T(A102*60,K102,I102,J102,"")</f>
        <v>0.32315679043518825</v>
      </c>
      <c r="M102">
        <f t="shared" si="19"/>
        <v>4.6417096728185179</v>
      </c>
    </row>
    <row r="103" spans="1:13" x14ac:dyDescent="0.3">
      <c r="A103">
        <v>96</v>
      </c>
      <c r="B103">
        <f t="shared" si="27"/>
        <v>1.4595858486624484</v>
      </c>
      <c r="C103">
        <f t="shared" si="24"/>
        <v>1.4595858486624484</v>
      </c>
      <c r="D103" t="s">
        <v>35</v>
      </c>
      <c r="E103" t="s">
        <v>21</v>
      </c>
      <c r="F103">
        <v>1</v>
      </c>
      <c r="G103">
        <f t="shared" si="28"/>
        <v>50</v>
      </c>
      <c r="I103">
        <v>2150</v>
      </c>
      <c r="J103" t="s">
        <v>28</v>
      </c>
      <c r="K103">
        <f t="shared" si="29"/>
        <v>52.5</v>
      </c>
      <c r="L103" cm="1">
        <f t="array" ref="L103">STOWA2024_JAARROND_T(A103*60,K103,I103,J103,"")</f>
        <v>0.47138329081138597</v>
      </c>
      <c r="M103">
        <f t="shared" si="19"/>
        <v>3.1821238241560694</v>
      </c>
    </row>
    <row r="104" spans="1:13" x14ac:dyDescent="0.3">
      <c r="A104">
        <v>96</v>
      </c>
      <c r="B104">
        <f t="shared" si="27"/>
        <v>0.98420347578370482</v>
      </c>
      <c r="C104">
        <f t="shared" si="24"/>
        <v>0.98420347578370482</v>
      </c>
      <c r="D104" t="s">
        <v>35</v>
      </c>
      <c r="E104" t="s">
        <v>21</v>
      </c>
      <c r="F104">
        <v>1</v>
      </c>
      <c r="G104">
        <f t="shared" si="28"/>
        <v>55</v>
      </c>
      <c r="I104">
        <v>2150</v>
      </c>
      <c r="J104" t="s">
        <v>28</v>
      </c>
      <c r="K104">
        <f t="shared" si="29"/>
        <v>57.5</v>
      </c>
      <c r="L104" cm="1">
        <f t="array" ref="L104">STOWA2024_JAARROND_T(A104*60,K104,I104,J104,"")</f>
        <v>0.68246331178962039</v>
      </c>
      <c r="M104">
        <f t="shared" si="19"/>
        <v>2.1979203483723646</v>
      </c>
    </row>
    <row r="105" spans="1:13" x14ac:dyDescent="0.3">
      <c r="A105">
        <v>96</v>
      </c>
      <c r="B105">
        <f t="shared" si="27"/>
        <v>0.66883549912882789</v>
      </c>
      <c r="C105">
        <f t="shared" si="24"/>
        <v>0.66883549912882789</v>
      </c>
      <c r="D105" t="s">
        <v>35</v>
      </c>
      <c r="E105" t="s">
        <v>21</v>
      </c>
      <c r="F105">
        <v>1</v>
      </c>
      <c r="G105">
        <f t="shared" si="28"/>
        <v>60</v>
      </c>
      <c r="I105">
        <v>2150</v>
      </c>
      <c r="J105" t="s">
        <v>28</v>
      </c>
      <c r="K105">
        <f t="shared" si="29"/>
        <v>62.5</v>
      </c>
      <c r="L105" cm="1">
        <f t="array" ref="L105">STOWA2024_JAARROND_T(A105*60,K105,I105,J105,"")</f>
        <v>0.98097891738452225</v>
      </c>
      <c r="M105">
        <f t="shared" si="19"/>
        <v>1.5290848492435367</v>
      </c>
    </row>
    <row r="106" spans="1:13" x14ac:dyDescent="0.3">
      <c r="A106">
        <v>96</v>
      </c>
      <c r="B106">
        <f t="shared" si="27"/>
        <v>0.45778758587987545</v>
      </c>
      <c r="C106">
        <f t="shared" si="24"/>
        <v>0.45778758587987545</v>
      </c>
      <c r="D106" t="s">
        <v>35</v>
      </c>
      <c r="E106" t="s">
        <v>21</v>
      </c>
      <c r="F106">
        <v>1</v>
      </c>
      <c r="G106">
        <f t="shared" si="28"/>
        <v>65</v>
      </c>
      <c r="I106">
        <v>2150</v>
      </c>
      <c r="J106" t="s">
        <v>28</v>
      </c>
      <c r="K106">
        <f t="shared" si="29"/>
        <v>67.5</v>
      </c>
      <c r="L106" cm="1">
        <f t="array" ref="L106">STOWA2024_JAARROND_T(A106*60,K106,I106,J106,"")</f>
        <v>1.4001715969014026</v>
      </c>
      <c r="M106">
        <f t="shared" si="19"/>
        <v>1.0712972633636613</v>
      </c>
    </row>
    <row r="107" spans="1:13" x14ac:dyDescent="0.3">
      <c r="A107">
        <v>96</v>
      </c>
      <c r="B107">
        <f t="shared" si="27"/>
        <v>0.31579383871326416</v>
      </c>
      <c r="C107">
        <f t="shared" si="24"/>
        <v>0.31579383871326416</v>
      </c>
      <c r="D107" t="s">
        <v>35</v>
      </c>
      <c r="E107" t="s">
        <v>21</v>
      </c>
      <c r="F107">
        <v>1</v>
      </c>
      <c r="G107">
        <f t="shared" si="28"/>
        <v>70</v>
      </c>
      <c r="I107">
        <v>2150</v>
      </c>
      <c r="J107" t="s">
        <v>28</v>
      </c>
      <c r="K107">
        <f t="shared" si="29"/>
        <v>72.5</v>
      </c>
      <c r="L107" cm="1">
        <f t="array" ref="L107">STOWA2024_JAARROND_T(A107*60,K107,I107,J107,"")</f>
        <v>1.9854311060126728</v>
      </c>
      <c r="M107">
        <f t="shared" si="19"/>
        <v>0.7555034246503971</v>
      </c>
    </row>
    <row r="108" spans="1:13" x14ac:dyDescent="0.3">
      <c r="A108">
        <v>96</v>
      </c>
      <c r="B108">
        <f t="shared" si="27"/>
        <v>0.21928046805615498</v>
      </c>
      <c r="C108">
        <f t="shared" si="24"/>
        <v>0.21928046805615498</v>
      </c>
      <c r="D108" t="s">
        <v>35</v>
      </c>
      <c r="E108" t="s">
        <v>21</v>
      </c>
      <c r="F108">
        <v>1</v>
      </c>
      <c r="G108">
        <f t="shared" si="28"/>
        <v>75</v>
      </c>
      <c r="I108">
        <v>2150</v>
      </c>
      <c r="J108" t="s">
        <v>28</v>
      </c>
      <c r="K108">
        <f t="shared" si="29"/>
        <v>77.5</v>
      </c>
      <c r="L108" cm="1">
        <f t="array" ref="L108">STOWA2024_JAARROND_T(A108*60,K108,I108,J108,"")</f>
        <v>2.7973438689142962</v>
      </c>
      <c r="M108">
        <f t="shared" si="19"/>
        <v>0.53622295659424213</v>
      </c>
    </row>
    <row r="109" spans="1:13" x14ac:dyDescent="0.3">
      <c r="A109">
        <v>96</v>
      </c>
      <c r="B109">
        <f t="shared" si="27"/>
        <v>0.15326668762803053</v>
      </c>
      <c r="C109">
        <f t="shared" si="24"/>
        <v>0.15326668762803053</v>
      </c>
      <c r="D109" t="s">
        <v>35</v>
      </c>
      <c r="E109" t="s">
        <v>21</v>
      </c>
      <c r="F109">
        <v>1</v>
      </c>
      <c r="G109">
        <f t="shared" si="28"/>
        <v>80</v>
      </c>
      <c r="I109">
        <v>2150</v>
      </c>
      <c r="J109" t="s">
        <v>28</v>
      </c>
      <c r="K109">
        <f t="shared" si="29"/>
        <v>82.5</v>
      </c>
      <c r="L109" cm="1">
        <f t="array" ref="L109">STOWA2024_JAARROND_T(A109*60,K109,I109,J109,"")</f>
        <v>3.9168963183426717</v>
      </c>
      <c r="M109">
        <f t="shared" si="19"/>
        <v>0.3829562689662116</v>
      </c>
    </row>
    <row r="110" spans="1:13" x14ac:dyDescent="0.3">
      <c r="A110">
        <v>96</v>
      </c>
      <c r="B110">
        <f t="shared" si="27"/>
        <v>0.10782522056196409</v>
      </c>
      <c r="C110">
        <f t="shared" si="24"/>
        <v>0.10782522056196409</v>
      </c>
      <c r="D110" t="s">
        <v>35</v>
      </c>
      <c r="E110" t="s">
        <v>21</v>
      </c>
      <c r="F110">
        <v>1</v>
      </c>
      <c r="G110">
        <f t="shared" si="28"/>
        <v>85</v>
      </c>
      <c r="I110">
        <v>2150</v>
      </c>
      <c r="J110" t="s">
        <v>28</v>
      </c>
      <c r="K110">
        <f t="shared" si="29"/>
        <v>87.5</v>
      </c>
      <c r="L110" cm="1">
        <f t="array" ref="L110">STOWA2024_JAARROND_T(A110*60,K110,I110,J110,"")</f>
        <v>5.4519473854367169</v>
      </c>
      <c r="M110">
        <f t="shared" si="19"/>
        <v>0.27513104840424751</v>
      </c>
    </row>
    <row r="111" spans="1:13" x14ac:dyDescent="0.3">
      <c r="A111">
        <v>96</v>
      </c>
      <c r="B111">
        <f t="shared" si="27"/>
        <v>7.6322304621658205E-2</v>
      </c>
      <c r="C111">
        <f t="shared" si="24"/>
        <v>7.6322304621658205E-2</v>
      </c>
      <c r="D111" t="s">
        <v>35</v>
      </c>
      <c r="E111" t="s">
        <v>21</v>
      </c>
      <c r="F111">
        <v>1</v>
      </c>
      <c r="G111">
        <f t="shared" si="28"/>
        <v>90</v>
      </c>
      <c r="I111">
        <v>2150</v>
      </c>
      <c r="J111" t="s">
        <v>28</v>
      </c>
      <c r="K111">
        <f t="shared" si="29"/>
        <v>92.5</v>
      </c>
      <c r="L111" cm="1">
        <f t="array" ref="L111">STOWA2024_JAARROND_T(A111*60,K111,I111,J111,"")</f>
        <v>7.5449397821272424</v>
      </c>
      <c r="M111">
        <f t="shared" si="19"/>
        <v>0.19880874378258931</v>
      </c>
    </row>
    <row r="112" spans="1:13" x14ac:dyDescent="0.3">
      <c r="A112">
        <v>96</v>
      </c>
      <c r="B112">
        <f t="shared" si="27"/>
        <v>5.4348930439251014E-2</v>
      </c>
      <c r="C112">
        <f t="shared" si="24"/>
        <v>5.4348930439251014E-2</v>
      </c>
      <c r="D112" t="s">
        <v>35</v>
      </c>
      <c r="E112" t="s">
        <v>21</v>
      </c>
      <c r="F112">
        <v>1</v>
      </c>
      <c r="G112">
        <f t="shared" si="28"/>
        <v>95</v>
      </c>
      <c r="I112">
        <v>2150</v>
      </c>
      <c r="J112" t="s">
        <v>28</v>
      </c>
      <c r="K112">
        <f t="shared" si="29"/>
        <v>97.5</v>
      </c>
      <c r="L112" cm="1">
        <f t="array" ref="L112">STOWA2024_JAARROND_T(A112*60,K112,I112,J112,"")</f>
        <v>10.383510578370631</v>
      </c>
      <c r="M112">
        <f t="shared" si="19"/>
        <v>0.14445981334333829</v>
      </c>
    </row>
    <row r="113" spans="1:13" x14ac:dyDescent="0.3">
      <c r="A113">
        <v>96</v>
      </c>
      <c r="B113">
        <f t="shared" si="27"/>
        <v>3.8925641019512333E-2</v>
      </c>
      <c r="C113">
        <f t="shared" si="24"/>
        <v>3.8925641019512333E-2</v>
      </c>
      <c r="D113" t="s">
        <v>35</v>
      </c>
      <c r="E113" t="s">
        <v>21</v>
      </c>
      <c r="F113">
        <v>1</v>
      </c>
      <c r="G113">
        <f t="shared" si="28"/>
        <v>100</v>
      </c>
      <c r="I113">
        <v>2150</v>
      </c>
      <c r="J113" t="s">
        <v>28</v>
      </c>
      <c r="K113">
        <f t="shared" si="29"/>
        <v>102.5</v>
      </c>
      <c r="L113" cm="1">
        <f t="array" ref="L113">STOWA2024_JAARROND_T(A113*60,K113,I113,J113,"")</f>
        <v>14.213405638861035</v>
      </c>
      <c r="M113">
        <f t="shared" si="19"/>
        <v>0.10553417232382596</v>
      </c>
    </row>
    <row r="114" spans="1:13" x14ac:dyDescent="0.3">
      <c r="A114">
        <v>96</v>
      </c>
      <c r="B114">
        <f t="shared" si="27"/>
        <v>2.8035105925468137E-2</v>
      </c>
      <c r="C114">
        <f t="shared" si="24"/>
        <v>2.8035105925468137E-2</v>
      </c>
      <c r="D114" t="s">
        <v>35</v>
      </c>
      <c r="E114" t="s">
        <v>21</v>
      </c>
      <c r="F114">
        <v>1</v>
      </c>
      <c r="G114">
        <f t="shared" si="28"/>
        <v>105</v>
      </c>
      <c r="I114">
        <v>2150</v>
      </c>
      <c r="J114" t="s">
        <v>28</v>
      </c>
      <c r="K114">
        <f t="shared" si="29"/>
        <v>107.5</v>
      </c>
      <c r="L114" cm="1">
        <f t="array" ref="L114">STOWA2024_JAARROND_T(A114*60,K114,I114,J114,"")</f>
        <v>19.355071870024286</v>
      </c>
      <c r="M114">
        <f t="shared" si="19"/>
        <v>7.7499066398357824E-2</v>
      </c>
    </row>
    <row r="115" spans="1:13" x14ac:dyDescent="0.3">
      <c r="A115">
        <v>96</v>
      </c>
      <c r="B115">
        <f t="shared" si="27"/>
        <v>2.0300251020787155E-2</v>
      </c>
      <c r="C115">
        <f t="shared" si="24"/>
        <v>2.0300251020787155E-2</v>
      </c>
      <c r="D115" t="s">
        <v>35</v>
      </c>
      <c r="E115" t="s">
        <v>21</v>
      </c>
      <c r="F115">
        <v>1</v>
      </c>
      <c r="G115">
        <f t="shared" si="28"/>
        <v>110</v>
      </c>
      <c r="I115">
        <v>2150</v>
      </c>
      <c r="J115" t="s">
        <v>28</v>
      </c>
      <c r="K115">
        <f t="shared" si="29"/>
        <v>112.5</v>
      </c>
      <c r="L115" cm="1">
        <f t="array" ref="L115">STOWA2024_JAARROND_T(A115*60,K115,I115,J115,"")</f>
        <v>26.224319334211142</v>
      </c>
      <c r="M115">
        <f t="shared" si="19"/>
        <v>5.7198815377570669E-2</v>
      </c>
    </row>
    <row r="116" spans="1:13" x14ac:dyDescent="0.3">
      <c r="A116">
        <v>96</v>
      </c>
      <c r="B116">
        <f t="shared" si="27"/>
        <v>1.4777131275668792E-2</v>
      </c>
      <c r="C116">
        <f t="shared" si="24"/>
        <v>1.4777131275668792E-2</v>
      </c>
      <c r="D116" t="s">
        <v>35</v>
      </c>
      <c r="E116" t="s">
        <v>21</v>
      </c>
      <c r="F116">
        <v>1</v>
      </c>
      <c r="G116">
        <f t="shared" si="28"/>
        <v>115</v>
      </c>
      <c r="I116">
        <v>2150</v>
      </c>
      <c r="J116" t="s">
        <v>28</v>
      </c>
      <c r="K116">
        <f t="shared" si="29"/>
        <v>117.5</v>
      </c>
      <c r="L116" cm="1">
        <f t="array" ref="L116">STOWA2024_JAARROND_T(A116*60,K116,I116,J116,"")</f>
        <v>35.359275138554693</v>
      </c>
      <c r="M116">
        <f t="shared" si="19"/>
        <v>4.2421684101901877E-2</v>
      </c>
    </row>
    <row r="117" spans="1:13" x14ac:dyDescent="0.3">
      <c r="A117">
        <v>96</v>
      </c>
      <c r="B117">
        <f t="shared" si="27"/>
        <v>1.0810608118041139E-2</v>
      </c>
      <c r="C117">
        <f t="shared" si="24"/>
        <v>1.0810608118041139E-2</v>
      </c>
      <c r="D117" t="s">
        <v>35</v>
      </c>
      <c r="E117" t="s">
        <v>21</v>
      </c>
      <c r="F117">
        <v>1</v>
      </c>
      <c r="G117">
        <f t="shared" si="28"/>
        <v>120</v>
      </c>
      <c r="I117">
        <v>2150</v>
      </c>
      <c r="J117" t="s">
        <v>28</v>
      </c>
      <c r="K117">
        <f t="shared" si="29"/>
        <v>122.5</v>
      </c>
      <c r="L117" cm="1">
        <f t="array" ref="L117">STOWA2024_JAARROND_T(A117*60,K117,I117,J117,"")</f>
        <v>47.451722325612572</v>
      </c>
      <c r="M117">
        <f t="shared" si="19"/>
        <v>3.1611075983860738E-2</v>
      </c>
    </row>
    <row r="118" spans="1:13" x14ac:dyDescent="0.3">
      <c r="A118">
        <v>96</v>
      </c>
      <c r="B118">
        <f t="shared" si="27"/>
        <v>7.9480147153066019E-3</v>
      </c>
      <c r="C118">
        <f t="shared" si="24"/>
        <v>7.9480147153066019E-3</v>
      </c>
      <c r="D118" t="s">
        <v>35</v>
      </c>
      <c r="E118" t="s">
        <v>21</v>
      </c>
      <c r="F118">
        <v>1</v>
      </c>
      <c r="G118">
        <f t="shared" si="28"/>
        <v>125</v>
      </c>
      <c r="I118">
        <v>2150</v>
      </c>
      <c r="J118" t="s">
        <v>28</v>
      </c>
      <c r="K118">
        <f t="shared" si="29"/>
        <v>127.5</v>
      </c>
      <c r="L118" cm="1">
        <f t="array" ref="L118">STOWA2024_JAARROND_T(A118*60,K118,I118,J118,"")</f>
        <v>63.389938561894844</v>
      </c>
      <c r="M118">
        <f t="shared" si="19"/>
        <v>2.3663061268554136E-2</v>
      </c>
    </row>
    <row r="119" spans="1:13" x14ac:dyDescent="0.3">
      <c r="A119">
        <v>96</v>
      </c>
      <c r="B119">
        <f t="shared" si="27"/>
        <v>5.8709011962269422E-3</v>
      </c>
      <c r="C119">
        <f t="shared" si="24"/>
        <v>5.8709011962269422E-3</v>
      </c>
      <c r="D119" t="s">
        <v>35</v>
      </c>
      <c r="E119" t="s">
        <v>21</v>
      </c>
      <c r="F119">
        <v>1</v>
      </c>
      <c r="G119">
        <f t="shared" si="28"/>
        <v>130</v>
      </c>
      <c r="I119">
        <v>2150</v>
      </c>
      <c r="J119" t="s">
        <v>28</v>
      </c>
      <c r="K119">
        <f t="shared" si="29"/>
        <v>132.5</v>
      </c>
      <c r="L119" cm="1">
        <f t="array" ref="L119">STOWA2024_JAARROND_T(A119*60,K119,I119,J119,"")</f>
        <v>84.306795459479119</v>
      </c>
      <c r="M119">
        <f t="shared" si="19"/>
        <v>1.7792160072327194E-2</v>
      </c>
    </row>
    <row r="120" spans="1:13" x14ac:dyDescent="0.3">
      <c r="A120">
        <v>96</v>
      </c>
      <c r="B120">
        <f t="shared" si="27"/>
        <v>4.3568261917537147E-3</v>
      </c>
      <c r="C120">
        <f t="shared" si="24"/>
        <v>4.3568261917537147E-3</v>
      </c>
      <c r="D120" t="s">
        <v>35</v>
      </c>
      <c r="E120" t="s">
        <v>21</v>
      </c>
      <c r="F120">
        <v>1</v>
      </c>
      <c r="G120">
        <f t="shared" si="28"/>
        <v>135</v>
      </c>
      <c r="I120">
        <v>2150</v>
      </c>
      <c r="J120" t="s">
        <v>28</v>
      </c>
      <c r="K120">
        <f t="shared" si="29"/>
        <v>137.5</v>
      </c>
      <c r="L120" cm="1">
        <f t="array" ref="L120">STOWA2024_JAARROND_T(A120*60,K120,I120,J120,"")</f>
        <v>111.64590425020188</v>
      </c>
      <c r="M120">
        <f t="shared" si="19"/>
        <v>1.3435333880573479E-2</v>
      </c>
    </row>
    <row r="121" spans="1:13" x14ac:dyDescent="0.3">
      <c r="A121">
        <v>96</v>
      </c>
      <c r="B121">
        <f t="shared" si="27"/>
        <v>3.2475239878522449E-3</v>
      </c>
      <c r="C121">
        <f t="shared" si="24"/>
        <v>3.2475239878522449E-3</v>
      </c>
      <c r="D121" t="s">
        <v>35</v>
      </c>
      <c r="E121" t="s">
        <v>21</v>
      </c>
      <c r="F121">
        <v>1</v>
      </c>
      <c r="G121">
        <f t="shared" si="28"/>
        <v>140</v>
      </c>
      <c r="I121">
        <v>2150</v>
      </c>
      <c r="J121" t="s">
        <v>28</v>
      </c>
      <c r="K121">
        <f t="shared" si="29"/>
        <v>142.5</v>
      </c>
      <c r="L121" cm="1">
        <f t="array" ref="L121">STOWA2024_JAARROND_T(A121*60,K121,I121,J121,"")</f>
        <v>147.23478508091199</v>
      </c>
      <c r="M121">
        <f t="shared" si="19"/>
        <v>1.0187809892721235E-2</v>
      </c>
    </row>
    <row r="122" spans="1:13" x14ac:dyDescent="0.3">
      <c r="A122">
        <v>96</v>
      </c>
      <c r="B122">
        <f t="shared" si="27"/>
        <v>2.431235605436741E-3</v>
      </c>
      <c r="C122">
        <f t="shared" si="24"/>
        <v>2.431235605436741E-3</v>
      </c>
      <c r="D122" t="s">
        <v>35</v>
      </c>
      <c r="E122" t="s">
        <v>21</v>
      </c>
      <c r="F122">
        <v>1</v>
      </c>
      <c r="G122">
        <f t="shared" si="28"/>
        <v>145</v>
      </c>
      <c r="I122">
        <v>2150</v>
      </c>
      <c r="J122" t="s">
        <v>28</v>
      </c>
      <c r="K122">
        <f t="shared" si="29"/>
        <v>147.5</v>
      </c>
      <c r="L122" cm="1">
        <f t="array" ref="L122">STOWA2024_JAARROND_T(A122*60,K122,I122,J122,"")</f>
        <v>193.3843401021737</v>
      </c>
      <c r="M122">
        <f t="shared" si="19"/>
        <v>7.7565742872844935E-3</v>
      </c>
    </row>
    <row r="123" spans="1:13" x14ac:dyDescent="0.3">
      <c r="A123">
        <v>96</v>
      </c>
      <c r="B123">
        <f t="shared" si="27"/>
        <v>1.8277959980115555E-3</v>
      </c>
      <c r="C123">
        <f t="shared" si="24"/>
        <v>1.8277959980115555E-3</v>
      </c>
      <c r="D123" t="s">
        <v>35</v>
      </c>
      <c r="E123" t="s">
        <v>21</v>
      </c>
      <c r="F123">
        <v>1</v>
      </c>
      <c r="G123">
        <f t="shared" si="28"/>
        <v>150</v>
      </c>
      <c r="I123">
        <v>2150</v>
      </c>
      <c r="J123" t="s">
        <v>28</v>
      </c>
      <c r="K123">
        <f t="shared" si="29"/>
        <v>152.5</v>
      </c>
      <c r="L123" cm="1">
        <f t="array" ref="L123">STOWA2024_JAARROND_T(A123*60,K123,I123,J123,"")</f>
        <v>253.00322036227621</v>
      </c>
      <c r="M123">
        <f t="shared" si="19"/>
        <v>5.9287782892729381E-3</v>
      </c>
    </row>
    <row r="124" spans="1:13" x14ac:dyDescent="0.3">
      <c r="A124">
        <v>96</v>
      </c>
      <c r="B124">
        <f t="shared" si="27"/>
        <v>1.3797553346313988E-3</v>
      </c>
      <c r="C124">
        <f t="shared" si="24"/>
        <v>1.3797553346313988E-3</v>
      </c>
      <c r="D124" t="s">
        <v>35</v>
      </c>
      <c r="E124" t="s">
        <v>21</v>
      </c>
      <c r="F124">
        <v>1</v>
      </c>
      <c r="G124">
        <f t="shared" si="28"/>
        <v>155</v>
      </c>
      <c r="I124">
        <v>2150</v>
      </c>
      <c r="J124" t="s">
        <v>28</v>
      </c>
      <c r="K124">
        <f t="shared" si="29"/>
        <v>157.5</v>
      </c>
      <c r="L124" cm="1">
        <f t="array" ref="L124">STOWA2024_JAARROND_T(A124*60,K124,I124,J124,"")</f>
        <v>329.74113671365268</v>
      </c>
      <c r="M124">
        <f t="shared" si="19"/>
        <v>4.5490229546415392E-3</v>
      </c>
    </row>
    <row r="125" spans="1:13" x14ac:dyDescent="0.3">
      <c r="A125">
        <v>96</v>
      </c>
      <c r="B125" s="1">
        <f>M124</f>
        <v>4.5490229546415392E-3</v>
      </c>
      <c r="C125">
        <f t="shared" si="24"/>
        <v>4.5490229546415392E-3</v>
      </c>
      <c r="D125" t="s">
        <v>35</v>
      </c>
      <c r="E125" t="s">
        <v>21</v>
      </c>
      <c r="F125">
        <v>1</v>
      </c>
      <c r="G125">
        <f t="shared" si="28"/>
        <v>160</v>
      </c>
      <c r="I125">
        <v>2150</v>
      </c>
      <c r="J125" t="s">
        <v>28</v>
      </c>
      <c r="K125" s="1">
        <v>999</v>
      </c>
      <c r="L125" cm="1">
        <f t="array" ref="L125">STOWA2024_JAARROND_T(A125*60,K125,I125,J125,"")</f>
        <v>2327754114614.4092</v>
      </c>
      <c r="M125">
        <f t="shared" si="19"/>
        <v>6.4439795878031297E-13</v>
      </c>
    </row>
    <row r="126" spans="1:13" x14ac:dyDescent="0.3">
      <c r="A126">
        <v>192</v>
      </c>
      <c r="B126" s="1">
        <f>365.25*24/A126 - M126</f>
        <v>-52.776975854566601</v>
      </c>
      <c r="C126">
        <f>B126</f>
        <v>-52.776975854566601</v>
      </c>
      <c r="D126" t="s">
        <v>35</v>
      </c>
      <c r="E126" t="s">
        <v>21</v>
      </c>
      <c r="F126">
        <v>1</v>
      </c>
      <c r="G126">
        <v>10</v>
      </c>
      <c r="I126">
        <v>2150</v>
      </c>
      <c r="J126" t="s">
        <v>28</v>
      </c>
      <c r="K126" s="1">
        <v>12.5</v>
      </c>
      <c r="L126" cm="1">
        <f t="array" ref="L126">STOWA2024_JAARROND_T(A126*60,K126,I126,J126,"")</f>
        <v>1.5238756903245498E-2</v>
      </c>
      <c r="M126">
        <f t="shared" si="19"/>
        <v>98.433225854566601</v>
      </c>
    </row>
    <row r="127" spans="1:13" x14ac:dyDescent="0.3">
      <c r="A127">
        <v>192</v>
      </c>
      <c r="B127">
        <f t="shared" ref="B127:B131" si="30">M126-M127</f>
        <v>24.941837396775625</v>
      </c>
      <c r="C127">
        <f t="shared" ref="C127:C156" si="31">B127</f>
        <v>24.941837396775625</v>
      </c>
      <c r="D127" t="s">
        <v>35</v>
      </c>
      <c r="E127" t="s">
        <v>21</v>
      </c>
      <c r="F127">
        <v>1</v>
      </c>
      <c r="G127">
        <f t="shared" ref="G127:G131" si="32">G126+5</f>
        <v>15</v>
      </c>
      <c r="I127">
        <v>2150</v>
      </c>
      <c r="J127" t="s">
        <v>28</v>
      </c>
      <c r="K127">
        <f t="shared" ref="K127:K131" si="33">AVERAGE(G127:G128)</f>
        <v>17.5</v>
      </c>
      <c r="L127" cm="1">
        <f t="array" ref="L127">STOWA2024_JAARROND_T(A127*60,K127,I127,J127,"")</f>
        <v>2.041055464425617E-2</v>
      </c>
      <c r="M127">
        <f t="shared" si="19"/>
        <v>73.491388457790976</v>
      </c>
    </row>
    <row r="128" spans="1:13" x14ac:dyDescent="0.3">
      <c r="A128">
        <v>192</v>
      </c>
      <c r="B128">
        <f t="shared" si="30"/>
        <v>18.642252734225956</v>
      </c>
      <c r="C128">
        <f t="shared" si="31"/>
        <v>18.642252734225956</v>
      </c>
      <c r="D128" t="s">
        <v>35</v>
      </c>
      <c r="E128" t="s">
        <v>21</v>
      </c>
      <c r="F128">
        <v>1</v>
      </c>
      <c r="G128">
        <f t="shared" si="32"/>
        <v>20</v>
      </c>
      <c r="I128">
        <v>2150</v>
      </c>
      <c r="J128" t="s">
        <v>28</v>
      </c>
      <c r="K128">
        <f t="shared" si="33"/>
        <v>22.5</v>
      </c>
      <c r="L128" cm="1">
        <f t="array" ref="L128">STOWA2024_JAARROND_T(A128*60,K128,I128,J128,"")</f>
        <v>2.7347741768619153E-2</v>
      </c>
      <c r="M128">
        <f t="shared" si="19"/>
        <v>54.84913572356502</v>
      </c>
    </row>
    <row r="129" spans="1:13" x14ac:dyDescent="0.3">
      <c r="A129">
        <v>192</v>
      </c>
      <c r="B129">
        <f t="shared" si="30"/>
        <v>13.927625062152735</v>
      </c>
      <c r="C129">
        <f t="shared" si="31"/>
        <v>13.927625062152735</v>
      </c>
      <c r="D129" t="s">
        <v>35</v>
      </c>
      <c r="E129" t="s">
        <v>21</v>
      </c>
      <c r="F129">
        <v>1</v>
      </c>
      <c r="G129">
        <f t="shared" si="32"/>
        <v>25</v>
      </c>
      <c r="I129">
        <v>2150</v>
      </c>
      <c r="J129" t="s">
        <v>28</v>
      </c>
      <c r="K129">
        <f t="shared" si="33"/>
        <v>27.5</v>
      </c>
      <c r="L129" cm="1">
        <f t="array" ref="L129">STOWA2024_JAARROND_T(A129*60,K129,I129,J129,"")</f>
        <v>3.6655538267174811E-2</v>
      </c>
      <c r="M129">
        <f t="shared" si="19"/>
        <v>40.921510661412285</v>
      </c>
    </row>
    <row r="130" spans="1:13" x14ac:dyDescent="0.3">
      <c r="A130">
        <v>192</v>
      </c>
      <c r="B130">
        <f t="shared" si="30"/>
        <v>10.402577453804568</v>
      </c>
      <c r="C130">
        <f t="shared" si="31"/>
        <v>10.402577453804568</v>
      </c>
      <c r="D130" t="s">
        <v>35</v>
      </c>
      <c r="E130" t="s">
        <v>21</v>
      </c>
      <c r="F130">
        <v>1</v>
      </c>
      <c r="G130">
        <f t="shared" si="32"/>
        <v>30</v>
      </c>
      <c r="I130">
        <v>2150</v>
      </c>
      <c r="J130" t="s">
        <v>28</v>
      </c>
      <c r="K130">
        <f t="shared" si="33"/>
        <v>32.5</v>
      </c>
      <c r="L130" cm="1">
        <f t="array" ref="L130">STOWA2024_JAARROND_T(A130*60,K130,I130,J130,"")</f>
        <v>4.9149817583600271E-2</v>
      </c>
      <c r="M130">
        <f t="shared" si="19"/>
        <v>30.518933207607716</v>
      </c>
    </row>
    <row r="131" spans="1:13" x14ac:dyDescent="0.3">
      <c r="A131">
        <v>192</v>
      </c>
      <c r="B131">
        <f t="shared" si="30"/>
        <v>7.7665027714180255</v>
      </c>
      <c r="C131">
        <f t="shared" si="31"/>
        <v>7.7665027714180255</v>
      </c>
      <c r="D131" t="s">
        <v>35</v>
      </c>
      <c r="E131" t="s">
        <v>21</v>
      </c>
      <c r="F131">
        <v>1</v>
      </c>
      <c r="G131">
        <f t="shared" si="32"/>
        <v>35</v>
      </c>
      <c r="I131">
        <v>2150</v>
      </c>
      <c r="J131" t="s">
        <v>28</v>
      </c>
      <c r="K131">
        <f t="shared" si="33"/>
        <v>37.5</v>
      </c>
      <c r="L131" cm="1">
        <f t="array" ref="L131">STOWA2024_JAARROND_T(A131*60,K131,I131,J131,"")</f>
        <v>6.5927022794633902E-2</v>
      </c>
      <c r="M131">
        <f t="shared" ref="M131:M187" si="34">1/L131 * 12/8</f>
        <v>22.752430436189691</v>
      </c>
    </row>
    <row r="132" spans="1:13" x14ac:dyDescent="0.3">
      <c r="A132">
        <v>192</v>
      </c>
      <c r="B132">
        <f>M131-M132</f>
        <v>5.7963103405222363</v>
      </c>
      <c r="C132">
        <f t="shared" si="31"/>
        <v>5.7963103405222363</v>
      </c>
      <c r="D132" t="s">
        <v>35</v>
      </c>
      <c r="E132" t="s">
        <v>21</v>
      </c>
      <c r="F132">
        <v>1</v>
      </c>
      <c r="G132">
        <f>G131+5</f>
        <v>40</v>
      </c>
      <c r="I132">
        <v>2150</v>
      </c>
      <c r="J132" t="s">
        <v>28</v>
      </c>
      <c r="K132">
        <f>AVERAGE(G132:G133)</f>
        <v>42.5</v>
      </c>
      <c r="L132" cm="1">
        <f t="array" ref="L132">STOWA2024_JAARROND_T(A132*60,K132,I132,J132,"")</f>
        <v>8.8463633870066352E-2</v>
      </c>
      <c r="M132">
        <f t="shared" si="34"/>
        <v>16.956120095667455</v>
      </c>
    </row>
    <row r="133" spans="1:13" x14ac:dyDescent="0.3">
      <c r="A133">
        <v>192</v>
      </c>
      <c r="B133">
        <f t="shared" ref="B133:B155" si="35">M132-M133</f>
        <v>4.3245003867979044</v>
      </c>
      <c r="C133">
        <f t="shared" si="31"/>
        <v>4.3245003867979044</v>
      </c>
      <c r="D133" t="s">
        <v>35</v>
      </c>
      <c r="E133" t="s">
        <v>21</v>
      </c>
      <c r="F133">
        <v>1</v>
      </c>
      <c r="G133">
        <f t="shared" ref="G133:G156" si="36">G132+5</f>
        <v>45</v>
      </c>
      <c r="I133">
        <v>2150</v>
      </c>
      <c r="J133" t="s">
        <v>28</v>
      </c>
      <c r="K133">
        <f t="shared" ref="K133:K155" si="37">AVERAGE(G133:G134)</f>
        <v>47.5</v>
      </c>
      <c r="L133" cm="1">
        <f t="array" ref="L133">STOWA2024_JAARROND_T(A133*60,K133,I133,J133,"")</f>
        <v>0.11874961680066605</v>
      </c>
      <c r="M133">
        <f t="shared" si="34"/>
        <v>12.63161970886955</v>
      </c>
    </row>
    <row r="134" spans="1:13" x14ac:dyDescent="0.3">
      <c r="A134">
        <v>192</v>
      </c>
      <c r="B134">
        <f t="shared" si="35"/>
        <v>3.224915188232842</v>
      </c>
      <c r="C134">
        <f t="shared" si="31"/>
        <v>3.224915188232842</v>
      </c>
      <c r="D134" t="s">
        <v>35</v>
      </c>
      <c r="E134" t="s">
        <v>21</v>
      </c>
      <c r="F134">
        <v>1</v>
      </c>
      <c r="G134">
        <f t="shared" si="36"/>
        <v>50</v>
      </c>
      <c r="I134">
        <v>2150</v>
      </c>
      <c r="J134" t="s">
        <v>28</v>
      </c>
      <c r="K134">
        <f t="shared" si="37"/>
        <v>52.5</v>
      </c>
      <c r="L134" cm="1">
        <f t="array" ref="L134">STOWA2024_JAARROND_T(A134*60,K134,I134,J134,"")</f>
        <v>0.15946073321525678</v>
      </c>
      <c r="M134">
        <f t="shared" si="34"/>
        <v>9.4067045206367084</v>
      </c>
    </row>
    <row r="135" spans="1:13" x14ac:dyDescent="0.3">
      <c r="A135">
        <v>192</v>
      </c>
      <c r="B135">
        <f t="shared" si="35"/>
        <v>2.4042699100249258</v>
      </c>
      <c r="C135">
        <f t="shared" si="31"/>
        <v>2.4042699100249258</v>
      </c>
      <c r="D135" t="s">
        <v>35</v>
      </c>
      <c r="E135" t="s">
        <v>21</v>
      </c>
      <c r="F135">
        <v>1</v>
      </c>
      <c r="G135">
        <f t="shared" si="36"/>
        <v>55</v>
      </c>
      <c r="I135">
        <v>2150</v>
      </c>
      <c r="J135" t="s">
        <v>28</v>
      </c>
      <c r="K135">
        <f t="shared" si="37"/>
        <v>57.5</v>
      </c>
      <c r="L135" cm="1">
        <f t="array" ref="L135">STOWA2024_JAARROND_T(A135*60,K135,I135,J135,"")</f>
        <v>0.21421121130168605</v>
      </c>
      <c r="M135">
        <f t="shared" si="34"/>
        <v>7.0024346106117825</v>
      </c>
    </row>
    <row r="136" spans="1:13" x14ac:dyDescent="0.3">
      <c r="A136">
        <v>192</v>
      </c>
      <c r="B136">
        <f t="shared" si="35"/>
        <v>1.7916225888604211</v>
      </c>
      <c r="C136">
        <f t="shared" si="31"/>
        <v>1.7916225888604211</v>
      </c>
      <c r="D136" t="s">
        <v>35</v>
      </c>
      <c r="E136" t="s">
        <v>21</v>
      </c>
      <c r="F136">
        <v>1</v>
      </c>
      <c r="G136">
        <f t="shared" si="36"/>
        <v>60</v>
      </c>
      <c r="I136">
        <v>2150</v>
      </c>
      <c r="J136" t="s">
        <v>28</v>
      </c>
      <c r="K136">
        <f t="shared" si="37"/>
        <v>62.5</v>
      </c>
      <c r="L136" cm="1">
        <f t="array" ref="L136">STOWA2024_JAARROND_T(A136*60,K136,I136,J136,"")</f>
        <v>0.28786300364292317</v>
      </c>
      <c r="M136">
        <f t="shared" si="34"/>
        <v>5.2108120217513614</v>
      </c>
    </row>
    <row r="137" spans="1:13" x14ac:dyDescent="0.3">
      <c r="A137">
        <v>192</v>
      </c>
      <c r="B137">
        <f t="shared" si="35"/>
        <v>1.334754539838138</v>
      </c>
      <c r="C137">
        <f t="shared" si="31"/>
        <v>1.334754539838138</v>
      </c>
      <c r="D137" t="s">
        <v>35</v>
      </c>
      <c r="E137" t="s">
        <v>21</v>
      </c>
      <c r="F137">
        <v>1</v>
      </c>
      <c r="G137">
        <f t="shared" si="36"/>
        <v>65</v>
      </c>
      <c r="I137">
        <v>2150</v>
      </c>
      <c r="J137" t="s">
        <v>28</v>
      </c>
      <c r="K137">
        <f t="shared" si="37"/>
        <v>67.5</v>
      </c>
      <c r="L137" cm="1">
        <f t="array" ref="L137">STOWA2024_JAARROND_T(A137*60,K137,I137,J137,"")</f>
        <v>0.38699116486260143</v>
      </c>
      <c r="M137">
        <f t="shared" si="34"/>
        <v>3.8760574819132234</v>
      </c>
    </row>
    <row r="138" spans="1:13" x14ac:dyDescent="0.3">
      <c r="A138">
        <v>192</v>
      </c>
      <c r="B138">
        <f t="shared" si="35"/>
        <v>0.99388395222716408</v>
      </c>
      <c r="C138">
        <f t="shared" si="31"/>
        <v>0.99388395222716408</v>
      </c>
      <c r="D138" t="s">
        <v>35</v>
      </c>
      <c r="E138" t="s">
        <v>21</v>
      </c>
      <c r="F138">
        <v>1</v>
      </c>
      <c r="G138">
        <f t="shared" si="36"/>
        <v>70</v>
      </c>
      <c r="I138">
        <v>2150</v>
      </c>
      <c r="J138" t="s">
        <v>28</v>
      </c>
      <c r="K138">
        <f t="shared" si="37"/>
        <v>72.5</v>
      </c>
      <c r="L138" cm="1">
        <f t="array" ref="L138">STOWA2024_JAARROND_T(A138*60,K138,I138,J138,"")</f>
        <v>0.52044055798520483</v>
      </c>
      <c r="M138">
        <f t="shared" si="34"/>
        <v>2.8821735296860593</v>
      </c>
    </row>
    <row r="139" spans="1:13" x14ac:dyDescent="0.3">
      <c r="A139">
        <v>192</v>
      </c>
      <c r="B139">
        <f t="shared" si="35"/>
        <v>0.73986354605607207</v>
      </c>
      <c r="C139">
        <f t="shared" si="31"/>
        <v>0.73986354605607207</v>
      </c>
      <c r="D139" t="s">
        <v>35</v>
      </c>
      <c r="E139" t="s">
        <v>21</v>
      </c>
      <c r="F139">
        <v>1</v>
      </c>
      <c r="G139">
        <f t="shared" si="36"/>
        <v>75</v>
      </c>
      <c r="I139">
        <v>2150</v>
      </c>
      <c r="J139" t="s">
        <v>28</v>
      </c>
      <c r="K139">
        <f t="shared" si="37"/>
        <v>77.5</v>
      </c>
      <c r="L139" cm="1">
        <f t="array" ref="L139">STOWA2024_JAARROND_T(A139*60,K139,I139,J139,"")</f>
        <v>0.700178784331836</v>
      </c>
      <c r="M139">
        <f t="shared" si="34"/>
        <v>2.1423099836299873</v>
      </c>
    </row>
    <row r="140" spans="1:13" x14ac:dyDescent="0.3">
      <c r="A140">
        <v>192</v>
      </c>
      <c r="B140">
        <f t="shared" si="35"/>
        <v>0.55052983658935317</v>
      </c>
      <c r="C140">
        <f t="shared" si="31"/>
        <v>0.55052983658935317</v>
      </c>
      <c r="D140" t="s">
        <v>35</v>
      </c>
      <c r="E140" t="s">
        <v>21</v>
      </c>
      <c r="F140">
        <v>1</v>
      </c>
      <c r="G140">
        <f t="shared" si="36"/>
        <v>80</v>
      </c>
      <c r="I140">
        <v>2150</v>
      </c>
      <c r="J140" t="s">
        <v>28</v>
      </c>
      <c r="K140">
        <f t="shared" si="37"/>
        <v>82.5</v>
      </c>
      <c r="L140" cm="1">
        <f t="array" ref="L140">STOWA2024_JAARROND_T(A140*60,K140,I140,J140,"")</f>
        <v>0.9423411912686136</v>
      </c>
      <c r="M140">
        <f t="shared" si="34"/>
        <v>1.5917801470406341</v>
      </c>
    </row>
    <row r="141" spans="1:13" x14ac:dyDescent="0.3">
      <c r="A141">
        <v>192</v>
      </c>
      <c r="B141">
        <f t="shared" si="35"/>
        <v>0.4094035796042379</v>
      </c>
      <c r="C141">
        <f t="shared" si="31"/>
        <v>0.4094035796042379</v>
      </c>
      <c r="D141" t="s">
        <v>35</v>
      </c>
      <c r="E141" t="s">
        <v>21</v>
      </c>
      <c r="F141">
        <v>1</v>
      </c>
      <c r="G141">
        <f t="shared" si="36"/>
        <v>85</v>
      </c>
      <c r="I141">
        <v>2150</v>
      </c>
      <c r="J141" t="s">
        <v>28</v>
      </c>
      <c r="K141">
        <f t="shared" si="37"/>
        <v>87.5</v>
      </c>
      <c r="L141" cm="1">
        <f t="array" ref="L141">STOWA2024_JAARROND_T(A141*60,K141,I141,J141,"")</f>
        <v>1.2686313661072193</v>
      </c>
      <c r="M141">
        <f t="shared" si="34"/>
        <v>1.1823765674363962</v>
      </c>
    </row>
    <row r="142" spans="1:13" x14ac:dyDescent="0.3">
      <c r="A142">
        <v>192</v>
      </c>
      <c r="B142">
        <f t="shared" si="35"/>
        <v>0.30451026175354379</v>
      </c>
      <c r="C142">
        <f t="shared" si="31"/>
        <v>0.30451026175354379</v>
      </c>
      <c r="D142" t="s">
        <v>35</v>
      </c>
      <c r="E142" t="s">
        <v>21</v>
      </c>
      <c r="F142">
        <v>1</v>
      </c>
      <c r="G142">
        <f t="shared" si="36"/>
        <v>90</v>
      </c>
      <c r="I142">
        <v>2150</v>
      </c>
      <c r="J142" t="s">
        <v>28</v>
      </c>
      <c r="K142">
        <f t="shared" si="37"/>
        <v>92.5</v>
      </c>
      <c r="L142" cm="1">
        <f t="array" ref="L142">STOWA2024_JAARROND_T(A142*60,K142,I142,J142,"")</f>
        <v>1.7086884304475247</v>
      </c>
      <c r="M142">
        <f t="shared" si="34"/>
        <v>0.8778663056828524</v>
      </c>
    </row>
    <row r="143" spans="1:13" x14ac:dyDescent="0.3">
      <c r="A143">
        <v>192</v>
      </c>
      <c r="B143">
        <f t="shared" si="35"/>
        <v>0.22633735132934241</v>
      </c>
      <c r="C143">
        <f t="shared" si="31"/>
        <v>0.22633735132934241</v>
      </c>
      <c r="D143" t="s">
        <v>35</v>
      </c>
      <c r="E143" t="s">
        <v>21</v>
      </c>
      <c r="F143">
        <v>1</v>
      </c>
      <c r="G143">
        <f t="shared" si="36"/>
        <v>95</v>
      </c>
      <c r="I143">
        <v>2150</v>
      </c>
      <c r="J143" t="s">
        <v>28</v>
      </c>
      <c r="K143">
        <f t="shared" si="37"/>
        <v>97.5</v>
      </c>
      <c r="L143" cm="1">
        <f t="array" ref="L143">STOWA2024_JAARROND_T(A143*60,K143,I143,J143,"")</f>
        <v>2.3022768059301355</v>
      </c>
      <c r="M143">
        <f t="shared" si="34"/>
        <v>0.65152895435350999</v>
      </c>
    </row>
    <row r="144" spans="1:13" x14ac:dyDescent="0.3">
      <c r="A144">
        <v>192</v>
      </c>
      <c r="B144">
        <f t="shared" si="35"/>
        <v>0.16816796349707913</v>
      </c>
      <c r="C144">
        <f t="shared" si="31"/>
        <v>0.16816796349707913</v>
      </c>
      <c r="D144" t="s">
        <v>35</v>
      </c>
      <c r="E144" t="s">
        <v>21</v>
      </c>
      <c r="F144">
        <v>1</v>
      </c>
      <c r="G144">
        <f t="shared" si="36"/>
        <v>100</v>
      </c>
      <c r="I144">
        <v>2150</v>
      </c>
      <c r="J144" t="s">
        <v>28</v>
      </c>
      <c r="K144">
        <f t="shared" si="37"/>
        <v>102.5</v>
      </c>
      <c r="L144" cm="1">
        <f t="array" ref="L144">STOWA2024_JAARROND_T(A144*60,K144,I144,J144,"")</f>
        <v>3.1032706990737156</v>
      </c>
      <c r="M144">
        <f t="shared" si="34"/>
        <v>0.48336099085643086</v>
      </c>
    </row>
    <row r="145" spans="1:13" x14ac:dyDescent="0.3">
      <c r="A145">
        <v>192</v>
      </c>
      <c r="B145">
        <f t="shared" si="35"/>
        <v>0.12489633132838329</v>
      </c>
      <c r="C145">
        <f t="shared" si="31"/>
        <v>0.12489633132838329</v>
      </c>
      <c r="D145" t="s">
        <v>35</v>
      </c>
      <c r="E145" t="s">
        <v>21</v>
      </c>
      <c r="F145">
        <v>1</v>
      </c>
      <c r="G145">
        <f t="shared" si="36"/>
        <v>105</v>
      </c>
      <c r="I145">
        <v>2150</v>
      </c>
      <c r="J145" t="s">
        <v>28</v>
      </c>
      <c r="K145">
        <f t="shared" si="37"/>
        <v>107.5</v>
      </c>
      <c r="L145" cm="1">
        <f t="array" ref="L145">STOWA2024_JAARROND_T(A145*60,K145,I145,J145,"")</f>
        <v>4.1845129223474666</v>
      </c>
      <c r="M145">
        <f t="shared" si="34"/>
        <v>0.35846465952804757</v>
      </c>
    </row>
    <row r="146" spans="1:13" x14ac:dyDescent="0.3">
      <c r="A146">
        <v>192</v>
      </c>
      <c r="B146">
        <f t="shared" si="35"/>
        <v>9.2726379440575823E-2</v>
      </c>
      <c r="C146">
        <f t="shared" si="31"/>
        <v>9.2726379440575823E-2</v>
      </c>
      <c r="D146" t="s">
        <v>35</v>
      </c>
      <c r="E146" t="s">
        <v>21</v>
      </c>
      <c r="F146">
        <v>1</v>
      </c>
      <c r="G146">
        <f t="shared" si="36"/>
        <v>110</v>
      </c>
      <c r="I146">
        <v>2150</v>
      </c>
      <c r="J146" t="s">
        <v>28</v>
      </c>
      <c r="K146">
        <f t="shared" si="37"/>
        <v>112.5</v>
      </c>
      <c r="L146" cm="1">
        <f t="array" ref="L146">STOWA2024_JAARROND_T(A146*60,K146,I146,J146,"")</f>
        <v>5.6446515703580697</v>
      </c>
      <c r="M146">
        <f t="shared" si="34"/>
        <v>0.26573828008747175</v>
      </c>
    </row>
    <row r="147" spans="1:13" x14ac:dyDescent="0.3">
      <c r="A147">
        <v>192</v>
      </c>
      <c r="B147">
        <f t="shared" si="35"/>
        <v>6.8816068935800501E-2</v>
      </c>
      <c r="C147">
        <f t="shared" si="31"/>
        <v>6.8816068935800501E-2</v>
      </c>
      <c r="D147" t="s">
        <v>35</v>
      </c>
      <c r="E147" t="s">
        <v>21</v>
      </c>
      <c r="F147">
        <v>1</v>
      </c>
      <c r="G147">
        <f t="shared" si="36"/>
        <v>115</v>
      </c>
      <c r="I147">
        <v>2150</v>
      </c>
      <c r="J147" t="s">
        <v>28</v>
      </c>
      <c r="K147">
        <f t="shared" si="37"/>
        <v>117.5</v>
      </c>
      <c r="L147" cm="1">
        <f t="array" ref="L147">STOWA2024_JAARROND_T(A147*60,K147,I147,J147,"")</f>
        <v>7.6172209890771887</v>
      </c>
      <c r="M147">
        <f t="shared" si="34"/>
        <v>0.19692221115167124</v>
      </c>
    </row>
    <row r="148" spans="1:13" x14ac:dyDescent="0.3">
      <c r="A148">
        <v>192</v>
      </c>
      <c r="B148">
        <f t="shared" si="35"/>
        <v>5.1051603345657809E-2</v>
      </c>
      <c r="C148">
        <f t="shared" si="31"/>
        <v>5.1051603345657809E-2</v>
      </c>
      <c r="D148" t="s">
        <v>35</v>
      </c>
      <c r="E148" t="s">
        <v>21</v>
      </c>
      <c r="F148">
        <v>1</v>
      </c>
      <c r="G148">
        <f t="shared" si="36"/>
        <v>120</v>
      </c>
      <c r="I148">
        <v>2150</v>
      </c>
      <c r="J148" t="s">
        <v>28</v>
      </c>
      <c r="K148">
        <f t="shared" si="37"/>
        <v>122.5</v>
      </c>
      <c r="L148" cm="1">
        <f t="array" ref="L148">STOWA2024_JAARROND_T(A148*60,K148,I148,J148,"")</f>
        <v>10.283085966124036</v>
      </c>
      <c r="M148">
        <f t="shared" si="34"/>
        <v>0.14587060780601344</v>
      </c>
    </row>
    <row r="149" spans="1:13" x14ac:dyDescent="0.3">
      <c r="A149">
        <v>192</v>
      </c>
      <c r="B149">
        <f t="shared" si="35"/>
        <v>3.7858353302963194E-2</v>
      </c>
      <c r="C149">
        <f t="shared" si="31"/>
        <v>3.7858353302963194E-2</v>
      </c>
      <c r="D149" t="s">
        <v>35</v>
      </c>
      <c r="E149" t="s">
        <v>21</v>
      </c>
      <c r="F149">
        <v>1</v>
      </c>
      <c r="G149">
        <f t="shared" si="36"/>
        <v>125</v>
      </c>
      <c r="I149">
        <v>2150</v>
      </c>
      <c r="J149" t="s">
        <v>28</v>
      </c>
      <c r="K149">
        <f t="shared" si="37"/>
        <v>127.5</v>
      </c>
      <c r="L149" cm="1">
        <f t="array" ref="L149">STOWA2024_JAARROND_T(A149*60,K149,I149,J149,"")</f>
        <v>13.887313128508399</v>
      </c>
      <c r="M149">
        <f t="shared" si="34"/>
        <v>0.10801225450305024</v>
      </c>
    </row>
    <row r="150" spans="1:13" x14ac:dyDescent="0.3">
      <c r="A150">
        <v>192</v>
      </c>
      <c r="B150">
        <f t="shared" si="35"/>
        <v>2.8063807362929655E-2</v>
      </c>
      <c r="C150">
        <f t="shared" si="31"/>
        <v>2.8063807362929655E-2</v>
      </c>
      <c r="D150" t="s">
        <v>35</v>
      </c>
      <c r="E150" t="s">
        <v>21</v>
      </c>
      <c r="F150">
        <v>1</v>
      </c>
      <c r="G150">
        <f t="shared" si="36"/>
        <v>130</v>
      </c>
      <c r="I150">
        <v>2150</v>
      </c>
      <c r="J150" t="s">
        <v>28</v>
      </c>
      <c r="K150">
        <f t="shared" si="37"/>
        <v>132.5</v>
      </c>
      <c r="L150" cm="1">
        <f t="array" ref="L150">STOWA2024_JAARROND_T(A150*60,K150,I150,J150,"")</f>
        <v>18.762090492777737</v>
      </c>
      <c r="M150">
        <f t="shared" si="34"/>
        <v>7.9948447140120588E-2</v>
      </c>
    </row>
    <row r="151" spans="1:13" x14ac:dyDescent="0.3">
      <c r="A151">
        <v>192</v>
      </c>
      <c r="B151">
        <f t="shared" si="35"/>
        <v>2.0795226920621801E-2</v>
      </c>
      <c r="C151">
        <f t="shared" si="31"/>
        <v>2.0795226920621801E-2</v>
      </c>
      <c r="D151" t="s">
        <v>35</v>
      </c>
      <c r="E151" t="s">
        <v>21</v>
      </c>
      <c r="F151">
        <v>1</v>
      </c>
      <c r="G151">
        <f t="shared" si="36"/>
        <v>135</v>
      </c>
      <c r="I151">
        <v>2150</v>
      </c>
      <c r="J151" t="s">
        <v>28</v>
      </c>
      <c r="K151">
        <f t="shared" si="37"/>
        <v>137.5</v>
      </c>
      <c r="L151" cm="1">
        <f t="array" ref="L151">STOWA2024_JAARROND_T(A151*60,K151,I151,J151,"")</f>
        <v>25.357875605655568</v>
      </c>
      <c r="M151">
        <f t="shared" si="34"/>
        <v>5.9153220219498787E-2</v>
      </c>
    </row>
    <row r="152" spans="1:13" x14ac:dyDescent="0.3">
      <c r="A152">
        <v>192</v>
      </c>
      <c r="B152">
        <f t="shared" si="35"/>
        <v>1.5403257158495498E-2</v>
      </c>
      <c r="C152">
        <f t="shared" si="31"/>
        <v>1.5403257158495498E-2</v>
      </c>
      <c r="D152" t="s">
        <v>35</v>
      </c>
      <c r="E152" t="s">
        <v>21</v>
      </c>
      <c r="F152">
        <v>1</v>
      </c>
      <c r="G152">
        <f t="shared" si="36"/>
        <v>140</v>
      </c>
      <c r="I152">
        <v>2150</v>
      </c>
      <c r="J152" t="s">
        <v>28</v>
      </c>
      <c r="K152">
        <f t="shared" si="37"/>
        <v>142.5</v>
      </c>
      <c r="L152" cm="1">
        <f t="array" ref="L152">STOWA2024_JAARROND_T(A152*60,K152,I152,J152,"")</f>
        <v>34.28574323385044</v>
      </c>
      <c r="M152">
        <f t="shared" si="34"/>
        <v>4.3749963061003289E-2</v>
      </c>
    </row>
    <row r="153" spans="1:13" x14ac:dyDescent="0.3">
      <c r="A153">
        <v>192</v>
      </c>
      <c r="B153">
        <f t="shared" si="35"/>
        <v>1.1404937237373292E-2</v>
      </c>
      <c r="C153">
        <f t="shared" si="31"/>
        <v>1.1404937237373292E-2</v>
      </c>
      <c r="D153" t="s">
        <v>35</v>
      </c>
      <c r="E153" t="s">
        <v>21</v>
      </c>
      <c r="F153">
        <v>1</v>
      </c>
      <c r="G153">
        <f t="shared" si="36"/>
        <v>145</v>
      </c>
      <c r="I153">
        <v>2150</v>
      </c>
      <c r="J153" t="s">
        <v>28</v>
      </c>
      <c r="K153">
        <f t="shared" si="37"/>
        <v>147.5</v>
      </c>
      <c r="L153" cm="1">
        <f t="array" ref="L153">STOWA2024_JAARROND_T(A153*60,K153,I153,J153,"")</f>
        <v>46.374982298024918</v>
      </c>
      <c r="M153">
        <f t="shared" si="34"/>
        <v>3.2345025823629997E-2</v>
      </c>
    </row>
    <row r="154" spans="1:13" x14ac:dyDescent="0.3">
      <c r="A154">
        <v>192</v>
      </c>
      <c r="B154">
        <f t="shared" si="35"/>
        <v>8.4412011867831538E-3</v>
      </c>
      <c r="C154">
        <f t="shared" si="31"/>
        <v>8.4412011867831538E-3</v>
      </c>
      <c r="D154" t="s">
        <v>35</v>
      </c>
      <c r="E154" t="s">
        <v>21</v>
      </c>
      <c r="F154">
        <v>1</v>
      </c>
      <c r="G154">
        <f t="shared" si="36"/>
        <v>150</v>
      </c>
      <c r="I154">
        <v>2150</v>
      </c>
      <c r="J154" t="s">
        <v>28</v>
      </c>
      <c r="K154">
        <f t="shared" si="37"/>
        <v>152.5</v>
      </c>
      <c r="L154" cm="1">
        <f t="array" ref="L154">STOWA2024_JAARROND_T(A154*60,K154,I154,J154,"")</f>
        <v>62.751464369756398</v>
      </c>
      <c r="M154">
        <f t="shared" si="34"/>
        <v>2.3903824636846843E-2</v>
      </c>
    </row>
    <row r="155" spans="1:13" x14ac:dyDescent="0.3">
      <c r="A155">
        <v>192</v>
      </c>
      <c r="B155">
        <f t="shared" si="35"/>
        <v>6.2451977909592504E-3</v>
      </c>
      <c r="C155">
        <f t="shared" si="31"/>
        <v>6.2451977909592504E-3</v>
      </c>
      <c r="D155" t="s">
        <v>35</v>
      </c>
      <c r="E155" t="s">
        <v>21</v>
      </c>
      <c r="F155">
        <v>1</v>
      </c>
      <c r="G155">
        <f t="shared" si="36"/>
        <v>155</v>
      </c>
      <c r="I155">
        <v>2150</v>
      </c>
      <c r="J155" t="s">
        <v>28</v>
      </c>
      <c r="K155">
        <f t="shared" si="37"/>
        <v>157.5</v>
      </c>
      <c r="L155" cm="1">
        <f t="array" ref="L155">STOWA2024_JAARROND_T(A155*60,K155,I155,J155,"")</f>
        <v>84.944317193571919</v>
      </c>
      <c r="M155">
        <f t="shared" si="34"/>
        <v>1.7658626845887593E-2</v>
      </c>
    </row>
    <row r="156" spans="1:13" x14ac:dyDescent="0.3">
      <c r="A156">
        <v>192</v>
      </c>
      <c r="B156" s="1">
        <f>M155</f>
        <v>1.7658626845887593E-2</v>
      </c>
      <c r="C156">
        <f t="shared" si="31"/>
        <v>1.7658626845887593E-2</v>
      </c>
      <c r="D156" t="s">
        <v>35</v>
      </c>
      <c r="E156" t="s">
        <v>21</v>
      </c>
      <c r="F156">
        <v>1</v>
      </c>
      <c r="G156">
        <f t="shared" si="36"/>
        <v>160</v>
      </c>
      <c r="I156">
        <v>2150</v>
      </c>
      <c r="J156" t="s">
        <v>28</v>
      </c>
      <c r="K156" s="1">
        <v>999</v>
      </c>
      <c r="L156" cm="1">
        <f t="array" ref="L156">STOWA2024_JAARROND_T(A156*60,K156,I156,J156,"")</f>
        <v>4624166481064692</v>
      </c>
      <c r="M156">
        <f t="shared" si="34"/>
        <v>3.2438278469044916E-16</v>
      </c>
    </row>
    <row r="157" spans="1:13" x14ac:dyDescent="0.3">
      <c r="A157">
        <v>216</v>
      </c>
      <c r="B157" s="1">
        <f>365.25*24/A157 - M157</f>
        <v>-59.360496854984838</v>
      </c>
      <c r="C157">
        <f>B157</f>
        <v>-59.360496854984838</v>
      </c>
      <c r="D157" t="s">
        <v>35</v>
      </c>
      <c r="E157" t="s">
        <v>21</v>
      </c>
      <c r="F157">
        <v>1</v>
      </c>
      <c r="G157">
        <v>10</v>
      </c>
      <c r="I157">
        <v>2150</v>
      </c>
      <c r="J157" t="s">
        <v>28</v>
      </c>
      <c r="K157" s="1">
        <v>12.5</v>
      </c>
      <c r="L157" cm="1">
        <f t="array" ref="L157">STOWA2024_JAARROND_T(A157*60,K157,I157,J157,"")</f>
        <v>1.5008430206983661E-2</v>
      </c>
      <c r="M157">
        <f t="shared" si="34"/>
        <v>99.943830188318174</v>
      </c>
    </row>
    <row r="158" spans="1:13" x14ac:dyDescent="0.3">
      <c r="A158">
        <v>216</v>
      </c>
      <c r="B158">
        <f t="shared" ref="B158:B162" si="38">M157-M158</f>
        <v>23.606505733219961</v>
      </c>
      <c r="C158">
        <f t="shared" ref="C158:C187" si="39">B158</f>
        <v>23.606505733219961</v>
      </c>
      <c r="D158" t="s">
        <v>35</v>
      </c>
      <c r="E158" t="s">
        <v>21</v>
      </c>
      <c r="F158">
        <v>1</v>
      </c>
      <c r="G158">
        <f t="shared" ref="G158:G162" si="40">G157+5</f>
        <v>15</v>
      </c>
      <c r="I158">
        <v>2150</v>
      </c>
      <c r="J158" t="s">
        <v>28</v>
      </c>
      <c r="K158">
        <f t="shared" ref="K158:K162" si="41">AVERAGE(G158:G159)</f>
        <v>17.5</v>
      </c>
      <c r="L158" cm="1">
        <f t="array" ref="L158">STOWA2024_JAARROND_T(A158*60,K158,I158,J158,"")</f>
        <v>1.9649627632447392E-2</v>
      </c>
      <c r="M158">
        <f t="shared" si="34"/>
        <v>76.337324455098212</v>
      </c>
    </row>
    <row r="159" spans="1:13" x14ac:dyDescent="0.3">
      <c r="A159">
        <v>216</v>
      </c>
      <c r="B159">
        <f t="shared" si="38"/>
        <v>18.094212275667061</v>
      </c>
      <c r="C159">
        <f t="shared" si="39"/>
        <v>18.094212275667061</v>
      </c>
      <c r="D159" t="s">
        <v>35</v>
      </c>
      <c r="E159" t="s">
        <v>21</v>
      </c>
      <c r="F159">
        <v>1</v>
      </c>
      <c r="G159">
        <f t="shared" si="40"/>
        <v>20</v>
      </c>
      <c r="I159">
        <v>2150</v>
      </c>
      <c r="J159" t="s">
        <v>28</v>
      </c>
      <c r="K159">
        <f t="shared" si="41"/>
        <v>22.5</v>
      </c>
      <c r="L159" cm="1">
        <f t="array" ref="L159">STOWA2024_JAARROND_T(A159*60,K159,I159,J159,"")</f>
        <v>2.5754118278894664E-2</v>
      </c>
      <c r="M159">
        <f t="shared" si="34"/>
        <v>58.243112179431151</v>
      </c>
    </row>
    <row r="160" spans="1:13" x14ac:dyDescent="0.3">
      <c r="A160">
        <v>216</v>
      </c>
      <c r="B160">
        <f t="shared" si="38"/>
        <v>13.854427531957903</v>
      </c>
      <c r="C160">
        <f t="shared" si="39"/>
        <v>13.854427531957903</v>
      </c>
      <c r="D160" t="s">
        <v>35</v>
      </c>
      <c r="E160" t="s">
        <v>21</v>
      </c>
      <c r="F160">
        <v>1</v>
      </c>
      <c r="G160">
        <f t="shared" si="40"/>
        <v>25</v>
      </c>
      <c r="I160">
        <v>2150</v>
      </c>
      <c r="J160" t="s">
        <v>28</v>
      </c>
      <c r="K160">
        <f t="shared" si="41"/>
        <v>27.5</v>
      </c>
      <c r="L160" cm="1">
        <f t="array" ref="L160">STOWA2024_JAARROND_T(A160*60,K160,I160,J160,"")</f>
        <v>3.3792395785383678E-2</v>
      </c>
      <c r="M160">
        <f t="shared" si="34"/>
        <v>44.388684647473248</v>
      </c>
    </row>
    <row r="161" spans="1:13" x14ac:dyDescent="0.3">
      <c r="A161">
        <v>216</v>
      </c>
      <c r="B161">
        <f t="shared" si="38"/>
        <v>10.597090875012071</v>
      </c>
      <c r="C161">
        <f t="shared" si="39"/>
        <v>10.597090875012071</v>
      </c>
      <c r="D161" t="s">
        <v>35</v>
      </c>
      <c r="E161" t="s">
        <v>21</v>
      </c>
      <c r="F161">
        <v>1</v>
      </c>
      <c r="G161">
        <f t="shared" si="40"/>
        <v>30</v>
      </c>
      <c r="I161">
        <v>2150</v>
      </c>
      <c r="J161" t="s">
        <v>28</v>
      </c>
      <c r="K161">
        <f t="shared" si="41"/>
        <v>32.5</v>
      </c>
      <c r="L161" cm="1">
        <f t="array" ref="L161">STOWA2024_JAARROND_T(A161*60,K161,I161,J161,"")</f>
        <v>4.4389738172765363E-2</v>
      </c>
      <c r="M161">
        <f t="shared" si="34"/>
        <v>33.791593772461177</v>
      </c>
    </row>
    <row r="162" spans="1:13" x14ac:dyDescent="0.3">
      <c r="A162">
        <v>216</v>
      </c>
      <c r="B162">
        <f t="shared" si="38"/>
        <v>8.0966791208783775</v>
      </c>
      <c r="C162">
        <f t="shared" si="39"/>
        <v>8.0966791208783775</v>
      </c>
      <c r="D162" t="s">
        <v>35</v>
      </c>
      <c r="E162" t="s">
        <v>21</v>
      </c>
      <c r="F162">
        <v>1</v>
      </c>
      <c r="G162">
        <f t="shared" si="40"/>
        <v>35</v>
      </c>
      <c r="I162">
        <v>2150</v>
      </c>
      <c r="J162" t="s">
        <v>28</v>
      </c>
      <c r="K162">
        <f t="shared" si="41"/>
        <v>37.5</v>
      </c>
      <c r="L162" cm="1">
        <f t="array" ref="L162">STOWA2024_JAARROND_T(A162*60,K162,I162,J162,"")</f>
        <v>5.8377310076318953E-2</v>
      </c>
      <c r="M162">
        <f t="shared" si="34"/>
        <v>25.694914651582799</v>
      </c>
    </row>
    <row r="163" spans="1:13" x14ac:dyDescent="0.3">
      <c r="A163">
        <v>216</v>
      </c>
      <c r="B163">
        <f>M162-M163</f>
        <v>6.1786654646656487</v>
      </c>
      <c r="C163">
        <f t="shared" si="39"/>
        <v>6.1786654646656487</v>
      </c>
      <c r="D163" t="s">
        <v>35</v>
      </c>
      <c r="E163" t="s">
        <v>21</v>
      </c>
      <c r="F163">
        <v>1</v>
      </c>
      <c r="G163">
        <f>G162+5</f>
        <v>40</v>
      </c>
      <c r="I163">
        <v>2150</v>
      </c>
      <c r="J163" t="s">
        <v>28</v>
      </c>
      <c r="K163">
        <f>AVERAGE(G163:G164)</f>
        <v>42.5</v>
      </c>
      <c r="L163" cm="1">
        <f t="array" ref="L163">STOWA2024_JAARROND_T(A163*60,K163,I163,J163,"")</f>
        <v>7.6859030935387693E-2</v>
      </c>
      <c r="M163">
        <f t="shared" si="34"/>
        <v>19.51624918691715</v>
      </c>
    </row>
    <row r="164" spans="1:13" x14ac:dyDescent="0.3">
      <c r="A164">
        <v>216</v>
      </c>
      <c r="B164">
        <f t="shared" ref="B164:B186" si="42">M163-M164</f>
        <v>4.7099941521343816</v>
      </c>
      <c r="C164">
        <f t="shared" si="39"/>
        <v>4.7099941521343816</v>
      </c>
      <c r="D164" t="s">
        <v>35</v>
      </c>
      <c r="E164" t="s">
        <v>21</v>
      </c>
      <c r="F164">
        <v>1</v>
      </c>
      <c r="G164">
        <f t="shared" ref="G164:G187" si="43">G163+5</f>
        <v>45</v>
      </c>
      <c r="I164">
        <v>2150</v>
      </c>
      <c r="J164" t="s">
        <v>28</v>
      </c>
      <c r="K164">
        <f t="shared" ref="K164:K186" si="44">AVERAGE(G164:G165)</f>
        <v>47.5</v>
      </c>
      <c r="L164" cm="1">
        <f t="array" ref="L164">STOWA2024_JAARROND_T(A164*60,K164,I164,J164,"")</f>
        <v>0.10130853456706025</v>
      </c>
      <c r="M164">
        <f t="shared" si="34"/>
        <v>14.806255034782769</v>
      </c>
    </row>
    <row r="165" spans="1:13" x14ac:dyDescent="0.3">
      <c r="A165">
        <v>216</v>
      </c>
      <c r="B165">
        <f t="shared" si="42"/>
        <v>3.5863439518623128</v>
      </c>
      <c r="C165">
        <f t="shared" si="39"/>
        <v>3.5863439518623128</v>
      </c>
      <c r="D165" t="s">
        <v>35</v>
      </c>
      <c r="E165" t="s">
        <v>21</v>
      </c>
      <c r="F165">
        <v>1</v>
      </c>
      <c r="G165">
        <f t="shared" si="43"/>
        <v>50</v>
      </c>
      <c r="I165">
        <v>2150</v>
      </c>
      <c r="J165" t="s">
        <v>28</v>
      </c>
      <c r="K165">
        <f t="shared" si="44"/>
        <v>52.5</v>
      </c>
      <c r="L165" cm="1">
        <f t="array" ref="L165">STOWA2024_JAARROND_T(A165*60,K165,I165,J165,"")</f>
        <v>0.13369089905564221</v>
      </c>
      <c r="M165">
        <f t="shared" si="34"/>
        <v>11.219911082920456</v>
      </c>
    </row>
    <row r="166" spans="1:13" x14ac:dyDescent="0.3">
      <c r="A166">
        <v>216</v>
      </c>
      <c r="B166">
        <f t="shared" si="42"/>
        <v>2.7277180159839052</v>
      </c>
      <c r="C166">
        <f t="shared" si="39"/>
        <v>2.7277180159839052</v>
      </c>
      <c r="D166" t="s">
        <v>35</v>
      </c>
      <c r="E166" t="s">
        <v>21</v>
      </c>
      <c r="F166">
        <v>1</v>
      </c>
      <c r="G166">
        <f t="shared" si="43"/>
        <v>55</v>
      </c>
      <c r="I166">
        <v>2150</v>
      </c>
      <c r="J166" t="s">
        <v>28</v>
      </c>
      <c r="K166">
        <f t="shared" si="44"/>
        <v>57.5</v>
      </c>
      <c r="L166" cm="1">
        <f t="array" ref="L166">STOWA2024_JAARROND_T(A166*60,K166,I166,J166,"")</f>
        <v>0.1766328188934011</v>
      </c>
      <c r="M166">
        <f t="shared" si="34"/>
        <v>8.4921930669365508</v>
      </c>
    </row>
    <row r="167" spans="1:13" x14ac:dyDescent="0.3">
      <c r="A167">
        <v>216</v>
      </c>
      <c r="B167">
        <f t="shared" si="42"/>
        <v>2.072156476043455</v>
      </c>
      <c r="C167">
        <f t="shared" si="39"/>
        <v>2.072156476043455</v>
      </c>
      <c r="D167" t="s">
        <v>35</v>
      </c>
      <c r="E167" t="s">
        <v>21</v>
      </c>
      <c r="F167">
        <v>1</v>
      </c>
      <c r="G167">
        <f t="shared" si="43"/>
        <v>60</v>
      </c>
      <c r="I167">
        <v>2150</v>
      </c>
      <c r="J167" t="s">
        <v>28</v>
      </c>
      <c r="K167">
        <f t="shared" si="44"/>
        <v>62.5</v>
      </c>
      <c r="L167" cm="1">
        <f t="array" ref="L167">STOWA2024_JAARROND_T(A167*60,K167,I167,J167,"")</f>
        <v>0.2336435281580434</v>
      </c>
      <c r="M167">
        <f t="shared" si="34"/>
        <v>6.4200365908930959</v>
      </c>
    </row>
    <row r="168" spans="1:13" x14ac:dyDescent="0.3">
      <c r="A168">
        <v>216</v>
      </c>
      <c r="B168">
        <f t="shared" si="42"/>
        <v>1.5722474623501617</v>
      </c>
      <c r="C168">
        <f t="shared" si="39"/>
        <v>1.5722474623501617</v>
      </c>
      <c r="D168" t="s">
        <v>35</v>
      </c>
      <c r="E168" t="s">
        <v>21</v>
      </c>
      <c r="F168">
        <v>1</v>
      </c>
      <c r="G168">
        <f t="shared" si="43"/>
        <v>65</v>
      </c>
      <c r="I168">
        <v>2150</v>
      </c>
      <c r="J168" t="s">
        <v>28</v>
      </c>
      <c r="K168">
        <f t="shared" si="44"/>
        <v>67.5</v>
      </c>
      <c r="L168" cm="1">
        <f t="array" ref="L168">STOWA2024_JAARROND_T(A168*60,K168,I168,J168,"")</f>
        <v>0.30941939928208972</v>
      </c>
      <c r="M168">
        <f t="shared" si="34"/>
        <v>4.8477891285429342</v>
      </c>
    </row>
    <row r="169" spans="1:13" x14ac:dyDescent="0.3">
      <c r="A169">
        <v>216</v>
      </c>
      <c r="B169">
        <f t="shared" si="42"/>
        <v>1.1916796351400185</v>
      </c>
      <c r="C169">
        <f t="shared" si="39"/>
        <v>1.1916796351400185</v>
      </c>
      <c r="D169" t="s">
        <v>35</v>
      </c>
      <c r="E169" t="s">
        <v>21</v>
      </c>
      <c r="F169">
        <v>1</v>
      </c>
      <c r="G169">
        <f t="shared" si="43"/>
        <v>70</v>
      </c>
      <c r="I169">
        <v>2150</v>
      </c>
      <c r="J169" t="s">
        <v>28</v>
      </c>
      <c r="K169">
        <f t="shared" si="44"/>
        <v>72.5</v>
      </c>
      <c r="L169" cm="1">
        <f t="array" ref="L169">STOWA2024_JAARROND_T(A169*60,K169,I169,J169,"")</f>
        <v>0.41027217666938048</v>
      </c>
      <c r="M169">
        <f t="shared" si="34"/>
        <v>3.6561094934029157</v>
      </c>
    </row>
    <row r="170" spans="1:13" x14ac:dyDescent="0.3">
      <c r="A170">
        <v>216</v>
      </c>
      <c r="B170">
        <f t="shared" si="42"/>
        <v>0.90203726378065996</v>
      </c>
      <c r="C170">
        <f t="shared" si="39"/>
        <v>0.90203726378065996</v>
      </c>
      <c r="D170" t="s">
        <v>35</v>
      </c>
      <c r="E170" t="s">
        <v>21</v>
      </c>
      <c r="F170">
        <v>1</v>
      </c>
      <c r="G170">
        <f t="shared" si="43"/>
        <v>75</v>
      </c>
      <c r="I170">
        <v>2150</v>
      </c>
      <c r="J170" t="s">
        <v>28</v>
      </c>
      <c r="K170">
        <f t="shared" si="44"/>
        <v>77.5</v>
      </c>
      <c r="L170" cm="1">
        <f t="array" ref="L170">STOWA2024_JAARROND_T(A170*60,K170,I170,J170,"")</f>
        <v>0.54464802479263141</v>
      </c>
      <c r="M170">
        <f t="shared" si="34"/>
        <v>2.7540722296222557</v>
      </c>
    </row>
    <row r="171" spans="1:13" x14ac:dyDescent="0.3">
      <c r="A171">
        <v>216</v>
      </c>
      <c r="B171">
        <f t="shared" si="42"/>
        <v>0.68204017562247854</v>
      </c>
      <c r="C171">
        <f t="shared" si="39"/>
        <v>0.68204017562247854</v>
      </c>
      <c r="D171" t="s">
        <v>35</v>
      </c>
      <c r="E171" t="s">
        <v>21</v>
      </c>
      <c r="F171">
        <v>1</v>
      </c>
      <c r="G171">
        <f t="shared" si="43"/>
        <v>80</v>
      </c>
      <c r="I171">
        <v>2150</v>
      </c>
      <c r="J171" t="s">
        <v>28</v>
      </c>
      <c r="K171">
        <f t="shared" si="44"/>
        <v>82.5</v>
      </c>
      <c r="L171" cm="1">
        <f t="array" ref="L171">STOWA2024_JAARROND_T(A171*60,K171,I171,J171,"")</f>
        <v>0.72392702473132742</v>
      </c>
      <c r="M171">
        <f t="shared" si="34"/>
        <v>2.0720320539997772</v>
      </c>
    </row>
    <row r="172" spans="1:13" x14ac:dyDescent="0.3">
      <c r="A172">
        <v>216</v>
      </c>
      <c r="B172">
        <f t="shared" si="42"/>
        <v>0.51506883308730567</v>
      </c>
      <c r="C172">
        <f t="shared" si="39"/>
        <v>0.51506883308730567</v>
      </c>
      <c r="D172" t="s">
        <v>35</v>
      </c>
      <c r="E172" t="s">
        <v>21</v>
      </c>
      <c r="F172">
        <v>1</v>
      </c>
      <c r="G172">
        <f t="shared" si="43"/>
        <v>85</v>
      </c>
      <c r="I172">
        <v>2150</v>
      </c>
      <c r="J172" t="s">
        <v>28</v>
      </c>
      <c r="K172">
        <f t="shared" si="44"/>
        <v>87.5</v>
      </c>
      <c r="L172" cm="1">
        <f t="array" ref="L172">STOWA2024_JAARROND_T(A172*60,K172,I172,J172,"")</f>
        <v>0.96341389433779445</v>
      </c>
      <c r="M172">
        <f t="shared" si="34"/>
        <v>1.5569632209124715</v>
      </c>
    </row>
    <row r="173" spans="1:13" x14ac:dyDescent="0.3">
      <c r="A173">
        <v>216</v>
      </c>
      <c r="B173">
        <f t="shared" si="42"/>
        <v>0.38836704812269907</v>
      </c>
      <c r="C173">
        <f t="shared" si="39"/>
        <v>0.38836704812269907</v>
      </c>
      <c r="D173" t="s">
        <v>35</v>
      </c>
      <c r="E173" t="s">
        <v>21</v>
      </c>
      <c r="F173">
        <v>1</v>
      </c>
      <c r="G173">
        <f t="shared" si="43"/>
        <v>90</v>
      </c>
      <c r="I173">
        <v>2150</v>
      </c>
      <c r="J173" t="s">
        <v>28</v>
      </c>
      <c r="K173">
        <f t="shared" si="44"/>
        <v>92.5</v>
      </c>
      <c r="L173" cm="1">
        <f t="array" ref="L173">STOWA2024_JAARROND_T(A173*60,K173,I173,J173,"")</f>
        <v>1.2835914021685284</v>
      </c>
      <c r="M173">
        <f t="shared" si="34"/>
        <v>1.1685961727897725</v>
      </c>
    </row>
    <row r="174" spans="1:13" x14ac:dyDescent="0.3">
      <c r="A174">
        <v>216</v>
      </c>
      <c r="B174">
        <f t="shared" si="42"/>
        <v>0.29268166102780291</v>
      </c>
      <c r="C174">
        <f t="shared" si="39"/>
        <v>0.29268166102780291</v>
      </c>
      <c r="D174" t="s">
        <v>35</v>
      </c>
      <c r="E174" t="s">
        <v>21</v>
      </c>
      <c r="F174">
        <v>1</v>
      </c>
      <c r="G174">
        <f t="shared" si="43"/>
        <v>95</v>
      </c>
      <c r="I174">
        <v>2150</v>
      </c>
      <c r="J174" t="s">
        <v>28</v>
      </c>
      <c r="K174">
        <f t="shared" si="44"/>
        <v>97.5</v>
      </c>
      <c r="L174" cm="1">
        <f t="array" ref="L174">STOWA2024_JAARROND_T(A174*60,K174,I174,J174,"")</f>
        <v>1.7124958884202459</v>
      </c>
      <c r="M174">
        <f t="shared" si="34"/>
        <v>0.87591451176196955</v>
      </c>
    </row>
    <row r="175" spans="1:13" x14ac:dyDescent="0.3">
      <c r="A175">
        <v>216</v>
      </c>
      <c r="B175">
        <f t="shared" si="42"/>
        <v>0.22020518757024043</v>
      </c>
      <c r="C175">
        <f t="shared" si="39"/>
        <v>0.22020518757024043</v>
      </c>
      <c r="D175" t="s">
        <v>35</v>
      </c>
      <c r="E175" t="s">
        <v>21</v>
      </c>
      <c r="F175">
        <v>1</v>
      </c>
      <c r="G175">
        <f t="shared" si="43"/>
        <v>100</v>
      </c>
      <c r="I175">
        <v>2150</v>
      </c>
      <c r="J175" t="s">
        <v>28</v>
      </c>
      <c r="K175">
        <f t="shared" si="44"/>
        <v>102.5</v>
      </c>
      <c r="L175" cm="1">
        <f t="array" ref="L175">STOWA2024_JAARROND_T(A175*60,K175,I175,J175,"")</f>
        <v>2.2875990086750706</v>
      </c>
      <c r="M175">
        <f t="shared" si="34"/>
        <v>0.65570932419172911</v>
      </c>
    </row>
    <row r="176" spans="1:13" x14ac:dyDescent="0.3">
      <c r="A176">
        <v>216</v>
      </c>
      <c r="B176">
        <f t="shared" si="42"/>
        <v>0.16547041616511871</v>
      </c>
      <c r="C176">
        <f t="shared" si="39"/>
        <v>0.16547041616511871</v>
      </c>
      <c r="D176" t="s">
        <v>35</v>
      </c>
      <c r="E176" t="s">
        <v>21</v>
      </c>
      <c r="F176">
        <v>1</v>
      </c>
      <c r="G176">
        <f t="shared" si="43"/>
        <v>105</v>
      </c>
      <c r="I176">
        <v>2150</v>
      </c>
      <c r="J176" t="s">
        <v>28</v>
      </c>
      <c r="K176">
        <f t="shared" si="44"/>
        <v>107.5</v>
      </c>
      <c r="L176" cm="1">
        <f t="array" ref="L176">STOWA2024_JAARROND_T(A176*60,K176,I176,J176,"")</f>
        <v>3.0597326638924773</v>
      </c>
      <c r="M176">
        <f t="shared" si="34"/>
        <v>0.49023890802661041</v>
      </c>
    </row>
    <row r="177" spans="1:13" x14ac:dyDescent="0.3">
      <c r="A177">
        <v>216</v>
      </c>
      <c r="B177">
        <f t="shared" si="42"/>
        <v>0.12418938267205759</v>
      </c>
      <c r="C177">
        <f t="shared" si="39"/>
        <v>0.12418938267205759</v>
      </c>
      <c r="D177" t="s">
        <v>35</v>
      </c>
      <c r="E177" t="s">
        <v>21</v>
      </c>
      <c r="F177">
        <v>1</v>
      </c>
      <c r="G177">
        <f t="shared" si="43"/>
        <v>110</v>
      </c>
      <c r="I177">
        <v>2150</v>
      </c>
      <c r="J177" t="s">
        <v>28</v>
      </c>
      <c r="K177">
        <f t="shared" si="44"/>
        <v>112.5</v>
      </c>
      <c r="L177" cm="1">
        <f t="array" ref="L177">STOWA2024_JAARROND_T(A177*60,K177,I177,J177,"")</f>
        <v>4.0978061603743683</v>
      </c>
      <c r="M177">
        <f t="shared" si="34"/>
        <v>0.36604952535455282</v>
      </c>
    </row>
    <row r="178" spans="1:13" x14ac:dyDescent="0.3">
      <c r="A178">
        <v>216</v>
      </c>
      <c r="B178">
        <f t="shared" si="42"/>
        <v>9.3082667735239821E-2</v>
      </c>
      <c r="C178">
        <f t="shared" si="39"/>
        <v>9.3082667735239821E-2</v>
      </c>
      <c r="D178" t="s">
        <v>35</v>
      </c>
      <c r="E178" t="s">
        <v>21</v>
      </c>
      <c r="F178">
        <v>1</v>
      </c>
      <c r="G178">
        <f t="shared" si="43"/>
        <v>115</v>
      </c>
      <c r="I178">
        <v>2150</v>
      </c>
      <c r="J178" t="s">
        <v>28</v>
      </c>
      <c r="K178">
        <f t="shared" si="44"/>
        <v>117.5</v>
      </c>
      <c r="L178" cm="1">
        <f t="array" ref="L178">STOWA2024_JAARROND_T(A178*60,K178,I178,J178,"")</f>
        <v>5.4951726120976225</v>
      </c>
      <c r="M178">
        <f t="shared" si="34"/>
        <v>0.272966857619313</v>
      </c>
    </row>
    <row r="179" spans="1:13" x14ac:dyDescent="0.3">
      <c r="A179">
        <v>216</v>
      </c>
      <c r="B179">
        <f t="shared" si="42"/>
        <v>6.9679825924759353E-2</v>
      </c>
      <c r="C179">
        <f t="shared" si="39"/>
        <v>6.9679825924759353E-2</v>
      </c>
      <c r="D179" t="s">
        <v>35</v>
      </c>
      <c r="E179" t="s">
        <v>21</v>
      </c>
      <c r="F179">
        <v>1</v>
      </c>
      <c r="G179">
        <f t="shared" si="43"/>
        <v>120</v>
      </c>
      <c r="I179">
        <v>2150</v>
      </c>
      <c r="J179" t="s">
        <v>28</v>
      </c>
      <c r="K179">
        <f t="shared" si="44"/>
        <v>122.5</v>
      </c>
      <c r="L179" cm="1">
        <f t="array" ref="L179">STOWA2024_JAARROND_T(A179*60,K179,I179,J179,"")</f>
        <v>7.3787294127733931</v>
      </c>
      <c r="M179">
        <f t="shared" si="34"/>
        <v>0.20328703169455364</v>
      </c>
    </row>
    <row r="180" spans="1:13" x14ac:dyDescent="0.3">
      <c r="A180">
        <v>216</v>
      </c>
      <c r="B180">
        <f t="shared" si="42"/>
        <v>5.2093195968846595E-2</v>
      </c>
      <c r="C180">
        <f t="shared" si="39"/>
        <v>5.2093195968846595E-2</v>
      </c>
      <c r="D180" t="s">
        <v>35</v>
      </c>
      <c r="E180" t="s">
        <v>21</v>
      </c>
      <c r="F180">
        <v>1</v>
      </c>
      <c r="G180">
        <f t="shared" si="43"/>
        <v>125</v>
      </c>
      <c r="I180">
        <v>2150</v>
      </c>
      <c r="J180" t="s">
        <v>28</v>
      </c>
      <c r="K180">
        <f t="shared" si="44"/>
        <v>127.5</v>
      </c>
      <c r="L180" cm="1">
        <f t="array" ref="L180">STOWA2024_JAARROND_T(A180*60,K180,I180,J180,"")</f>
        <v>9.9210393915878363</v>
      </c>
      <c r="M180">
        <f t="shared" si="34"/>
        <v>0.15119383572570705</v>
      </c>
    </row>
    <row r="181" spans="1:13" x14ac:dyDescent="0.3">
      <c r="A181">
        <v>216</v>
      </c>
      <c r="B181">
        <f t="shared" si="42"/>
        <v>3.8894284561548698E-2</v>
      </c>
      <c r="C181">
        <f t="shared" si="39"/>
        <v>3.8894284561548698E-2</v>
      </c>
      <c r="D181" t="s">
        <v>35</v>
      </c>
      <c r="E181" t="s">
        <v>21</v>
      </c>
      <c r="F181">
        <v>1</v>
      </c>
      <c r="G181">
        <f t="shared" si="43"/>
        <v>130</v>
      </c>
      <c r="I181">
        <v>2150</v>
      </c>
      <c r="J181" t="s">
        <v>28</v>
      </c>
      <c r="K181">
        <f t="shared" si="44"/>
        <v>132.5</v>
      </c>
      <c r="L181" cm="1">
        <f t="array" ref="L181">STOWA2024_JAARROND_T(A181*60,K181,I181,J181,"")</f>
        <v>13.357132637220563</v>
      </c>
      <c r="M181">
        <f t="shared" si="34"/>
        <v>0.11229955116415835</v>
      </c>
    </row>
    <row r="182" spans="1:13" x14ac:dyDescent="0.3">
      <c r="A182">
        <v>216</v>
      </c>
      <c r="B182">
        <f t="shared" si="42"/>
        <v>2.9001794931169195E-2</v>
      </c>
      <c r="C182">
        <f t="shared" si="39"/>
        <v>2.9001794931169195E-2</v>
      </c>
      <c r="D182" t="s">
        <v>35</v>
      </c>
      <c r="E182" t="s">
        <v>21</v>
      </c>
      <c r="F182">
        <v>1</v>
      </c>
      <c r="G182">
        <f t="shared" si="43"/>
        <v>135</v>
      </c>
      <c r="I182">
        <v>2150</v>
      </c>
      <c r="J182" t="s">
        <v>28</v>
      </c>
      <c r="K182">
        <f t="shared" si="44"/>
        <v>137.5</v>
      </c>
      <c r="L182" cm="1">
        <f t="array" ref="L182">STOWA2024_JAARROND_T(A182*60,K182,I182,J182,"")</f>
        <v>18.007687935847922</v>
      </c>
      <c r="M182">
        <f t="shared" si="34"/>
        <v>8.3297756232989156E-2</v>
      </c>
    </row>
    <row r="183" spans="1:13" x14ac:dyDescent="0.3">
      <c r="A183">
        <v>216</v>
      </c>
      <c r="B183">
        <f t="shared" si="42"/>
        <v>2.1595570257540594E-2</v>
      </c>
      <c r="C183">
        <f t="shared" si="39"/>
        <v>2.1595570257540594E-2</v>
      </c>
      <c r="D183" t="s">
        <v>35</v>
      </c>
      <c r="E183" t="s">
        <v>21</v>
      </c>
      <c r="F183">
        <v>1</v>
      </c>
      <c r="G183">
        <f t="shared" si="43"/>
        <v>140</v>
      </c>
      <c r="I183">
        <v>2150</v>
      </c>
      <c r="J183" t="s">
        <v>28</v>
      </c>
      <c r="K183">
        <f t="shared" si="44"/>
        <v>142.5</v>
      </c>
      <c r="L183" cm="1">
        <f t="array" ref="L183">STOWA2024_JAARROND_T(A183*60,K183,I183,J183,"")</f>
        <v>24.310321851430892</v>
      </c>
      <c r="M183">
        <f t="shared" si="34"/>
        <v>6.1702185975448562E-2</v>
      </c>
    </row>
    <row r="184" spans="1:13" x14ac:dyDescent="0.3">
      <c r="A184">
        <v>216</v>
      </c>
      <c r="B184">
        <f t="shared" si="42"/>
        <v>1.6059478767073358E-2</v>
      </c>
      <c r="C184">
        <f t="shared" si="39"/>
        <v>1.6059478767073358E-2</v>
      </c>
      <c r="D184" t="s">
        <v>35</v>
      </c>
      <c r="E184" t="s">
        <v>21</v>
      </c>
      <c r="F184">
        <v>1</v>
      </c>
      <c r="G184">
        <f t="shared" si="43"/>
        <v>145</v>
      </c>
      <c r="I184">
        <v>2150</v>
      </c>
      <c r="J184" t="s">
        <v>28</v>
      </c>
      <c r="K184">
        <f t="shared" si="44"/>
        <v>147.5</v>
      </c>
      <c r="L184" cm="1">
        <f t="array" ref="L184">STOWA2024_JAARROND_T(A184*60,K184,I184,J184,"")</f>
        <v>32.863957721700558</v>
      </c>
      <c r="M184">
        <f t="shared" si="34"/>
        <v>4.5642707208375204E-2</v>
      </c>
    </row>
    <row r="185" spans="1:13" x14ac:dyDescent="0.3">
      <c r="A185">
        <v>216</v>
      </c>
      <c r="B185">
        <f t="shared" si="42"/>
        <v>1.19263715622814E-2</v>
      </c>
      <c r="C185">
        <f t="shared" si="39"/>
        <v>1.19263715622814E-2</v>
      </c>
      <c r="D185" t="s">
        <v>35</v>
      </c>
      <c r="E185" t="s">
        <v>21</v>
      </c>
      <c r="F185">
        <v>1</v>
      </c>
      <c r="G185">
        <f t="shared" si="43"/>
        <v>150</v>
      </c>
      <c r="I185">
        <v>2150</v>
      </c>
      <c r="J185" t="s">
        <v>28</v>
      </c>
      <c r="K185">
        <f t="shared" si="44"/>
        <v>152.5</v>
      </c>
      <c r="L185" cm="1">
        <f t="array" ref="L185">STOWA2024_JAARROND_T(A185*60,K185,I185,J185,"")</f>
        <v>44.488820367221074</v>
      </c>
      <c r="M185">
        <f t="shared" si="34"/>
        <v>3.3716335646093804E-2</v>
      </c>
    </row>
    <row r="186" spans="1:13" x14ac:dyDescent="0.3">
      <c r="A186">
        <v>216</v>
      </c>
      <c r="B186">
        <f t="shared" si="42"/>
        <v>8.8449887196263739E-3</v>
      </c>
      <c r="C186">
        <f t="shared" si="39"/>
        <v>8.8449887196263739E-3</v>
      </c>
      <c r="D186" t="s">
        <v>35</v>
      </c>
      <c r="E186" t="s">
        <v>21</v>
      </c>
      <c r="F186">
        <v>1</v>
      </c>
      <c r="G186">
        <f t="shared" si="43"/>
        <v>155</v>
      </c>
      <c r="I186">
        <v>2150</v>
      </c>
      <c r="J186" t="s">
        <v>28</v>
      </c>
      <c r="K186">
        <f t="shared" si="44"/>
        <v>157.5</v>
      </c>
      <c r="L186" cm="1">
        <f t="array" ref="L186">STOWA2024_JAARROND_T(A186*60,K186,I186,J186,"")</f>
        <v>60.310364550612242</v>
      </c>
      <c r="M186">
        <f t="shared" si="34"/>
        <v>2.487134692646743E-2</v>
      </c>
    </row>
    <row r="187" spans="1:13" x14ac:dyDescent="0.3">
      <c r="A187">
        <v>216</v>
      </c>
      <c r="B187" s="1">
        <f>M186</f>
        <v>2.487134692646743E-2</v>
      </c>
      <c r="C187">
        <f t="shared" si="39"/>
        <v>2.487134692646743E-2</v>
      </c>
      <c r="D187" t="s">
        <v>35</v>
      </c>
      <c r="E187" t="s">
        <v>21</v>
      </c>
      <c r="F187">
        <v>1</v>
      </c>
      <c r="G187">
        <f t="shared" si="43"/>
        <v>160</v>
      </c>
      <c r="I187">
        <v>2150</v>
      </c>
      <c r="J187" t="s">
        <v>28</v>
      </c>
      <c r="K187" s="1">
        <v>999</v>
      </c>
      <c r="L187" cm="1">
        <f t="array" ref="L187">STOWA2024_JAARROND_T(A187*60,K187,I187,J187,"")</f>
        <v>1.6467090814841914E+16</v>
      </c>
      <c r="M187">
        <f t="shared" si="34"/>
        <v>9.1090771094068331E-17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E730E-4CB8-4535-A453-2567C6E2AA18}">
  <sheetPr codeName="Blad15">
    <tabColor theme="5" tint="-0.249977111117893"/>
  </sheetPr>
  <dimension ref="A1:M187"/>
  <sheetViews>
    <sheetView workbookViewId="0">
      <selection activeCell="M28" sqref="M28"/>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715.60949362589429</v>
      </c>
      <c r="C2">
        <f>B2</f>
        <v>715.60949362589429</v>
      </c>
      <c r="D2" t="s">
        <v>35</v>
      </c>
      <c r="E2" t="s">
        <v>19</v>
      </c>
      <c r="F2">
        <v>1</v>
      </c>
      <c r="G2">
        <v>10</v>
      </c>
      <c r="I2">
        <v>2150</v>
      </c>
      <c r="J2" t="s">
        <v>28</v>
      </c>
      <c r="K2" s="1">
        <v>12.5</v>
      </c>
      <c r="L2" cm="1">
        <f t="array" ref="L2">STOWA2024_NDJF_T(A2*60,K2,I2,J2,"")</f>
        <v>0.20147065013295637</v>
      </c>
      <c r="M2">
        <f>1/L2 * 12/4</f>
        <v>14.890506374105669</v>
      </c>
    </row>
    <row r="3" spans="1:13" x14ac:dyDescent="0.3">
      <c r="A3">
        <v>12</v>
      </c>
      <c r="B3">
        <f t="shared" ref="B3:B7" si="0">M2-M3</f>
        <v>8.8025416891460608</v>
      </c>
      <c r="C3">
        <f t="shared" ref="C3:C32" si="1">B3</f>
        <v>8.8025416891460608</v>
      </c>
      <c r="D3" t="s">
        <v>35</v>
      </c>
      <c r="E3" t="s">
        <v>19</v>
      </c>
      <c r="F3">
        <v>1</v>
      </c>
      <c r="G3">
        <f t="shared" ref="G3:G7" si="2">G2+5</f>
        <v>15</v>
      </c>
      <c r="I3">
        <v>2150</v>
      </c>
      <c r="J3" t="s">
        <v>28</v>
      </c>
      <c r="K3">
        <f t="shared" ref="K3:K7" si="3">AVERAGE(G3:G4)</f>
        <v>17.5</v>
      </c>
      <c r="L3" cm="1">
        <f t="array" ref="L3">STOWA2024_NDJF_T(A3*60,K3,I3,J3,"")</f>
        <v>0.49277552601636088</v>
      </c>
      <c r="M3">
        <f t="shared" ref="M3:M66" si="4">1/L3 * 12/4</f>
        <v>6.0879646849596085</v>
      </c>
    </row>
    <row r="4" spans="1:13" x14ac:dyDescent="0.3">
      <c r="A4">
        <v>12</v>
      </c>
      <c r="B4">
        <f t="shared" si="0"/>
        <v>3.5409105390950257</v>
      </c>
      <c r="C4">
        <f t="shared" si="1"/>
        <v>3.5409105390950257</v>
      </c>
      <c r="D4" t="s">
        <v>35</v>
      </c>
      <c r="E4" t="s">
        <v>19</v>
      </c>
      <c r="F4">
        <v>1</v>
      </c>
      <c r="G4">
        <f t="shared" si="2"/>
        <v>20</v>
      </c>
      <c r="I4">
        <v>2150</v>
      </c>
      <c r="J4" t="s">
        <v>28</v>
      </c>
      <c r="K4">
        <f t="shared" si="3"/>
        <v>22.5</v>
      </c>
      <c r="L4" cm="1">
        <f t="array" ref="L4">STOWA2024_NDJF_T(A4*60,K4,I4,J4,"")</f>
        <v>1.1778312623902494</v>
      </c>
      <c r="M4">
        <f t="shared" si="4"/>
        <v>2.5470541458645828</v>
      </c>
    </row>
    <row r="5" spans="1:13" x14ac:dyDescent="0.3">
      <c r="A5">
        <v>12</v>
      </c>
      <c r="B5">
        <f t="shared" si="0"/>
        <v>1.4578228157507094</v>
      </c>
      <c r="C5">
        <f t="shared" si="1"/>
        <v>1.4578228157507094</v>
      </c>
      <c r="D5" t="s">
        <v>35</v>
      </c>
      <c r="E5" t="s">
        <v>19</v>
      </c>
      <c r="F5">
        <v>1</v>
      </c>
      <c r="G5">
        <f t="shared" si="2"/>
        <v>25</v>
      </c>
      <c r="I5">
        <v>2150</v>
      </c>
      <c r="J5" t="s">
        <v>28</v>
      </c>
      <c r="K5">
        <f t="shared" si="3"/>
        <v>27.5</v>
      </c>
      <c r="L5" cm="1">
        <f t="array" ref="L5">STOWA2024_NDJF_T(A5*60,K5,I5,J5,"")</f>
        <v>2.7542358698829985</v>
      </c>
      <c r="M5">
        <f t="shared" si="4"/>
        <v>1.0892313301138734</v>
      </c>
    </row>
    <row r="6" spans="1:13" x14ac:dyDescent="0.3">
      <c r="A6">
        <v>12</v>
      </c>
      <c r="B6">
        <f t="shared" si="0"/>
        <v>0.61362202313664005</v>
      </c>
      <c r="C6">
        <f t="shared" si="1"/>
        <v>0.61362202313664005</v>
      </c>
      <c r="D6" t="s">
        <v>35</v>
      </c>
      <c r="E6" t="s">
        <v>19</v>
      </c>
      <c r="F6">
        <v>1</v>
      </c>
      <c r="G6">
        <f t="shared" si="2"/>
        <v>30</v>
      </c>
      <c r="I6">
        <v>2150</v>
      </c>
      <c r="J6" t="s">
        <v>28</v>
      </c>
      <c r="K6">
        <f t="shared" si="3"/>
        <v>32.5</v>
      </c>
      <c r="L6" cm="1">
        <f t="array" ref="L6">STOWA2024_NDJF_T(A6*60,K6,I6,J6,"")</f>
        <v>6.3076982640787671</v>
      </c>
      <c r="M6">
        <f t="shared" si="4"/>
        <v>0.4756093069772333</v>
      </c>
    </row>
    <row r="7" spans="1:13" x14ac:dyDescent="0.3">
      <c r="A7">
        <v>12</v>
      </c>
      <c r="B7">
        <f t="shared" si="0"/>
        <v>0.26377573591509335</v>
      </c>
      <c r="C7">
        <f t="shared" si="1"/>
        <v>0.26377573591509335</v>
      </c>
      <c r="D7" t="s">
        <v>35</v>
      </c>
      <c r="E7" t="s">
        <v>19</v>
      </c>
      <c r="F7">
        <v>1</v>
      </c>
      <c r="G7">
        <f t="shared" si="2"/>
        <v>35</v>
      </c>
      <c r="I7">
        <v>2150</v>
      </c>
      <c r="J7" t="s">
        <v>28</v>
      </c>
      <c r="K7">
        <f t="shared" si="3"/>
        <v>37.5</v>
      </c>
      <c r="L7" cm="1">
        <f t="array" ref="L7">STOWA2024_NDJF_T(A7*60,K7,I7,J7,"")</f>
        <v>14.162061211345815</v>
      </c>
      <c r="M7">
        <f t="shared" si="4"/>
        <v>0.21183357106213996</v>
      </c>
    </row>
    <row r="8" spans="1:13" x14ac:dyDescent="0.3">
      <c r="A8">
        <v>12</v>
      </c>
      <c r="B8">
        <f>M7-M8</f>
        <v>0.11568341560633395</v>
      </c>
      <c r="C8">
        <f t="shared" si="1"/>
        <v>0.11568341560633395</v>
      </c>
      <c r="D8" t="s">
        <v>35</v>
      </c>
      <c r="E8" t="s">
        <v>19</v>
      </c>
      <c r="F8">
        <v>1</v>
      </c>
      <c r="G8">
        <f>G7+5</f>
        <v>40</v>
      </c>
      <c r="I8">
        <v>2150</v>
      </c>
      <c r="J8" t="s">
        <v>28</v>
      </c>
      <c r="K8">
        <f>AVERAGE(G8:G9)</f>
        <v>42.5</v>
      </c>
      <c r="L8" cm="1">
        <f t="array" ref="L8">STOWA2024_NDJF_T(A8*60,K8,I8,J8,"")</f>
        <v>31.201197603668</v>
      </c>
      <c r="M8">
        <f t="shared" si="4"/>
        <v>9.6150155455806005E-2</v>
      </c>
    </row>
    <row r="9" spans="1:13" x14ac:dyDescent="0.3">
      <c r="A9">
        <v>12</v>
      </c>
      <c r="B9">
        <f t="shared" ref="B9:B31" si="5">M8-M9</f>
        <v>5.1713608189194522E-2</v>
      </c>
      <c r="C9">
        <f t="shared" si="1"/>
        <v>5.1713608189194522E-2</v>
      </c>
      <c r="D9" t="s">
        <v>35</v>
      </c>
      <c r="E9" t="s">
        <v>19</v>
      </c>
      <c r="F9">
        <v>1</v>
      </c>
      <c r="G9">
        <f t="shared" ref="G9:G32" si="6">G8+5</f>
        <v>45</v>
      </c>
      <c r="I9">
        <v>2150</v>
      </c>
      <c r="J9" t="s">
        <v>28</v>
      </c>
      <c r="K9">
        <f t="shared" ref="K9:K31" si="7">AVERAGE(G9:G10)</f>
        <v>47.5</v>
      </c>
      <c r="L9" cm="1">
        <f t="array" ref="L9">STOWA2024_NDJF_T(A9*60,K9,I9,J9,"")</f>
        <v>67.511995970355812</v>
      </c>
      <c r="M9">
        <f t="shared" si="4"/>
        <v>4.4436547266611483E-2</v>
      </c>
    </row>
    <row r="10" spans="1:13" x14ac:dyDescent="0.3">
      <c r="A10">
        <v>12</v>
      </c>
      <c r="B10">
        <f t="shared" si="5"/>
        <v>2.3543206454235015E-2</v>
      </c>
      <c r="C10">
        <f t="shared" si="1"/>
        <v>2.3543206454235015E-2</v>
      </c>
      <c r="D10" t="s">
        <v>35</v>
      </c>
      <c r="E10" t="s">
        <v>19</v>
      </c>
      <c r="F10">
        <v>1</v>
      </c>
      <c r="G10">
        <f t="shared" si="6"/>
        <v>50</v>
      </c>
      <c r="I10">
        <v>2150</v>
      </c>
      <c r="J10" t="s">
        <v>28</v>
      </c>
      <c r="K10">
        <f t="shared" si="7"/>
        <v>52.5</v>
      </c>
      <c r="L10" cm="1">
        <f t="array" ref="L10">STOWA2024_NDJF_T(A10*60,K10,I10,J10,"")</f>
        <v>143.58641956497962</v>
      </c>
      <c r="M10">
        <f t="shared" si="4"/>
        <v>2.0893340812376468E-2</v>
      </c>
    </row>
    <row r="11" spans="1:13" x14ac:dyDescent="0.3">
      <c r="A11">
        <v>12</v>
      </c>
      <c r="B11">
        <f t="shared" si="5"/>
        <v>1.0906354661059296E-2</v>
      </c>
      <c r="C11">
        <f t="shared" si="1"/>
        <v>1.0906354661059296E-2</v>
      </c>
      <c r="D11" t="s">
        <v>35</v>
      </c>
      <c r="E11" t="s">
        <v>19</v>
      </c>
      <c r="F11">
        <v>1</v>
      </c>
      <c r="G11">
        <f t="shared" si="6"/>
        <v>55</v>
      </c>
      <c r="I11">
        <v>2150</v>
      </c>
      <c r="J11" t="s">
        <v>28</v>
      </c>
      <c r="K11">
        <f t="shared" si="7"/>
        <v>57.5</v>
      </c>
      <c r="L11" cm="1">
        <f t="array" ref="L11">STOWA2024_NDJF_T(A11*60,K11,I11,J11,"")</f>
        <v>300.3909242033277</v>
      </c>
      <c r="M11">
        <f t="shared" si="4"/>
        <v>9.9869861513171721E-3</v>
      </c>
    </row>
    <row r="12" spans="1:13" x14ac:dyDescent="0.3">
      <c r="A12">
        <v>12</v>
      </c>
      <c r="B12">
        <f t="shared" si="5"/>
        <v>5.1372988102878448E-3</v>
      </c>
      <c r="C12">
        <f t="shared" si="1"/>
        <v>5.1372988102878448E-3</v>
      </c>
      <c r="D12" t="s">
        <v>35</v>
      </c>
      <c r="E12" t="s">
        <v>19</v>
      </c>
      <c r="F12">
        <v>1</v>
      </c>
      <c r="G12">
        <f t="shared" si="6"/>
        <v>60</v>
      </c>
      <c r="I12">
        <v>2150</v>
      </c>
      <c r="J12" t="s">
        <v>28</v>
      </c>
      <c r="K12">
        <f t="shared" si="7"/>
        <v>62.5</v>
      </c>
      <c r="L12" cm="1">
        <f t="array" ref="L12">STOWA2024_NDJF_T(A12*60,K12,I12,J12,"")</f>
        <v>618.59657933397034</v>
      </c>
      <c r="M12">
        <f t="shared" si="4"/>
        <v>4.8496873410293273E-3</v>
      </c>
    </row>
    <row r="13" spans="1:13" x14ac:dyDescent="0.3">
      <c r="A13">
        <v>12</v>
      </c>
      <c r="B13">
        <f t="shared" si="5"/>
        <v>2.4588021389970096E-3</v>
      </c>
      <c r="C13">
        <f t="shared" si="1"/>
        <v>2.4588021389970096E-3</v>
      </c>
      <c r="D13" t="s">
        <v>35</v>
      </c>
      <c r="E13" t="s">
        <v>19</v>
      </c>
      <c r="F13">
        <v>1</v>
      </c>
      <c r="G13">
        <f t="shared" si="6"/>
        <v>65</v>
      </c>
      <c r="I13">
        <v>2150</v>
      </c>
      <c r="J13" t="s">
        <v>28</v>
      </c>
      <c r="K13">
        <f t="shared" si="7"/>
        <v>67.5</v>
      </c>
      <c r="L13" cm="1">
        <f t="array" ref="L13">STOWA2024_NDJF_T(A13*60,K13,I13,J13,"")</f>
        <v>1254.7653887563979</v>
      </c>
      <c r="M13">
        <f t="shared" si="4"/>
        <v>2.3908852020323177E-3</v>
      </c>
    </row>
    <row r="14" spans="1:13" x14ac:dyDescent="0.3">
      <c r="A14">
        <v>12</v>
      </c>
      <c r="B14">
        <f t="shared" si="5"/>
        <v>1.1949710355027429E-3</v>
      </c>
      <c r="C14">
        <f t="shared" si="1"/>
        <v>1.1949710355027429E-3</v>
      </c>
      <c r="D14" t="s">
        <v>35</v>
      </c>
      <c r="E14" t="s">
        <v>19</v>
      </c>
      <c r="F14">
        <v>1</v>
      </c>
      <c r="G14">
        <f t="shared" si="6"/>
        <v>70</v>
      </c>
      <c r="I14">
        <v>2150</v>
      </c>
      <c r="J14" t="s">
        <v>28</v>
      </c>
      <c r="K14">
        <f t="shared" si="7"/>
        <v>72.5</v>
      </c>
      <c r="L14" cm="1">
        <f t="array" ref="L14">STOWA2024_NDJF_T(A14*60,K14,I14,J14,"")</f>
        <v>2508.5412347825136</v>
      </c>
      <c r="M14">
        <f t="shared" si="4"/>
        <v>1.1959141665295748E-3</v>
      </c>
    </row>
    <row r="15" spans="1:13" x14ac:dyDescent="0.3">
      <c r="A15">
        <v>12</v>
      </c>
      <c r="B15">
        <f t="shared" si="5"/>
        <v>5.8933923069594014E-4</v>
      </c>
      <c r="C15">
        <f t="shared" si="1"/>
        <v>5.8933923069594014E-4</v>
      </c>
      <c r="D15" t="s">
        <v>35</v>
      </c>
      <c r="E15" t="s">
        <v>19</v>
      </c>
      <c r="F15">
        <v>1</v>
      </c>
      <c r="G15">
        <f t="shared" si="6"/>
        <v>75</v>
      </c>
      <c r="I15">
        <v>2150</v>
      </c>
      <c r="J15" t="s">
        <v>28</v>
      </c>
      <c r="K15">
        <f t="shared" si="7"/>
        <v>77.5</v>
      </c>
      <c r="L15" cm="1">
        <f t="array" ref="L15">STOWA2024_NDJF_T(A15*60,K15,I15,J15,"")</f>
        <v>4945.8027735303758</v>
      </c>
      <c r="M15">
        <f t="shared" si="4"/>
        <v>6.0657493583363468E-4</v>
      </c>
    </row>
    <row r="16" spans="1:13" x14ac:dyDescent="0.3">
      <c r="A16">
        <v>12</v>
      </c>
      <c r="B16">
        <f t="shared" si="5"/>
        <v>2.9478026249914478E-4</v>
      </c>
      <c r="C16">
        <f t="shared" si="1"/>
        <v>2.9478026249914478E-4</v>
      </c>
      <c r="D16" t="s">
        <v>35</v>
      </c>
      <c r="E16" t="s">
        <v>19</v>
      </c>
      <c r="F16">
        <v>1</v>
      </c>
      <c r="G16">
        <f t="shared" si="6"/>
        <v>80</v>
      </c>
      <c r="I16">
        <v>2150</v>
      </c>
      <c r="J16" t="s">
        <v>28</v>
      </c>
      <c r="K16">
        <f t="shared" si="7"/>
        <v>82.5</v>
      </c>
      <c r="L16" cm="1">
        <f t="array" ref="L16">STOWA2024_NDJF_T(A16*60,K16,I16,J16,"")</f>
        <v>9621.7166506293488</v>
      </c>
      <c r="M16">
        <f t="shared" si="4"/>
        <v>3.1179467333448989E-4</v>
      </c>
    </row>
    <row r="17" spans="1:13" x14ac:dyDescent="0.3">
      <c r="A17">
        <v>12</v>
      </c>
      <c r="B17">
        <f t="shared" si="5"/>
        <v>1.4944950575257097E-4</v>
      </c>
      <c r="C17">
        <f t="shared" si="1"/>
        <v>1.4944950575257097E-4</v>
      </c>
      <c r="D17" t="s">
        <v>35</v>
      </c>
      <c r="E17" t="s">
        <v>19</v>
      </c>
      <c r="F17">
        <v>1</v>
      </c>
      <c r="G17">
        <f t="shared" si="6"/>
        <v>85</v>
      </c>
      <c r="I17">
        <v>2150</v>
      </c>
      <c r="J17" t="s">
        <v>28</v>
      </c>
      <c r="K17">
        <f t="shared" si="7"/>
        <v>87.5</v>
      </c>
      <c r="L17" cm="1">
        <f t="array" ref="L17">STOWA2024_NDJF_T(A17*60,K17,I17,J17,"")</f>
        <v>18479.145666508419</v>
      </c>
      <c r="M17">
        <f t="shared" si="4"/>
        <v>1.6234516758191893E-4</v>
      </c>
    </row>
    <row r="18" spans="1:13" x14ac:dyDescent="0.3">
      <c r="A18">
        <v>12</v>
      </c>
      <c r="B18">
        <f t="shared" si="5"/>
        <v>7.6764719175060323E-5</v>
      </c>
      <c r="C18">
        <f t="shared" si="1"/>
        <v>7.6764719175060323E-5</v>
      </c>
      <c r="D18" t="s">
        <v>35</v>
      </c>
      <c r="E18" t="s">
        <v>19</v>
      </c>
      <c r="F18">
        <v>1</v>
      </c>
      <c r="G18">
        <f t="shared" si="6"/>
        <v>90</v>
      </c>
      <c r="I18">
        <v>2150</v>
      </c>
      <c r="J18" t="s">
        <v>28</v>
      </c>
      <c r="K18">
        <f t="shared" si="7"/>
        <v>92.5</v>
      </c>
      <c r="L18" cm="1">
        <f t="array" ref="L18">STOWA2024_NDJF_T(A18*60,K18,I18,J18,"")</f>
        <v>35054.735700117846</v>
      </c>
      <c r="M18">
        <f t="shared" si="4"/>
        <v>8.5580448406858604E-5</v>
      </c>
    </row>
    <row r="19" spans="1:13" x14ac:dyDescent="0.3">
      <c r="A19">
        <v>12</v>
      </c>
      <c r="B19">
        <f t="shared" si="5"/>
        <v>3.9926350440510253E-5</v>
      </c>
      <c r="C19">
        <f t="shared" si="1"/>
        <v>3.9926350440510253E-5</v>
      </c>
      <c r="D19" t="s">
        <v>35</v>
      </c>
      <c r="E19" t="s">
        <v>19</v>
      </c>
      <c r="F19">
        <v>1</v>
      </c>
      <c r="G19">
        <f t="shared" si="6"/>
        <v>95</v>
      </c>
      <c r="I19">
        <v>2150</v>
      </c>
      <c r="J19" t="s">
        <v>28</v>
      </c>
      <c r="K19">
        <f t="shared" si="7"/>
        <v>97.5</v>
      </c>
      <c r="L19" cm="1">
        <f t="array" ref="L19">STOWA2024_NDJF_T(A19*60,K19,I19,J19,"")</f>
        <v>65711.516241352554</v>
      </c>
      <c r="M19">
        <f t="shared" si="4"/>
        <v>4.5654097966348352E-5</v>
      </c>
    </row>
    <row r="20" spans="1:13" x14ac:dyDescent="0.3">
      <c r="A20">
        <v>12</v>
      </c>
      <c r="B20">
        <f t="shared" si="5"/>
        <v>2.1018324825838618E-5</v>
      </c>
      <c r="C20">
        <f t="shared" si="1"/>
        <v>2.1018324825838618E-5</v>
      </c>
      <c r="D20" t="s">
        <v>35</v>
      </c>
      <c r="E20" t="s">
        <v>19</v>
      </c>
      <c r="F20">
        <v>1</v>
      </c>
      <c r="G20">
        <f t="shared" si="6"/>
        <v>100</v>
      </c>
      <c r="I20">
        <v>2150</v>
      </c>
      <c r="J20" t="s">
        <v>28</v>
      </c>
      <c r="K20">
        <f t="shared" si="7"/>
        <v>102.5</v>
      </c>
      <c r="L20" cm="1">
        <f t="array" ref="L20">STOWA2024_NDJF_T(A20*60,K20,I20,J20,"")</f>
        <v>121774.13645147439</v>
      </c>
      <c r="M20">
        <f t="shared" si="4"/>
        <v>2.4635773140509733E-5</v>
      </c>
    </row>
    <row r="21" spans="1:13" x14ac:dyDescent="0.3">
      <c r="A21">
        <v>12</v>
      </c>
      <c r="B21">
        <f t="shared" si="5"/>
        <v>1.1194042199983144E-5</v>
      </c>
      <c r="C21">
        <f t="shared" si="1"/>
        <v>1.1194042199983144E-5</v>
      </c>
      <c r="D21" t="s">
        <v>35</v>
      </c>
      <c r="E21" t="s">
        <v>19</v>
      </c>
      <c r="F21">
        <v>1</v>
      </c>
      <c r="G21">
        <f t="shared" si="6"/>
        <v>105</v>
      </c>
      <c r="I21">
        <v>2150</v>
      </c>
      <c r="J21" t="s">
        <v>28</v>
      </c>
      <c r="K21">
        <f t="shared" si="7"/>
        <v>107.5</v>
      </c>
      <c r="L21" cm="1">
        <f t="array" ref="L21">STOWA2024_NDJF_T(A21*60,K21,I21,J21,"")</f>
        <v>223185.54159978393</v>
      </c>
      <c r="M21">
        <f t="shared" si="4"/>
        <v>1.344173094052659E-5</v>
      </c>
    </row>
    <row r="22" spans="1:13" x14ac:dyDescent="0.3">
      <c r="A22">
        <v>12</v>
      </c>
      <c r="B22">
        <f t="shared" si="5"/>
        <v>6.0290115312626664E-6</v>
      </c>
      <c r="C22">
        <f t="shared" si="1"/>
        <v>6.0290115312626664E-6</v>
      </c>
      <c r="D22" t="s">
        <v>35</v>
      </c>
      <c r="E22" t="s">
        <v>19</v>
      </c>
      <c r="F22">
        <v>1</v>
      </c>
      <c r="G22">
        <f t="shared" si="6"/>
        <v>110</v>
      </c>
      <c r="I22">
        <v>2150</v>
      </c>
      <c r="J22" t="s">
        <v>28</v>
      </c>
      <c r="K22">
        <f t="shared" si="7"/>
        <v>112.5</v>
      </c>
      <c r="L22" cm="1">
        <f t="array" ref="L22">STOWA2024_NDJF_T(A22*60,K22,I22,J22,"")</f>
        <v>404709.77442513197</v>
      </c>
      <c r="M22">
        <f t="shared" si="4"/>
        <v>7.4127194092639234E-6</v>
      </c>
    </row>
    <row r="23" spans="1:13" x14ac:dyDescent="0.3">
      <c r="A23">
        <v>12</v>
      </c>
      <c r="B23">
        <f t="shared" si="5"/>
        <v>3.2825386593162779E-6</v>
      </c>
      <c r="C23">
        <f t="shared" si="1"/>
        <v>3.2825386593162779E-6</v>
      </c>
      <c r="D23" t="s">
        <v>35</v>
      </c>
      <c r="E23" t="s">
        <v>19</v>
      </c>
      <c r="F23">
        <v>1</v>
      </c>
      <c r="G23">
        <f t="shared" si="6"/>
        <v>115</v>
      </c>
      <c r="I23">
        <v>2150</v>
      </c>
      <c r="J23" t="s">
        <v>28</v>
      </c>
      <c r="K23">
        <f t="shared" si="7"/>
        <v>117.5</v>
      </c>
      <c r="L23" cm="1">
        <f t="array" ref="L23">STOWA2024_NDJF_T(A23*60,K23,I23,J23,"")</f>
        <v>726360.46256281354</v>
      </c>
      <c r="M23">
        <f t="shared" si="4"/>
        <v>4.1301807499476454E-6</v>
      </c>
    </row>
    <row r="24" spans="1:13" x14ac:dyDescent="0.3">
      <c r="A24">
        <v>12</v>
      </c>
      <c r="B24">
        <f t="shared" si="5"/>
        <v>1.805917447773933E-6</v>
      </c>
      <c r="C24">
        <f t="shared" si="1"/>
        <v>1.805917447773933E-6</v>
      </c>
      <c r="D24" t="s">
        <v>35</v>
      </c>
      <c r="E24" t="s">
        <v>19</v>
      </c>
      <c r="F24">
        <v>1</v>
      </c>
      <c r="G24">
        <f t="shared" si="6"/>
        <v>120</v>
      </c>
      <c r="I24">
        <v>2150</v>
      </c>
      <c r="J24" t="s">
        <v>28</v>
      </c>
      <c r="K24">
        <f t="shared" si="7"/>
        <v>122.5</v>
      </c>
      <c r="L24" cm="1">
        <f t="array" ref="L24">STOWA2024_NDJF_T(A24*60,K24,I24,J24,"")</f>
        <v>1290731.5609183868</v>
      </c>
      <c r="M24">
        <f t="shared" si="4"/>
        <v>2.3242633021737125E-6</v>
      </c>
    </row>
    <row r="25" spans="1:13" x14ac:dyDescent="0.3">
      <c r="A25">
        <v>12</v>
      </c>
      <c r="B25">
        <f t="shared" si="5"/>
        <v>1.0036438029987241E-6</v>
      </c>
      <c r="C25">
        <f t="shared" si="1"/>
        <v>1.0036438029987241E-6</v>
      </c>
      <c r="D25" t="s">
        <v>35</v>
      </c>
      <c r="E25" t="s">
        <v>19</v>
      </c>
      <c r="F25">
        <v>1</v>
      </c>
      <c r="G25">
        <f t="shared" si="6"/>
        <v>125</v>
      </c>
      <c r="I25">
        <v>2150</v>
      </c>
      <c r="J25" t="s">
        <v>28</v>
      </c>
      <c r="K25">
        <f t="shared" si="7"/>
        <v>127.5</v>
      </c>
      <c r="L25" cm="1">
        <f t="array" ref="L25">STOWA2024_NDJF_T(A25*60,K25,I25,J25,"")</f>
        <v>2271661.1422700835</v>
      </c>
      <c r="M25">
        <f t="shared" si="4"/>
        <v>1.3206194991749883E-6</v>
      </c>
    </row>
    <row r="26" spans="1:13" x14ac:dyDescent="0.3">
      <c r="A26">
        <v>12</v>
      </c>
      <c r="B26">
        <f t="shared" si="5"/>
        <v>5.6325406111983852E-7</v>
      </c>
      <c r="C26">
        <f t="shared" si="1"/>
        <v>5.6325406111983852E-7</v>
      </c>
      <c r="D26" t="s">
        <v>35</v>
      </c>
      <c r="E26" t="s">
        <v>19</v>
      </c>
      <c r="F26">
        <v>1</v>
      </c>
      <c r="G26">
        <f t="shared" si="6"/>
        <v>130</v>
      </c>
      <c r="I26">
        <v>2150</v>
      </c>
      <c r="J26" t="s">
        <v>28</v>
      </c>
      <c r="K26">
        <f t="shared" si="7"/>
        <v>132.5</v>
      </c>
      <c r="L26" cm="1">
        <f t="array" ref="L26">STOWA2024_NDJF_T(A26*60,K26,I26,J26,"")</f>
        <v>3961099.6874953071</v>
      </c>
      <c r="M26">
        <f t="shared" si="4"/>
        <v>7.5736543805514982E-7</v>
      </c>
    </row>
    <row r="27" spans="1:13" x14ac:dyDescent="0.3">
      <c r="A27">
        <v>12</v>
      </c>
      <c r="B27">
        <f t="shared" si="5"/>
        <v>3.1909572784958067E-7</v>
      </c>
      <c r="C27">
        <f t="shared" si="1"/>
        <v>3.1909572784958067E-7</v>
      </c>
      <c r="D27" t="s">
        <v>35</v>
      </c>
      <c r="E27" t="s">
        <v>19</v>
      </c>
      <c r="F27">
        <v>1</v>
      </c>
      <c r="G27">
        <f t="shared" si="6"/>
        <v>135</v>
      </c>
      <c r="I27">
        <v>2150</v>
      </c>
      <c r="J27" t="s">
        <v>28</v>
      </c>
      <c r="K27">
        <f t="shared" si="7"/>
        <v>137.5</v>
      </c>
      <c r="L27" cm="1">
        <f t="array" ref="L27">STOWA2024_NDJF_T(A27*60,K27,I27,J27,"")</f>
        <v>6845100.0152231799</v>
      </c>
      <c r="M27">
        <f t="shared" si="4"/>
        <v>4.3826971020556915E-7</v>
      </c>
    </row>
    <row r="28" spans="1:13" x14ac:dyDescent="0.3">
      <c r="A28">
        <v>12</v>
      </c>
      <c r="B28">
        <f t="shared" si="5"/>
        <v>1.8243402243224383E-7</v>
      </c>
      <c r="C28">
        <f t="shared" si="1"/>
        <v>1.8243402243224383E-7</v>
      </c>
      <c r="D28" t="s">
        <v>35</v>
      </c>
      <c r="E28" t="s">
        <v>19</v>
      </c>
      <c r="F28">
        <v>1</v>
      </c>
      <c r="G28">
        <f t="shared" si="6"/>
        <v>140</v>
      </c>
      <c r="I28">
        <v>2150</v>
      </c>
      <c r="J28" t="s">
        <v>28</v>
      </c>
      <c r="K28">
        <f t="shared" si="7"/>
        <v>142.5</v>
      </c>
      <c r="L28" cm="1">
        <f t="array" ref="L28">STOWA2024_NDJF_T(A28*60,K28,I28,J28,"")</f>
        <v>11726276.447631693</v>
      </c>
      <c r="M28">
        <f t="shared" si="4"/>
        <v>2.5583568777332532E-7</v>
      </c>
    </row>
    <row r="29" spans="1:13" x14ac:dyDescent="0.3">
      <c r="A29">
        <v>12</v>
      </c>
      <c r="B29">
        <f t="shared" si="5"/>
        <v>1.0522737930019691E-7</v>
      </c>
      <c r="C29">
        <f t="shared" si="1"/>
        <v>1.0522737930019691E-7</v>
      </c>
      <c r="D29" t="s">
        <v>35</v>
      </c>
      <c r="E29" t="s">
        <v>19</v>
      </c>
      <c r="F29">
        <v>1</v>
      </c>
      <c r="G29">
        <f t="shared" si="6"/>
        <v>145</v>
      </c>
      <c r="I29">
        <v>2150</v>
      </c>
      <c r="J29" t="s">
        <v>28</v>
      </c>
      <c r="K29">
        <f t="shared" si="7"/>
        <v>147.5</v>
      </c>
      <c r="L29" cm="1">
        <f t="array" ref="L29">STOWA2024_NDJF_T(A29*60,K29,I29,J29,"")</f>
        <v>19919219.798788596</v>
      </c>
      <c r="M29">
        <f t="shared" si="4"/>
        <v>1.5060830847312841E-7</v>
      </c>
    </row>
    <row r="30" spans="1:13" x14ac:dyDescent="0.3">
      <c r="A30">
        <v>12</v>
      </c>
      <c r="B30">
        <f t="shared" si="5"/>
        <v>6.121902706903147E-8</v>
      </c>
      <c r="C30">
        <f t="shared" si="1"/>
        <v>6.121902706903147E-8</v>
      </c>
      <c r="D30" t="s">
        <v>35</v>
      </c>
      <c r="E30" t="s">
        <v>19</v>
      </c>
      <c r="F30">
        <v>1</v>
      </c>
      <c r="G30">
        <f t="shared" si="6"/>
        <v>150</v>
      </c>
      <c r="I30">
        <v>2150</v>
      </c>
      <c r="J30" t="s">
        <v>28</v>
      </c>
      <c r="K30">
        <f t="shared" si="7"/>
        <v>152.5</v>
      </c>
      <c r="L30" cm="1">
        <f t="array" ref="L30">STOWA2024_NDJF_T(A30*60,K30,I30,J30,"")</f>
        <v>33561070.778028451</v>
      </c>
      <c r="M30">
        <f t="shared" si="4"/>
        <v>8.938928140409694E-8</v>
      </c>
    </row>
    <row r="31" spans="1:13" x14ac:dyDescent="0.3">
      <c r="A31">
        <v>12</v>
      </c>
      <c r="B31">
        <f t="shared" si="5"/>
        <v>3.5912428804935345E-8</v>
      </c>
      <c r="C31">
        <f t="shared" si="1"/>
        <v>3.5912428804935345E-8</v>
      </c>
      <c r="D31" t="s">
        <v>35</v>
      </c>
      <c r="E31" t="s">
        <v>19</v>
      </c>
      <c r="F31">
        <v>1</v>
      </c>
      <c r="G31">
        <f t="shared" si="6"/>
        <v>155</v>
      </c>
      <c r="I31">
        <v>2150</v>
      </c>
      <c r="J31" t="s">
        <v>28</v>
      </c>
      <c r="K31">
        <f t="shared" si="7"/>
        <v>157.5</v>
      </c>
      <c r="L31" cm="1">
        <f t="array" ref="L31">STOWA2024_NDJF_T(A31*60,K31,I31,J31,"")</f>
        <v>56099038.260285228</v>
      </c>
      <c r="M31">
        <f t="shared" si="4"/>
        <v>5.3476852599161595E-8</v>
      </c>
    </row>
    <row r="32" spans="1:13" x14ac:dyDescent="0.3">
      <c r="A32">
        <v>12</v>
      </c>
      <c r="B32" s="1">
        <f>M31</f>
        <v>5.3476852599161595E-8</v>
      </c>
      <c r="C32">
        <f t="shared" si="1"/>
        <v>5.3476852599161595E-8</v>
      </c>
      <c r="D32" t="s">
        <v>35</v>
      </c>
      <c r="E32" t="s">
        <v>19</v>
      </c>
      <c r="F32">
        <v>1</v>
      </c>
      <c r="G32">
        <f t="shared" si="6"/>
        <v>160</v>
      </c>
      <c r="I32">
        <v>2150</v>
      </c>
      <c r="J32" t="s">
        <v>28</v>
      </c>
      <c r="K32" s="1">
        <v>333</v>
      </c>
      <c r="L32" cm="1">
        <f t="array" ref="L32">STOWA2024_NDJF_T(A32*60,K32,I32,J32,"")</f>
        <v>97378393953003.797</v>
      </c>
      <c r="M32">
        <f t="shared" si="4"/>
        <v>3.0807655355743934E-14</v>
      </c>
    </row>
    <row r="33" spans="1:13" x14ac:dyDescent="0.3">
      <c r="A33">
        <v>24</v>
      </c>
      <c r="B33" s="1">
        <f>365.25*24/A33 - M33</f>
        <v>322.9572717169101</v>
      </c>
      <c r="C33">
        <f>B33</f>
        <v>322.9572717169101</v>
      </c>
      <c r="D33" t="s">
        <v>35</v>
      </c>
      <c r="E33" t="s">
        <v>19</v>
      </c>
      <c r="F33">
        <v>1</v>
      </c>
      <c r="G33">
        <v>10</v>
      </c>
      <c r="I33">
        <v>2150</v>
      </c>
      <c r="J33" t="s">
        <v>28</v>
      </c>
      <c r="K33" s="1">
        <v>12.5</v>
      </c>
      <c r="L33" cm="1">
        <f t="array" ref="L33">STOWA2024_NDJF_T(A33*60,K33,I33,J33,"")</f>
        <v>7.0934179982886231E-2</v>
      </c>
      <c r="M33">
        <f t="shared" si="4"/>
        <v>42.292728283089872</v>
      </c>
    </row>
    <row r="34" spans="1:13" x14ac:dyDescent="0.3">
      <c r="A34">
        <v>24</v>
      </c>
      <c r="B34">
        <f t="shared" ref="B34:B38" si="8">M33-M34</f>
        <v>24.704511426039264</v>
      </c>
      <c r="C34">
        <f t="shared" ref="C34:C63" si="9">B34</f>
        <v>24.704511426039264</v>
      </c>
      <c r="D34" t="s">
        <v>35</v>
      </c>
      <c r="E34" t="s">
        <v>19</v>
      </c>
      <c r="F34">
        <v>1</v>
      </c>
      <c r="G34">
        <f t="shared" ref="G34:G38" si="10">G33+5</f>
        <v>15</v>
      </c>
      <c r="I34">
        <v>2150</v>
      </c>
      <c r="J34" t="s">
        <v>28</v>
      </c>
      <c r="K34">
        <f t="shared" ref="K34:K38" si="11">AVERAGE(G34:G35)</f>
        <v>17.5</v>
      </c>
      <c r="L34" cm="1">
        <f t="array" ref="L34">STOWA2024_NDJF_T(A34*60,K34,I34,J34,"")</f>
        <v>0.17056874067352579</v>
      </c>
      <c r="M34">
        <f t="shared" si="4"/>
        <v>17.588216857050607</v>
      </c>
    </row>
    <row r="35" spans="1:13" x14ac:dyDescent="0.3">
      <c r="A35">
        <v>24</v>
      </c>
      <c r="B35">
        <f t="shared" si="8"/>
        <v>9.8771809874503695</v>
      </c>
      <c r="C35">
        <f t="shared" si="9"/>
        <v>9.8771809874503695</v>
      </c>
      <c r="D35" t="s">
        <v>35</v>
      </c>
      <c r="E35" t="s">
        <v>19</v>
      </c>
      <c r="F35">
        <v>1</v>
      </c>
      <c r="G35">
        <f t="shared" si="10"/>
        <v>20</v>
      </c>
      <c r="I35">
        <v>2150</v>
      </c>
      <c r="J35" t="s">
        <v>28</v>
      </c>
      <c r="K35">
        <f t="shared" si="11"/>
        <v>22.5</v>
      </c>
      <c r="L35" cm="1">
        <f t="array" ref="L35">STOWA2024_NDJF_T(A35*60,K35,I35,J35,"")</f>
        <v>0.38905278755440781</v>
      </c>
      <c r="M35">
        <f t="shared" si="4"/>
        <v>7.7110358696002388</v>
      </c>
    </row>
    <row r="36" spans="1:13" x14ac:dyDescent="0.3">
      <c r="A36">
        <v>24</v>
      </c>
      <c r="B36">
        <f t="shared" si="8"/>
        <v>4.1681577621687884</v>
      </c>
      <c r="C36">
        <f t="shared" si="9"/>
        <v>4.1681577621687884</v>
      </c>
      <c r="D36" t="s">
        <v>35</v>
      </c>
      <c r="E36" t="s">
        <v>19</v>
      </c>
      <c r="F36">
        <v>1</v>
      </c>
      <c r="G36">
        <f t="shared" si="10"/>
        <v>25</v>
      </c>
      <c r="I36">
        <v>2150</v>
      </c>
      <c r="J36" t="s">
        <v>28</v>
      </c>
      <c r="K36">
        <f t="shared" si="11"/>
        <v>27.5</v>
      </c>
      <c r="L36" cm="1">
        <f t="array" ref="L36">STOWA2024_NDJF_T(A36*60,K36,I36,J36,"")</f>
        <v>0.84676918285934732</v>
      </c>
      <c r="M36">
        <f t="shared" si="4"/>
        <v>3.5428781074314504</v>
      </c>
    </row>
    <row r="37" spans="1:13" x14ac:dyDescent="0.3">
      <c r="A37">
        <v>24</v>
      </c>
      <c r="B37">
        <f t="shared" si="8"/>
        <v>1.8453457135052973</v>
      </c>
      <c r="C37">
        <f t="shared" si="9"/>
        <v>1.8453457135052973</v>
      </c>
      <c r="D37" t="s">
        <v>35</v>
      </c>
      <c r="E37" t="s">
        <v>19</v>
      </c>
      <c r="F37">
        <v>1</v>
      </c>
      <c r="G37">
        <f t="shared" si="10"/>
        <v>30</v>
      </c>
      <c r="I37">
        <v>2150</v>
      </c>
      <c r="J37" t="s">
        <v>28</v>
      </c>
      <c r="K37">
        <f t="shared" si="11"/>
        <v>32.5</v>
      </c>
      <c r="L37" cm="1">
        <f t="array" ref="L37">STOWA2024_NDJF_T(A37*60,K37,I37,J37,"")</f>
        <v>1.7672711346977144</v>
      </c>
      <c r="M37">
        <f t="shared" si="4"/>
        <v>1.6975323939261531</v>
      </c>
    </row>
    <row r="38" spans="1:13" x14ac:dyDescent="0.3">
      <c r="A38">
        <v>24</v>
      </c>
      <c r="B38">
        <f t="shared" si="8"/>
        <v>0.85320768056692065</v>
      </c>
      <c r="C38">
        <f t="shared" si="9"/>
        <v>0.85320768056692065</v>
      </c>
      <c r="D38" t="s">
        <v>35</v>
      </c>
      <c r="E38" t="s">
        <v>19</v>
      </c>
      <c r="F38">
        <v>1</v>
      </c>
      <c r="G38">
        <f t="shared" si="10"/>
        <v>35</v>
      </c>
      <c r="I38">
        <v>2150</v>
      </c>
      <c r="J38" t="s">
        <v>28</v>
      </c>
      <c r="K38">
        <f t="shared" si="11"/>
        <v>37.5</v>
      </c>
      <c r="L38" cm="1">
        <f t="array" ref="L38">STOWA2024_NDJF_T(A38*60,K38,I38,J38,"")</f>
        <v>3.5531353666816079</v>
      </c>
      <c r="M38">
        <f t="shared" si="4"/>
        <v>0.84432471335923243</v>
      </c>
    </row>
    <row r="39" spans="1:13" x14ac:dyDescent="0.3">
      <c r="A39">
        <v>24</v>
      </c>
      <c r="B39">
        <f>M38-M39</f>
        <v>0.40990236476481079</v>
      </c>
      <c r="C39">
        <f t="shared" si="9"/>
        <v>0.40990236476481079</v>
      </c>
      <c r="D39" t="s">
        <v>35</v>
      </c>
      <c r="E39" t="s">
        <v>19</v>
      </c>
      <c r="F39">
        <v>1</v>
      </c>
      <c r="G39">
        <f>G38+5</f>
        <v>40</v>
      </c>
      <c r="I39">
        <v>2150</v>
      </c>
      <c r="J39" t="s">
        <v>28</v>
      </c>
      <c r="K39">
        <f>AVERAGE(G39:G40)</f>
        <v>42.5</v>
      </c>
      <c r="L39" cm="1">
        <f t="array" ref="L39">STOWA2024_NDJF_T(A39*60,K39,I39,J39,"")</f>
        <v>6.9057220691028762</v>
      </c>
      <c r="M39">
        <f t="shared" si="4"/>
        <v>0.43442234859442164</v>
      </c>
    </row>
    <row r="40" spans="1:13" x14ac:dyDescent="0.3">
      <c r="A40">
        <v>24</v>
      </c>
      <c r="B40">
        <f t="shared" ref="B40:B62" si="12">M39-M40</f>
        <v>0.20392213334574444</v>
      </c>
      <c r="C40">
        <f t="shared" si="9"/>
        <v>0.20392213334574444</v>
      </c>
      <c r="D40" t="s">
        <v>35</v>
      </c>
      <c r="E40" t="s">
        <v>19</v>
      </c>
      <c r="F40">
        <v>1</v>
      </c>
      <c r="G40">
        <f t="shared" ref="G40:G63" si="13">G39+5</f>
        <v>45</v>
      </c>
      <c r="I40">
        <v>2150</v>
      </c>
      <c r="J40" t="s">
        <v>28</v>
      </c>
      <c r="K40">
        <f t="shared" ref="K40:K62" si="14">AVERAGE(G40:G41)</f>
        <v>47.5</v>
      </c>
      <c r="L40" cm="1">
        <f t="array" ref="L40">STOWA2024_NDJF_T(A40*60,K40,I40,J40,"")</f>
        <v>13.015172227771778</v>
      </c>
      <c r="M40">
        <f t="shared" si="4"/>
        <v>0.2305002152486772</v>
      </c>
    </row>
    <row r="41" spans="1:13" x14ac:dyDescent="0.3">
      <c r="A41">
        <v>24</v>
      </c>
      <c r="B41">
        <f t="shared" si="12"/>
        <v>0.10472361027131194</v>
      </c>
      <c r="C41">
        <f t="shared" si="9"/>
        <v>0.10472361027131194</v>
      </c>
      <c r="D41" t="s">
        <v>35</v>
      </c>
      <c r="E41" t="s">
        <v>19</v>
      </c>
      <c r="F41">
        <v>1</v>
      </c>
      <c r="G41">
        <f t="shared" si="13"/>
        <v>50</v>
      </c>
      <c r="I41">
        <v>2150</v>
      </c>
      <c r="J41" t="s">
        <v>28</v>
      </c>
      <c r="K41">
        <f t="shared" si="14"/>
        <v>52.5</v>
      </c>
      <c r="L41" cm="1">
        <f t="array" ref="L41">STOWA2024_NDJF_T(A41*60,K41,I41,J41,"")</f>
        <v>23.851812509487594</v>
      </c>
      <c r="M41">
        <f t="shared" si="4"/>
        <v>0.12577660497736526</v>
      </c>
    </row>
    <row r="42" spans="1:13" x14ac:dyDescent="0.3">
      <c r="A42">
        <v>24</v>
      </c>
      <c r="B42">
        <f t="shared" si="12"/>
        <v>5.5360142432122145E-2</v>
      </c>
      <c r="C42">
        <f t="shared" si="9"/>
        <v>5.5360142432122145E-2</v>
      </c>
      <c r="D42" t="s">
        <v>35</v>
      </c>
      <c r="E42" t="s">
        <v>19</v>
      </c>
      <c r="F42">
        <v>1</v>
      </c>
      <c r="G42">
        <f t="shared" si="13"/>
        <v>55</v>
      </c>
      <c r="I42">
        <v>2150</v>
      </c>
      <c r="J42" t="s">
        <v>28</v>
      </c>
      <c r="K42">
        <f t="shared" si="14"/>
        <v>57.5</v>
      </c>
      <c r="L42" cm="1">
        <f t="array" ref="L42">STOWA2024_NDJF_T(A42*60,K42,I42,J42,"")</f>
        <v>42.603673793929616</v>
      </c>
      <c r="M42">
        <f t="shared" si="4"/>
        <v>7.0416462545243114E-2</v>
      </c>
    </row>
    <row r="43" spans="1:13" x14ac:dyDescent="0.3">
      <c r="A43">
        <v>24</v>
      </c>
      <c r="B43">
        <f t="shared" si="12"/>
        <v>3.0053544347091017E-2</v>
      </c>
      <c r="C43">
        <f t="shared" si="9"/>
        <v>3.0053544347091017E-2</v>
      </c>
      <c r="D43" t="s">
        <v>35</v>
      </c>
      <c r="E43" t="s">
        <v>19</v>
      </c>
      <c r="F43">
        <v>1</v>
      </c>
      <c r="G43">
        <f t="shared" si="13"/>
        <v>60</v>
      </c>
      <c r="I43">
        <v>2150</v>
      </c>
      <c r="J43" t="s">
        <v>28</v>
      </c>
      <c r="K43">
        <f t="shared" si="14"/>
        <v>62.5</v>
      </c>
      <c r="L43" cm="1">
        <f t="array" ref="L43">STOWA2024_NDJF_T(A43*60,K43,I43,J43,"")</f>
        <v>74.325646755078935</v>
      </c>
      <c r="M43">
        <f t="shared" si="4"/>
        <v>4.0362918198152097E-2</v>
      </c>
    </row>
    <row r="44" spans="1:13" x14ac:dyDescent="0.3">
      <c r="A44">
        <v>24</v>
      </c>
      <c r="B44">
        <f t="shared" si="12"/>
        <v>1.6718633671351089E-2</v>
      </c>
      <c r="C44">
        <f t="shared" si="9"/>
        <v>1.6718633671351089E-2</v>
      </c>
      <c r="D44" t="s">
        <v>35</v>
      </c>
      <c r="E44" t="s">
        <v>19</v>
      </c>
      <c r="F44">
        <v>1</v>
      </c>
      <c r="G44">
        <f t="shared" si="13"/>
        <v>65</v>
      </c>
      <c r="I44">
        <v>2150</v>
      </c>
      <c r="J44" t="s">
        <v>28</v>
      </c>
      <c r="K44">
        <f t="shared" si="14"/>
        <v>67.5</v>
      </c>
      <c r="L44" cm="1">
        <f t="array" ref="L44">STOWA2024_NDJF_T(A44*60,K44,I44,J44,"")</f>
        <v>126.88055739641743</v>
      </c>
      <c r="M44">
        <f t="shared" si="4"/>
        <v>2.3644284526801007E-2</v>
      </c>
    </row>
    <row r="45" spans="1:13" x14ac:dyDescent="0.3">
      <c r="A45">
        <v>24</v>
      </c>
      <c r="B45">
        <f t="shared" si="12"/>
        <v>9.5123626275433575E-3</v>
      </c>
      <c r="C45">
        <f t="shared" si="9"/>
        <v>9.5123626275433575E-3</v>
      </c>
      <c r="D45" t="s">
        <v>35</v>
      </c>
      <c r="E45" t="s">
        <v>19</v>
      </c>
      <c r="F45">
        <v>1</v>
      </c>
      <c r="G45">
        <f t="shared" si="13"/>
        <v>70</v>
      </c>
      <c r="I45">
        <v>2150</v>
      </c>
      <c r="J45" t="s">
        <v>28</v>
      </c>
      <c r="K45">
        <f t="shared" si="14"/>
        <v>72.5</v>
      </c>
      <c r="L45" cm="1">
        <f t="array" ref="L45">STOWA2024_NDJF_T(A45*60,K45,I45,J45,"")</f>
        <v>212.28535095128072</v>
      </c>
      <c r="M45">
        <f t="shared" si="4"/>
        <v>1.413192189925765E-2</v>
      </c>
    </row>
    <row r="46" spans="1:13" x14ac:dyDescent="0.3">
      <c r="A46">
        <v>24</v>
      </c>
      <c r="B46">
        <f t="shared" si="12"/>
        <v>5.5266322285667593E-3</v>
      </c>
      <c r="C46">
        <f t="shared" si="9"/>
        <v>5.5266322285667593E-3</v>
      </c>
      <c r="D46" t="s">
        <v>35</v>
      </c>
      <c r="E46" t="s">
        <v>19</v>
      </c>
      <c r="F46">
        <v>1</v>
      </c>
      <c r="G46">
        <f t="shared" si="13"/>
        <v>75</v>
      </c>
      <c r="I46">
        <v>2150</v>
      </c>
      <c r="J46" t="s">
        <v>28</v>
      </c>
      <c r="K46">
        <f t="shared" si="14"/>
        <v>77.5</v>
      </c>
      <c r="L46" cm="1">
        <f t="array" ref="L46">STOWA2024_NDJF_T(A46*60,K46,I46,J46,"")</f>
        <v>348.62277910502223</v>
      </c>
      <c r="M46">
        <f t="shared" si="4"/>
        <v>8.6052896706908903E-3</v>
      </c>
    </row>
    <row r="47" spans="1:13" x14ac:dyDescent="0.3">
      <c r="A47">
        <v>24</v>
      </c>
      <c r="B47">
        <f t="shared" si="12"/>
        <v>3.2736229227002351E-3</v>
      </c>
      <c r="C47">
        <f t="shared" si="9"/>
        <v>3.2736229227002351E-3</v>
      </c>
      <c r="D47" t="s">
        <v>35</v>
      </c>
      <c r="E47" t="s">
        <v>19</v>
      </c>
      <c r="F47">
        <v>1</v>
      </c>
      <c r="G47">
        <f t="shared" si="13"/>
        <v>80</v>
      </c>
      <c r="I47">
        <v>2150</v>
      </c>
      <c r="J47" t="s">
        <v>28</v>
      </c>
      <c r="K47">
        <f t="shared" si="14"/>
        <v>82.5</v>
      </c>
      <c r="L47" cm="1">
        <f t="array" ref="L47">STOWA2024_NDJF_T(A47*60,K47,I47,J47,"")</f>
        <v>562.67582761630968</v>
      </c>
      <c r="M47">
        <f t="shared" si="4"/>
        <v>5.3316667479906552E-3</v>
      </c>
    </row>
    <row r="48" spans="1:13" x14ac:dyDescent="0.3">
      <c r="A48">
        <v>24</v>
      </c>
      <c r="B48">
        <f t="shared" si="12"/>
        <v>1.974408711575522E-3</v>
      </c>
      <c r="C48">
        <f t="shared" si="9"/>
        <v>1.974408711575522E-3</v>
      </c>
      <c r="D48" t="s">
        <v>35</v>
      </c>
      <c r="E48" t="s">
        <v>19</v>
      </c>
      <c r="F48">
        <v>1</v>
      </c>
      <c r="G48">
        <f t="shared" si="13"/>
        <v>85</v>
      </c>
      <c r="I48">
        <v>2150</v>
      </c>
      <c r="J48" t="s">
        <v>28</v>
      </c>
      <c r="K48">
        <f t="shared" si="14"/>
        <v>87.5</v>
      </c>
      <c r="L48" cm="1">
        <f t="array" ref="L48">STOWA2024_NDJF_T(A48*60,K48,I48,J48,"")</f>
        <v>893.58636347279048</v>
      </c>
      <c r="M48">
        <f t="shared" si="4"/>
        <v>3.3572580364151332E-3</v>
      </c>
    </row>
    <row r="49" spans="1:13" x14ac:dyDescent="0.3">
      <c r="A49">
        <v>24</v>
      </c>
      <c r="B49">
        <f t="shared" si="12"/>
        <v>1.2110918493044229E-3</v>
      </c>
      <c r="C49">
        <f t="shared" si="9"/>
        <v>1.2110918493044229E-3</v>
      </c>
      <c r="D49" t="s">
        <v>35</v>
      </c>
      <c r="E49" t="s">
        <v>19</v>
      </c>
      <c r="F49">
        <v>1</v>
      </c>
      <c r="G49">
        <f t="shared" si="13"/>
        <v>90</v>
      </c>
      <c r="I49">
        <v>2150</v>
      </c>
      <c r="J49" t="s">
        <v>28</v>
      </c>
      <c r="K49">
        <f t="shared" si="14"/>
        <v>92.5</v>
      </c>
      <c r="L49" cm="1">
        <f t="array" ref="L49">STOWA2024_NDJF_T(A49*60,K49,I49,J49,"")</f>
        <v>1397.8414244046819</v>
      </c>
      <c r="M49">
        <f t="shared" si="4"/>
        <v>2.1461661871107103E-3</v>
      </c>
    </row>
    <row r="50" spans="1:13" x14ac:dyDescent="0.3">
      <c r="A50">
        <v>24</v>
      </c>
      <c r="B50">
        <f t="shared" si="12"/>
        <v>7.546495104818465E-4</v>
      </c>
      <c r="C50">
        <f t="shared" si="9"/>
        <v>7.546495104818465E-4</v>
      </c>
      <c r="D50" t="s">
        <v>35</v>
      </c>
      <c r="E50" t="s">
        <v>19</v>
      </c>
      <c r="F50">
        <v>1</v>
      </c>
      <c r="G50">
        <f t="shared" si="13"/>
        <v>95</v>
      </c>
      <c r="I50">
        <v>2150</v>
      </c>
      <c r="J50" t="s">
        <v>28</v>
      </c>
      <c r="K50">
        <f t="shared" si="14"/>
        <v>97.5</v>
      </c>
      <c r="L50" cm="1">
        <f t="array" ref="L50">STOWA2024_NDJF_T(A50*60,K50,I50,J50,"")</f>
        <v>2155.9209820380329</v>
      </c>
      <c r="M50">
        <f t="shared" si="4"/>
        <v>1.3915166766288638E-3</v>
      </c>
    </row>
    <row r="51" spans="1:13" x14ac:dyDescent="0.3">
      <c r="A51">
        <v>24</v>
      </c>
      <c r="B51">
        <f t="shared" si="12"/>
        <v>4.7722100651692752E-4</v>
      </c>
      <c r="C51">
        <f t="shared" si="9"/>
        <v>4.7722100651692752E-4</v>
      </c>
      <c r="D51" t="s">
        <v>35</v>
      </c>
      <c r="E51" t="s">
        <v>19</v>
      </c>
      <c r="F51">
        <v>1</v>
      </c>
      <c r="G51">
        <f t="shared" si="13"/>
        <v>100</v>
      </c>
      <c r="I51">
        <v>2150</v>
      </c>
      <c r="J51" t="s">
        <v>28</v>
      </c>
      <c r="K51">
        <f t="shared" si="14"/>
        <v>102.5</v>
      </c>
      <c r="L51" cm="1">
        <f t="array" ref="L51">STOWA2024_NDJF_T(A51*60,K51,I51,J51,"")</f>
        <v>3281.2142702510155</v>
      </c>
      <c r="M51">
        <f t="shared" si="4"/>
        <v>9.1429567011193629E-4</v>
      </c>
    </row>
    <row r="52" spans="1:13" x14ac:dyDescent="0.3">
      <c r="A52">
        <v>24</v>
      </c>
      <c r="B52">
        <f t="shared" si="12"/>
        <v>3.0601031920165697E-4</v>
      </c>
      <c r="C52">
        <f t="shared" si="9"/>
        <v>3.0601031920165697E-4</v>
      </c>
      <c r="D52" t="s">
        <v>35</v>
      </c>
      <c r="E52" t="s">
        <v>19</v>
      </c>
      <c r="F52">
        <v>1</v>
      </c>
      <c r="G52">
        <f t="shared" si="13"/>
        <v>105</v>
      </c>
      <c r="I52">
        <v>2150</v>
      </c>
      <c r="J52" t="s">
        <v>28</v>
      </c>
      <c r="K52">
        <f t="shared" si="14"/>
        <v>107.5</v>
      </c>
      <c r="L52" cm="1">
        <f t="array" ref="L52">STOWA2024_NDJF_T(A52*60,K52,I52,J52,"")</f>
        <v>4931.8958536657137</v>
      </c>
      <c r="M52">
        <f t="shared" si="4"/>
        <v>6.0828535091027932E-4</v>
      </c>
    </row>
    <row r="53" spans="1:13" x14ac:dyDescent="0.3">
      <c r="A53">
        <v>24</v>
      </c>
      <c r="B53">
        <f t="shared" si="12"/>
        <v>1.9879456793192021E-4</v>
      </c>
      <c r="C53">
        <f t="shared" si="9"/>
        <v>1.9879456793192021E-4</v>
      </c>
      <c r="D53" t="s">
        <v>35</v>
      </c>
      <c r="E53" t="s">
        <v>19</v>
      </c>
      <c r="F53">
        <v>1</v>
      </c>
      <c r="G53">
        <f t="shared" si="13"/>
        <v>110</v>
      </c>
      <c r="I53">
        <v>2150</v>
      </c>
      <c r="J53" t="s">
        <v>28</v>
      </c>
      <c r="K53">
        <f t="shared" si="14"/>
        <v>112.5</v>
      </c>
      <c r="L53" cm="1">
        <f t="array" ref="L53">STOWA2024_NDJF_T(A53*60,K53,I53,J53,"")</f>
        <v>7326.1722234137442</v>
      </c>
      <c r="M53">
        <f t="shared" si="4"/>
        <v>4.0949078297835911E-4</v>
      </c>
    </row>
    <row r="54" spans="1:13" x14ac:dyDescent="0.3">
      <c r="A54">
        <v>24</v>
      </c>
      <c r="B54">
        <f t="shared" si="12"/>
        <v>1.3074627563564934E-4</v>
      </c>
      <c r="C54">
        <f t="shared" si="9"/>
        <v>1.3074627563564934E-4</v>
      </c>
      <c r="D54" t="s">
        <v>35</v>
      </c>
      <c r="E54" t="s">
        <v>19</v>
      </c>
      <c r="F54">
        <v>1</v>
      </c>
      <c r="G54">
        <f t="shared" si="13"/>
        <v>115</v>
      </c>
      <c r="I54">
        <v>2150</v>
      </c>
      <c r="J54" t="s">
        <v>28</v>
      </c>
      <c r="K54">
        <f t="shared" si="14"/>
        <v>117.5</v>
      </c>
      <c r="L54" cm="1">
        <f t="array" ref="L54">STOWA2024_NDJF_T(A54*60,K54,I54,J54,"")</f>
        <v>10762.543910189308</v>
      </c>
      <c r="M54">
        <f t="shared" si="4"/>
        <v>2.7874450734270977E-4</v>
      </c>
    </row>
    <row r="55" spans="1:13" x14ac:dyDescent="0.3">
      <c r="A55">
        <v>24</v>
      </c>
      <c r="B55">
        <f t="shared" si="12"/>
        <v>8.6996725241038711E-5</v>
      </c>
      <c r="C55">
        <f t="shared" si="9"/>
        <v>8.6996725241038711E-5</v>
      </c>
      <c r="D55" t="s">
        <v>35</v>
      </c>
      <c r="E55" t="s">
        <v>19</v>
      </c>
      <c r="F55">
        <v>1</v>
      </c>
      <c r="G55">
        <f t="shared" si="13"/>
        <v>120</v>
      </c>
      <c r="I55">
        <v>2150</v>
      </c>
      <c r="J55" t="s">
        <v>28</v>
      </c>
      <c r="K55">
        <f t="shared" si="14"/>
        <v>122.5</v>
      </c>
      <c r="L55" cm="1">
        <f t="array" ref="L55">STOWA2024_NDJF_T(A55*60,K55,I55,J55,"")</f>
        <v>15645.552543649761</v>
      </c>
      <c r="M55">
        <f t="shared" si="4"/>
        <v>1.9174778210167106E-4</v>
      </c>
    </row>
    <row r="56" spans="1:13" x14ac:dyDescent="0.3">
      <c r="A56">
        <v>24</v>
      </c>
      <c r="B56">
        <f t="shared" si="12"/>
        <v>5.8526477548666452E-5</v>
      </c>
      <c r="C56">
        <f t="shared" si="9"/>
        <v>5.8526477548666452E-5</v>
      </c>
      <c r="D56" t="s">
        <v>35</v>
      </c>
      <c r="E56" t="s">
        <v>19</v>
      </c>
      <c r="F56">
        <v>1</v>
      </c>
      <c r="G56">
        <f t="shared" si="13"/>
        <v>125</v>
      </c>
      <c r="I56">
        <v>2150</v>
      </c>
      <c r="J56" t="s">
        <v>28</v>
      </c>
      <c r="K56">
        <f t="shared" si="14"/>
        <v>127.5</v>
      </c>
      <c r="L56" cm="1">
        <f t="array" ref="L56">STOWA2024_NDJF_T(A56*60,K56,I56,J56,"")</f>
        <v>22518.920754198094</v>
      </c>
      <c r="M56">
        <f t="shared" si="4"/>
        <v>1.332213045530046E-4</v>
      </c>
    </row>
    <row r="57" spans="1:13" x14ac:dyDescent="0.3">
      <c r="A57">
        <v>24</v>
      </c>
      <c r="B57">
        <f t="shared" si="12"/>
        <v>3.9785651884924174E-5</v>
      </c>
      <c r="C57">
        <f t="shared" si="9"/>
        <v>3.9785651884924174E-5</v>
      </c>
      <c r="D57" t="s">
        <v>35</v>
      </c>
      <c r="E57" t="s">
        <v>19</v>
      </c>
      <c r="F57">
        <v>1</v>
      </c>
      <c r="G57">
        <f t="shared" si="13"/>
        <v>130</v>
      </c>
      <c r="I57">
        <v>2150</v>
      </c>
      <c r="J57" t="s">
        <v>28</v>
      </c>
      <c r="K57">
        <f t="shared" si="14"/>
        <v>132.5</v>
      </c>
      <c r="L57" cm="1">
        <f t="array" ref="L57">STOWA2024_NDJF_T(A57*60,K57,I57,J57,"")</f>
        <v>32107.658204702224</v>
      </c>
      <c r="M57">
        <f t="shared" si="4"/>
        <v>9.3435652668080431E-5</v>
      </c>
    </row>
    <row r="58" spans="1:13" x14ac:dyDescent="0.3">
      <c r="A58">
        <v>24</v>
      </c>
      <c r="B58">
        <f t="shared" si="12"/>
        <v>2.7314498888420948E-5</v>
      </c>
      <c r="C58">
        <f t="shared" si="9"/>
        <v>2.7314498888420948E-5</v>
      </c>
      <c r="D58" t="s">
        <v>35</v>
      </c>
      <c r="E58" t="s">
        <v>19</v>
      </c>
      <c r="F58">
        <v>1</v>
      </c>
      <c r="G58">
        <f t="shared" si="13"/>
        <v>135</v>
      </c>
      <c r="I58">
        <v>2150</v>
      </c>
      <c r="J58" t="s">
        <v>28</v>
      </c>
      <c r="K58">
        <f t="shared" si="14"/>
        <v>137.5</v>
      </c>
      <c r="L58" cm="1">
        <f t="array" ref="L58">STOWA2024_NDJF_T(A58*60,K58,I58,J58,"")</f>
        <v>45371.259098066061</v>
      </c>
      <c r="M58">
        <f t="shared" si="4"/>
        <v>6.6121153779659484E-5</v>
      </c>
    </row>
    <row r="59" spans="1:13" x14ac:dyDescent="0.3">
      <c r="A59">
        <v>24</v>
      </c>
      <c r="B59">
        <f t="shared" si="12"/>
        <v>1.8929167875100215E-5</v>
      </c>
      <c r="C59">
        <f t="shared" si="9"/>
        <v>1.8929167875100215E-5</v>
      </c>
      <c r="D59" t="s">
        <v>35</v>
      </c>
      <c r="E59" t="s">
        <v>19</v>
      </c>
      <c r="F59">
        <v>1</v>
      </c>
      <c r="G59">
        <f t="shared" si="13"/>
        <v>140</v>
      </c>
      <c r="I59">
        <v>2150</v>
      </c>
      <c r="J59" t="s">
        <v>28</v>
      </c>
      <c r="K59">
        <f t="shared" si="14"/>
        <v>142.5</v>
      </c>
      <c r="L59" cm="1">
        <f t="array" ref="L59">STOWA2024_NDJF_T(A59*60,K59,I59,J59,"")</f>
        <v>63570.115613849739</v>
      </c>
      <c r="M59">
        <f t="shared" si="4"/>
        <v>4.7191985904559268E-5</v>
      </c>
    </row>
    <row r="60" spans="1:13" x14ac:dyDescent="0.3">
      <c r="A60">
        <v>24</v>
      </c>
      <c r="B60">
        <f t="shared" si="12"/>
        <v>1.3236264684118115E-5</v>
      </c>
      <c r="C60">
        <f t="shared" si="9"/>
        <v>1.3236264684118115E-5</v>
      </c>
      <c r="D60" t="s">
        <v>35</v>
      </c>
      <c r="E60" t="s">
        <v>19</v>
      </c>
      <c r="F60">
        <v>1</v>
      </c>
      <c r="G60">
        <f t="shared" si="13"/>
        <v>145</v>
      </c>
      <c r="I60">
        <v>2150</v>
      </c>
      <c r="J60" t="s">
        <v>28</v>
      </c>
      <c r="K60">
        <f t="shared" si="14"/>
        <v>147.5</v>
      </c>
      <c r="L60" cm="1">
        <f t="array" ref="L60">STOWA2024_NDJF_T(A60*60,K60,I60,J60,"")</f>
        <v>88350.35429004574</v>
      </c>
      <c r="M60">
        <f t="shared" si="4"/>
        <v>3.3955721220441153E-5</v>
      </c>
    </row>
    <row r="61" spans="1:13" x14ac:dyDescent="0.3">
      <c r="A61">
        <v>24</v>
      </c>
      <c r="B61">
        <f t="shared" si="12"/>
        <v>9.3343518379900058E-6</v>
      </c>
      <c r="C61">
        <f t="shared" si="9"/>
        <v>9.3343518379900058E-6</v>
      </c>
      <c r="D61" t="s">
        <v>35</v>
      </c>
      <c r="E61" t="s">
        <v>19</v>
      </c>
      <c r="F61">
        <v>1</v>
      </c>
      <c r="G61">
        <f t="shared" si="13"/>
        <v>150</v>
      </c>
      <c r="I61">
        <v>2150</v>
      </c>
      <c r="J61" t="s">
        <v>28</v>
      </c>
      <c r="K61">
        <f t="shared" si="14"/>
        <v>152.5</v>
      </c>
      <c r="L61" cm="1">
        <f t="array" ref="L61">STOWA2024_NDJF_T(A61*60,K61,I61,J61,"")</f>
        <v>121845.37559223843</v>
      </c>
      <c r="M61">
        <f t="shared" si="4"/>
        <v>2.4621369382451147E-5</v>
      </c>
    </row>
    <row r="62" spans="1:13" x14ac:dyDescent="0.3">
      <c r="A62">
        <v>24</v>
      </c>
      <c r="B62">
        <f t="shared" si="12"/>
        <v>6.6361997303306789E-6</v>
      </c>
      <c r="C62">
        <f t="shared" si="9"/>
        <v>6.6361997303306789E-6</v>
      </c>
      <c r="D62" t="s">
        <v>35</v>
      </c>
      <c r="E62" t="s">
        <v>19</v>
      </c>
      <c r="F62">
        <v>1</v>
      </c>
      <c r="G62">
        <f t="shared" si="13"/>
        <v>155</v>
      </c>
      <c r="I62">
        <v>2150</v>
      </c>
      <c r="J62" t="s">
        <v>28</v>
      </c>
      <c r="K62">
        <f t="shared" si="14"/>
        <v>157.5</v>
      </c>
      <c r="L62" cm="1">
        <f t="array" ref="L62">STOWA2024_NDJF_T(A62*60,K62,I62,J62,"")</f>
        <v>166804.09793333794</v>
      </c>
      <c r="M62">
        <f t="shared" si="4"/>
        <v>1.7985169652120468E-5</v>
      </c>
    </row>
    <row r="63" spans="1:13" x14ac:dyDescent="0.3">
      <c r="A63">
        <v>24</v>
      </c>
      <c r="B63" s="1">
        <f>M62</f>
        <v>1.7985169652120468E-5</v>
      </c>
      <c r="C63">
        <f t="shared" si="9"/>
        <v>1.7985169652120468E-5</v>
      </c>
      <c r="D63" t="s">
        <v>35</v>
      </c>
      <c r="E63" t="s">
        <v>19</v>
      </c>
      <c r="F63">
        <v>1</v>
      </c>
      <c r="G63">
        <f t="shared" si="13"/>
        <v>160</v>
      </c>
      <c r="I63">
        <v>2150</v>
      </c>
      <c r="J63" t="s">
        <v>28</v>
      </c>
      <c r="K63" s="1">
        <v>999</v>
      </c>
      <c r="L63" cm="1">
        <f t="array" ref="L63">STOWA2024_NDJF_T(A63*60,K63,I63,J63,"")</f>
        <v>368354496195447.56</v>
      </c>
      <c r="M63">
        <f t="shared" si="4"/>
        <v>8.144328441719932E-15</v>
      </c>
    </row>
    <row r="64" spans="1:13" x14ac:dyDescent="0.3">
      <c r="A64">
        <v>48</v>
      </c>
      <c r="B64" s="1">
        <f>365.25*24/A64 - M64</f>
        <v>114.34320635431345</v>
      </c>
      <c r="C64">
        <f>B64</f>
        <v>114.34320635431345</v>
      </c>
      <c r="D64" t="s">
        <v>35</v>
      </c>
      <c r="E64" t="s">
        <v>19</v>
      </c>
      <c r="F64">
        <v>1</v>
      </c>
      <c r="G64">
        <v>10</v>
      </c>
      <c r="I64">
        <v>2150</v>
      </c>
      <c r="J64" t="s">
        <v>28</v>
      </c>
      <c r="K64" s="1">
        <v>12.5</v>
      </c>
      <c r="L64" cm="1">
        <f t="array" ref="L64">STOWA2024_NDJF_T(A64*60,K64,I64,J64,"")</f>
        <v>4.3935576964585409E-2</v>
      </c>
      <c r="M64">
        <f t="shared" si="4"/>
        <v>68.281793645686548</v>
      </c>
    </row>
    <row r="65" spans="1:13" x14ac:dyDescent="0.3">
      <c r="A65">
        <v>48</v>
      </c>
      <c r="B65">
        <f t="shared" ref="B65:B69" si="15">M64-M65</f>
        <v>32.919938373562914</v>
      </c>
      <c r="C65">
        <f t="shared" ref="C65:C94" si="16">B65</f>
        <v>32.919938373562914</v>
      </c>
      <c r="D65" t="s">
        <v>35</v>
      </c>
      <c r="E65" t="s">
        <v>19</v>
      </c>
      <c r="F65">
        <v>1</v>
      </c>
      <c r="G65">
        <f t="shared" ref="G65:G69" si="17">G64+5</f>
        <v>15</v>
      </c>
      <c r="I65">
        <v>2150</v>
      </c>
      <c r="J65" t="s">
        <v>28</v>
      </c>
      <c r="K65">
        <f t="shared" ref="K65:K69" si="18">AVERAGE(G65:G66)</f>
        <v>17.5</v>
      </c>
      <c r="L65" cm="1">
        <f t="array" ref="L65">STOWA2024_NDJF_T(A65*60,K65,I65,J65,"")</f>
        <v>8.4837177713493778E-2</v>
      </c>
      <c r="M65">
        <f t="shared" si="4"/>
        <v>35.361855272123634</v>
      </c>
    </row>
    <row r="66" spans="1:13" x14ac:dyDescent="0.3">
      <c r="A66">
        <v>48</v>
      </c>
      <c r="B66">
        <f t="shared" si="15"/>
        <v>16.614842176830532</v>
      </c>
      <c r="C66">
        <f t="shared" si="16"/>
        <v>16.614842176830532</v>
      </c>
      <c r="D66" t="s">
        <v>35</v>
      </c>
      <c r="E66" t="s">
        <v>19</v>
      </c>
      <c r="F66">
        <v>1</v>
      </c>
      <c r="G66">
        <f t="shared" si="17"/>
        <v>20</v>
      </c>
      <c r="I66">
        <v>2150</v>
      </c>
      <c r="J66" t="s">
        <v>28</v>
      </c>
      <c r="K66">
        <f t="shared" si="18"/>
        <v>22.5</v>
      </c>
      <c r="L66" cm="1">
        <f t="array" ref="L66">STOWA2024_NDJF_T(A66*60,K66,I66,J66,"")</f>
        <v>0.16002549231446495</v>
      </c>
      <c r="M66">
        <f t="shared" si="4"/>
        <v>18.747013095293102</v>
      </c>
    </row>
    <row r="67" spans="1:13" x14ac:dyDescent="0.3">
      <c r="A67">
        <v>48</v>
      </c>
      <c r="B67">
        <f t="shared" si="15"/>
        <v>8.5896697013581722</v>
      </c>
      <c r="C67">
        <f t="shared" si="16"/>
        <v>8.5896697013581722</v>
      </c>
      <c r="D67" t="s">
        <v>35</v>
      </c>
      <c r="E67" t="s">
        <v>19</v>
      </c>
      <c r="F67">
        <v>1</v>
      </c>
      <c r="G67">
        <f t="shared" si="17"/>
        <v>25</v>
      </c>
      <c r="I67">
        <v>2150</v>
      </c>
      <c r="J67" t="s">
        <v>28</v>
      </c>
      <c r="K67">
        <f t="shared" si="18"/>
        <v>27.5</v>
      </c>
      <c r="L67" cm="1">
        <f t="array" ref="L67">STOWA2024_NDJF_T(A67*60,K67,I67,J67,"")</f>
        <v>0.29535281851269651</v>
      </c>
      <c r="M67">
        <f t="shared" ref="M67:M130" si="19">1/L67 * 12/4</f>
        <v>10.15734339393493</v>
      </c>
    </row>
    <row r="68" spans="1:13" x14ac:dyDescent="0.3">
      <c r="A68">
        <v>48</v>
      </c>
      <c r="B68">
        <f t="shared" si="15"/>
        <v>4.5408458914417587</v>
      </c>
      <c r="C68">
        <f t="shared" si="16"/>
        <v>4.5408458914417587</v>
      </c>
      <c r="D68" t="s">
        <v>35</v>
      </c>
      <c r="E68" t="s">
        <v>19</v>
      </c>
      <c r="F68">
        <v>1</v>
      </c>
      <c r="G68">
        <f t="shared" si="17"/>
        <v>30</v>
      </c>
      <c r="I68">
        <v>2150</v>
      </c>
      <c r="J68" t="s">
        <v>28</v>
      </c>
      <c r="K68">
        <f t="shared" si="18"/>
        <v>32.5</v>
      </c>
      <c r="L68" cm="1">
        <f t="array" ref="L68">STOWA2024_NDJF_T(A68*60,K68,I68,J68,"")</f>
        <v>0.53414071646400552</v>
      </c>
      <c r="M68">
        <f t="shared" si="19"/>
        <v>5.6164975024931714</v>
      </c>
    </row>
    <row r="69" spans="1:13" x14ac:dyDescent="0.3">
      <c r="A69">
        <v>48</v>
      </c>
      <c r="B69">
        <f t="shared" si="15"/>
        <v>2.4511628837566835</v>
      </c>
      <c r="C69">
        <f t="shared" si="16"/>
        <v>2.4511628837566835</v>
      </c>
      <c r="D69" t="s">
        <v>35</v>
      </c>
      <c r="E69" t="s">
        <v>19</v>
      </c>
      <c r="F69">
        <v>1</v>
      </c>
      <c r="G69">
        <f t="shared" si="17"/>
        <v>35</v>
      </c>
      <c r="I69">
        <v>2150</v>
      </c>
      <c r="J69" t="s">
        <v>28</v>
      </c>
      <c r="K69">
        <f t="shared" si="18"/>
        <v>37.5</v>
      </c>
      <c r="L69" cm="1">
        <f t="array" ref="L69">STOWA2024_NDJF_T(A69*60,K69,I69,J69,"")</f>
        <v>0.94776709616802379</v>
      </c>
      <c r="M69">
        <f t="shared" si="19"/>
        <v>3.1653346187364879</v>
      </c>
    </row>
    <row r="70" spans="1:13" x14ac:dyDescent="0.3">
      <c r="A70">
        <v>48</v>
      </c>
      <c r="B70">
        <f>M69-M70</f>
        <v>1.3490857530998597</v>
      </c>
      <c r="C70">
        <f t="shared" si="16"/>
        <v>1.3490857530998597</v>
      </c>
      <c r="D70" t="s">
        <v>35</v>
      </c>
      <c r="E70" t="s">
        <v>19</v>
      </c>
      <c r="F70">
        <v>1</v>
      </c>
      <c r="G70">
        <f>G69+5</f>
        <v>40</v>
      </c>
      <c r="I70">
        <v>2150</v>
      </c>
      <c r="J70" t="s">
        <v>28</v>
      </c>
      <c r="K70">
        <f>AVERAGE(G70:G71)</f>
        <v>42.5</v>
      </c>
      <c r="L70" cm="1">
        <f t="array" ref="L70">STOWA2024_NDJF_T(A70*60,K70,I70,J70,"")</f>
        <v>1.6517560213029758</v>
      </c>
      <c r="M70">
        <f t="shared" si="19"/>
        <v>1.8162488656366282</v>
      </c>
    </row>
    <row r="71" spans="1:13" x14ac:dyDescent="0.3">
      <c r="A71">
        <v>48</v>
      </c>
      <c r="B71">
        <f t="shared" ref="B71:B93" si="20">M70-M71</f>
        <v>0.7565987417892015</v>
      </c>
      <c r="C71">
        <f t="shared" si="16"/>
        <v>0.7565987417892015</v>
      </c>
      <c r="D71" t="s">
        <v>35</v>
      </c>
      <c r="E71" t="s">
        <v>19</v>
      </c>
      <c r="F71">
        <v>1</v>
      </c>
      <c r="G71">
        <f t="shared" ref="G71:G94" si="21">G70+5</f>
        <v>45</v>
      </c>
      <c r="I71">
        <v>2150</v>
      </c>
      <c r="J71" t="s">
        <v>28</v>
      </c>
      <c r="K71">
        <f t="shared" ref="K71:K93" si="22">AVERAGE(G71:G72)</f>
        <v>47.5</v>
      </c>
      <c r="L71" cm="1">
        <f t="array" ref="L71">STOWA2024_NDJF_T(A71*60,K71,I71,J71,"")</f>
        <v>2.8311231532795573</v>
      </c>
      <c r="M71">
        <f t="shared" si="19"/>
        <v>1.0596501238474267</v>
      </c>
    </row>
    <row r="72" spans="1:13" x14ac:dyDescent="0.3">
      <c r="A72">
        <v>48</v>
      </c>
      <c r="B72">
        <f t="shared" si="20"/>
        <v>0.43159607518186294</v>
      </c>
      <c r="C72">
        <f t="shared" si="16"/>
        <v>0.43159607518186294</v>
      </c>
      <c r="D72" t="s">
        <v>35</v>
      </c>
      <c r="E72" t="s">
        <v>19</v>
      </c>
      <c r="F72">
        <v>1</v>
      </c>
      <c r="G72">
        <f t="shared" si="21"/>
        <v>50</v>
      </c>
      <c r="I72">
        <v>2150</v>
      </c>
      <c r="J72" t="s">
        <v>28</v>
      </c>
      <c r="K72">
        <f t="shared" si="22"/>
        <v>52.5</v>
      </c>
      <c r="L72" cm="1">
        <f t="array" ref="L72">STOWA2024_NDJF_T(A72*60,K72,I72,J72,"")</f>
        <v>4.7766589617153912</v>
      </c>
      <c r="M72">
        <f t="shared" si="19"/>
        <v>0.6280540486655638</v>
      </c>
    </row>
    <row r="73" spans="1:13" x14ac:dyDescent="0.3">
      <c r="A73">
        <v>48</v>
      </c>
      <c r="B73">
        <f t="shared" si="20"/>
        <v>0.25021665714493269</v>
      </c>
      <c r="C73">
        <f t="shared" si="16"/>
        <v>0.25021665714493269</v>
      </c>
      <c r="D73" t="s">
        <v>35</v>
      </c>
      <c r="E73" t="s">
        <v>19</v>
      </c>
      <c r="F73">
        <v>1</v>
      </c>
      <c r="G73">
        <f t="shared" si="21"/>
        <v>55</v>
      </c>
      <c r="I73">
        <v>2150</v>
      </c>
      <c r="J73" t="s">
        <v>28</v>
      </c>
      <c r="K73">
        <f t="shared" si="22"/>
        <v>57.5</v>
      </c>
      <c r="L73" cm="1">
        <f t="array" ref="L73">STOWA2024_NDJF_T(A73*60,K73,I73,J73,"")</f>
        <v>7.9399235420462357</v>
      </c>
      <c r="M73">
        <f t="shared" si="19"/>
        <v>0.37783739152063112</v>
      </c>
    </row>
    <row r="74" spans="1:13" x14ac:dyDescent="0.3">
      <c r="A74">
        <v>48</v>
      </c>
      <c r="B74">
        <f t="shared" si="20"/>
        <v>0.14731550027172313</v>
      </c>
      <c r="C74">
        <f t="shared" si="16"/>
        <v>0.14731550027172313</v>
      </c>
      <c r="D74" t="s">
        <v>35</v>
      </c>
      <c r="E74" t="s">
        <v>19</v>
      </c>
      <c r="F74">
        <v>1</v>
      </c>
      <c r="G74">
        <f t="shared" si="21"/>
        <v>60</v>
      </c>
      <c r="I74">
        <v>2150</v>
      </c>
      <c r="J74" t="s">
        <v>28</v>
      </c>
      <c r="K74">
        <f t="shared" si="22"/>
        <v>62.5</v>
      </c>
      <c r="L74" cm="1">
        <f t="array" ref="L74">STOWA2024_NDJF_T(A74*60,K74,I74,J74,"")</f>
        <v>13.013948409614271</v>
      </c>
      <c r="M74">
        <f t="shared" si="19"/>
        <v>0.23052189124890798</v>
      </c>
    </row>
    <row r="75" spans="1:13" x14ac:dyDescent="0.3">
      <c r="A75">
        <v>48</v>
      </c>
      <c r="B75">
        <f t="shared" si="20"/>
        <v>8.7993438319759226E-2</v>
      </c>
      <c r="C75">
        <f t="shared" si="16"/>
        <v>8.7993438319759226E-2</v>
      </c>
      <c r="D75" t="s">
        <v>35</v>
      </c>
      <c r="E75" t="s">
        <v>19</v>
      </c>
      <c r="F75">
        <v>1</v>
      </c>
      <c r="G75">
        <f t="shared" si="21"/>
        <v>65</v>
      </c>
      <c r="I75">
        <v>2150</v>
      </c>
      <c r="J75" t="s">
        <v>28</v>
      </c>
      <c r="K75">
        <f t="shared" si="22"/>
        <v>67.5</v>
      </c>
      <c r="L75" cm="1">
        <f t="array" ref="L75">STOWA2024_NDJF_T(A75*60,K75,I75,J75,"")</f>
        <v>21.04842884593231</v>
      </c>
      <c r="M75">
        <f t="shared" si="19"/>
        <v>0.14252845292914876</v>
      </c>
    </row>
    <row r="76" spans="1:13" x14ac:dyDescent="0.3">
      <c r="A76">
        <v>48</v>
      </c>
      <c r="B76">
        <f t="shared" si="20"/>
        <v>5.3287343232837764E-2</v>
      </c>
      <c r="C76">
        <f t="shared" si="16"/>
        <v>5.3287343232837764E-2</v>
      </c>
      <c r="D76" t="s">
        <v>35</v>
      </c>
      <c r="E76" t="s">
        <v>19</v>
      </c>
      <c r="F76">
        <v>1</v>
      </c>
      <c r="G76">
        <f t="shared" si="21"/>
        <v>70</v>
      </c>
      <c r="I76">
        <v>2150</v>
      </c>
      <c r="J76" t="s">
        <v>28</v>
      </c>
      <c r="K76">
        <f t="shared" si="22"/>
        <v>72.5</v>
      </c>
      <c r="L76" cm="1">
        <f t="array" ref="L76">STOWA2024_NDJF_T(A76*60,K76,I76,J76,"")</f>
        <v>33.616793988880808</v>
      </c>
      <c r="M76">
        <f t="shared" si="19"/>
        <v>8.9241109696310994E-2</v>
      </c>
    </row>
    <row r="77" spans="1:13" x14ac:dyDescent="0.3">
      <c r="A77">
        <v>48</v>
      </c>
      <c r="B77">
        <f t="shared" si="20"/>
        <v>3.2692377655613551E-2</v>
      </c>
      <c r="C77">
        <f t="shared" si="16"/>
        <v>3.2692377655613551E-2</v>
      </c>
      <c r="D77" t="s">
        <v>35</v>
      </c>
      <c r="E77" t="s">
        <v>19</v>
      </c>
      <c r="F77">
        <v>1</v>
      </c>
      <c r="G77">
        <f t="shared" si="21"/>
        <v>75</v>
      </c>
      <c r="I77">
        <v>2150</v>
      </c>
      <c r="J77" t="s">
        <v>28</v>
      </c>
      <c r="K77">
        <f t="shared" si="22"/>
        <v>77.5</v>
      </c>
      <c r="L77" cm="1">
        <f t="array" ref="L77">STOWA2024_NDJF_T(A77*60,K77,I77,J77,"")</f>
        <v>53.051587396176032</v>
      </c>
      <c r="M77">
        <f t="shared" si="19"/>
        <v>5.6548732040697443E-2</v>
      </c>
    </row>
    <row r="78" spans="1:13" x14ac:dyDescent="0.3">
      <c r="A78">
        <v>48</v>
      </c>
      <c r="B78">
        <f t="shared" si="20"/>
        <v>2.0306008428922002E-2</v>
      </c>
      <c r="C78">
        <f t="shared" si="16"/>
        <v>2.0306008428922002E-2</v>
      </c>
      <c r="D78" t="s">
        <v>35</v>
      </c>
      <c r="E78" t="s">
        <v>19</v>
      </c>
      <c r="F78">
        <v>1</v>
      </c>
      <c r="G78">
        <f t="shared" si="21"/>
        <v>80</v>
      </c>
      <c r="I78">
        <v>2150</v>
      </c>
      <c r="J78" t="s">
        <v>28</v>
      </c>
      <c r="K78">
        <f t="shared" si="22"/>
        <v>82.5</v>
      </c>
      <c r="L78" cm="1">
        <f t="array" ref="L78">STOWA2024_NDJF_T(A78*60,K78,I78,J78,"")</f>
        <v>82.775235993171478</v>
      </c>
      <c r="M78">
        <f t="shared" si="19"/>
        <v>3.624272361177544E-2</v>
      </c>
    </row>
    <row r="79" spans="1:13" x14ac:dyDescent="0.3">
      <c r="A79">
        <v>48</v>
      </c>
      <c r="B79">
        <f t="shared" si="20"/>
        <v>1.2762063417529265E-2</v>
      </c>
      <c r="C79">
        <f t="shared" si="16"/>
        <v>1.2762063417529265E-2</v>
      </c>
      <c r="D79" t="s">
        <v>35</v>
      </c>
      <c r="E79" t="s">
        <v>19</v>
      </c>
      <c r="F79">
        <v>1</v>
      </c>
      <c r="G79">
        <f t="shared" si="21"/>
        <v>85</v>
      </c>
      <c r="I79">
        <v>2150</v>
      </c>
      <c r="J79" t="s">
        <v>28</v>
      </c>
      <c r="K79">
        <f t="shared" si="22"/>
        <v>87.5</v>
      </c>
      <c r="L79" cm="1">
        <f t="array" ref="L79">STOWA2024_NDJF_T(A79*60,K79,I79,J79,"")</f>
        <v>127.76472105904143</v>
      </c>
      <c r="M79">
        <f t="shared" si="19"/>
        <v>2.3480660194246175E-2</v>
      </c>
    </row>
    <row r="80" spans="1:13" x14ac:dyDescent="0.3">
      <c r="A80">
        <v>48</v>
      </c>
      <c r="B80">
        <f t="shared" si="20"/>
        <v>8.1105549202269041E-3</v>
      </c>
      <c r="C80">
        <f t="shared" si="16"/>
        <v>8.1105549202269041E-3</v>
      </c>
      <c r="D80" t="s">
        <v>35</v>
      </c>
      <c r="E80" t="s">
        <v>19</v>
      </c>
      <c r="F80">
        <v>1</v>
      </c>
      <c r="G80">
        <f t="shared" si="21"/>
        <v>90</v>
      </c>
      <c r="I80">
        <v>2150</v>
      </c>
      <c r="J80" t="s">
        <v>28</v>
      </c>
      <c r="K80">
        <f t="shared" si="22"/>
        <v>92.5</v>
      </c>
      <c r="L80" cm="1">
        <f t="array" ref="L80">STOWA2024_NDJF_T(A80*60,K80,I80,J80,"")</f>
        <v>195.18408927693062</v>
      </c>
      <c r="M80">
        <f t="shared" si="19"/>
        <v>1.5370105274019271E-2</v>
      </c>
    </row>
    <row r="81" spans="1:13" x14ac:dyDescent="0.3">
      <c r="A81">
        <v>48</v>
      </c>
      <c r="B81">
        <f t="shared" si="20"/>
        <v>5.209748652678748E-3</v>
      </c>
      <c r="C81">
        <f t="shared" si="16"/>
        <v>5.209748652678748E-3</v>
      </c>
      <c r="D81" t="s">
        <v>35</v>
      </c>
      <c r="E81" t="s">
        <v>19</v>
      </c>
      <c r="F81">
        <v>1</v>
      </c>
      <c r="G81">
        <f t="shared" si="21"/>
        <v>95</v>
      </c>
      <c r="I81">
        <v>2150</v>
      </c>
      <c r="J81" t="s">
        <v>28</v>
      </c>
      <c r="K81">
        <f t="shared" si="22"/>
        <v>97.5</v>
      </c>
      <c r="L81" cm="1">
        <f t="array" ref="L81">STOWA2024_NDJF_T(A81*60,K81,I81,J81,"")</f>
        <v>295.26522658652414</v>
      </c>
      <c r="M81">
        <f t="shared" si="19"/>
        <v>1.0160356621340523E-2</v>
      </c>
    </row>
    <row r="82" spans="1:13" x14ac:dyDescent="0.3">
      <c r="A82">
        <v>48</v>
      </c>
      <c r="B82">
        <f t="shared" si="20"/>
        <v>3.3806111574762156E-3</v>
      </c>
      <c r="C82">
        <f t="shared" si="16"/>
        <v>3.3806111574762156E-3</v>
      </c>
      <c r="D82" t="s">
        <v>35</v>
      </c>
      <c r="E82" t="s">
        <v>19</v>
      </c>
      <c r="F82">
        <v>1</v>
      </c>
      <c r="G82">
        <f t="shared" si="21"/>
        <v>100</v>
      </c>
      <c r="I82">
        <v>2150</v>
      </c>
      <c r="J82" t="s">
        <v>28</v>
      </c>
      <c r="K82">
        <f t="shared" si="22"/>
        <v>102.5</v>
      </c>
      <c r="L82" cm="1">
        <f t="array" ref="L82">STOWA2024_NDJF_T(A82*60,K82,I82,J82,"")</f>
        <v>442.49448832405949</v>
      </c>
      <c r="M82">
        <f t="shared" si="19"/>
        <v>6.7797454638643074E-3</v>
      </c>
    </row>
    <row r="83" spans="1:13" x14ac:dyDescent="0.3">
      <c r="A83">
        <v>48</v>
      </c>
      <c r="B83">
        <f t="shared" si="20"/>
        <v>2.2150714330163631E-3</v>
      </c>
      <c r="C83">
        <f t="shared" si="16"/>
        <v>2.2150714330163631E-3</v>
      </c>
      <c r="D83" t="s">
        <v>35</v>
      </c>
      <c r="E83" t="s">
        <v>19</v>
      </c>
      <c r="F83">
        <v>1</v>
      </c>
      <c r="G83">
        <f t="shared" si="21"/>
        <v>105</v>
      </c>
      <c r="I83">
        <v>2150</v>
      </c>
      <c r="J83" t="s">
        <v>28</v>
      </c>
      <c r="K83">
        <f t="shared" si="22"/>
        <v>107.5</v>
      </c>
      <c r="L83" cm="1">
        <f t="array" ref="L83">STOWA2024_NDJF_T(A83*60,K83,I83,J83,"")</f>
        <v>657.22108078826238</v>
      </c>
      <c r="M83">
        <f t="shared" si="19"/>
        <v>4.5646740308479443E-3</v>
      </c>
    </row>
    <row r="84" spans="1:13" x14ac:dyDescent="0.3">
      <c r="A84">
        <v>48</v>
      </c>
      <c r="B84">
        <f t="shared" si="20"/>
        <v>1.4649042264903711E-3</v>
      </c>
      <c r="C84">
        <f t="shared" si="16"/>
        <v>1.4649042264903711E-3</v>
      </c>
      <c r="D84" t="s">
        <v>35</v>
      </c>
      <c r="E84" t="s">
        <v>19</v>
      </c>
      <c r="F84">
        <v>1</v>
      </c>
      <c r="G84">
        <f t="shared" si="21"/>
        <v>110</v>
      </c>
      <c r="I84">
        <v>2150</v>
      </c>
      <c r="J84" t="s">
        <v>28</v>
      </c>
      <c r="K84">
        <f t="shared" si="22"/>
        <v>112.5</v>
      </c>
      <c r="L84" cm="1">
        <f t="array" ref="L84">STOWA2024_NDJF_T(A84*60,K84,I84,J84,"")</f>
        <v>967.8138021032014</v>
      </c>
      <c r="M84">
        <f t="shared" si="19"/>
        <v>3.0997698043575732E-3</v>
      </c>
    </row>
    <row r="85" spans="1:13" x14ac:dyDescent="0.3">
      <c r="A85">
        <v>48</v>
      </c>
      <c r="B85">
        <f t="shared" si="20"/>
        <v>9.7743206300076029E-4</v>
      </c>
      <c r="C85">
        <f t="shared" si="16"/>
        <v>9.7743206300076029E-4</v>
      </c>
      <c r="D85" t="s">
        <v>35</v>
      </c>
      <c r="E85" t="s">
        <v>19</v>
      </c>
      <c r="F85">
        <v>1</v>
      </c>
      <c r="G85">
        <f t="shared" si="21"/>
        <v>115</v>
      </c>
      <c r="I85">
        <v>2150</v>
      </c>
      <c r="J85" t="s">
        <v>28</v>
      </c>
      <c r="K85">
        <f t="shared" si="22"/>
        <v>117.5</v>
      </c>
      <c r="L85" cm="1">
        <f t="array" ref="L85">STOWA2024_NDJF_T(A85*60,K85,I85,J85,"")</f>
        <v>1413.5356223190456</v>
      </c>
      <c r="M85">
        <f t="shared" si="19"/>
        <v>2.1223377413568129E-3</v>
      </c>
    </row>
    <row r="86" spans="1:13" x14ac:dyDescent="0.3">
      <c r="A86">
        <v>48</v>
      </c>
      <c r="B86">
        <f t="shared" si="20"/>
        <v>6.5773485120121248E-4</v>
      </c>
      <c r="C86">
        <f t="shared" si="16"/>
        <v>6.5773485120121248E-4</v>
      </c>
      <c r="D86" t="s">
        <v>35</v>
      </c>
      <c r="E86" t="s">
        <v>19</v>
      </c>
      <c r="F86">
        <v>1</v>
      </c>
      <c r="G86">
        <f t="shared" si="21"/>
        <v>120</v>
      </c>
      <c r="I86">
        <v>2150</v>
      </c>
      <c r="J86" t="s">
        <v>28</v>
      </c>
      <c r="K86">
        <f t="shared" si="22"/>
        <v>122.5</v>
      </c>
      <c r="L86" cm="1">
        <f t="array" ref="L86">STOWA2024_NDJF_T(A86*60,K86,I86,J86,"")</f>
        <v>2048.336801848915</v>
      </c>
      <c r="M86">
        <f t="shared" si="19"/>
        <v>1.4646028901556005E-3</v>
      </c>
    </row>
    <row r="87" spans="1:13" x14ac:dyDescent="0.3">
      <c r="A87">
        <v>48</v>
      </c>
      <c r="B87">
        <f t="shared" si="20"/>
        <v>4.4624539384547214E-4</v>
      </c>
      <c r="C87">
        <f t="shared" si="16"/>
        <v>4.4624539384547214E-4</v>
      </c>
      <c r="D87" t="s">
        <v>35</v>
      </c>
      <c r="E87" t="s">
        <v>19</v>
      </c>
      <c r="F87">
        <v>1</v>
      </c>
      <c r="G87">
        <f t="shared" si="21"/>
        <v>125</v>
      </c>
      <c r="I87">
        <v>2150</v>
      </c>
      <c r="J87" t="s">
        <v>28</v>
      </c>
      <c r="K87">
        <f t="shared" si="22"/>
        <v>127.5</v>
      </c>
      <c r="L87" cm="1">
        <f t="array" ref="L87">STOWA2024_NDJF_T(A87*60,K87,I87,J87,"")</f>
        <v>2945.9202793420463</v>
      </c>
      <c r="M87">
        <f t="shared" si="19"/>
        <v>1.0183574963101283E-3</v>
      </c>
    </row>
    <row r="88" spans="1:13" x14ac:dyDescent="0.3">
      <c r="A88">
        <v>48</v>
      </c>
      <c r="B88">
        <f t="shared" si="20"/>
        <v>3.051251507866302E-4</v>
      </c>
      <c r="C88">
        <f t="shared" si="16"/>
        <v>3.051251507866302E-4</v>
      </c>
      <c r="D88" t="s">
        <v>35</v>
      </c>
      <c r="E88" t="s">
        <v>19</v>
      </c>
      <c r="F88">
        <v>1</v>
      </c>
      <c r="G88">
        <f t="shared" si="21"/>
        <v>130</v>
      </c>
      <c r="I88">
        <v>2150</v>
      </c>
      <c r="J88" t="s">
        <v>28</v>
      </c>
      <c r="K88">
        <f t="shared" si="22"/>
        <v>132.5</v>
      </c>
      <c r="L88" cm="1">
        <f t="array" ref="L88">STOWA2024_NDJF_T(A88*60,K88,I88,J88,"")</f>
        <v>4206.2029559218336</v>
      </c>
      <c r="M88">
        <f t="shared" si="19"/>
        <v>7.1323234552349811E-4</v>
      </c>
    </row>
    <row r="89" spans="1:13" x14ac:dyDescent="0.3">
      <c r="A89">
        <v>48</v>
      </c>
      <c r="B89">
        <f t="shared" si="20"/>
        <v>2.1021474595591403E-4</v>
      </c>
      <c r="C89">
        <f t="shared" si="16"/>
        <v>2.1021474595591403E-4</v>
      </c>
      <c r="D89" t="s">
        <v>35</v>
      </c>
      <c r="E89" t="s">
        <v>19</v>
      </c>
      <c r="F89">
        <v>1</v>
      </c>
      <c r="G89">
        <f t="shared" si="21"/>
        <v>135</v>
      </c>
      <c r="I89">
        <v>2150</v>
      </c>
      <c r="J89" t="s">
        <v>28</v>
      </c>
      <c r="K89">
        <f t="shared" si="22"/>
        <v>137.5</v>
      </c>
      <c r="L89" cm="1">
        <f t="array" ref="L89">STOWA2024_NDJF_T(A89*60,K89,I89,J89,"")</f>
        <v>5964.0060359298186</v>
      </c>
      <c r="M89">
        <f t="shared" si="19"/>
        <v>5.0301759956758408E-4</v>
      </c>
    </row>
    <row r="90" spans="1:13" x14ac:dyDescent="0.3">
      <c r="A90">
        <v>48</v>
      </c>
      <c r="B90">
        <f t="shared" si="20"/>
        <v>1.4587106928422858E-4</v>
      </c>
      <c r="C90">
        <f t="shared" si="16"/>
        <v>1.4587106928422858E-4</v>
      </c>
      <c r="D90" t="s">
        <v>35</v>
      </c>
      <c r="E90" t="s">
        <v>19</v>
      </c>
      <c r="F90">
        <v>1</v>
      </c>
      <c r="G90">
        <f t="shared" si="21"/>
        <v>140</v>
      </c>
      <c r="I90">
        <v>2150</v>
      </c>
      <c r="J90" t="s">
        <v>28</v>
      </c>
      <c r="K90">
        <f t="shared" si="22"/>
        <v>142.5</v>
      </c>
      <c r="L90" cm="1">
        <f t="array" ref="L90">STOWA2024_NDJF_T(A90*60,K90,I90,J90,"")</f>
        <v>8399.913608623996</v>
      </c>
      <c r="M90">
        <f t="shared" si="19"/>
        <v>3.571465302833555E-4</v>
      </c>
    </row>
    <row r="91" spans="1:13" x14ac:dyDescent="0.3">
      <c r="A91">
        <v>48</v>
      </c>
      <c r="B91">
        <f t="shared" si="20"/>
        <v>1.0193017845966178E-4</v>
      </c>
      <c r="C91">
        <f t="shared" si="16"/>
        <v>1.0193017845966178E-4</v>
      </c>
      <c r="D91" t="s">
        <v>35</v>
      </c>
      <c r="E91" t="s">
        <v>19</v>
      </c>
      <c r="F91">
        <v>1</v>
      </c>
      <c r="G91">
        <f t="shared" si="21"/>
        <v>145</v>
      </c>
      <c r="I91">
        <v>2150</v>
      </c>
      <c r="J91" t="s">
        <v>28</v>
      </c>
      <c r="K91">
        <f t="shared" si="22"/>
        <v>147.5</v>
      </c>
      <c r="L91" cm="1">
        <f t="array" ref="L91">STOWA2024_NDJF_T(A91*60,K91,I91,J91,"")</f>
        <v>11754.732714275429</v>
      </c>
      <c r="M91">
        <f t="shared" si="19"/>
        <v>2.5521635182369372E-4</v>
      </c>
    </row>
    <row r="92" spans="1:13" x14ac:dyDescent="0.3">
      <c r="A92">
        <v>48</v>
      </c>
      <c r="B92">
        <f t="shared" si="20"/>
        <v>7.1704790361765093E-5</v>
      </c>
      <c r="C92">
        <f t="shared" si="16"/>
        <v>7.1704790361765093E-5</v>
      </c>
      <c r="D92" t="s">
        <v>35</v>
      </c>
      <c r="E92" t="s">
        <v>19</v>
      </c>
      <c r="F92">
        <v>1</v>
      </c>
      <c r="G92">
        <f t="shared" si="21"/>
        <v>150</v>
      </c>
      <c r="I92">
        <v>2150</v>
      </c>
      <c r="J92" t="s">
        <v>28</v>
      </c>
      <c r="K92">
        <f t="shared" si="22"/>
        <v>152.5</v>
      </c>
      <c r="L92" cm="1">
        <f t="array" ref="L92">STOWA2024_NDJF_T(A92*60,K92,I92,J92,"")</f>
        <v>16347.743848402602</v>
      </c>
      <c r="M92">
        <f t="shared" si="19"/>
        <v>1.8351156146192862E-4</v>
      </c>
    </row>
    <row r="93" spans="1:13" x14ac:dyDescent="0.3">
      <c r="A93">
        <v>48</v>
      </c>
      <c r="B93">
        <f t="shared" si="20"/>
        <v>5.0766428665356515E-5</v>
      </c>
      <c r="C93">
        <f t="shared" si="16"/>
        <v>5.0766428665356515E-5</v>
      </c>
      <c r="D93" t="s">
        <v>35</v>
      </c>
      <c r="E93" t="s">
        <v>19</v>
      </c>
      <c r="F93">
        <v>1</v>
      </c>
      <c r="G93">
        <f t="shared" si="21"/>
        <v>155</v>
      </c>
      <c r="I93">
        <v>2150</v>
      </c>
      <c r="J93" t="s">
        <v>28</v>
      </c>
      <c r="K93">
        <f t="shared" si="22"/>
        <v>157.5</v>
      </c>
      <c r="L93" cm="1">
        <f t="array" ref="L93">STOWA2024_NDJF_T(A93*60,K93,I93,J93,"")</f>
        <v>22599.698661625578</v>
      </c>
      <c r="M93">
        <f t="shared" si="19"/>
        <v>1.3274513279657211E-4</v>
      </c>
    </row>
    <row r="94" spans="1:13" x14ac:dyDescent="0.3">
      <c r="A94">
        <v>48</v>
      </c>
      <c r="B94" s="1">
        <f>M93</f>
        <v>1.3274513279657211E-4</v>
      </c>
      <c r="C94">
        <f t="shared" si="16"/>
        <v>1.3274513279657211E-4</v>
      </c>
      <c r="D94" t="s">
        <v>35</v>
      </c>
      <c r="E94" t="s">
        <v>19</v>
      </c>
      <c r="F94">
        <v>1</v>
      </c>
      <c r="G94">
        <f t="shared" si="21"/>
        <v>160</v>
      </c>
      <c r="I94">
        <v>2150</v>
      </c>
      <c r="J94" t="s">
        <v>28</v>
      </c>
      <c r="K94" s="1">
        <v>999</v>
      </c>
      <c r="L94" cm="1">
        <f t="array" ref="L94">STOWA2024_NDJF_T(A94*60,K94,I94,J94,"")</f>
        <v>1394408531836094</v>
      </c>
      <c r="M94">
        <f t="shared" si="19"/>
        <v>2.1514498308825862E-15</v>
      </c>
    </row>
    <row r="95" spans="1:13" x14ac:dyDescent="0.3">
      <c r="A95">
        <v>96</v>
      </c>
      <c r="B95" s="1">
        <f>365.25*24/A95 - M95</f>
        <v>5.7704438769341522</v>
      </c>
      <c r="C95">
        <f>B95</f>
        <v>5.7704438769341522</v>
      </c>
      <c r="D95" t="s">
        <v>35</v>
      </c>
      <c r="E95" t="s">
        <v>19</v>
      </c>
      <c r="F95">
        <v>1</v>
      </c>
      <c r="G95">
        <v>10</v>
      </c>
      <c r="I95">
        <v>2150</v>
      </c>
      <c r="J95" t="s">
        <v>28</v>
      </c>
      <c r="K95" s="1">
        <v>12.5</v>
      </c>
      <c r="L95" cm="1">
        <f t="array" ref="L95">STOWA2024_NDJF_T(A95*60,K95,I95,J95,"")</f>
        <v>3.5070468678985493E-2</v>
      </c>
      <c r="M95">
        <f t="shared" si="19"/>
        <v>85.542056123065848</v>
      </c>
    </row>
    <row r="96" spans="1:13" x14ac:dyDescent="0.3">
      <c r="A96">
        <v>96</v>
      </c>
      <c r="B96">
        <f t="shared" ref="B96:B100" si="23">M95-M96</f>
        <v>30.843827798796426</v>
      </c>
      <c r="C96">
        <f t="shared" ref="C96:C125" si="24">B96</f>
        <v>30.843827798796426</v>
      </c>
      <c r="D96" t="s">
        <v>35</v>
      </c>
      <c r="E96" t="s">
        <v>19</v>
      </c>
      <c r="F96">
        <v>1</v>
      </c>
      <c r="G96">
        <f t="shared" ref="G96:G100" si="25">G95+5</f>
        <v>15</v>
      </c>
      <c r="I96">
        <v>2150</v>
      </c>
      <c r="J96" t="s">
        <v>28</v>
      </c>
      <c r="K96">
        <f t="shared" ref="K96:K100" si="26">AVERAGE(G96:G97)</f>
        <v>17.5</v>
      </c>
      <c r="L96" cm="1">
        <f t="array" ref="L96">STOWA2024_NDJF_T(A96*60,K96,I96,J96,"")</f>
        <v>5.4846383363918026E-2</v>
      </c>
      <c r="M96">
        <f t="shared" si="19"/>
        <v>54.698228324269422</v>
      </c>
    </row>
    <row r="97" spans="1:13" x14ac:dyDescent="0.3">
      <c r="A97">
        <v>96</v>
      </c>
      <c r="B97">
        <f t="shared" si="23"/>
        <v>19.569872534056501</v>
      </c>
      <c r="C97">
        <f t="shared" si="24"/>
        <v>19.569872534056501</v>
      </c>
      <c r="D97" t="s">
        <v>35</v>
      </c>
      <c r="E97" t="s">
        <v>19</v>
      </c>
      <c r="F97">
        <v>1</v>
      </c>
      <c r="G97">
        <f t="shared" si="25"/>
        <v>20</v>
      </c>
      <c r="I97">
        <v>2150</v>
      </c>
      <c r="J97" t="s">
        <v>28</v>
      </c>
      <c r="K97">
        <f t="shared" si="26"/>
        <v>22.5</v>
      </c>
      <c r="L97" cm="1">
        <f t="array" ref="L97">STOWA2024_NDJF_T(A97*60,K97,I97,J97,"")</f>
        <v>8.5401093575686995E-2</v>
      </c>
      <c r="M97">
        <f t="shared" si="19"/>
        <v>35.128355790212922</v>
      </c>
    </row>
    <row r="98" spans="1:13" x14ac:dyDescent="0.3">
      <c r="A98">
        <v>96</v>
      </c>
      <c r="B98">
        <f t="shared" si="23"/>
        <v>12.471440928595388</v>
      </c>
      <c r="C98">
        <f t="shared" si="24"/>
        <v>12.471440928595388</v>
      </c>
      <c r="D98" t="s">
        <v>35</v>
      </c>
      <c r="E98" t="s">
        <v>19</v>
      </c>
      <c r="F98">
        <v>1</v>
      </c>
      <c r="G98">
        <f t="shared" si="25"/>
        <v>25</v>
      </c>
      <c r="I98">
        <v>2150</v>
      </c>
      <c r="J98" t="s">
        <v>28</v>
      </c>
      <c r="K98">
        <f t="shared" si="26"/>
        <v>27.5</v>
      </c>
      <c r="L98" cm="1">
        <f t="array" ref="L98">STOWA2024_NDJF_T(A98*60,K98,I98,J98,"")</f>
        <v>0.13240990745312015</v>
      </c>
      <c r="M98">
        <f t="shared" si="19"/>
        <v>22.656914861617533</v>
      </c>
    </row>
    <row r="99" spans="1:13" x14ac:dyDescent="0.3">
      <c r="A99">
        <v>96</v>
      </c>
      <c r="B99">
        <f t="shared" si="23"/>
        <v>7.9825180139007017</v>
      </c>
      <c r="C99">
        <f t="shared" si="24"/>
        <v>7.9825180139007017</v>
      </c>
      <c r="D99" t="s">
        <v>35</v>
      </c>
      <c r="E99" t="s">
        <v>19</v>
      </c>
      <c r="F99">
        <v>1</v>
      </c>
      <c r="G99">
        <f t="shared" si="25"/>
        <v>30</v>
      </c>
      <c r="I99">
        <v>2150</v>
      </c>
      <c r="J99" t="s">
        <v>28</v>
      </c>
      <c r="K99">
        <f t="shared" si="26"/>
        <v>32.5</v>
      </c>
      <c r="L99" cm="1">
        <f t="array" ref="L99">STOWA2024_NDJF_T(A99*60,K99,I99,J99,"")</f>
        <v>0.2044377040591461</v>
      </c>
      <c r="M99">
        <f t="shared" si="19"/>
        <v>14.674396847716832</v>
      </c>
    </row>
    <row r="100" spans="1:13" x14ac:dyDescent="0.3">
      <c r="A100">
        <v>96</v>
      </c>
      <c r="B100">
        <f t="shared" si="23"/>
        <v>5.1308641075212709</v>
      </c>
      <c r="C100">
        <f t="shared" si="24"/>
        <v>5.1308641075212709</v>
      </c>
      <c r="D100" t="s">
        <v>35</v>
      </c>
      <c r="E100" t="s">
        <v>19</v>
      </c>
      <c r="F100">
        <v>1</v>
      </c>
      <c r="G100">
        <f t="shared" si="25"/>
        <v>35</v>
      </c>
      <c r="I100">
        <v>2150</v>
      </c>
      <c r="J100" t="s">
        <v>28</v>
      </c>
      <c r="K100">
        <f t="shared" si="26"/>
        <v>37.5</v>
      </c>
      <c r="L100" cm="1">
        <f t="array" ref="L100">STOWA2024_NDJF_T(A100*60,K100,I100,J100,"")</f>
        <v>0.31434900279270439</v>
      </c>
      <c r="M100">
        <f t="shared" si="19"/>
        <v>9.5435327401955607</v>
      </c>
    </row>
    <row r="101" spans="1:13" x14ac:dyDescent="0.3">
      <c r="A101">
        <v>96</v>
      </c>
      <c r="B101">
        <f>M100-M101</f>
        <v>3.3117145305159568</v>
      </c>
      <c r="C101">
        <f t="shared" si="24"/>
        <v>3.3117145305159568</v>
      </c>
      <c r="D101" t="s">
        <v>35</v>
      </c>
      <c r="E101" t="s">
        <v>19</v>
      </c>
      <c r="F101">
        <v>1</v>
      </c>
      <c r="G101">
        <f>G100+5</f>
        <v>40</v>
      </c>
      <c r="I101">
        <v>2150</v>
      </c>
      <c r="J101" t="s">
        <v>28</v>
      </c>
      <c r="K101">
        <f>AVERAGE(G101:G102)</f>
        <v>42.5</v>
      </c>
      <c r="L101" cm="1">
        <f t="array" ref="L101">STOWA2024_NDJF_T(A101*60,K101,I101,J101,"")</f>
        <v>0.48140043548450023</v>
      </c>
      <c r="M101">
        <f t="shared" si="19"/>
        <v>6.231818209679604</v>
      </c>
    </row>
    <row r="102" spans="1:13" x14ac:dyDescent="0.3">
      <c r="A102">
        <v>96</v>
      </c>
      <c r="B102">
        <f t="shared" ref="B102:B124" si="27">M101-M102</f>
        <v>2.1464287616577646</v>
      </c>
      <c r="C102">
        <f t="shared" si="24"/>
        <v>2.1464287616577646</v>
      </c>
      <c r="D102" t="s">
        <v>35</v>
      </c>
      <c r="E102" t="s">
        <v>19</v>
      </c>
      <c r="F102">
        <v>1</v>
      </c>
      <c r="G102">
        <f t="shared" ref="G102:G125" si="28">G101+5</f>
        <v>45</v>
      </c>
      <c r="I102">
        <v>2150</v>
      </c>
      <c r="J102" t="s">
        <v>28</v>
      </c>
      <c r="K102">
        <f t="shared" ref="K102:K124" si="29">AVERAGE(G102:G103)</f>
        <v>47.5</v>
      </c>
      <c r="L102" cm="1">
        <f t="array" ref="L102">STOWA2024_NDJF_T(A102*60,K102,I102,J102,"")</f>
        <v>0.73432411723993918</v>
      </c>
      <c r="M102">
        <f t="shared" si="19"/>
        <v>4.0853894480218393</v>
      </c>
    </row>
    <row r="103" spans="1:13" x14ac:dyDescent="0.3">
      <c r="A103">
        <v>96</v>
      </c>
      <c r="B103">
        <f t="shared" si="27"/>
        <v>1.3964499683841036</v>
      </c>
      <c r="C103">
        <f t="shared" si="24"/>
        <v>1.3964499683841036</v>
      </c>
      <c r="D103" t="s">
        <v>35</v>
      </c>
      <c r="E103" t="s">
        <v>19</v>
      </c>
      <c r="F103">
        <v>1</v>
      </c>
      <c r="G103">
        <f t="shared" si="28"/>
        <v>50</v>
      </c>
      <c r="I103">
        <v>2150</v>
      </c>
      <c r="J103" t="s">
        <v>28</v>
      </c>
      <c r="K103">
        <f t="shared" si="29"/>
        <v>52.5</v>
      </c>
      <c r="L103" cm="1">
        <f t="array" ref="L103">STOWA2024_NDJF_T(A103*60,K103,I103,J103,"")</f>
        <v>1.1156814880802641</v>
      </c>
      <c r="M103">
        <f t="shared" si="19"/>
        <v>2.6889394796377357</v>
      </c>
    </row>
    <row r="104" spans="1:13" x14ac:dyDescent="0.3">
      <c r="A104">
        <v>96</v>
      </c>
      <c r="B104">
        <f t="shared" si="27"/>
        <v>0.91250449860668104</v>
      </c>
      <c r="C104">
        <f t="shared" si="24"/>
        <v>0.91250449860668104</v>
      </c>
      <c r="D104" t="s">
        <v>35</v>
      </c>
      <c r="E104" t="s">
        <v>19</v>
      </c>
      <c r="F104">
        <v>1</v>
      </c>
      <c r="G104">
        <f t="shared" si="28"/>
        <v>55</v>
      </c>
      <c r="I104">
        <v>2150</v>
      </c>
      <c r="J104" t="s">
        <v>28</v>
      </c>
      <c r="K104">
        <f t="shared" si="29"/>
        <v>57.5</v>
      </c>
      <c r="L104" cm="1">
        <f t="array" ref="L104">STOWA2024_NDJF_T(A104*60,K104,I104,J104,"")</f>
        <v>1.6887755713180002</v>
      </c>
      <c r="M104">
        <f t="shared" si="19"/>
        <v>1.7764349810310547</v>
      </c>
    </row>
    <row r="105" spans="1:13" x14ac:dyDescent="0.3">
      <c r="A105">
        <v>96</v>
      </c>
      <c r="B105">
        <f t="shared" si="27"/>
        <v>0.59844252173601453</v>
      </c>
      <c r="C105">
        <f t="shared" si="24"/>
        <v>0.59844252173601453</v>
      </c>
      <c r="D105" t="s">
        <v>35</v>
      </c>
      <c r="E105" t="s">
        <v>19</v>
      </c>
      <c r="F105">
        <v>1</v>
      </c>
      <c r="G105">
        <f t="shared" si="28"/>
        <v>60</v>
      </c>
      <c r="I105">
        <v>2150</v>
      </c>
      <c r="J105" t="s">
        <v>28</v>
      </c>
      <c r="K105">
        <f t="shared" si="29"/>
        <v>62.5</v>
      </c>
      <c r="L105" cm="1">
        <f t="array" ref="L105">STOWA2024_NDJF_T(A105*60,K105,I105,J105,"")</f>
        <v>2.5467056060743589</v>
      </c>
      <c r="M105">
        <f t="shared" si="19"/>
        <v>1.1779924592950402</v>
      </c>
    </row>
    <row r="106" spans="1:13" x14ac:dyDescent="0.3">
      <c r="A106">
        <v>96</v>
      </c>
      <c r="B106">
        <f t="shared" si="27"/>
        <v>0.3939584720736351</v>
      </c>
      <c r="C106">
        <f t="shared" si="24"/>
        <v>0.3939584720736351</v>
      </c>
      <c r="D106" t="s">
        <v>35</v>
      </c>
      <c r="E106" t="s">
        <v>19</v>
      </c>
      <c r="F106">
        <v>1</v>
      </c>
      <c r="G106">
        <f t="shared" si="28"/>
        <v>65</v>
      </c>
      <c r="I106">
        <v>2150</v>
      </c>
      <c r="J106" t="s">
        <v>28</v>
      </c>
      <c r="K106">
        <f t="shared" si="29"/>
        <v>67.5</v>
      </c>
      <c r="L106" cm="1">
        <f t="array" ref="L106">STOWA2024_NDJF_T(A106*60,K106,I106,J106,"")</f>
        <v>3.8263647353246992</v>
      </c>
      <c r="M106">
        <f t="shared" si="19"/>
        <v>0.78403398722140505</v>
      </c>
    </row>
    <row r="107" spans="1:13" x14ac:dyDescent="0.3">
      <c r="A107">
        <v>96</v>
      </c>
      <c r="B107">
        <f t="shared" si="27"/>
        <v>0.26031337192757986</v>
      </c>
      <c r="C107">
        <f t="shared" si="24"/>
        <v>0.26031337192757986</v>
      </c>
      <c r="D107" t="s">
        <v>35</v>
      </c>
      <c r="E107" t="s">
        <v>19</v>
      </c>
      <c r="F107">
        <v>1</v>
      </c>
      <c r="G107">
        <f t="shared" si="28"/>
        <v>70</v>
      </c>
      <c r="I107">
        <v>2150</v>
      </c>
      <c r="J107" t="s">
        <v>28</v>
      </c>
      <c r="K107">
        <f t="shared" si="29"/>
        <v>72.5</v>
      </c>
      <c r="L107" cm="1">
        <f t="array" ref="L107">STOWA2024_NDJF_T(A107*60,K107,I107,J107,"")</f>
        <v>5.7282450077259179</v>
      </c>
      <c r="M107">
        <f t="shared" si="19"/>
        <v>0.52372061529382519</v>
      </c>
    </row>
    <row r="108" spans="1:13" x14ac:dyDescent="0.3">
      <c r="A108">
        <v>96</v>
      </c>
      <c r="B108">
        <f t="shared" si="27"/>
        <v>0.17264469106936325</v>
      </c>
      <c r="C108">
        <f t="shared" si="24"/>
        <v>0.17264469106936325</v>
      </c>
      <c r="D108" t="s">
        <v>35</v>
      </c>
      <c r="E108" t="s">
        <v>19</v>
      </c>
      <c r="F108">
        <v>1</v>
      </c>
      <c r="G108">
        <f t="shared" si="28"/>
        <v>75</v>
      </c>
      <c r="I108">
        <v>2150</v>
      </c>
      <c r="J108" t="s">
        <v>28</v>
      </c>
      <c r="K108">
        <f t="shared" si="29"/>
        <v>77.5</v>
      </c>
      <c r="L108" cm="1">
        <f t="array" ref="L108">STOWA2024_NDJF_T(A108*60,K108,I108,J108,"")</f>
        <v>8.5451601576698746</v>
      </c>
      <c r="M108">
        <f t="shared" si="19"/>
        <v>0.35107592422446193</v>
      </c>
    </row>
    <row r="109" spans="1:13" x14ac:dyDescent="0.3">
      <c r="A109">
        <v>96</v>
      </c>
      <c r="B109">
        <f t="shared" si="27"/>
        <v>0.11490791913057102</v>
      </c>
      <c r="C109">
        <f t="shared" si="24"/>
        <v>0.11490791913057102</v>
      </c>
      <c r="D109" t="s">
        <v>35</v>
      </c>
      <c r="E109" t="s">
        <v>19</v>
      </c>
      <c r="F109">
        <v>1</v>
      </c>
      <c r="G109">
        <f t="shared" si="28"/>
        <v>80</v>
      </c>
      <c r="I109">
        <v>2150</v>
      </c>
      <c r="J109" t="s">
        <v>28</v>
      </c>
      <c r="K109">
        <f t="shared" si="29"/>
        <v>82.5</v>
      </c>
      <c r="L109" cm="1">
        <f t="array" ref="L109">STOWA2024_NDJF_T(A109*60,K109,I109,J109,"")</f>
        <v>12.702821446145173</v>
      </c>
      <c r="M109">
        <f t="shared" si="19"/>
        <v>0.23616800509389091</v>
      </c>
    </row>
    <row r="110" spans="1:13" x14ac:dyDescent="0.3">
      <c r="A110">
        <v>96</v>
      </c>
      <c r="B110">
        <f t="shared" si="27"/>
        <v>7.6752932304145871E-2</v>
      </c>
      <c r="C110">
        <f t="shared" si="24"/>
        <v>7.6752932304145871E-2</v>
      </c>
      <c r="D110" t="s">
        <v>35</v>
      </c>
      <c r="E110" t="s">
        <v>19</v>
      </c>
      <c r="F110">
        <v>1</v>
      </c>
      <c r="G110">
        <f t="shared" si="28"/>
        <v>85</v>
      </c>
      <c r="I110">
        <v>2150</v>
      </c>
      <c r="J110" t="s">
        <v>28</v>
      </c>
      <c r="K110">
        <f t="shared" si="29"/>
        <v>87.5</v>
      </c>
      <c r="L110" cm="1">
        <f t="array" ref="L110">STOWA2024_NDJF_T(A110*60,K110,I110,J110,"")</f>
        <v>18.818797667625478</v>
      </c>
      <c r="M110">
        <f t="shared" si="19"/>
        <v>0.15941507278974504</v>
      </c>
    </row>
    <row r="111" spans="1:13" x14ac:dyDescent="0.3">
      <c r="A111">
        <v>96</v>
      </c>
      <c r="B111">
        <f t="shared" si="27"/>
        <v>5.1445703182869174E-2</v>
      </c>
      <c r="C111">
        <f t="shared" si="24"/>
        <v>5.1445703182869174E-2</v>
      </c>
      <c r="D111" t="s">
        <v>35</v>
      </c>
      <c r="E111" t="s">
        <v>19</v>
      </c>
      <c r="F111">
        <v>1</v>
      </c>
      <c r="G111">
        <f t="shared" si="28"/>
        <v>90</v>
      </c>
      <c r="I111">
        <v>2150</v>
      </c>
      <c r="J111" t="s">
        <v>28</v>
      </c>
      <c r="K111">
        <f t="shared" si="29"/>
        <v>92.5</v>
      </c>
      <c r="L111" cm="1">
        <f t="array" ref="L111">STOWA2024_NDJF_T(A111*60,K111,I111,J111,"")</f>
        <v>27.785658200313783</v>
      </c>
      <c r="M111">
        <f t="shared" si="19"/>
        <v>0.10796936960687586</v>
      </c>
    </row>
    <row r="112" spans="1:13" x14ac:dyDescent="0.3">
      <c r="A112">
        <v>96</v>
      </c>
      <c r="B112">
        <f t="shared" si="27"/>
        <v>3.4600841285313502E-2</v>
      </c>
      <c r="C112">
        <f t="shared" si="24"/>
        <v>3.4600841285313502E-2</v>
      </c>
      <c r="D112" t="s">
        <v>35</v>
      </c>
      <c r="E112" t="s">
        <v>19</v>
      </c>
      <c r="F112">
        <v>1</v>
      </c>
      <c r="G112">
        <f t="shared" si="28"/>
        <v>95</v>
      </c>
      <c r="I112">
        <v>2150</v>
      </c>
      <c r="J112" t="s">
        <v>28</v>
      </c>
      <c r="K112">
        <f t="shared" si="29"/>
        <v>97.5</v>
      </c>
      <c r="L112" cm="1">
        <f t="array" ref="L112">STOWA2024_NDJF_T(A112*60,K112,I112,J112,"")</f>
        <v>40.889466759527828</v>
      </c>
      <c r="M112">
        <f t="shared" si="19"/>
        <v>7.3368528321562362E-2</v>
      </c>
    </row>
    <row r="113" spans="1:13" x14ac:dyDescent="0.3">
      <c r="A113">
        <v>96</v>
      </c>
      <c r="B113">
        <f t="shared" si="27"/>
        <v>2.335017317171674E-2</v>
      </c>
      <c r="C113">
        <f t="shared" si="24"/>
        <v>2.335017317171674E-2</v>
      </c>
      <c r="D113" t="s">
        <v>35</v>
      </c>
      <c r="E113" t="s">
        <v>19</v>
      </c>
      <c r="F113">
        <v>1</v>
      </c>
      <c r="G113">
        <f t="shared" si="28"/>
        <v>100</v>
      </c>
      <c r="I113">
        <v>2150</v>
      </c>
      <c r="J113" t="s">
        <v>28</v>
      </c>
      <c r="K113">
        <f t="shared" si="29"/>
        <v>102.5</v>
      </c>
      <c r="L113" cm="1">
        <f t="array" ref="L113">STOWA2024_NDJF_T(A113*60,K113,I113,J113,"")</f>
        <v>59.977981903094609</v>
      </c>
      <c r="M113">
        <f t="shared" si="19"/>
        <v>5.0018355149845622E-2</v>
      </c>
    </row>
    <row r="114" spans="1:13" x14ac:dyDescent="0.3">
      <c r="A114">
        <v>96</v>
      </c>
      <c r="B114">
        <f t="shared" si="27"/>
        <v>1.5808887066274001E-2</v>
      </c>
      <c r="C114">
        <f t="shared" si="24"/>
        <v>1.5808887066274001E-2</v>
      </c>
      <c r="D114" t="s">
        <v>35</v>
      </c>
      <c r="E114" t="s">
        <v>19</v>
      </c>
      <c r="F114">
        <v>1</v>
      </c>
      <c r="G114">
        <f t="shared" si="28"/>
        <v>105</v>
      </c>
      <c r="I114">
        <v>2150</v>
      </c>
      <c r="J114" t="s">
        <v>28</v>
      </c>
      <c r="K114">
        <f t="shared" si="29"/>
        <v>107.5</v>
      </c>
      <c r="L114" cm="1">
        <f t="array" ref="L114">STOWA2024_NDJF_T(A114*60,K114,I114,J114,"")</f>
        <v>87.695020357264397</v>
      </c>
      <c r="M114">
        <f t="shared" si="19"/>
        <v>3.4209468083571622E-2</v>
      </c>
    </row>
    <row r="115" spans="1:13" x14ac:dyDescent="0.3">
      <c r="A115">
        <v>96</v>
      </c>
      <c r="B115">
        <f t="shared" si="27"/>
        <v>1.073871632330059E-2</v>
      </c>
      <c r="C115">
        <f t="shared" si="24"/>
        <v>1.073871632330059E-2</v>
      </c>
      <c r="D115" t="s">
        <v>35</v>
      </c>
      <c r="E115" t="s">
        <v>19</v>
      </c>
      <c r="F115">
        <v>1</v>
      </c>
      <c r="G115">
        <f t="shared" si="28"/>
        <v>110</v>
      </c>
      <c r="I115">
        <v>2150</v>
      </c>
      <c r="J115" t="s">
        <v>28</v>
      </c>
      <c r="K115">
        <f t="shared" si="29"/>
        <v>112.5</v>
      </c>
      <c r="L115" cm="1">
        <f t="array" ref="L115">STOWA2024_NDJF_T(A115*60,K115,I115,J115,"")</f>
        <v>127.81865833024162</v>
      </c>
      <c r="M115">
        <f t="shared" si="19"/>
        <v>2.3470751760271032E-2</v>
      </c>
    </row>
    <row r="116" spans="1:13" x14ac:dyDescent="0.3">
      <c r="A116">
        <v>96</v>
      </c>
      <c r="B116">
        <f t="shared" si="27"/>
        <v>7.3177770260591628E-3</v>
      </c>
      <c r="C116">
        <f t="shared" si="24"/>
        <v>7.3177770260591628E-3</v>
      </c>
      <c r="D116" t="s">
        <v>35</v>
      </c>
      <c r="E116" t="s">
        <v>19</v>
      </c>
      <c r="F116">
        <v>1</v>
      </c>
      <c r="G116">
        <f t="shared" si="28"/>
        <v>115</v>
      </c>
      <c r="I116">
        <v>2150</v>
      </c>
      <c r="J116" t="s">
        <v>28</v>
      </c>
      <c r="K116">
        <f t="shared" si="29"/>
        <v>117.5</v>
      </c>
      <c r="L116" cm="1">
        <f t="array" ref="L116">STOWA2024_NDJF_T(A116*60,K116,I116,J116,"")</f>
        <v>185.72430461653758</v>
      </c>
      <c r="M116">
        <f t="shared" si="19"/>
        <v>1.6152974734211869E-2</v>
      </c>
    </row>
    <row r="117" spans="1:13" x14ac:dyDescent="0.3">
      <c r="A117">
        <v>96</v>
      </c>
      <c r="B117">
        <f t="shared" si="27"/>
        <v>5.0023047463856728E-3</v>
      </c>
      <c r="C117">
        <f t="shared" si="24"/>
        <v>5.0023047463856728E-3</v>
      </c>
      <c r="D117" t="s">
        <v>35</v>
      </c>
      <c r="E117" t="s">
        <v>19</v>
      </c>
      <c r="F117">
        <v>1</v>
      </c>
      <c r="G117">
        <f t="shared" si="28"/>
        <v>120</v>
      </c>
      <c r="I117">
        <v>2150</v>
      </c>
      <c r="J117" t="s">
        <v>28</v>
      </c>
      <c r="K117">
        <f t="shared" si="29"/>
        <v>122.5</v>
      </c>
      <c r="L117" cm="1">
        <f t="array" ref="L117">STOWA2024_NDJF_T(A117*60,K117,I117,J117,"")</f>
        <v>269.04212960075637</v>
      </c>
      <c r="M117">
        <f t="shared" si="19"/>
        <v>1.1150669987826196E-2</v>
      </c>
    </row>
    <row r="118" spans="1:13" x14ac:dyDescent="0.3">
      <c r="A118">
        <v>96</v>
      </c>
      <c r="B118">
        <f t="shared" si="27"/>
        <v>3.4300713685281809E-3</v>
      </c>
      <c r="C118">
        <f t="shared" si="24"/>
        <v>3.4300713685281809E-3</v>
      </c>
      <c r="D118" t="s">
        <v>35</v>
      </c>
      <c r="E118" t="s">
        <v>19</v>
      </c>
      <c r="F118">
        <v>1</v>
      </c>
      <c r="G118">
        <f t="shared" si="28"/>
        <v>125</v>
      </c>
      <c r="I118">
        <v>2150</v>
      </c>
      <c r="J118" t="s">
        <v>28</v>
      </c>
      <c r="K118">
        <f t="shared" si="29"/>
        <v>127.5</v>
      </c>
      <c r="L118" cm="1">
        <f t="array" ref="L118">STOWA2024_NDJF_T(A118*60,K118,I118,J118,"")</f>
        <v>388.57090595298564</v>
      </c>
      <c r="M118">
        <f t="shared" si="19"/>
        <v>7.7205986192980152E-3</v>
      </c>
    </row>
    <row r="119" spans="1:13" x14ac:dyDescent="0.3">
      <c r="A119">
        <v>96</v>
      </c>
      <c r="B119">
        <f t="shared" si="27"/>
        <v>2.3591556743558879E-3</v>
      </c>
      <c r="C119">
        <f t="shared" si="24"/>
        <v>2.3591556743558879E-3</v>
      </c>
      <c r="D119" t="s">
        <v>35</v>
      </c>
      <c r="E119" t="s">
        <v>19</v>
      </c>
      <c r="F119">
        <v>1</v>
      </c>
      <c r="G119">
        <f t="shared" si="28"/>
        <v>130</v>
      </c>
      <c r="I119">
        <v>2150</v>
      </c>
      <c r="J119" t="s">
        <v>28</v>
      </c>
      <c r="K119">
        <f t="shared" si="29"/>
        <v>132.5</v>
      </c>
      <c r="L119" cm="1">
        <f t="array" ref="L119">STOWA2024_NDJF_T(A119*60,K119,I119,J119,"")</f>
        <v>559.55085800738345</v>
      </c>
      <c r="M119">
        <f t="shared" si="19"/>
        <v>5.3614429449421273E-3</v>
      </c>
    </row>
    <row r="120" spans="1:13" x14ac:dyDescent="0.3">
      <c r="A120">
        <v>96</v>
      </c>
      <c r="B120">
        <f t="shared" si="27"/>
        <v>1.6274334346274176E-3</v>
      </c>
      <c r="C120">
        <f t="shared" si="24"/>
        <v>1.6274334346274176E-3</v>
      </c>
      <c r="D120" t="s">
        <v>35</v>
      </c>
      <c r="E120" t="s">
        <v>19</v>
      </c>
      <c r="F120">
        <v>1</v>
      </c>
      <c r="G120">
        <f t="shared" si="28"/>
        <v>135</v>
      </c>
      <c r="I120">
        <v>2150</v>
      </c>
      <c r="J120" t="s">
        <v>28</v>
      </c>
      <c r="K120">
        <f t="shared" si="29"/>
        <v>137.5</v>
      </c>
      <c r="L120" cm="1">
        <f t="array" ref="L120">STOWA2024_NDJF_T(A120*60,K120,I120,J120,"")</f>
        <v>803.42591300662059</v>
      </c>
      <c r="M120">
        <f t="shared" si="19"/>
        <v>3.7340095103147097E-3</v>
      </c>
    </row>
    <row r="121" spans="1:13" x14ac:dyDescent="0.3">
      <c r="A121">
        <v>96</v>
      </c>
      <c r="B121">
        <f t="shared" si="27"/>
        <v>1.1260145864674283E-3</v>
      </c>
      <c r="C121">
        <f t="shared" si="24"/>
        <v>1.1260145864674283E-3</v>
      </c>
      <c r="D121" t="s">
        <v>35</v>
      </c>
      <c r="E121" t="s">
        <v>19</v>
      </c>
      <c r="F121">
        <v>1</v>
      </c>
      <c r="G121">
        <f t="shared" si="28"/>
        <v>140</v>
      </c>
      <c r="I121">
        <v>2150</v>
      </c>
      <c r="J121" t="s">
        <v>28</v>
      </c>
      <c r="K121">
        <f t="shared" si="29"/>
        <v>142.5</v>
      </c>
      <c r="L121" cm="1">
        <f t="array" ref="L121">STOWA2024_NDJF_T(A121*60,K121,I121,J121,"")</f>
        <v>1150.3089874018763</v>
      </c>
      <c r="M121">
        <f t="shared" si="19"/>
        <v>2.6079949238472814E-3</v>
      </c>
    </row>
    <row r="122" spans="1:13" x14ac:dyDescent="0.3">
      <c r="A122">
        <v>96</v>
      </c>
      <c r="B122">
        <f t="shared" si="27"/>
        <v>7.8131825020554078E-4</v>
      </c>
      <c r="C122">
        <f t="shared" si="24"/>
        <v>7.8131825020554078E-4</v>
      </c>
      <c r="D122" t="s">
        <v>35</v>
      </c>
      <c r="E122" t="s">
        <v>19</v>
      </c>
      <c r="F122">
        <v>1</v>
      </c>
      <c r="G122">
        <f t="shared" si="28"/>
        <v>145</v>
      </c>
      <c r="I122">
        <v>2150</v>
      </c>
      <c r="J122" t="s">
        <v>28</v>
      </c>
      <c r="K122">
        <f t="shared" si="29"/>
        <v>147.5</v>
      </c>
      <c r="L122" cm="1">
        <f t="array" ref="L122">STOWA2024_NDJF_T(A122*60,K122,I122,J122,"")</f>
        <v>1642.3267693122023</v>
      </c>
      <c r="M122">
        <f t="shared" si="19"/>
        <v>1.8266766736417406E-3</v>
      </c>
    </row>
    <row r="123" spans="1:13" x14ac:dyDescent="0.3">
      <c r="A123">
        <v>96</v>
      </c>
      <c r="B123">
        <f t="shared" si="27"/>
        <v>5.4370837840191848E-4</v>
      </c>
      <c r="C123">
        <f t="shared" si="24"/>
        <v>5.4370837840191848E-4</v>
      </c>
      <c r="D123" t="s">
        <v>35</v>
      </c>
      <c r="E123" t="s">
        <v>19</v>
      </c>
      <c r="F123">
        <v>1</v>
      </c>
      <c r="G123">
        <f t="shared" si="28"/>
        <v>150</v>
      </c>
      <c r="I123">
        <v>2150</v>
      </c>
      <c r="J123" t="s">
        <v>28</v>
      </c>
      <c r="K123">
        <f t="shared" si="29"/>
        <v>152.5</v>
      </c>
      <c r="L123" cm="1">
        <f t="array" ref="L123">STOWA2024_NDJF_T(A123*60,K123,I123,J123,"")</f>
        <v>2338.3274638436933</v>
      </c>
      <c r="M123">
        <f t="shared" si="19"/>
        <v>1.2829682952398222E-3</v>
      </c>
    </row>
    <row r="124" spans="1:13" x14ac:dyDescent="0.3">
      <c r="A124">
        <v>96</v>
      </c>
      <c r="B124">
        <f t="shared" si="27"/>
        <v>3.7941003740234766E-4</v>
      </c>
      <c r="C124">
        <f t="shared" si="24"/>
        <v>3.7941003740234766E-4</v>
      </c>
      <c r="D124" t="s">
        <v>35</v>
      </c>
      <c r="E124" t="s">
        <v>19</v>
      </c>
      <c r="F124">
        <v>1</v>
      </c>
      <c r="G124">
        <f t="shared" si="28"/>
        <v>155</v>
      </c>
      <c r="I124">
        <v>2150</v>
      </c>
      <c r="J124" t="s">
        <v>28</v>
      </c>
      <c r="K124">
        <f t="shared" si="29"/>
        <v>157.5</v>
      </c>
      <c r="L124" cm="1">
        <f t="array" ref="L124">STOWA2024_NDJF_T(A124*60,K124,I124,J124,"")</f>
        <v>3320.2064991138823</v>
      </c>
      <c r="M124">
        <f t="shared" si="19"/>
        <v>9.0355825783747451E-4</v>
      </c>
    </row>
    <row r="125" spans="1:13" x14ac:dyDescent="0.3">
      <c r="A125">
        <v>96</v>
      </c>
      <c r="B125" s="1">
        <f>M124</f>
        <v>9.0355825783747451E-4</v>
      </c>
      <c r="C125">
        <f t="shared" si="24"/>
        <v>9.0355825783747451E-4</v>
      </c>
      <c r="D125" t="s">
        <v>35</v>
      </c>
      <c r="E125" t="s">
        <v>19</v>
      </c>
      <c r="F125">
        <v>1</v>
      </c>
      <c r="G125">
        <f t="shared" si="28"/>
        <v>160</v>
      </c>
      <c r="I125">
        <v>2150</v>
      </c>
      <c r="J125" t="s">
        <v>28</v>
      </c>
      <c r="K125" s="1">
        <v>666</v>
      </c>
      <c r="L125" cm="1">
        <f t="array" ref="L125">STOWA2024_NDJF_T(A125*60,K125,I125,J125,"")</f>
        <v>856843031907730.13</v>
      </c>
      <c r="M125">
        <f t="shared" si="19"/>
        <v>3.5012247147772305E-15</v>
      </c>
    </row>
    <row r="126" spans="1:13" x14ac:dyDescent="0.3">
      <c r="A126">
        <v>192</v>
      </c>
      <c r="B126" s="1">
        <f>365.25*24/A126 - M126</f>
        <v>-32.89237516686336</v>
      </c>
      <c r="C126">
        <f>B126</f>
        <v>-32.89237516686336</v>
      </c>
      <c r="D126" t="s">
        <v>35</v>
      </c>
      <c r="E126" t="s">
        <v>19</v>
      </c>
      <c r="F126">
        <v>1</v>
      </c>
      <c r="G126">
        <v>10</v>
      </c>
      <c r="I126">
        <v>2150</v>
      </c>
      <c r="J126" t="s">
        <v>28</v>
      </c>
      <c r="K126" s="1">
        <v>12.5</v>
      </c>
      <c r="L126" cm="1">
        <f t="array" ref="L126">STOWA2024_NDJF_T(A126*60,K126,I126,J126,"")</f>
        <v>3.8192902722702073E-2</v>
      </c>
      <c r="M126">
        <f t="shared" si="19"/>
        <v>78.54862516686336</v>
      </c>
    </row>
    <row r="127" spans="1:13" x14ac:dyDescent="0.3">
      <c r="A127">
        <v>192</v>
      </c>
      <c r="B127">
        <f t="shared" ref="B127:B131" si="30">M126-M127</f>
        <v>17.974327574969237</v>
      </c>
      <c r="C127">
        <f t="shared" ref="C127:C156" si="31">B127</f>
        <v>17.974327574969237</v>
      </c>
      <c r="D127" t="s">
        <v>35</v>
      </c>
      <c r="E127" t="s">
        <v>19</v>
      </c>
      <c r="F127">
        <v>1</v>
      </c>
      <c r="G127">
        <f t="shared" ref="G127:G131" si="32">G126+5</f>
        <v>15</v>
      </c>
      <c r="I127">
        <v>2150</v>
      </c>
      <c r="J127" t="s">
        <v>28</v>
      </c>
      <c r="K127">
        <f t="shared" ref="K127:K131" si="33">AVERAGE(G127:G128)</f>
        <v>17.5</v>
      </c>
      <c r="L127" cm="1">
        <f t="array" ref="L127">STOWA2024_NDJF_T(A127*60,K127,I127,J127,"")</f>
        <v>4.9525956045117246E-2</v>
      </c>
      <c r="M127">
        <f t="shared" si="19"/>
        <v>60.574297591894123</v>
      </c>
    </row>
    <row r="128" spans="1:13" x14ac:dyDescent="0.3">
      <c r="A128">
        <v>192</v>
      </c>
      <c r="B128">
        <f t="shared" si="30"/>
        <v>14.008470694758081</v>
      </c>
      <c r="C128">
        <f t="shared" si="31"/>
        <v>14.008470694758081</v>
      </c>
      <c r="D128" t="s">
        <v>35</v>
      </c>
      <c r="E128" t="s">
        <v>19</v>
      </c>
      <c r="F128">
        <v>1</v>
      </c>
      <c r="G128">
        <f t="shared" si="32"/>
        <v>20</v>
      </c>
      <c r="I128">
        <v>2150</v>
      </c>
      <c r="J128" t="s">
        <v>28</v>
      </c>
      <c r="K128">
        <f t="shared" si="33"/>
        <v>22.5</v>
      </c>
      <c r="L128" cm="1">
        <f t="array" ref="L128">STOWA2024_NDJF_T(A128*60,K128,I128,J128,"")</f>
        <v>6.4424927031297069E-2</v>
      </c>
      <c r="M128">
        <f t="shared" si="19"/>
        <v>46.565826897136041</v>
      </c>
    </row>
    <row r="129" spans="1:13" x14ac:dyDescent="0.3">
      <c r="A129">
        <v>192</v>
      </c>
      <c r="B129">
        <f t="shared" si="30"/>
        <v>10.883939361548862</v>
      </c>
      <c r="C129">
        <f t="shared" si="31"/>
        <v>10.883939361548862</v>
      </c>
      <c r="D129" t="s">
        <v>35</v>
      </c>
      <c r="E129" t="s">
        <v>19</v>
      </c>
      <c r="F129">
        <v>1</v>
      </c>
      <c r="G129">
        <f t="shared" si="32"/>
        <v>25</v>
      </c>
      <c r="I129">
        <v>2150</v>
      </c>
      <c r="J129" t="s">
        <v>28</v>
      </c>
      <c r="K129">
        <f t="shared" si="33"/>
        <v>27.5</v>
      </c>
      <c r="L129" cm="1">
        <f t="array" ref="L129">STOWA2024_NDJF_T(A129*60,K129,I129,J129,"")</f>
        <v>8.4076269704285195E-2</v>
      </c>
      <c r="M129">
        <f t="shared" si="19"/>
        <v>35.68188753558718</v>
      </c>
    </row>
    <row r="130" spans="1:13" x14ac:dyDescent="0.3">
      <c r="A130">
        <v>192</v>
      </c>
      <c r="B130">
        <f t="shared" si="30"/>
        <v>8.4301646707781757</v>
      </c>
      <c r="C130">
        <f t="shared" si="31"/>
        <v>8.4301646707781757</v>
      </c>
      <c r="D130" t="s">
        <v>35</v>
      </c>
      <c r="E130" t="s">
        <v>19</v>
      </c>
      <c r="F130">
        <v>1</v>
      </c>
      <c r="G130">
        <f t="shared" si="32"/>
        <v>30</v>
      </c>
      <c r="I130">
        <v>2150</v>
      </c>
      <c r="J130" t="s">
        <v>28</v>
      </c>
      <c r="K130">
        <f t="shared" si="33"/>
        <v>32.5</v>
      </c>
      <c r="L130" cm="1">
        <f t="array" ref="L130">STOWA2024_NDJF_T(A130*60,K130,I130,J130,"")</f>
        <v>0.1100847830752746</v>
      </c>
      <c r="M130">
        <f t="shared" si="19"/>
        <v>27.251722864809004</v>
      </c>
    </row>
    <row r="131" spans="1:13" x14ac:dyDescent="0.3">
      <c r="A131">
        <v>192</v>
      </c>
      <c r="B131">
        <f t="shared" si="30"/>
        <v>6.508913919769455</v>
      </c>
      <c r="C131">
        <f t="shared" si="31"/>
        <v>6.508913919769455</v>
      </c>
      <c r="D131" t="s">
        <v>35</v>
      </c>
      <c r="E131" t="s">
        <v>19</v>
      </c>
      <c r="F131">
        <v>1</v>
      </c>
      <c r="G131">
        <f t="shared" si="32"/>
        <v>35</v>
      </c>
      <c r="I131">
        <v>2150</v>
      </c>
      <c r="J131" t="s">
        <v>28</v>
      </c>
      <c r="K131">
        <f t="shared" si="33"/>
        <v>37.5</v>
      </c>
      <c r="L131" cm="1">
        <f t="array" ref="L131">STOWA2024_NDJF_T(A131*60,K131,I131,J131,"")</f>
        <v>0.14462843523019683</v>
      </c>
      <c r="M131">
        <f t="shared" ref="M131:M187" si="34">1/L131 * 12/4</f>
        <v>20.742808945039549</v>
      </c>
    </row>
    <row r="132" spans="1:13" x14ac:dyDescent="0.3">
      <c r="A132">
        <v>192</v>
      </c>
      <c r="B132">
        <f>M131-M132</f>
        <v>5.0088580467461874</v>
      </c>
      <c r="C132">
        <f t="shared" si="31"/>
        <v>5.0088580467461874</v>
      </c>
      <c r="D132" t="s">
        <v>35</v>
      </c>
      <c r="E132" t="s">
        <v>19</v>
      </c>
      <c r="F132">
        <v>1</v>
      </c>
      <c r="G132">
        <f>G131+5</f>
        <v>40</v>
      </c>
      <c r="I132">
        <v>2150</v>
      </c>
      <c r="J132" t="s">
        <v>28</v>
      </c>
      <c r="K132">
        <f>AVERAGE(G132:G133)</f>
        <v>42.5</v>
      </c>
      <c r="L132" cm="1">
        <f t="array" ref="L132">STOWA2024_NDJF_T(A132*60,K132,I132,J132,"")</f>
        <v>0.19067048190199992</v>
      </c>
      <c r="M132">
        <f t="shared" si="34"/>
        <v>15.733950898293362</v>
      </c>
    </row>
    <row r="133" spans="1:13" x14ac:dyDescent="0.3">
      <c r="A133">
        <v>192</v>
      </c>
      <c r="B133">
        <f t="shared" ref="B133:B155" si="35">M132-M133</f>
        <v>3.8417311458293835</v>
      </c>
      <c r="C133">
        <f t="shared" si="31"/>
        <v>3.8417311458293835</v>
      </c>
      <c r="D133" t="s">
        <v>35</v>
      </c>
      <c r="E133" t="s">
        <v>19</v>
      </c>
      <c r="F133">
        <v>1</v>
      </c>
      <c r="G133">
        <f t="shared" ref="G133:G156" si="36">G132+5</f>
        <v>45</v>
      </c>
      <c r="I133">
        <v>2150</v>
      </c>
      <c r="J133" t="s">
        <v>28</v>
      </c>
      <c r="K133">
        <f t="shared" ref="K133:K155" si="37">AVERAGE(G133:G134)</f>
        <v>47.5</v>
      </c>
      <c r="L133" cm="1">
        <f t="array" ref="L133">STOWA2024_NDJF_T(A133*60,K133,I133,J133,"")</f>
        <v>0.25226577228178304</v>
      </c>
      <c r="M133">
        <f t="shared" si="34"/>
        <v>11.892219752463978</v>
      </c>
    </row>
    <row r="134" spans="1:13" x14ac:dyDescent="0.3">
      <c r="A134">
        <v>192</v>
      </c>
      <c r="B134">
        <f t="shared" si="35"/>
        <v>2.936531758332233</v>
      </c>
      <c r="C134">
        <f t="shared" si="31"/>
        <v>2.936531758332233</v>
      </c>
      <c r="D134" t="s">
        <v>35</v>
      </c>
      <c r="E134" t="s">
        <v>19</v>
      </c>
      <c r="F134">
        <v>1</v>
      </c>
      <c r="G134">
        <f t="shared" si="36"/>
        <v>50</v>
      </c>
      <c r="I134">
        <v>2150</v>
      </c>
      <c r="J134" t="s">
        <v>28</v>
      </c>
      <c r="K134">
        <f t="shared" si="37"/>
        <v>52.5</v>
      </c>
      <c r="L134" cm="1">
        <f t="array" ref="L134">STOWA2024_NDJF_T(A134*60,K134,I134,J134,"")</f>
        <v>0.33498263918593008</v>
      </c>
      <c r="M134">
        <f t="shared" si="34"/>
        <v>8.9556879941317451</v>
      </c>
    </row>
    <row r="135" spans="1:13" x14ac:dyDescent="0.3">
      <c r="A135">
        <v>192</v>
      </c>
      <c r="B135">
        <f t="shared" si="35"/>
        <v>2.2366312374443709</v>
      </c>
      <c r="C135">
        <f t="shared" si="31"/>
        <v>2.2366312374443709</v>
      </c>
      <c r="D135" t="s">
        <v>35</v>
      </c>
      <c r="E135" t="s">
        <v>19</v>
      </c>
      <c r="F135">
        <v>1</v>
      </c>
      <c r="G135">
        <f t="shared" si="36"/>
        <v>55</v>
      </c>
      <c r="I135">
        <v>2150</v>
      </c>
      <c r="J135" t="s">
        <v>28</v>
      </c>
      <c r="K135">
        <f t="shared" si="37"/>
        <v>57.5</v>
      </c>
      <c r="L135" cm="1">
        <f t="array" ref="L135">STOWA2024_NDJF_T(A135*60,K135,I135,J135,"")</f>
        <v>0.44649124254146921</v>
      </c>
      <c r="M135">
        <f t="shared" si="34"/>
        <v>6.7190567566873742</v>
      </c>
    </row>
    <row r="136" spans="1:13" x14ac:dyDescent="0.3">
      <c r="A136">
        <v>192</v>
      </c>
      <c r="B136">
        <f t="shared" si="35"/>
        <v>1.6973781374642023</v>
      </c>
      <c r="C136">
        <f t="shared" si="31"/>
        <v>1.6973781374642023</v>
      </c>
      <c r="D136" t="s">
        <v>35</v>
      </c>
      <c r="E136" t="s">
        <v>19</v>
      </c>
      <c r="F136">
        <v>1</v>
      </c>
      <c r="G136">
        <f t="shared" si="36"/>
        <v>60</v>
      </c>
      <c r="I136">
        <v>2150</v>
      </c>
      <c r="J136" t="s">
        <v>28</v>
      </c>
      <c r="K136">
        <f t="shared" si="37"/>
        <v>62.5</v>
      </c>
      <c r="L136" cm="1">
        <f t="array" ref="L136">STOWA2024_NDJF_T(A136*60,K136,I136,J136,"")</f>
        <v>0.59740979610202227</v>
      </c>
      <c r="M136">
        <f t="shared" si="34"/>
        <v>5.0216786192231719</v>
      </c>
    </row>
    <row r="137" spans="1:13" x14ac:dyDescent="0.3">
      <c r="A137">
        <v>192</v>
      </c>
      <c r="B137">
        <f t="shared" si="35"/>
        <v>1.2834045108458212</v>
      </c>
      <c r="C137">
        <f t="shared" si="31"/>
        <v>1.2834045108458212</v>
      </c>
      <c r="D137" t="s">
        <v>35</v>
      </c>
      <c r="E137" t="s">
        <v>19</v>
      </c>
      <c r="F137">
        <v>1</v>
      </c>
      <c r="G137">
        <f t="shared" si="36"/>
        <v>65</v>
      </c>
      <c r="I137">
        <v>2150</v>
      </c>
      <c r="J137" t="s">
        <v>28</v>
      </c>
      <c r="K137">
        <f t="shared" si="37"/>
        <v>67.5</v>
      </c>
      <c r="L137" cm="1">
        <f t="array" ref="L137">STOWA2024_NDJF_T(A137*60,K137,I137,J137,"")</f>
        <v>0.802509370106675</v>
      </c>
      <c r="M137">
        <f t="shared" si="34"/>
        <v>3.7382741083773507</v>
      </c>
    </row>
    <row r="138" spans="1:13" x14ac:dyDescent="0.3">
      <c r="A138">
        <v>192</v>
      </c>
      <c r="B138">
        <f t="shared" si="35"/>
        <v>0.9664998886681202</v>
      </c>
      <c r="C138">
        <f t="shared" si="31"/>
        <v>0.9664998886681202</v>
      </c>
      <c r="D138" t="s">
        <v>35</v>
      </c>
      <c r="E138" t="s">
        <v>19</v>
      </c>
      <c r="F138">
        <v>1</v>
      </c>
      <c r="G138">
        <f t="shared" si="36"/>
        <v>70</v>
      </c>
      <c r="I138">
        <v>2150</v>
      </c>
      <c r="J138" t="s">
        <v>28</v>
      </c>
      <c r="K138">
        <f t="shared" si="37"/>
        <v>72.5</v>
      </c>
      <c r="L138" cm="1">
        <f t="array" ref="L138">STOWA2024_NDJF_T(A138*60,K138,I138,J138,"")</f>
        <v>1.082339239129914</v>
      </c>
      <c r="M138">
        <f t="shared" si="34"/>
        <v>2.7717742197092305</v>
      </c>
    </row>
    <row r="139" spans="1:13" x14ac:dyDescent="0.3">
      <c r="A139">
        <v>192</v>
      </c>
      <c r="B139">
        <f t="shared" si="35"/>
        <v>0.72530807340739356</v>
      </c>
      <c r="C139">
        <f t="shared" si="31"/>
        <v>0.72530807340739356</v>
      </c>
      <c r="D139" t="s">
        <v>35</v>
      </c>
      <c r="E139" t="s">
        <v>19</v>
      </c>
      <c r="F139">
        <v>1</v>
      </c>
      <c r="G139">
        <f t="shared" si="36"/>
        <v>75</v>
      </c>
      <c r="I139">
        <v>2150</v>
      </c>
      <c r="J139" t="s">
        <v>28</v>
      </c>
      <c r="K139">
        <f t="shared" si="37"/>
        <v>77.5</v>
      </c>
      <c r="L139" cm="1">
        <f t="array" ref="L139">STOWA2024_NDJF_T(A139*60,K139,I139,J139,"")</f>
        <v>1.4659416699471386</v>
      </c>
      <c r="M139">
        <f t="shared" si="34"/>
        <v>2.046466146301837</v>
      </c>
    </row>
    <row r="140" spans="1:13" x14ac:dyDescent="0.3">
      <c r="A140">
        <v>192</v>
      </c>
      <c r="B140">
        <f t="shared" si="35"/>
        <v>0.54197642767244059</v>
      </c>
      <c r="C140">
        <f t="shared" si="31"/>
        <v>0.54197642767244059</v>
      </c>
      <c r="D140" t="s">
        <v>35</v>
      </c>
      <c r="E140" t="s">
        <v>19</v>
      </c>
      <c r="F140">
        <v>1</v>
      </c>
      <c r="G140">
        <f t="shared" si="36"/>
        <v>80</v>
      </c>
      <c r="I140">
        <v>2150</v>
      </c>
      <c r="J140" t="s">
        <v>28</v>
      </c>
      <c r="K140">
        <f t="shared" si="37"/>
        <v>82.5</v>
      </c>
      <c r="L140" cm="1">
        <f t="array" ref="L140">STOWA2024_NDJF_T(A140*60,K140,I140,J140,"")</f>
        <v>1.9940315728664646</v>
      </c>
      <c r="M140">
        <f t="shared" si="34"/>
        <v>1.5044897186293964</v>
      </c>
    </row>
    <row r="141" spans="1:13" x14ac:dyDescent="0.3">
      <c r="A141">
        <v>192</v>
      </c>
      <c r="B141">
        <f t="shared" si="35"/>
        <v>0.40333134814390559</v>
      </c>
      <c r="C141">
        <f t="shared" si="31"/>
        <v>0.40333134814390559</v>
      </c>
      <c r="D141" t="s">
        <v>35</v>
      </c>
      <c r="E141" t="s">
        <v>19</v>
      </c>
      <c r="F141">
        <v>1</v>
      </c>
      <c r="G141">
        <f t="shared" si="36"/>
        <v>85</v>
      </c>
      <c r="I141">
        <v>2150</v>
      </c>
      <c r="J141" t="s">
        <v>28</v>
      </c>
      <c r="K141">
        <f t="shared" si="37"/>
        <v>87.5</v>
      </c>
      <c r="L141" cm="1">
        <f t="array" ref="L141">STOWA2024_NDJF_T(A141*60,K141,I141,J141,"")</f>
        <v>2.7244037555445608</v>
      </c>
      <c r="M141">
        <f t="shared" si="34"/>
        <v>1.1011583704854908</v>
      </c>
    </row>
    <row r="142" spans="1:13" x14ac:dyDescent="0.3">
      <c r="A142">
        <v>192</v>
      </c>
      <c r="B142">
        <f t="shared" si="35"/>
        <v>0.29885369044852039</v>
      </c>
      <c r="C142">
        <f t="shared" si="31"/>
        <v>0.29885369044852039</v>
      </c>
      <c r="D142" t="s">
        <v>35</v>
      </c>
      <c r="E142" t="s">
        <v>19</v>
      </c>
      <c r="F142">
        <v>1</v>
      </c>
      <c r="G142">
        <f t="shared" si="36"/>
        <v>90</v>
      </c>
      <c r="I142">
        <v>2150</v>
      </c>
      <c r="J142" t="s">
        <v>28</v>
      </c>
      <c r="K142">
        <f t="shared" si="37"/>
        <v>92.5</v>
      </c>
      <c r="L142" cm="1">
        <f t="array" ref="L142">STOWA2024_NDJF_T(A142*60,K142,I142,J142,"")</f>
        <v>3.7392278452890984</v>
      </c>
      <c r="M142">
        <f t="shared" si="34"/>
        <v>0.80230468003697042</v>
      </c>
    </row>
    <row r="143" spans="1:13" x14ac:dyDescent="0.3">
      <c r="A143">
        <v>192</v>
      </c>
      <c r="B143">
        <f t="shared" si="35"/>
        <v>0.22047442904955306</v>
      </c>
      <c r="C143">
        <f t="shared" si="31"/>
        <v>0.22047442904955306</v>
      </c>
      <c r="D143" t="s">
        <v>35</v>
      </c>
      <c r="E143" t="s">
        <v>19</v>
      </c>
      <c r="F143">
        <v>1</v>
      </c>
      <c r="G143">
        <f t="shared" si="36"/>
        <v>95</v>
      </c>
      <c r="I143">
        <v>2150</v>
      </c>
      <c r="J143" t="s">
        <v>28</v>
      </c>
      <c r="K143">
        <f t="shared" si="37"/>
        <v>97.5</v>
      </c>
      <c r="L143" cm="1">
        <f t="array" ref="L143">STOWA2024_NDJF_T(A143*60,K143,I143,J143,"")</f>
        <v>5.1561430415636433</v>
      </c>
      <c r="M143">
        <f t="shared" si="34"/>
        <v>0.58183025098741736</v>
      </c>
    </row>
    <row r="144" spans="1:13" x14ac:dyDescent="0.3">
      <c r="A144">
        <v>192</v>
      </c>
      <c r="B144">
        <f t="shared" si="35"/>
        <v>0.16191666291046503</v>
      </c>
      <c r="C144">
        <f t="shared" si="31"/>
        <v>0.16191666291046503</v>
      </c>
      <c r="D144" t="s">
        <v>35</v>
      </c>
      <c r="E144" t="s">
        <v>19</v>
      </c>
      <c r="F144">
        <v>1</v>
      </c>
      <c r="G144">
        <f t="shared" si="36"/>
        <v>100</v>
      </c>
      <c r="I144">
        <v>2150</v>
      </c>
      <c r="J144" t="s">
        <v>28</v>
      </c>
      <c r="K144">
        <f t="shared" si="37"/>
        <v>102.5</v>
      </c>
      <c r="L144" cm="1">
        <f t="array" ref="L144">STOWA2024_NDJF_T(A144*60,K144,I144,J144,"")</f>
        <v>7.1443270358048698</v>
      </c>
      <c r="M144">
        <f t="shared" si="34"/>
        <v>0.41991358807695234</v>
      </c>
    </row>
    <row r="145" spans="1:13" x14ac:dyDescent="0.3">
      <c r="A145">
        <v>192</v>
      </c>
      <c r="B145">
        <f t="shared" si="35"/>
        <v>0.11835856963195163</v>
      </c>
      <c r="C145">
        <f t="shared" si="31"/>
        <v>0.11835856963195163</v>
      </c>
      <c r="D145" t="s">
        <v>35</v>
      </c>
      <c r="E145" t="s">
        <v>19</v>
      </c>
      <c r="F145">
        <v>1</v>
      </c>
      <c r="G145">
        <f t="shared" si="36"/>
        <v>105</v>
      </c>
      <c r="I145">
        <v>2150</v>
      </c>
      <c r="J145" t="s">
        <v>28</v>
      </c>
      <c r="K145">
        <f t="shared" si="37"/>
        <v>107.5</v>
      </c>
      <c r="L145" cm="1">
        <f t="array" ref="L145">STOWA2024_NDJF_T(A145*60,K145,I145,J145,"")</f>
        <v>9.9484333421801665</v>
      </c>
      <c r="M145">
        <f t="shared" si="34"/>
        <v>0.30155501844500071</v>
      </c>
    </row>
    <row r="146" spans="1:13" x14ac:dyDescent="0.3">
      <c r="A146">
        <v>192</v>
      </c>
      <c r="B146">
        <f t="shared" si="35"/>
        <v>8.6103508336484974E-2</v>
      </c>
      <c r="C146">
        <f t="shared" si="31"/>
        <v>8.6103508336484974E-2</v>
      </c>
      <c r="D146" t="s">
        <v>35</v>
      </c>
      <c r="E146" t="s">
        <v>19</v>
      </c>
      <c r="F146">
        <v>1</v>
      </c>
      <c r="G146">
        <f t="shared" si="36"/>
        <v>110</v>
      </c>
      <c r="I146">
        <v>2150</v>
      </c>
      <c r="J146" t="s">
        <v>28</v>
      </c>
      <c r="K146">
        <f t="shared" si="37"/>
        <v>112.5</v>
      </c>
      <c r="L146" cm="1">
        <f t="array" ref="L146">STOWA2024_NDJF_T(A146*60,K146,I146,J146,"")</f>
        <v>13.924246799147522</v>
      </c>
      <c r="M146">
        <f t="shared" si="34"/>
        <v>0.21545151010851574</v>
      </c>
    </row>
    <row r="147" spans="1:13" x14ac:dyDescent="0.3">
      <c r="A147">
        <v>192</v>
      </c>
      <c r="B147">
        <f t="shared" si="35"/>
        <v>6.2328989328692658E-2</v>
      </c>
      <c r="C147">
        <f t="shared" si="31"/>
        <v>6.2328989328692658E-2</v>
      </c>
      <c r="D147" t="s">
        <v>35</v>
      </c>
      <c r="E147" t="s">
        <v>19</v>
      </c>
      <c r="F147">
        <v>1</v>
      </c>
      <c r="G147">
        <f t="shared" si="36"/>
        <v>115</v>
      </c>
      <c r="I147">
        <v>2150</v>
      </c>
      <c r="J147" t="s">
        <v>28</v>
      </c>
      <c r="K147">
        <f t="shared" si="37"/>
        <v>117.5</v>
      </c>
      <c r="L147" cm="1">
        <f t="array" ref="L147">STOWA2024_NDJF_T(A147*60,K147,I147,J147,"")</f>
        <v>19.592153947842458</v>
      </c>
      <c r="M147">
        <f t="shared" si="34"/>
        <v>0.15312252077982308</v>
      </c>
    </row>
    <row r="148" spans="1:13" x14ac:dyDescent="0.3">
      <c r="A148">
        <v>192</v>
      </c>
      <c r="B148">
        <f t="shared" si="35"/>
        <v>4.488974775535845E-2</v>
      </c>
      <c r="C148">
        <f t="shared" si="31"/>
        <v>4.488974775535845E-2</v>
      </c>
      <c r="D148" t="s">
        <v>35</v>
      </c>
      <c r="E148" t="s">
        <v>19</v>
      </c>
      <c r="F148">
        <v>1</v>
      </c>
      <c r="G148">
        <f t="shared" si="36"/>
        <v>120</v>
      </c>
      <c r="I148">
        <v>2150</v>
      </c>
      <c r="J148" t="s">
        <v>28</v>
      </c>
      <c r="K148">
        <f t="shared" si="37"/>
        <v>122.5</v>
      </c>
      <c r="L148" cm="1">
        <f t="array" ref="L148">STOWA2024_NDJF_T(A148*60,K148,I148,J148,"")</f>
        <v>27.718036932509232</v>
      </c>
      <c r="M148">
        <f t="shared" si="34"/>
        <v>0.10823277302446463</v>
      </c>
    </row>
    <row r="149" spans="1:13" x14ac:dyDescent="0.3">
      <c r="A149">
        <v>192</v>
      </c>
      <c r="B149">
        <f t="shared" si="35"/>
        <v>3.2158953016563518E-2</v>
      </c>
      <c r="C149">
        <f t="shared" si="31"/>
        <v>3.2158953016563518E-2</v>
      </c>
      <c r="D149" t="s">
        <v>35</v>
      </c>
      <c r="E149" t="s">
        <v>19</v>
      </c>
      <c r="F149">
        <v>1</v>
      </c>
      <c r="G149">
        <f t="shared" si="36"/>
        <v>125</v>
      </c>
      <c r="I149">
        <v>2150</v>
      </c>
      <c r="J149" t="s">
        <v>28</v>
      </c>
      <c r="K149">
        <f t="shared" si="37"/>
        <v>127.5</v>
      </c>
      <c r="L149" cm="1">
        <f t="array" ref="L149">STOWA2024_NDJF_T(A149*60,K149,I149,J149,"")</f>
        <v>39.435379999169449</v>
      </c>
      <c r="M149">
        <f t="shared" si="34"/>
        <v>7.6073820007901111E-2</v>
      </c>
    </row>
    <row r="150" spans="1:13" x14ac:dyDescent="0.3">
      <c r="A150">
        <v>192</v>
      </c>
      <c r="B150">
        <f t="shared" si="35"/>
        <v>2.2913481009613858E-2</v>
      </c>
      <c r="C150">
        <f t="shared" si="31"/>
        <v>2.2913481009613858E-2</v>
      </c>
      <c r="D150" t="s">
        <v>35</v>
      </c>
      <c r="E150" t="s">
        <v>19</v>
      </c>
      <c r="F150">
        <v>1</v>
      </c>
      <c r="G150">
        <f t="shared" si="36"/>
        <v>130</v>
      </c>
      <c r="I150">
        <v>2150</v>
      </c>
      <c r="J150" t="s">
        <v>28</v>
      </c>
      <c r="K150">
        <f t="shared" si="37"/>
        <v>132.5</v>
      </c>
      <c r="L150" cm="1">
        <f t="array" ref="L150">STOWA2024_NDJF_T(A150*60,K150,I150,J150,"")</f>
        <v>56.433048707545964</v>
      </c>
      <c r="M150">
        <f t="shared" si="34"/>
        <v>5.3160338998287253E-2</v>
      </c>
    </row>
    <row r="151" spans="1:13" x14ac:dyDescent="0.3">
      <c r="A151">
        <v>192</v>
      </c>
      <c r="B151">
        <f t="shared" si="35"/>
        <v>1.6234388840372573E-2</v>
      </c>
      <c r="C151">
        <f t="shared" si="31"/>
        <v>1.6234388840372573E-2</v>
      </c>
      <c r="D151" t="s">
        <v>35</v>
      </c>
      <c r="E151" t="s">
        <v>19</v>
      </c>
      <c r="F151">
        <v>1</v>
      </c>
      <c r="G151">
        <f t="shared" si="36"/>
        <v>135</v>
      </c>
      <c r="I151">
        <v>2150</v>
      </c>
      <c r="J151" t="s">
        <v>28</v>
      </c>
      <c r="K151">
        <f t="shared" si="37"/>
        <v>137.5</v>
      </c>
      <c r="L151" cm="1">
        <f t="array" ref="L151">STOWA2024_NDJF_T(A151*60,K151,I151,J151,"")</f>
        <v>81.243677878847549</v>
      </c>
      <c r="M151">
        <f t="shared" si="34"/>
        <v>3.692595015791468E-2</v>
      </c>
    </row>
    <row r="152" spans="1:13" x14ac:dyDescent="0.3">
      <c r="A152">
        <v>192</v>
      </c>
      <c r="B152">
        <f t="shared" si="35"/>
        <v>1.1435466105655649E-2</v>
      </c>
      <c r="C152">
        <f t="shared" si="31"/>
        <v>1.1435466105655649E-2</v>
      </c>
      <c r="D152" t="s">
        <v>35</v>
      </c>
      <c r="E152" t="s">
        <v>19</v>
      </c>
      <c r="F152">
        <v>1</v>
      </c>
      <c r="G152">
        <f t="shared" si="36"/>
        <v>140</v>
      </c>
      <c r="I152">
        <v>2150</v>
      </c>
      <c r="J152" t="s">
        <v>28</v>
      </c>
      <c r="K152">
        <f t="shared" si="37"/>
        <v>142.5</v>
      </c>
      <c r="L152" cm="1">
        <f t="array" ref="L152">STOWA2024_NDJF_T(A152*60,K152,I152,J152,"")</f>
        <v>117.69097808615888</v>
      </c>
      <c r="M152">
        <f t="shared" si="34"/>
        <v>2.5490484052259031E-2</v>
      </c>
    </row>
    <row r="153" spans="1:13" x14ac:dyDescent="0.3">
      <c r="A153">
        <v>192</v>
      </c>
      <c r="B153">
        <f t="shared" si="35"/>
        <v>8.0067820053938178E-3</v>
      </c>
      <c r="C153">
        <f t="shared" si="31"/>
        <v>8.0067820053938178E-3</v>
      </c>
      <c r="D153" t="s">
        <v>35</v>
      </c>
      <c r="E153" t="s">
        <v>19</v>
      </c>
      <c r="F153">
        <v>1</v>
      </c>
      <c r="G153">
        <f t="shared" si="36"/>
        <v>145</v>
      </c>
      <c r="I153">
        <v>2150</v>
      </c>
      <c r="J153" t="s">
        <v>28</v>
      </c>
      <c r="K153">
        <f t="shared" si="37"/>
        <v>147.5</v>
      </c>
      <c r="L153" cm="1">
        <f t="array" ref="L153">STOWA2024_NDJF_T(A153*60,K153,I153,J153,"")</f>
        <v>171.58837367271957</v>
      </c>
      <c r="M153">
        <f t="shared" si="34"/>
        <v>1.7483702046865213E-2</v>
      </c>
    </row>
    <row r="154" spans="1:13" x14ac:dyDescent="0.3">
      <c r="A154">
        <v>192</v>
      </c>
      <c r="B154">
        <f t="shared" si="35"/>
        <v>5.5713812241153481E-3</v>
      </c>
      <c r="C154">
        <f t="shared" si="31"/>
        <v>5.5713812241153481E-3</v>
      </c>
      <c r="D154" t="s">
        <v>35</v>
      </c>
      <c r="E154" t="s">
        <v>19</v>
      </c>
      <c r="F154">
        <v>1</v>
      </c>
      <c r="G154">
        <f t="shared" si="36"/>
        <v>150</v>
      </c>
      <c r="I154">
        <v>2150</v>
      </c>
      <c r="J154" t="s">
        <v>28</v>
      </c>
      <c r="K154">
        <f t="shared" si="37"/>
        <v>152.5</v>
      </c>
      <c r="L154" cm="1">
        <f t="array" ref="L154">STOWA2024_NDJF_T(A154*60,K154,I154,J154,"")</f>
        <v>251.84009435597733</v>
      </c>
      <c r="M154">
        <f t="shared" si="34"/>
        <v>1.1912320822749865E-2</v>
      </c>
    </row>
    <row r="155" spans="1:13" x14ac:dyDescent="0.3">
      <c r="A155">
        <v>192</v>
      </c>
      <c r="B155">
        <f t="shared" si="35"/>
        <v>3.8517470136759067E-3</v>
      </c>
      <c r="C155">
        <f t="shared" si="31"/>
        <v>3.8517470136759067E-3</v>
      </c>
      <c r="D155" t="s">
        <v>35</v>
      </c>
      <c r="E155" t="s">
        <v>19</v>
      </c>
      <c r="F155">
        <v>1</v>
      </c>
      <c r="G155">
        <f t="shared" si="36"/>
        <v>155</v>
      </c>
      <c r="I155">
        <v>2150</v>
      </c>
      <c r="J155" t="s">
        <v>28</v>
      </c>
      <c r="K155">
        <f t="shared" si="37"/>
        <v>157.5</v>
      </c>
      <c r="L155" cm="1">
        <f t="array" ref="L155">STOWA2024_NDJF_T(A155*60,K155,I155,J155,"")</f>
        <v>372.18194027611736</v>
      </c>
      <c r="M155">
        <f t="shared" si="34"/>
        <v>8.0605738090739586E-3</v>
      </c>
    </row>
    <row r="156" spans="1:13" x14ac:dyDescent="0.3">
      <c r="A156">
        <v>192</v>
      </c>
      <c r="B156" s="1">
        <f>M155</f>
        <v>8.0605738090739586E-3</v>
      </c>
      <c r="C156">
        <f t="shared" si="31"/>
        <v>8.0605738090739586E-3</v>
      </c>
      <c r="D156" t="s">
        <v>35</v>
      </c>
      <c r="E156" t="s">
        <v>19</v>
      </c>
      <c r="F156">
        <v>1</v>
      </c>
      <c r="G156">
        <f t="shared" si="36"/>
        <v>160</v>
      </c>
      <c r="I156">
        <v>2150</v>
      </c>
      <c r="J156" t="s">
        <v>28</v>
      </c>
      <c r="K156" s="1">
        <v>555</v>
      </c>
      <c r="L156" cm="1">
        <f t="array" ref="L156">STOWA2024_NDJF_T(A156*60,K156,I156,J156,"")</f>
        <v>3.4047965183716805E+225</v>
      </c>
      <c r="M156">
        <f t="shared" si="34"/>
        <v>8.8110992354830309E-226</v>
      </c>
    </row>
    <row r="157" spans="1:13" x14ac:dyDescent="0.3">
      <c r="A157">
        <v>216</v>
      </c>
      <c r="B157" s="1">
        <f>365.25*24/A157 - M157</f>
        <v>-34.250740041915044</v>
      </c>
      <c r="C157">
        <f>B157</f>
        <v>-34.250740041915044</v>
      </c>
      <c r="D157" t="s">
        <v>35</v>
      </c>
      <c r="E157" t="s">
        <v>19</v>
      </c>
      <c r="F157">
        <v>1</v>
      </c>
      <c r="G157">
        <v>10</v>
      </c>
      <c r="I157">
        <v>2150</v>
      </c>
      <c r="J157" t="s">
        <v>28</v>
      </c>
      <c r="K157" s="1">
        <v>12.5</v>
      </c>
      <c r="L157" cm="1">
        <f t="array" ref="L157">STOWA2024_NDJF_T(A157*60,K157,I157,J157,"")</f>
        <v>4.0088690414549322E-2</v>
      </c>
      <c r="M157">
        <f t="shared" si="34"/>
        <v>74.83407337524838</v>
      </c>
    </row>
    <row r="158" spans="1:13" x14ac:dyDescent="0.3">
      <c r="A158">
        <v>216</v>
      </c>
      <c r="B158">
        <f t="shared" ref="B158:B162" si="38">M157-M158</f>
        <v>15.544090214912998</v>
      </c>
      <c r="C158">
        <f t="shared" ref="C158:C187" si="39">B158</f>
        <v>15.544090214912998</v>
      </c>
      <c r="D158" t="s">
        <v>35</v>
      </c>
      <c r="E158" t="s">
        <v>19</v>
      </c>
      <c r="F158">
        <v>1</v>
      </c>
      <c r="G158">
        <f t="shared" ref="G158:G162" si="40">G157+5</f>
        <v>15</v>
      </c>
      <c r="I158">
        <v>2150</v>
      </c>
      <c r="J158" t="s">
        <v>28</v>
      </c>
      <c r="K158">
        <f t="shared" ref="K158:K162" si="41">AVERAGE(G158:G159)</f>
        <v>17.5</v>
      </c>
      <c r="L158" cm="1">
        <f t="array" ref="L158">STOWA2024_NDJF_T(A158*60,K158,I158,J158,"")</f>
        <v>5.0598766268616195E-2</v>
      </c>
      <c r="M158">
        <f t="shared" si="34"/>
        <v>59.289983160335382</v>
      </c>
    </row>
    <row r="159" spans="1:13" x14ac:dyDescent="0.3">
      <c r="A159">
        <v>216</v>
      </c>
      <c r="B159">
        <f t="shared" si="38"/>
        <v>12.479034768822103</v>
      </c>
      <c r="C159">
        <f t="shared" si="39"/>
        <v>12.479034768822103</v>
      </c>
      <c r="D159" t="s">
        <v>35</v>
      </c>
      <c r="E159" t="s">
        <v>19</v>
      </c>
      <c r="F159">
        <v>1</v>
      </c>
      <c r="G159">
        <f t="shared" si="40"/>
        <v>20</v>
      </c>
      <c r="I159">
        <v>2150</v>
      </c>
      <c r="J159" t="s">
        <v>28</v>
      </c>
      <c r="K159">
        <f t="shared" si="41"/>
        <v>22.5</v>
      </c>
      <c r="L159" cm="1">
        <f t="array" ref="L159">STOWA2024_NDJF_T(A159*60,K159,I159,J159,"")</f>
        <v>6.4087571456764025E-2</v>
      </c>
      <c r="M159">
        <f t="shared" si="34"/>
        <v>46.810948391513278</v>
      </c>
    </row>
    <row r="160" spans="1:13" x14ac:dyDescent="0.3">
      <c r="A160">
        <v>216</v>
      </c>
      <c r="B160">
        <f t="shared" si="38"/>
        <v>9.984321605693907</v>
      </c>
      <c r="C160">
        <f t="shared" si="39"/>
        <v>9.984321605693907</v>
      </c>
      <c r="D160" t="s">
        <v>35</v>
      </c>
      <c r="E160" t="s">
        <v>19</v>
      </c>
      <c r="F160">
        <v>1</v>
      </c>
      <c r="G160">
        <f t="shared" si="40"/>
        <v>25</v>
      </c>
      <c r="I160">
        <v>2150</v>
      </c>
      <c r="J160" t="s">
        <v>28</v>
      </c>
      <c r="K160">
        <f t="shared" si="41"/>
        <v>27.5</v>
      </c>
      <c r="L160" cm="1">
        <f t="array" ref="L160">STOWA2024_NDJF_T(A160*60,K160,I160,J160,"")</f>
        <v>8.1462796401303675E-2</v>
      </c>
      <c r="M160">
        <f t="shared" si="34"/>
        <v>36.826626785819371</v>
      </c>
    </row>
    <row r="161" spans="1:13" x14ac:dyDescent="0.3">
      <c r="A161">
        <v>216</v>
      </c>
      <c r="B161">
        <f t="shared" si="38"/>
        <v>7.9612392221953101</v>
      </c>
      <c r="C161">
        <f t="shared" si="39"/>
        <v>7.9612392221953101</v>
      </c>
      <c r="D161" t="s">
        <v>35</v>
      </c>
      <c r="E161" t="s">
        <v>19</v>
      </c>
      <c r="F161">
        <v>1</v>
      </c>
      <c r="G161">
        <f t="shared" si="40"/>
        <v>30</v>
      </c>
      <c r="I161">
        <v>2150</v>
      </c>
      <c r="J161" t="s">
        <v>28</v>
      </c>
      <c r="K161">
        <f t="shared" si="41"/>
        <v>32.5</v>
      </c>
      <c r="L161" cm="1">
        <f t="array" ref="L161">STOWA2024_NDJF_T(A161*60,K161,I161,J161,"")</f>
        <v>0.1039307022428681</v>
      </c>
      <c r="M161">
        <f t="shared" si="34"/>
        <v>28.865387563624061</v>
      </c>
    </row>
    <row r="162" spans="1:13" x14ac:dyDescent="0.3">
      <c r="A162">
        <v>216</v>
      </c>
      <c r="B162">
        <f t="shared" si="38"/>
        <v>6.3258803826558143</v>
      </c>
      <c r="C162">
        <f t="shared" si="39"/>
        <v>6.3258803826558143</v>
      </c>
      <c r="D162" t="s">
        <v>35</v>
      </c>
      <c r="E162" t="s">
        <v>19</v>
      </c>
      <c r="F162">
        <v>1</v>
      </c>
      <c r="G162">
        <f t="shared" si="40"/>
        <v>35</v>
      </c>
      <c r="I162">
        <v>2150</v>
      </c>
      <c r="J162" t="s">
        <v>28</v>
      </c>
      <c r="K162">
        <f t="shared" si="41"/>
        <v>37.5</v>
      </c>
      <c r="L162" cm="1">
        <f t="array" ref="L162">STOWA2024_NDJF_T(A162*60,K162,I162,J162,"")</f>
        <v>0.13309962706430065</v>
      </c>
      <c r="M162">
        <f t="shared" si="34"/>
        <v>22.539507180968247</v>
      </c>
    </row>
    <row r="163" spans="1:13" x14ac:dyDescent="0.3">
      <c r="A163">
        <v>216</v>
      </c>
      <c r="B163">
        <f>M162-M163</f>
        <v>5.0084554511804775</v>
      </c>
      <c r="C163">
        <f t="shared" si="39"/>
        <v>5.0084554511804775</v>
      </c>
      <c r="D163" t="s">
        <v>35</v>
      </c>
      <c r="E163" t="s">
        <v>19</v>
      </c>
      <c r="F163">
        <v>1</v>
      </c>
      <c r="G163">
        <f>G162+5</f>
        <v>40</v>
      </c>
      <c r="I163">
        <v>2150</v>
      </c>
      <c r="J163" t="s">
        <v>28</v>
      </c>
      <c r="K163">
        <f>AVERAGE(G163:G164)</f>
        <v>42.5</v>
      </c>
      <c r="L163" cm="1">
        <f t="array" ref="L163">STOWA2024_NDJF_T(A163*60,K163,I163,J163,"")</f>
        <v>0.17112492999507667</v>
      </c>
      <c r="M163">
        <f t="shared" si="34"/>
        <v>17.531051729787769</v>
      </c>
    </row>
    <row r="164" spans="1:13" x14ac:dyDescent="0.3">
      <c r="A164">
        <v>216</v>
      </c>
      <c r="B164">
        <f t="shared" ref="B164:B186" si="42">M163-M164</f>
        <v>3.9504395360908617</v>
      </c>
      <c r="C164">
        <f t="shared" si="39"/>
        <v>3.9504395360908617</v>
      </c>
      <c r="D164" t="s">
        <v>35</v>
      </c>
      <c r="E164" t="s">
        <v>19</v>
      </c>
      <c r="F164">
        <v>1</v>
      </c>
      <c r="G164">
        <f t="shared" ref="G164:G187" si="43">G163+5</f>
        <v>45</v>
      </c>
      <c r="I164">
        <v>2150</v>
      </c>
      <c r="J164" t="s">
        <v>28</v>
      </c>
      <c r="K164">
        <f t="shared" ref="K164:K186" si="44">AVERAGE(G164:G165)</f>
        <v>47.5</v>
      </c>
      <c r="L164" cm="1">
        <f t="array" ref="L164">STOWA2024_NDJF_T(A164*60,K164,I164,J164,"")</f>
        <v>0.22090314907838784</v>
      </c>
      <c r="M164">
        <f t="shared" si="34"/>
        <v>13.580612193696908</v>
      </c>
    </row>
    <row r="165" spans="1:13" x14ac:dyDescent="0.3">
      <c r="A165">
        <v>216</v>
      </c>
      <c r="B165">
        <f t="shared" si="42"/>
        <v>3.1041538747179267</v>
      </c>
      <c r="C165">
        <f t="shared" si="39"/>
        <v>3.1041538747179267</v>
      </c>
      <c r="D165" t="s">
        <v>35</v>
      </c>
      <c r="E165" t="s">
        <v>19</v>
      </c>
      <c r="F165">
        <v>1</v>
      </c>
      <c r="G165">
        <f t="shared" si="43"/>
        <v>50</v>
      </c>
      <c r="I165">
        <v>2150</v>
      </c>
      <c r="J165" t="s">
        <v>28</v>
      </c>
      <c r="K165">
        <f t="shared" si="44"/>
        <v>52.5</v>
      </c>
      <c r="L165" cm="1">
        <f t="array" ref="L165">STOWA2024_NDJF_T(A165*60,K165,I165,J165,"")</f>
        <v>0.28635631514566795</v>
      </c>
      <c r="M165">
        <f t="shared" si="34"/>
        <v>10.476458318978981</v>
      </c>
    </row>
    <row r="166" spans="1:13" x14ac:dyDescent="0.3">
      <c r="A166">
        <v>216</v>
      </c>
      <c r="B166">
        <f t="shared" si="42"/>
        <v>2.4293274821015913</v>
      </c>
      <c r="C166">
        <f t="shared" si="39"/>
        <v>2.4293274821015913</v>
      </c>
      <c r="D166" t="s">
        <v>35</v>
      </c>
      <c r="E166" t="s">
        <v>19</v>
      </c>
      <c r="F166">
        <v>1</v>
      </c>
      <c r="G166">
        <f t="shared" si="43"/>
        <v>55</v>
      </c>
      <c r="I166">
        <v>2150</v>
      </c>
      <c r="J166" t="s">
        <v>28</v>
      </c>
      <c r="K166">
        <f t="shared" si="44"/>
        <v>57.5</v>
      </c>
      <c r="L166" cm="1">
        <f t="array" ref="L166">STOWA2024_NDJF_T(A166*60,K166,I166,J166,"")</f>
        <v>0.37280368131358982</v>
      </c>
      <c r="M166">
        <f t="shared" si="34"/>
        <v>8.0471308368773897</v>
      </c>
    </row>
    <row r="167" spans="1:13" x14ac:dyDescent="0.3">
      <c r="A167">
        <v>216</v>
      </c>
      <c r="B167">
        <f t="shared" si="42"/>
        <v>1.8935414938792583</v>
      </c>
      <c r="C167">
        <f t="shared" si="39"/>
        <v>1.8935414938792583</v>
      </c>
      <c r="D167" t="s">
        <v>35</v>
      </c>
      <c r="E167" t="s">
        <v>19</v>
      </c>
      <c r="F167">
        <v>1</v>
      </c>
      <c r="G167">
        <f t="shared" si="43"/>
        <v>60</v>
      </c>
      <c r="I167">
        <v>2150</v>
      </c>
      <c r="J167" t="s">
        <v>28</v>
      </c>
      <c r="K167">
        <f t="shared" si="44"/>
        <v>62.5</v>
      </c>
      <c r="L167" cm="1">
        <f t="array" ref="L167">STOWA2024_NDJF_T(A167*60,K167,I167,J167,"")</f>
        <v>0.48752034508340297</v>
      </c>
      <c r="M167">
        <f t="shared" si="34"/>
        <v>6.1535893429981314</v>
      </c>
    </row>
    <row r="168" spans="1:13" x14ac:dyDescent="0.3">
      <c r="A168">
        <v>216</v>
      </c>
      <c r="B168">
        <f t="shared" si="42"/>
        <v>1.4696470447448897</v>
      </c>
      <c r="C168">
        <f t="shared" si="39"/>
        <v>1.4696470447448897</v>
      </c>
      <c r="D168" t="s">
        <v>35</v>
      </c>
      <c r="E168" t="s">
        <v>19</v>
      </c>
      <c r="F168">
        <v>1</v>
      </c>
      <c r="G168">
        <f t="shared" si="43"/>
        <v>65</v>
      </c>
      <c r="I168">
        <v>2150</v>
      </c>
      <c r="J168" t="s">
        <v>28</v>
      </c>
      <c r="K168">
        <f t="shared" si="44"/>
        <v>67.5</v>
      </c>
      <c r="L168" cm="1">
        <f t="array" ref="L168">STOWA2024_NDJF_T(A168*60,K168,I168,J168,"")</f>
        <v>0.64048611382740017</v>
      </c>
      <c r="M168">
        <f t="shared" si="34"/>
        <v>4.6839422982532417</v>
      </c>
    </row>
    <row r="169" spans="1:13" x14ac:dyDescent="0.3">
      <c r="A169">
        <v>216</v>
      </c>
      <c r="B169">
        <f t="shared" si="42"/>
        <v>1.1356027223318921</v>
      </c>
      <c r="C169">
        <f t="shared" si="39"/>
        <v>1.1356027223318921</v>
      </c>
      <c r="D169" t="s">
        <v>35</v>
      </c>
      <c r="E169" t="s">
        <v>19</v>
      </c>
      <c r="F169">
        <v>1</v>
      </c>
      <c r="G169">
        <f t="shared" si="43"/>
        <v>70</v>
      </c>
      <c r="I169">
        <v>2150</v>
      </c>
      <c r="J169" t="s">
        <v>28</v>
      </c>
      <c r="K169">
        <f t="shared" si="44"/>
        <v>72.5</v>
      </c>
      <c r="L169" cm="1">
        <f t="array" ref="L169">STOWA2024_NDJF_T(A169*60,K169,I169,J169,"")</f>
        <v>0.84546586813665658</v>
      </c>
      <c r="M169">
        <f t="shared" si="34"/>
        <v>3.5483395759213496</v>
      </c>
    </row>
    <row r="170" spans="1:13" x14ac:dyDescent="0.3">
      <c r="A170">
        <v>216</v>
      </c>
      <c r="B170">
        <f t="shared" si="42"/>
        <v>0.87338852976802128</v>
      </c>
      <c r="C170">
        <f t="shared" si="39"/>
        <v>0.87338852976802128</v>
      </c>
      <c r="D170" t="s">
        <v>35</v>
      </c>
      <c r="E170" t="s">
        <v>19</v>
      </c>
      <c r="F170">
        <v>1</v>
      </c>
      <c r="G170">
        <f t="shared" si="43"/>
        <v>75</v>
      </c>
      <c r="I170">
        <v>2150</v>
      </c>
      <c r="J170" t="s">
        <v>28</v>
      </c>
      <c r="K170">
        <f t="shared" si="44"/>
        <v>77.5</v>
      </c>
      <c r="L170" cm="1">
        <f t="array" ref="L170">STOWA2024_NDJF_T(A170*60,K170,I170,J170,"")</f>
        <v>1.1215158514074877</v>
      </c>
      <c r="M170">
        <f t="shared" si="34"/>
        <v>2.6749510461533283</v>
      </c>
    </row>
    <row r="171" spans="1:13" x14ac:dyDescent="0.3">
      <c r="A171">
        <v>216</v>
      </c>
      <c r="B171">
        <f t="shared" si="42"/>
        <v>0.66882949210771692</v>
      </c>
      <c r="C171">
        <f t="shared" si="39"/>
        <v>0.66882949210771692</v>
      </c>
      <c r="D171" t="s">
        <v>35</v>
      </c>
      <c r="E171" t="s">
        <v>19</v>
      </c>
      <c r="F171">
        <v>1</v>
      </c>
      <c r="G171">
        <f t="shared" si="43"/>
        <v>80</v>
      </c>
      <c r="I171">
        <v>2150</v>
      </c>
      <c r="J171" t="s">
        <v>28</v>
      </c>
      <c r="K171">
        <f t="shared" si="44"/>
        <v>82.5</v>
      </c>
      <c r="L171" cm="1">
        <f t="array" ref="L171">STOWA2024_NDJF_T(A171*60,K171,I171,J171,"")</f>
        <v>1.4954228441193409</v>
      </c>
      <c r="M171">
        <f t="shared" si="34"/>
        <v>2.0061215540456114</v>
      </c>
    </row>
    <row r="172" spans="1:13" x14ac:dyDescent="0.3">
      <c r="A172">
        <v>216</v>
      </c>
      <c r="B172">
        <f t="shared" si="42"/>
        <v>0.50956138350122382</v>
      </c>
      <c r="C172">
        <f t="shared" si="39"/>
        <v>0.50956138350122382</v>
      </c>
      <c r="D172" t="s">
        <v>35</v>
      </c>
      <c r="E172" t="s">
        <v>19</v>
      </c>
      <c r="F172">
        <v>1</v>
      </c>
      <c r="G172">
        <f t="shared" si="43"/>
        <v>85</v>
      </c>
      <c r="I172">
        <v>2150</v>
      </c>
      <c r="J172" t="s">
        <v>28</v>
      </c>
      <c r="K172">
        <f t="shared" si="44"/>
        <v>87.5</v>
      </c>
      <c r="L172" cm="1">
        <f t="array" ref="L172">STOWA2024_NDJF_T(A172*60,K172,I172,J172,"")</f>
        <v>2.0045969811616211</v>
      </c>
      <c r="M172">
        <f t="shared" si="34"/>
        <v>1.4965601705443876</v>
      </c>
    </row>
    <row r="173" spans="1:13" x14ac:dyDescent="0.3">
      <c r="A173">
        <v>216</v>
      </c>
      <c r="B173">
        <f t="shared" si="42"/>
        <v>0.38627169384462823</v>
      </c>
      <c r="C173">
        <f t="shared" si="39"/>
        <v>0.38627169384462823</v>
      </c>
      <c r="D173" t="s">
        <v>35</v>
      </c>
      <c r="E173" t="s">
        <v>19</v>
      </c>
      <c r="F173">
        <v>1</v>
      </c>
      <c r="G173">
        <f t="shared" si="43"/>
        <v>90</v>
      </c>
      <c r="I173">
        <v>2150</v>
      </c>
      <c r="J173" t="s">
        <v>28</v>
      </c>
      <c r="K173">
        <f t="shared" si="44"/>
        <v>92.5</v>
      </c>
      <c r="L173" cm="1">
        <f t="array" ref="L173">STOWA2024_NDJF_T(A173*60,K173,I173,J173,"")</f>
        <v>2.7020004827189159</v>
      </c>
      <c r="M173">
        <f t="shared" si="34"/>
        <v>1.1102884766997594</v>
      </c>
    </row>
    <row r="174" spans="1:13" x14ac:dyDescent="0.3">
      <c r="A174">
        <v>216</v>
      </c>
      <c r="B174">
        <f t="shared" si="42"/>
        <v>0.29128046311915434</v>
      </c>
      <c r="C174">
        <f t="shared" si="39"/>
        <v>0.29128046311915434</v>
      </c>
      <c r="D174" t="s">
        <v>35</v>
      </c>
      <c r="E174" t="s">
        <v>19</v>
      </c>
      <c r="F174">
        <v>1</v>
      </c>
      <c r="G174">
        <f t="shared" si="43"/>
        <v>95</v>
      </c>
      <c r="I174">
        <v>2150</v>
      </c>
      <c r="J174" t="s">
        <v>28</v>
      </c>
      <c r="K174">
        <f t="shared" si="44"/>
        <v>97.5</v>
      </c>
      <c r="L174" cm="1">
        <f t="array" ref="L174">STOWA2024_NDJF_T(A174*60,K174,I174,J174,"")</f>
        <v>3.6629678223590991</v>
      </c>
      <c r="M174">
        <f t="shared" si="34"/>
        <v>0.81900801358060504</v>
      </c>
    </row>
    <row r="175" spans="1:13" x14ac:dyDescent="0.3">
      <c r="A175">
        <v>216</v>
      </c>
      <c r="B175">
        <f t="shared" si="42"/>
        <v>0.21844132022410601</v>
      </c>
      <c r="C175">
        <f t="shared" si="39"/>
        <v>0.21844132022410601</v>
      </c>
      <c r="D175" t="s">
        <v>35</v>
      </c>
      <c r="E175" t="s">
        <v>19</v>
      </c>
      <c r="F175">
        <v>1</v>
      </c>
      <c r="G175">
        <f t="shared" si="43"/>
        <v>100</v>
      </c>
      <c r="I175">
        <v>2150</v>
      </c>
      <c r="J175" t="s">
        <v>28</v>
      </c>
      <c r="K175">
        <f t="shared" si="44"/>
        <v>102.5</v>
      </c>
      <c r="L175" cm="1">
        <f t="array" ref="L175">STOWA2024_NDJF_T(A175*60,K175,I175,J175,"")</f>
        <v>4.9952820114504526</v>
      </c>
      <c r="M175">
        <f t="shared" si="34"/>
        <v>0.60056669335649904</v>
      </c>
    </row>
    <row r="176" spans="1:13" x14ac:dyDescent="0.3">
      <c r="A176">
        <v>216</v>
      </c>
      <c r="B176">
        <f t="shared" si="42"/>
        <v>0.16289451143690614</v>
      </c>
      <c r="C176">
        <f t="shared" si="39"/>
        <v>0.16289451143690614</v>
      </c>
      <c r="D176" t="s">
        <v>35</v>
      </c>
      <c r="E176" t="s">
        <v>19</v>
      </c>
      <c r="F176">
        <v>1</v>
      </c>
      <c r="G176">
        <f t="shared" si="43"/>
        <v>105</v>
      </c>
      <c r="I176">
        <v>2150</v>
      </c>
      <c r="J176" t="s">
        <v>28</v>
      </c>
      <c r="K176">
        <f t="shared" si="44"/>
        <v>107.5</v>
      </c>
      <c r="L176" cm="1">
        <f t="array" ref="L176">STOWA2024_NDJF_T(A176*60,K176,I176,J176,"")</f>
        <v>6.8544452307712485</v>
      </c>
      <c r="M176">
        <f t="shared" si="34"/>
        <v>0.4376721819195929</v>
      </c>
    </row>
    <row r="177" spans="1:13" x14ac:dyDescent="0.3">
      <c r="A177">
        <v>216</v>
      </c>
      <c r="B177">
        <f t="shared" si="42"/>
        <v>0.12075765382225823</v>
      </c>
      <c r="C177">
        <f t="shared" si="39"/>
        <v>0.12075765382225823</v>
      </c>
      <c r="D177" t="s">
        <v>35</v>
      </c>
      <c r="E177" t="s">
        <v>19</v>
      </c>
      <c r="F177">
        <v>1</v>
      </c>
      <c r="G177">
        <f t="shared" si="43"/>
        <v>110</v>
      </c>
      <c r="I177">
        <v>2150</v>
      </c>
      <c r="J177" t="s">
        <v>28</v>
      </c>
      <c r="K177">
        <f t="shared" si="44"/>
        <v>112.5</v>
      </c>
      <c r="L177" cm="1">
        <f t="array" ref="L177">STOWA2024_NDJF_T(A177*60,K177,I177,J177,"")</f>
        <v>9.4662747650325549</v>
      </c>
      <c r="M177">
        <f t="shared" si="34"/>
        <v>0.31691452809733467</v>
      </c>
    </row>
    <row r="178" spans="1:13" x14ac:dyDescent="0.3">
      <c r="A178">
        <v>216</v>
      </c>
      <c r="B178">
        <f t="shared" si="42"/>
        <v>8.897394394370306E-2</v>
      </c>
      <c r="C178">
        <f t="shared" si="39"/>
        <v>8.897394394370306E-2</v>
      </c>
      <c r="D178" t="s">
        <v>35</v>
      </c>
      <c r="E178" t="s">
        <v>19</v>
      </c>
      <c r="F178">
        <v>1</v>
      </c>
      <c r="G178">
        <f t="shared" si="43"/>
        <v>115</v>
      </c>
      <c r="I178">
        <v>2150</v>
      </c>
      <c r="J178" t="s">
        <v>28</v>
      </c>
      <c r="K178">
        <f t="shared" si="44"/>
        <v>117.5</v>
      </c>
      <c r="L178" cm="1">
        <f t="array" ref="L178">STOWA2024_NDJF_T(A178*60,K178,I178,J178,"")</f>
        <v>13.161324522964303</v>
      </c>
      <c r="M178">
        <f t="shared" si="34"/>
        <v>0.22794058415363161</v>
      </c>
    </row>
    <row r="179" spans="1:13" x14ac:dyDescent="0.3">
      <c r="A179">
        <v>216</v>
      </c>
      <c r="B179">
        <f t="shared" si="42"/>
        <v>6.5135714868548328E-2</v>
      </c>
      <c r="C179">
        <f t="shared" si="39"/>
        <v>6.5135714868548328E-2</v>
      </c>
      <c r="D179" t="s">
        <v>35</v>
      </c>
      <c r="E179" t="s">
        <v>19</v>
      </c>
      <c r="F179">
        <v>1</v>
      </c>
      <c r="G179">
        <f t="shared" si="43"/>
        <v>120</v>
      </c>
      <c r="I179">
        <v>2150</v>
      </c>
      <c r="J179" t="s">
        <v>28</v>
      </c>
      <c r="K179">
        <f t="shared" si="44"/>
        <v>122.5</v>
      </c>
      <c r="L179" cm="1">
        <f t="array" ref="L179">STOWA2024_NDJF_T(A179*60,K179,I179,J179,"")</f>
        <v>18.426967284048363</v>
      </c>
      <c r="M179">
        <f t="shared" si="34"/>
        <v>0.16280486928508328</v>
      </c>
    </row>
    <row r="180" spans="1:13" x14ac:dyDescent="0.3">
      <c r="A180">
        <v>216</v>
      </c>
      <c r="B180">
        <f t="shared" si="42"/>
        <v>4.7367121336840776E-2</v>
      </c>
      <c r="C180">
        <f t="shared" si="39"/>
        <v>4.7367121336840776E-2</v>
      </c>
      <c r="D180" t="s">
        <v>35</v>
      </c>
      <c r="E180" t="s">
        <v>19</v>
      </c>
      <c r="F180">
        <v>1</v>
      </c>
      <c r="G180">
        <f t="shared" si="43"/>
        <v>125</v>
      </c>
      <c r="I180">
        <v>2150</v>
      </c>
      <c r="J180" t="s">
        <v>28</v>
      </c>
      <c r="K180">
        <f t="shared" si="44"/>
        <v>127.5</v>
      </c>
      <c r="L180" cm="1">
        <f t="array" ref="L180">STOWA2024_NDJF_T(A180*60,K180,I180,J180,"")</f>
        <v>25.988032972932523</v>
      </c>
      <c r="M180">
        <f t="shared" si="34"/>
        <v>0.11543774794824251</v>
      </c>
    </row>
    <row r="181" spans="1:13" x14ac:dyDescent="0.3">
      <c r="A181">
        <v>216</v>
      </c>
      <c r="B181">
        <f t="shared" si="42"/>
        <v>3.4206552328184994E-2</v>
      </c>
      <c r="C181">
        <f t="shared" si="39"/>
        <v>3.4206552328184994E-2</v>
      </c>
      <c r="D181" t="s">
        <v>35</v>
      </c>
      <c r="E181" t="s">
        <v>19</v>
      </c>
      <c r="F181">
        <v>1</v>
      </c>
      <c r="G181">
        <f t="shared" si="43"/>
        <v>130</v>
      </c>
      <c r="I181">
        <v>2150</v>
      </c>
      <c r="J181" t="s">
        <v>28</v>
      </c>
      <c r="K181">
        <f t="shared" si="44"/>
        <v>132.5</v>
      </c>
      <c r="L181" cm="1">
        <f t="array" ref="L181">STOWA2024_NDJF_T(A181*60,K181,I181,J181,"")</f>
        <v>36.931624323639078</v>
      </c>
      <c r="M181">
        <f t="shared" si="34"/>
        <v>8.1231195620057511E-2</v>
      </c>
    </row>
    <row r="182" spans="1:13" x14ac:dyDescent="0.3">
      <c r="A182">
        <v>216</v>
      </c>
      <c r="B182">
        <f t="shared" si="42"/>
        <v>2.4523772792048398E-2</v>
      </c>
      <c r="C182">
        <f t="shared" si="39"/>
        <v>2.4523772792048398E-2</v>
      </c>
      <c r="D182" t="s">
        <v>35</v>
      </c>
      <c r="E182" t="s">
        <v>19</v>
      </c>
      <c r="F182">
        <v>1</v>
      </c>
      <c r="G182">
        <f t="shared" si="43"/>
        <v>135</v>
      </c>
      <c r="I182">
        <v>2150</v>
      </c>
      <c r="J182" t="s">
        <v>28</v>
      </c>
      <c r="K182">
        <f t="shared" si="44"/>
        <v>137.5</v>
      </c>
      <c r="L182" cm="1">
        <f t="array" ref="L182">STOWA2024_NDJF_T(A182*60,K182,I182,J182,"")</f>
        <v>52.903127146138445</v>
      </c>
      <c r="M182">
        <f t="shared" si="34"/>
        <v>5.6707422828009113E-2</v>
      </c>
    </row>
    <row r="183" spans="1:13" x14ac:dyDescent="0.3">
      <c r="A183">
        <v>216</v>
      </c>
      <c r="B183">
        <f t="shared" si="42"/>
        <v>1.7448189533515485E-2</v>
      </c>
      <c r="C183">
        <f t="shared" si="39"/>
        <v>1.7448189533515485E-2</v>
      </c>
      <c r="D183" t="s">
        <v>35</v>
      </c>
      <c r="E183" t="s">
        <v>19</v>
      </c>
      <c r="F183">
        <v>1</v>
      </c>
      <c r="G183">
        <f t="shared" si="43"/>
        <v>140</v>
      </c>
      <c r="I183">
        <v>2150</v>
      </c>
      <c r="J183" t="s">
        <v>28</v>
      </c>
      <c r="K183">
        <f t="shared" si="44"/>
        <v>142.5</v>
      </c>
      <c r="L183" cm="1">
        <f t="array" ref="L183">STOWA2024_NDJF_T(A183*60,K183,I183,J183,"")</f>
        <v>76.415144878052672</v>
      </c>
      <c r="M183">
        <f t="shared" si="34"/>
        <v>3.9259233294493628E-2</v>
      </c>
    </row>
    <row r="184" spans="1:13" x14ac:dyDescent="0.3">
      <c r="A184">
        <v>216</v>
      </c>
      <c r="B184">
        <f t="shared" si="42"/>
        <v>1.2315548151425243E-2</v>
      </c>
      <c r="C184">
        <f t="shared" si="39"/>
        <v>1.2315548151425243E-2</v>
      </c>
      <c r="D184" t="s">
        <v>35</v>
      </c>
      <c r="E184" t="s">
        <v>19</v>
      </c>
      <c r="F184">
        <v>1</v>
      </c>
      <c r="G184">
        <f t="shared" si="43"/>
        <v>145</v>
      </c>
      <c r="I184">
        <v>2150</v>
      </c>
      <c r="J184" t="s">
        <v>28</v>
      </c>
      <c r="K184">
        <f t="shared" si="44"/>
        <v>147.5</v>
      </c>
      <c r="L184" cm="1">
        <f t="array" ref="L184">STOWA2024_NDJF_T(A184*60,K184,I184,J184,"")</f>
        <v>111.34334386964096</v>
      </c>
      <c r="M184">
        <f t="shared" si="34"/>
        <v>2.6943685143068385E-2</v>
      </c>
    </row>
    <row r="185" spans="1:13" x14ac:dyDescent="0.3">
      <c r="A185">
        <v>216</v>
      </c>
      <c r="B185">
        <f t="shared" si="42"/>
        <v>8.6204789579447383E-3</v>
      </c>
      <c r="C185">
        <f t="shared" si="39"/>
        <v>8.6204789579447383E-3</v>
      </c>
      <c r="D185" t="s">
        <v>35</v>
      </c>
      <c r="E185" t="s">
        <v>19</v>
      </c>
      <c r="F185">
        <v>1</v>
      </c>
      <c r="G185">
        <f t="shared" si="43"/>
        <v>150</v>
      </c>
      <c r="I185">
        <v>2150</v>
      </c>
      <c r="J185" t="s">
        <v>28</v>
      </c>
      <c r="K185">
        <f t="shared" si="44"/>
        <v>152.5</v>
      </c>
      <c r="L185" cm="1">
        <f t="array" ref="L185">STOWA2024_NDJF_T(A185*60,K185,I185,J185,"")</f>
        <v>163.7268046700068</v>
      </c>
      <c r="M185">
        <f t="shared" si="34"/>
        <v>1.8323206185123647E-2</v>
      </c>
    </row>
    <row r="186" spans="1:13" x14ac:dyDescent="0.3">
      <c r="A186">
        <v>216</v>
      </c>
      <c r="B186">
        <f t="shared" si="42"/>
        <v>5.9815073409274049E-3</v>
      </c>
      <c r="C186">
        <f t="shared" si="39"/>
        <v>5.9815073409274049E-3</v>
      </c>
      <c r="D186" t="s">
        <v>35</v>
      </c>
      <c r="E186" t="s">
        <v>19</v>
      </c>
      <c r="F186">
        <v>1</v>
      </c>
      <c r="G186">
        <f t="shared" si="43"/>
        <v>155</v>
      </c>
      <c r="I186">
        <v>2150</v>
      </c>
      <c r="J186" t="s">
        <v>28</v>
      </c>
      <c r="K186">
        <f t="shared" si="44"/>
        <v>157.5</v>
      </c>
      <c r="L186" cm="1">
        <f t="array" ref="L186">STOWA2024_NDJF_T(A186*60,K186,I186,J186,"")</f>
        <v>243.07836691467864</v>
      </c>
      <c r="M186">
        <f t="shared" si="34"/>
        <v>1.2341698844196242E-2</v>
      </c>
    </row>
    <row r="187" spans="1:13" x14ac:dyDescent="0.3">
      <c r="A187">
        <v>216</v>
      </c>
      <c r="B187" s="1">
        <f>M186</f>
        <v>1.2341698844196242E-2</v>
      </c>
      <c r="C187">
        <f t="shared" si="39"/>
        <v>1.2341698844196242E-2</v>
      </c>
      <c r="D187" t="s">
        <v>35</v>
      </c>
      <c r="E187" t="s">
        <v>19</v>
      </c>
      <c r="F187">
        <v>1</v>
      </c>
      <c r="G187">
        <f t="shared" si="43"/>
        <v>160</v>
      </c>
      <c r="I187">
        <v>2150</v>
      </c>
      <c r="J187" t="s">
        <v>28</v>
      </c>
      <c r="K187" s="1">
        <v>444</v>
      </c>
      <c r="L187" cm="1">
        <f t="array" ref="L187">STOWA2024_NDJF_T(A187*60,K187,I187,J187,"")</f>
        <v>2.8271560919970206E+201</v>
      </c>
      <c r="M187">
        <f t="shared" si="34"/>
        <v>1.061137023347334E-201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5020-4EA6-4A27-9492-90893838D5C0}">
  <sheetPr codeName="Blad24">
    <tabColor theme="5" tint="-0.249977111117893"/>
  </sheetPr>
  <dimension ref="A1:M187"/>
  <sheetViews>
    <sheetView workbookViewId="0">
      <selection activeCell="M26" sqref="M26"/>
    </sheetView>
  </sheetViews>
  <sheetFormatPr defaultRowHeight="14.4" x14ac:dyDescent="0.3"/>
  <cols>
    <col min="1" max="1" width="6" bestFit="1" customWidth="1"/>
    <col min="2" max="3" width="12.6640625" bestFit="1" customWidth="1"/>
    <col min="4" max="4" width="18"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693.6610982316497</v>
      </c>
      <c r="C2">
        <f>B2</f>
        <v>693.6610982316497</v>
      </c>
      <c r="D2" t="s">
        <v>36</v>
      </c>
      <c r="E2" t="s">
        <v>21</v>
      </c>
      <c r="F2">
        <v>1</v>
      </c>
      <c r="G2">
        <v>10</v>
      </c>
      <c r="I2">
        <v>2150</v>
      </c>
      <c r="J2" t="s">
        <v>31</v>
      </c>
      <c r="K2" s="1">
        <v>14</v>
      </c>
      <c r="L2" cm="1">
        <f t="array" ref="L2">STOWA2024_JAARROND_T(A2*60,K2,I2,J2,"")</f>
        <v>4.0717826210788531E-2</v>
      </c>
      <c r="M2">
        <f>1/L2 * 12/8</f>
        <v>36.838901768350354</v>
      </c>
    </row>
    <row r="3" spans="1:13" x14ac:dyDescent="0.3">
      <c r="A3">
        <v>12</v>
      </c>
      <c r="B3">
        <f t="shared" ref="B3:B7" si="0">M2-M3</f>
        <v>24.756796208295043</v>
      </c>
      <c r="C3">
        <f t="shared" ref="C3:C32" si="1">B3</f>
        <v>24.756796208295043</v>
      </c>
      <c r="D3" t="s">
        <v>36</v>
      </c>
      <c r="E3" t="s">
        <v>21</v>
      </c>
      <c r="F3">
        <v>1</v>
      </c>
      <c r="G3">
        <f t="shared" ref="G3:G7" si="2">G2+5</f>
        <v>15</v>
      </c>
      <c r="I3">
        <v>2150</v>
      </c>
      <c r="J3" t="s">
        <v>31</v>
      </c>
      <c r="K3">
        <f t="shared" ref="K3:K7" si="3">AVERAGE(G3:G4)</f>
        <v>17.5</v>
      </c>
      <c r="L3" cm="1">
        <f t="array" ref="L3">STOWA2024_JAARROND_T(A3*60,K3,I3,J3,"")</f>
        <v>0.12415054582531995</v>
      </c>
      <c r="M3">
        <f t="shared" ref="M3:M66" si="4">1/L3 * 12/8</f>
        <v>12.082105560055311</v>
      </c>
    </row>
    <row r="4" spans="1:13" x14ac:dyDescent="0.3">
      <c r="A4">
        <v>12</v>
      </c>
      <c r="B4">
        <f t="shared" si="0"/>
        <v>4.902897270119607</v>
      </c>
      <c r="C4">
        <f t="shared" si="1"/>
        <v>4.902897270119607</v>
      </c>
      <c r="D4" t="s">
        <v>36</v>
      </c>
      <c r="E4" t="s">
        <v>21</v>
      </c>
      <c r="F4">
        <v>1</v>
      </c>
      <c r="G4">
        <f t="shared" si="2"/>
        <v>20</v>
      </c>
      <c r="I4">
        <v>2150</v>
      </c>
      <c r="J4" t="s">
        <v>31</v>
      </c>
      <c r="K4">
        <f t="shared" si="3"/>
        <v>22.5</v>
      </c>
      <c r="L4" cm="1">
        <f t="array" ref="L4">STOWA2024_JAARROND_T(A4*60,K4,I4,J4,"")</f>
        <v>0.20893668764323228</v>
      </c>
      <c r="M4">
        <f t="shared" si="4"/>
        <v>7.1792082899357039</v>
      </c>
    </row>
    <row r="5" spans="1:13" x14ac:dyDescent="0.3">
      <c r="A5">
        <v>12</v>
      </c>
      <c r="B5">
        <f t="shared" si="0"/>
        <v>2.5167123854385789</v>
      </c>
      <c r="C5">
        <f t="shared" si="1"/>
        <v>2.5167123854385789</v>
      </c>
      <c r="D5" t="s">
        <v>36</v>
      </c>
      <c r="E5" t="s">
        <v>21</v>
      </c>
      <c r="F5">
        <v>1</v>
      </c>
      <c r="G5">
        <f t="shared" si="2"/>
        <v>25</v>
      </c>
      <c r="I5">
        <v>2150</v>
      </c>
      <c r="J5" t="s">
        <v>31</v>
      </c>
      <c r="K5">
        <f t="shared" si="3"/>
        <v>27.5</v>
      </c>
      <c r="L5" cm="1">
        <f t="array" ref="L5">STOWA2024_JAARROND_T(A5*60,K5,I5,J5,"")</f>
        <v>0.3217161002872308</v>
      </c>
      <c r="M5">
        <f t="shared" si="4"/>
        <v>4.662495904497125</v>
      </c>
    </row>
    <row r="6" spans="1:13" x14ac:dyDescent="0.3">
      <c r="A6">
        <v>12</v>
      </c>
      <c r="B6">
        <f t="shared" si="0"/>
        <v>1.6125797896889127</v>
      </c>
      <c r="C6">
        <f t="shared" si="1"/>
        <v>1.6125797896889127</v>
      </c>
      <c r="D6" t="s">
        <v>36</v>
      </c>
      <c r="E6" t="s">
        <v>21</v>
      </c>
      <c r="F6">
        <v>1</v>
      </c>
      <c r="G6">
        <f t="shared" si="2"/>
        <v>30</v>
      </c>
      <c r="I6">
        <v>2150</v>
      </c>
      <c r="J6" t="s">
        <v>31</v>
      </c>
      <c r="K6">
        <f t="shared" si="3"/>
        <v>32.5</v>
      </c>
      <c r="L6" cm="1">
        <f t="array" ref="L6">STOWA2024_JAARROND_T(A6*60,K6,I6,J6,"")</f>
        <v>0.49181680529411032</v>
      </c>
      <c r="M6">
        <f t="shared" si="4"/>
        <v>3.0499161148082123</v>
      </c>
    </row>
    <row r="7" spans="1:13" x14ac:dyDescent="0.3">
      <c r="A7">
        <v>12</v>
      </c>
      <c r="B7">
        <f t="shared" si="0"/>
        <v>1.0752799037174179</v>
      </c>
      <c r="C7">
        <f t="shared" si="1"/>
        <v>1.0752799037174179</v>
      </c>
      <c r="D7" t="s">
        <v>36</v>
      </c>
      <c r="E7" t="s">
        <v>21</v>
      </c>
      <c r="F7">
        <v>1</v>
      </c>
      <c r="G7">
        <f t="shared" si="2"/>
        <v>35</v>
      </c>
      <c r="I7">
        <v>2150</v>
      </c>
      <c r="J7" t="s">
        <v>31</v>
      </c>
      <c r="K7">
        <f t="shared" si="3"/>
        <v>37.5</v>
      </c>
      <c r="L7" cm="1">
        <f t="array" ref="L7">STOWA2024_JAARROND_T(A7*60,K7,I7,J7,"")</f>
        <v>0.75963359305124656</v>
      </c>
      <c r="M7">
        <f t="shared" si="4"/>
        <v>1.9746362110907945</v>
      </c>
    </row>
    <row r="8" spans="1:13" x14ac:dyDescent="0.3">
      <c r="A8">
        <v>12</v>
      </c>
      <c r="B8">
        <f>M7-M8</f>
        <v>0.70365548655385157</v>
      </c>
      <c r="C8">
        <f t="shared" si="1"/>
        <v>0.70365548655385157</v>
      </c>
      <c r="D8" t="s">
        <v>36</v>
      </c>
      <c r="E8" t="s">
        <v>21</v>
      </c>
      <c r="F8">
        <v>1</v>
      </c>
      <c r="G8">
        <f>G7+5</f>
        <v>40</v>
      </c>
      <c r="I8">
        <v>2150</v>
      </c>
      <c r="J8" t="s">
        <v>31</v>
      </c>
      <c r="K8">
        <f>AVERAGE(G8:G9)</f>
        <v>42.5</v>
      </c>
      <c r="L8" cm="1">
        <f t="array" ref="L8">STOWA2024_JAARROND_T(A8*60,K8,I8,J8,"")</f>
        <v>1.1801909903444805</v>
      </c>
      <c r="M8">
        <f t="shared" si="4"/>
        <v>1.2709807245369429</v>
      </c>
    </row>
    <row r="9" spans="1:13" x14ac:dyDescent="0.3">
      <c r="A9">
        <v>12</v>
      </c>
      <c r="B9">
        <f t="shared" ref="B9:B31" si="5">M8-M9</f>
        <v>0.44778271639376666</v>
      </c>
      <c r="C9">
        <f t="shared" si="1"/>
        <v>0.44778271639376666</v>
      </c>
      <c r="D9" t="s">
        <v>36</v>
      </c>
      <c r="E9" t="s">
        <v>21</v>
      </c>
      <c r="F9">
        <v>1</v>
      </c>
      <c r="G9">
        <f t="shared" ref="G9:G32" si="6">G8+5</f>
        <v>45</v>
      </c>
      <c r="I9">
        <v>2150</v>
      </c>
      <c r="J9" t="s">
        <v>31</v>
      </c>
      <c r="K9">
        <f t="shared" ref="K9:K31" si="7">AVERAGE(G9:G10)</f>
        <v>47.5</v>
      </c>
      <c r="L9" cm="1">
        <f t="array" ref="L9">STOWA2024_JAARROND_T(A9*60,K9,I9,J9,"")</f>
        <v>1.8221618433983255</v>
      </c>
      <c r="M9">
        <f t="shared" si="4"/>
        <v>0.82319800814317623</v>
      </c>
    </row>
    <row r="10" spans="1:13" x14ac:dyDescent="0.3">
      <c r="A10">
        <v>12</v>
      </c>
      <c r="B10">
        <f t="shared" si="5"/>
        <v>0.28047620718937993</v>
      </c>
      <c r="C10">
        <f t="shared" si="1"/>
        <v>0.28047620718937993</v>
      </c>
      <c r="D10" t="s">
        <v>36</v>
      </c>
      <c r="E10" t="s">
        <v>21</v>
      </c>
      <c r="F10">
        <v>1</v>
      </c>
      <c r="G10">
        <f t="shared" si="6"/>
        <v>50</v>
      </c>
      <c r="I10">
        <v>2150</v>
      </c>
      <c r="J10" t="s">
        <v>31</v>
      </c>
      <c r="K10">
        <f t="shared" si="7"/>
        <v>52.5</v>
      </c>
      <c r="L10" cm="1">
        <f t="array" ref="L10">STOWA2024_JAARROND_T(A10*60,K10,I10,J10,"")</f>
        <v>2.76384696056774</v>
      </c>
      <c r="M10">
        <f t="shared" si="4"/>
        <v>0.5427218009537963</v>
      </c>
    </row>
    <row r="11" spans="1:13" x14ac:dyDescent="0.3">
      <c r="A11">
        <v>12</v>
      </c>
      <c r="B11">
        <f t="shared" si="5"/>
        <v>0.17612938519633065</v>
      </c>
      <c r="C11">
        <f t="shared" si="1"/>
        <v>0.17612938519633065</v>
      </c>
      <c r="D11" t="s">
        <v>36</v>
      </c>
      <c r="E11" t="s">
        <v>21</v>
      </c>
      <c r="F11">
        <v>1</v>
      </c>
      <c r="G11">
        <f t="shared" si="6"/>
        <v>55</v>
      </c>
      <c r="I11">
        <v>2150</v>
      </c>
      <c r="J11" t="s">
        <v>31</v>
      </c>
      <c r="K11">
        <f t="shared" si="7"/>
        <v>57.5</v>
      </c>
      <c r="L11" cm="1">
        <f t="array" ref="L11">STOWA2024_JAARROND_T(A11*60,K11,I11,J11,"")</f>
        <v>4.0917376779349057</v>
      </c>
      <c r="M11">
        <f t="shared" si="4"/>
        <v>0.36659241575746565</v>
      </c>
    </row>
    <row r="12" spans="1:13" x14ac:dyDescent="0.3">
      <c r="A12">
        <v>12</v>
      </c>
      <c r="B12">
        <f t="shared" si="5"/>
        <v>0.11232642783240981</v>
      </c>
      <c r="C12">
        <f t="shared" si="1"/>
        <v>0.11232642783240981</v>
      </c>
      <c r="D12" t="s">
        <v>36</v>
      </c>
      <c r="E12" t="s">
        <v>21</v>
      </c>
      <c r="F12">
        <v>1</v>
      </c>
      <c r="G12">
        <f t="shared" si="6"/>
        <v>60</v>
      </c>
      <c r="I12">
        <v>2150</v>
      </c>
      <c r="J12" t="s">
        <v>31</v>
      </c>
      <c r="K12">
        <f t="shared" si="7"/>
        <v>62.5</v>
      </c>
      <c r="L12" cm="1">
        <f t="array" ref="L12">STOWA2024_JAARROND_T(A12*60,K12,I12,J12,"")</f>
        <v>5.8993340487290054</v>
      </c>
      <c r="M12">
        <f t="shared" si="4"/>
        <v>0.25426598792505584</v>
      </c>
    </row>
    <row r="13" spans="1:13" x14ac:dyDescent="0.3">
      <c r="A13">
        <v>12</v>
      </c>
      <c r="B13">
        <f t="shared" si="5"/>
        <v>7.3265308221730524E-2</v>
      </c>
      <c r="C13">
        <f t="shared" si="1"/>
        <v>7.3265308221730524E-2</v>
      </c>
      <c r="D13" t="s">
        <v>36</v>
      </c>
      <c r="E13" t="s">
        <v>21</v>
      </c>
      <c r="F13">
        <v>1</v>
      </c>
      <c r="G13">
        <f t="shared" si="6"/>
        <v>65</v>
      </c>
      <c r="I13">
        <v>2150</v>
      </c>
      <c r="J13" t="s">
        <v>31</v>
      </c>
      <c r="K13">
        <f t="shared" si="7"/>
        <v>67.5</v>
      </c>
      <c r="L13" cm="1">
        <f t="array" ref="L13">STOWA2024_JAARROND_T(A13*60,K13,I13,J13,"")</f>
        <v>8.2872616967992645</v>
      </c>
      <c r="M13">
        <f t="shared" si="4"/>
        <v>0.18100067970332531</v>
      </c>
    </row>
    <row r="14" spans="1:13" x14ac:dyDescent="0.3">
      <c r="A14">
        <v>12</v>
      </c>
      <c r="B14">
        <f t="shared" si="5"/>
        <v>4.899802189059313E-2</v>
      </c>
      <c r="C14">
        <f t="shared" si="1"/>
        <v>4.899802189059313E-2</v>
      </c>
      <c r="D14" t="s">
        <v>36</v>
      </c>
      <c r="E14" t="s">
        <v>21</v>
      </c>
      <c r="F14">
        <v>1</v>
      </c>
      <c r="G14">
        <f t="shared" si="6"/>
        <v>70</v>
      </c>
      <c r="I14">
        <v>2150</v>
      </c>
      <c r="J14" t="s">
        <v>31</v>
      </c>
      <c r="K14">
        <f t="shared" si="7"/>
        <v>72.5</v>
      </c>
      <c r="L14" cm="1">
        <f t="array" ref="L14">STOWA2024_JAARROND_T(A14*60,K14,I14,J14,"")</f>
        <v>11.363407562050762</v>
      </c>
      <c r="M14">
        <f t="shared" si="4"/>
        <v>0.13200265781273218</v>
      </c>
    </row>
    <row r="15" spans="1:13" x14ac:dyDescent="0.3">
      <c r="A15">
        <v>12</v>
      </c>
      <c r="B15">
        <f t="shared" si="5"/>
        <v>3.3593932987060343E-2</v>
      </c>
      <c r="C15">
        <f t="shared" si="1"/>
        <v>3.3593932987060343E-2</v>
      </c>
      <c r="D15" t="s">
        <v>36</v>
      </c>
      <c r="E15" t="s">
        <v>21</v>
      </c>
      <c r="F15">
        <v>1</v>
      </c>
      <c r="G15">
        <f t="shared" si="6"/>
        <v>75</v>
      </c>
      <c r="I15">
        <v>2150</v>
      </c>
      <c r="J15" t="s">
        <v>31</v>
      </c>
      <c r="K15">
        <f t="shared" si="7"/>
        <v>77.5</v>
      </c>
      <c r="L15" cm="1">
        <f t="array" ref="L15">STOWA2024_JAARROND_T(A15*60,K15,I15,J15,"")</f>
        <v>15.242550928865361</v>
      </c>
      <c r="M15">
        <f t="shared" si="4"/>
        <v>9.8408724825671839E-2</v>
      </c>
    </row>
    <row r="16" spans="1:13" x14ac:dyDescent="0.3">
      <c r="A16">
        <v>12</v>
      </c>
      <c r="B16">
        <f t="shared" si="5"/>
        <v>2.358492403173662E-2</v>
      </c>
      <c r="C16">
        <f t="shared" si="1"/>
        <v>2.358492403173662E-2</v>
      </c>
      <c r="D16" t="s">
        <v>36</v>
      </c>
      <c r="E16" t="s">
        <v>21</v>
      </c>
      <c r="F16">
        <v>1</v>
      </c>
      <c r="G16">
        <f t="shared" si="6"/>
        <v>80</v>
      </c>
      <c r="I16">
        <v>2150</v>
      </c>
      <c r="J16" t="s">
        <v>31</v>
      </c>
      <c r="K16">
        <f t="shared" si="7"/>
        <v>82.5</v>
      </c>
      <c r="L16" cm="1">
        <f t="array" ref="L16">STOWA2024_JAARROND_T(A16*60,K16,I16,J16,"")</f>
        <v>20.047097101241899</v>
      </c>
      <c r="M16">
        <f t="shared" si="4"/>
        <v>7.4823800793935219E-2</v>
      </c>
    </row>
    <row r="17" spans="1:13" x14ac:dyDescent="0.3">
      <c r="A17">
        <v>12</v>
      </c>
      <c r="B17">
        <f t="shared" si="5"/>
        <v>1.6921447157616648E-2</v>
      </c>
      <c r="C17">
        <f t="shared" si="1"/>
        <v>1.6921447157616648E-2</v>
      </c>
      <c r="D17" t="s">
        <v>36</v>
      </c>
      <c r="E17" t="s">
        <v>21</v>
      </c>
      <c r="F17">
        <v>1</v>
      </c>
      <c r="G17">
        <f t="shared" si="6"/>
        <v>85</v>
      </c>
      <c r="I17">
        <v>2150</v>
      </c>
      <c r="J17" t="s">
        <v>31</v>
      </c>
      <c r="K17">
        <f t="shared" si="7"/>
        <v>87.5</v>
      </c>
      <c r="L17" cm="1">
        <f t="array" ref="L17">STOWA2024_JAARROND_T(A17*60,K17,I17,J17,"")</f>
        <v>25.905682684704246</v>
      </c>
      <c r="M17">
        <f t="shared" si="4"/>
        <v>5.7902353636318571E-2</v>
      </c>
    </row>
    <row r="18" spans="1:13" x14ac:dyDescent="0.3">
      <c r="A18">
        <v>12</v>
      </c>
      <c r="B18">
        <f t="shared" si="5"/>
        <v>1.2384988078852417E-2</v>
      </c>
      <c r="C18">
        <f t="shared" si="1"/>
        <v>1.2384988078852417E-2</v>
      </c>
      <c r="D18" t="s">
        <v>36</v>
      </c>
      <c r="E18" t="s">
        <v>21</v>
      </c>
      <c r="F18">
        <v>1</v>
      </c>
      <c r="G18">
        <f t="shared" si="6"/>
        <v>90</v>
      </c>
      <c r="I18">
        <v>2150</v>
      </c>
      <c r="J18" t="s">
        <v>31</v>
      </c>
      <c r="K18">
        <f t="shared" si="7"/>
        <v>92.5</v>
      </c>
      <c r="L18" cm="1">
        <f t="array" ref="L18">STOWA2024_JAARROND_T(A18*60,K18,I18,J18,"")</f>
        <v>32.954455549634879</v>
      </c>
      <c r="M18">
        <f t="shared" si="4"/>
        <v>4.5517365557466154E-2</v>
      </c>
    </row>
    <row r="19" spans="1:13" x14ac:dyDescent="0.3">
      <c r="A19">
        <v>12</v>
      </c>
      <c r="B19">
        <f t="shared" si="5"/>
        <v>9.2295398935796427E-3</v>
      </c>
      <c r="C19">
        <f t="shared" si="1"/>
        <v>9.2295398935796427E-3</v>
      </c>
      <c r="D19" t="s">
        <v>36</v>
      </c>
      <c r="E19" t="s">
        <v>21</v>
      </c>
      <c r="F19">
        <v>1</v>
      </c>
      <c r="G19">
        <f t="shared" si="6"/>
        <v>95</v>
      </c>
      <c r="I19">
        <v>2150</v>
      </c>
      <c r="J19" t="s">
        <v>31</v>
      </c>
      <c r="K19">
        <f t="shared" si="7"/>
        <v>97.5</v>
      </c>
      <c r="L19" cm="1">
        <f t="array" ref="L19">STOWA2024_JAARROND_T(A19*60,K19,I19,J19,"")</f>
        <v>41.336177424727701</v>
      </c>
      <c r="M19">
        <f t="shared" si="4"/>
        <v>3.6287825663886511E-2</v>
      </c>
    </row>
    <row r="20" spans="1:13" x14ac:dyDescent="0.3">
      <c r="A20">
        <v>12</v>
      </c>
      <c r="B20">
        <f t="shared" si="5"/>
        <v>6.9911213002572456E-3</v>
      </c>
      <c r="C20">
        <f t="shared" si="1"/>
        <v>6.9911213002572456E-3</v>
      </c>
      <c r="D20" t="s">
        <v>36</v>
      </c>
      <c r="E20" t="s">
        <v>21</v>
      </c>
      <c r="F20">
        <v>1</v>
      </c>
      <c r="G20">
        <f t="shared" si="6"/>
        <v>100</v>
      </c>
      <c r="I20">
        <v>2150</v>
      </c>
      <c r="J20" t="s">
        <v>31</v>
      </c>
      <c r="K20">
        <f t="shared" si="7"/>
        <v>102.5</v>
      </c>
      <c r="L20" cm="1">
        <f t="array" ref="L20">STOWA2024_JAARROND_T(A20*60,K20,I20,J20,"")</f>
        <v>51.200298210408697</v>
      </c>
      <c r="M20">
        <f t="shared" si="4"/>
        <v>2.9296704363629265E-2</v>
      </c>
    </row>
    <row r="21" spans="1:13" x14ac:dyDescent="0.3">
      <c r="A21">
        <v>12</v>
      </c>
      <c r="B21">
        <f t="shared" si="5"/>
        <v>5.3745818417361008E-3</v>
      </c>
      <c r="C21">
        <f t="shared" si="1"/>
        <v>5.3745818417361008E-3</v>
      </c>
      <c r="D21" t="s">
        <v>36</v>
      </c>
      <c r="E21" t="s">
        <v>21</v>
      </c>
      <c r="F21">
        <v>1</v>
      </c>
      <c r="G21">
        <f t="shared" si="6"/>
        <v>105</v>
      </c>
      <c r="I21">
        <v>2150</v>
      </c>
      <c r="J21" t="s">
        <v>31</v>
      </c>
      <c r="K21">
        <f t="shared" si="7"/>
        <v>107.5</v>
      </c>
      <c r="L21" cm="1">
        <f t="array" ref="L21">STOWA2024_JAARROND_T(A21*60,K21,I21,J21,"")</f>
        <v>62.703466158875436</v>
      </c>
      <c r="M21">
        <f t="shared" si="4"/>
        <v>2.3922122521893165E-2</v>
      </c>
    </row>
    <row r="22" spans="1:13" x14ac:dyDescent="0.3">
      <c r="A22">
        <v>12</v>
      </c>
      <c r="B22">
        <f t="shared" si="5"/>
        <v>4.187120857922378E-3</v>
      </c>
      <c r="C22">
        <f t="shared" si="1"/>
        <v>4.187120857922378E-3</v>
      </c>
      <c r="D22" t="s">
        <v>36</v>
      </c>
      <c r="E22" t="s">
        <v>21</v>
      </c>
      <c r="F22">
        <v>1</v>
      </c>
      <c r="G22">
        <f t="shared" si="6"/>
        <v>110</v>
      </c>
      <c r="I22">
        <v>2150</v>
      </c>
      <c r="J22" t="s">
        <v>31</v>
      </c>
      <c r="K22">
        <f t="shared" si="7"/>
        <v>112.5</v>
      </c>
      <c r="L22" cm="1">
        <f t="array" ref="L22">STOWA2024_JAARROND_T(A22*60,K22,I22,J22,"")</f>
        <v>76.007087586847049</v>
      </c>
      <c r="M22">
        <f t="shared" si="4"/>
        <v>1.9735001663970787E-2</v>
      </c>
    </row>
    <row r="23" spans="1:13" x14ac:dyDescent="0.3">
      <c r="A23">
        <v>12</v>
      </c>
      <c r="B23">
        <f t="shared" si="5"/>
        <v>3.3021516849386298E-3</v>
      </c>
      <c r="C23">
        <f t="shared" si="1"/>
        <v>3.3021516849386298E-3</v>
      </c>
      <c r="D23" t="s">
        <v>36</v>
      </c>
      <c r="E23" t="s">
        <v>21</v>
      </c>
      <c r="F23">
        <v>1</v>
      </c>
      <c r="G23">
        <f t="shared" si="6"/>
        <v>115</v>
      </c>
      <c r="I23">
        <v>2150</v>
      </c>
      <c r="J23" t="s">
        <v>31</v>
      </c>
      <c r="K23">
        <f t="shared" si="7"/>
        <v>117.5</v>
      </c>
      <c r="L23" cm="1">
        <f t="array" ref="L23">STOWA2024_JAARROND_T(A23*60,K23,I23,J23,"")</f>
        <v>91.2805753058025</v>
      </c>
      <c r="M23">
        <f t="shared" si="4"/>
        <v>1.6432849979032157E-2</v>
      </c>
    </row>
    <row r="24" spans="1:13" x14ac:dyDescent="0.3">
      <c r="A24">
        <v>12</v>
      </c>
      <c r="B24">
        <f t="shared" si="5"/>
        <v>2.6332918401120627E-3</v>
      </c>
      <c r="C24">
        <f t="shared" si="1"/>
        <v>2.6332918401120627E-3</v>
      </c>
      <c r="D24" t="s">
        <v>36</v>
      </c>
      <c r="E24" t="s">
        <v>21</v>
      </c>
      <c r="F24">
        <v>1</v>
      </c>
      <c r="G24">
        <f t="shared" si="6"/>
        <v>120</v>
      </c>
      <c r="I24">
        <v>2150</v>
      </c>
      <c r="J24" t="s">
        <v>31</v>
      </c>
      <c r="K24">
        <f t="shared" si="7"/>
        <v>122.5</v>
      </c>
      <c r="L24" cm="1">
        <f t="array" ref="L24">STOWA2024_JAARROND_T(A24*60,K24,I24,J24,"")</f>
        <v>108.69913260261714</v>
      </c>
      <c r="M24">
        <f t="shared" si="4"/>
        <v>1.3799558138920094E-2</v>
      </c>
    </row>
    <row r="25" spans="1:13" x14ac:dyDescent="0.3">
      <c r="A25">
        <v>12</v>
      </c>
      <c r="B25">
        <f t="shared" si="5"/>
        <v>5.4064693814167633E-3</v>
      </c>
      <c r="C25">
        <f t="shared" si="1"/>
        <v>5.4064693814167633E-3</v>
      </c>
      <c r="D25" t="s">
        <v>36</v>
      </c>
      <c r="E25" t="s">
        <v>21</v>
      </c>
      <c r="F25">
        <v>1</v>
      </c>
      <c r="G25">
        <f t="shared" si="6"/>
        <v>125</v>
      </c>
      <c r="I25">
        <v>2150</v>
      </c>
      <c r="J25" t="s">
        <v>31</v>
      </c>
      <c r="K25">
        <f t="shared" si="7"/>
        <v>127.5</v>
      </c>
      <c r="L25" cm="1">
        <f t="array" ref="L25">STOWA2024_JAARROND_T(A25*60,K25,I25,J25,"")</f>
        <v>178.71847222621307</v>
      </c>
      <c r="M25">
        <f t="shared" si="4"/>
        <v>8.3930887575033308E-3</v>
      </c>
    </row>
    <row r="26" spans="1:13" x14ac:dyDescent="0.3">
      <c r="A26">
        <v>12</v>
      </c>
      <c r="B26">
        <f t="shared" si="5"/>
        <v>1.3736438027519646E-3</v>
      </c>
      <c r="C26">
        <f t="shared" si="1"/>
        <v>1.3736438027519646E-3</v>
      </c>
      <c r="D26" t="s">
        <v>36</v>
      </c>
      <c r="E26" t="s">
        <v>21</v>
      </c>
      <c r="F26">
        <v>1</v>
      </c>
      <c r="G26">
        <f t="shared" si="6"/>
        <v>130</v>
      </c>
      <c r="I26">
        <v>2150</v>
      </c>
      <c r="J26" t="s">
        <v>31</v>
      </c>
      <c r="K26">
        <f t="shared" si="7"/>
        <v>132.5</v>
      </c>
      <c r="L26" cm="1">
        <f t="array" ref="L26">STOWA2024_JAARROND_T(A26*60,K26,I26,J26,"")</f>
        <v>213.69210951425302</v>
      </c>
      <c r="M26">
        <f t="shared" si="4"/>
        <v>7.0194449547513662E-3</v>
      </c>
    </row>
    <row r="27" spans="1:13" x14ac:dyDescent="0.3">
      <c r="A27">
        <v>12</v>
      </c>
      <c r="B27">
        <f t="shared" si="5"/>
        <v>1.1075201522427356E-3</v>
      </c>
      <c r="C27">
        <f t="shared" si="1"/>
        <v>1.1075201522427356E-3</v>
      </c>
      <c r="D27" t="s">
        <v>36</v>
      </c>
      <c r="E27" t="s">
        <v>21</v>
      </c>
      <c r="F27">
        <v>1</v>
      </c>
      <c r="G27">
        <f t="shared" si="6"/>
        <v>135</v>
      </c>
      <c r="I27">
        <v>2150</v>
      </c>
      <c r="J27" t="s">
        <v>31</v>
      </c>
      <c r="K27">
        <f t="shared" si="7"/>
        <v>137.5</v>
      </c>
      <c r="L27" cm="1">
        <f t="array" ref="L27">STOWA2024_JAARROND_T(A27*60,K27,I27,J27,"")</f>
        <v>253.7244721657317</v>
      </c>
      <c r="M27">
        <f t="shared" si="4"/>
        <v>5.9119248025086306E-3</v>
      </c>
    </row>
    <row r="28" spans="1:13" x14ac:dyDescent="0.3">
      <c r="A28">
        <v>12</v>
      </c>
      <c r="B28">
        <f t="shared" si="5"/>
        <v>9.0036446087760243E-4</v>
      </c>
      <c r="C28">
        <f t="shared" si="1"/>
        <v>9.0036446087760243E-4</v>
      </c>
      <c r="D28" t="s">
        <v>36</v>
      </c>
      <c r="E28" t="s">
        <v>21</v>
      </c>
      <c r="F28">
        <v>1</v>
      </c>
      <c r="G28">
        <f t="shared" si="6"/>
        <v>140</v>
      </c>
      <c r="I28">
        <v>2150</v>
      </c>
      <c r="J28" t="s">
        <v>31</v>
      </c>
      <c r="K28">
        <f t="shared" si="7"/>
        <v>142.5</v>
      </c>
      <c r="L28" cm="1">
        <f t="array" ref="L28">STOWA2024_JAARROND_T(A28*60,K28,I28,J28,"")</f>
        <v>299.30797950081558</v>
      </c>
      <c r="M28">
        <f t="shared" si="4"/>
        <v>5.0115603416310281E-3</v>
      </c>
    </row>
    <row r="29" spans="1:13" x14ac:dyDescent="0.3">
      <c r="A29">
        <v>12</v>
      </c>
      <c r="B29">
        <f t="shared" si="5"/>
        <v>7.3756847052547803E-4</v>
      </c>
      <c r="C29">
        <f t="shared" si="1"/>
        <v>7.3756847052547803E-4</v>
      </c>
      <c r="D29" t="s">
        <v>36</v>
      </c>
      <c r="E29" t="s">
        <v>21</v>
      </c>
      <c r="F29">
        <v>1</v>
      </c>
      <c r="G29">
        <f t="shared" si="6"/>
        <v>145</v>
      </c>
      <c r="I29">
        <v>2150</v>
      </c>
      <c r="J29" t="s">
        <v>31</v>
      </c>
      <c r="K29">
        <f t="shared" si="7"/>
        <v>147.5</v>
      </c>
      <c r="L29" cm="1">
        <f t="array" ref="L29">STOWA2024_JAARROND_T(A29*60,K29,I29,J29,"")</f>
        <v>350.95995622752463</v>
      </c>
      <c r="M29">
        <f t="shared" si="4"/>
        <v>4.2739918711055501E-3</v>
      </c>
    </row>
    <row r="30" spans="1:13" x14ac:dyDescent="0.3">
      <c r="A30">
        <v>12</v>
      </c>
      <c r="B30">
        <f t="shared" si="5"/>
        <v>6.0852178191200638E-4</v>
      </c>
      <c r="C30">
        <f t="shared" si="1"/>
        <v>6.0852178191200638E-4</v>
      </c>
      <c r="D30" t="s">
        <v>36</v>
      </c>
      <c r="E30" t="s">
        <v>21</v>
      </c>
      <c r="F30">
        <v>1</v>
      </c>
      <c r="G30">
        <f t="shared" si="6"/>
        <v>150</v>
      </c>
      <c r="I30">
        <v>2150</v>
      </c>
      <c r="J30" t="s">
        <v>31</v>
      </c>
      <c r="K30">
        <f t="shared" si="7"/>
        <v>152.5</v>
      </c>
      <c r="L30" cm="1">
        <f t="array" ref="L30">STOWA2024_JAARROND_T(A30*60,K30,I30,J30,"")</f>
        <v>409.22445511757581</v>
      </c>
      <c r="M30">
        <f t="shared" si="4"/>
        <v>3.6654700891935437E-3</v>
      </c>
    </row>
    <row r="31" spans="1:13" x14ac:dyDescent="0.3">
      <c r="A31">
        <v>12</v>
      </c>
      <c r="B31">
        <f t="shared" si="5"/>
        <v>5.0541274597504671E-4</v>
      </c>
      <c r="C31">
        <f t="shared" si="1"/>
        <v>5.0541274597504671E-4</v>
      </c>
      <c r="D31" t="s">
        <v>36</v>
      </c>
      <c r="E31" t="s">
        <v>21</v>
      </c>
      <c r="F31">
        <v>1</v>
      </c>
      <c r="G31">
        <f t="shared" si="6"/>
        <v>155</v>
      </c>
      <c r="I31">
        <v>2150</v>
      </c>
      <c r="J31" t="s">
        <v>31</v>
      </c>
      <c r="K31">
        <f t="shared" si="7"/>
        <v>157.5</v>
      </c>
      <c r="L31" cm="1">
        <f t="array" ref="L31">STOWA2024_JAARROND_T(A31*60,K31,I31,J31,"")</f>
        <v>474.67493057333581</v>
      </c>
      <c r="M31">
        <f t="shared" si="4"/>
        <v>3.160057343218497E-3</v>
      </c>
    </row>
    <row r="32" spans="1:13" x14ac:dyDescent="0.3">
      <c r="A32">
        <v>12</v>
      </c>
      <c r="B32" s="1">
        <f>M31</f>
        <v>3.160057343218497E-3</v>
      </c>
      <c r="C32">
        <f t="shared" si="1"/>
        <v>3.160057343218497E-3</v>
      </c>
      <c r="D32" t="s">
        <v>36</v>
      </c>
      <c r="E32" t="s">
        <v>21</v>
      </c>
      <c r="F32">
        <v>1</v>
      </c>
      <c r="G32">
        <f t="shared" si="6"/>
        <v>160</v>
      </c>
      <c r="I32">
        <v>2150</v>
      </c>
      <c r="J32" t="s">
        <v>31</v>
      </c>
      <c r="K32" s="1">
        <v>999</v>
      </c>
      <c r="L32" cm="1">
        <f t="array" ref="L32">STOWA2024_JAARROND_T(A32*60,K32,I32,J32,"")</f>
        <v>1784343.0056253527</v>
      </c>
      <c r="M32">
        <f t="shared" si="4"/>
        <v>8.4064554587939213E-7</v>
      </c>
    </row>
    <row r="33" spans="1:13" x14ac:dyDescent="0.3">
      <c r="A33">
        <v>24</v>
      </c>
      <c r="B33" s="1">
        <f>365.25*24/A33 - M33</f>
        <v>310.96553308404191</v>
      </c>
      <c r="C33">
        <f>B33</f>
        <v>310.96553308404191</v>
      </c>
      <c r="D33" t="s">
        <v>36</v>
      </c>
      <c r="E33" t="s">
        <v>21</v>
      </c>
      <c r="F33">
        <v>1</v>
      </c>
      <c r="G33">
        <v>10</v>
      </c>
      <c r="I33">
        <v>2150</v>
      </c>
      <c r="J33" t="s">
        <v>31</v>
      </c>
      <c r="K33" s="1">
        <v>12.5</v>
      </c>
      <c r="L33" cm="1">
        <f t="array" ref="L33">STOWA2024_JAARROND_T(A33*60,K33,I33,J33,"")</f>
        <v>2.7632213876618954E-2</v>
      </c>
      <c r="M33">
        <f t="shared" si="4"/>
        <v>54.284466915958106</v>
      </c>
    </row>
    <row r="34" spans="1:13" x14ac:dyDescent="0.3">
      <c r="A34">
        <v>24</v>
      </c>
      <c r="B34">
        <f t="shared" ref="B34:B38" si="8">M33-M34</f>
        <v>24.794088593287526</v>
      </c>
      <c r="C34">
        <f t="shared" ref="C34:C63" si="9">B34</f>
        <v>24.794088593287526</v>
      </c>
      <c r="D34" t="s">
        <v>36</v>
      </c>
      <c r="E34" t="s">
        <v>21</v>
      </c>
      <c r="F34">
        <v>1</v>
      </c>
      <c r="G34">
        <f t="shared" ref="G34:G38" si="10">G33+5</f>
        <v>15</v>
      </c>
      <c r="I34">
        <v>2150</v>
      </c>
      <c r="J34" t="s">
        <v>31</v>
      </c>
      <c r="K34">
        <f t="shared" ref="K34:K38" si="11">AVERAGE(G34:G35)</f>
        <v>17.5</v>
      </c>
      <c r="L34" cm="1">
        <f t="array" ref="L34">STOWA2024_JAARROND_T(A34*60,K34,I34,J34,"")</f>
        <v>5.0864047371236426E-2</v>
      </c>
      <c r="M34">
        <f t="shared" si="4"/>
        <v>29.49037832267058</v>
      </c>
    </row>
    <row r="35" spans="1:13" x14ac:dyDescent="0.3">
      <c r="A35">
        <v>24</v>
      </c>
      <c r="B35">
        <f t="shared" si="8"/>
        <v>12.693224692633837</v>
      </c>
      <c r="C35">
        <f t="shared" si="9"/>
        <v>12.693224692633837</v>
      </c>
      <c r="D35" t="s">
        <v>36</v>
      </c>
      <c r="E35" t="s">
        <v>21</v>
      </c>
      <c r="F35">
        <v>1</v>
      </c>
      <c r="G35">
        <f t="shared" si="10"/>
        <v>20</v>
      </c>
      <c r="I35">
        <v>2150</v>
      </c>
      <c r="J35" t="s">
        <v>31</v>
      </c>
      <c r="K35">
        <f t="shared" si="11"/>
        <v>22.5</v>
      </c>
      <c r="L35" cm="1">
        <f t="array" ref="L35">STOWA2024_JAARROND_T(A35*60,K35,I35,J35,"")</f>
        <v>8.9300844240520219E-2</v>
      </c>
      <c r="M35">
        <f t="shared" si="4"/>
        <v>16.797153630036743</v>
      </c>
    </row>
    <row r="36" spans="1:13" x14ac:dyDescent="0.3">
      <c r="A36">
        <v>24</v>
      </c>
      <c r="B36">
        <f t="shared" si="8"/>
        <v>6.8347919437249036</v>
      </c>
      <c r="C36">
        <f t="shared" si="9"/>
        <v>6.8347919437249036</v>
      </c>
      <c r="D36" t="s">
        <v>36</v>
      </c>
      <c r="E36" t="s">
        <v>21</v>
      </c>
      <c r="F36">
        <v>1</v>
      </c>
      <c r="G36">
        <f t="shared" si="10"/>
        <v>25</v>
      </c>
      <c r="I36">
        <v>2150</v>
      </c>
      <c r="J36" t="s">
        <v>31</v>
      </c>
      <c r="K36">
        <f t="shared" si="11"/>
        <v>27.5</v>
      </c>
      <c r="L36" cm="1">
        <f t="array" ref="L36">STOWA2024_JAARROND_T(A36*60,K36,I36,J36,"")</f>
        <v>0.15056670769753133</v>
      </c>
      <c r="M36">
        <f t="shared" si="4"/>
        <v>9.9623616863118389</v>
      </c>
    </row>
    <row r="37" spans="1:13" x14ac:dyDescent="0.3">
      <c r="A37">
        <v>24</v>
      </c>
      <c r="B37">
        <f t="shared" si="8"/>
        <v>3.8430371652536435</v>
      </c>
      <c r="C37">
        <f t="shared" si="9"/>
        <v>3.8430371652536435</v>
      </c>
      <c r="D37" t="s">
        <v>36</v>
      </c>
      <c r="E37" t="s">
        <v>21</v>
      </c>
      <c r="F37">
        <v>1</v>
      </c>
      <c r="G37">
        <f t="shared" si="10"/>
        <v>30</v>
      </c>
      <c r="I37">
        <v>2150</v>
      </c>
      <c r="J37" t="s">
        <v>31</v>
      </c>
      <c r="K37">
        <f t="shared" si="11"/>
        <v>32.5</v>
      </c>
      <c r="L37" cm="1">
        <f t="array" ref="L37">STOWA2024_JAARROND_T(A37*60,K37,I37,J37,"")</f>
        <v>0.24512509425478379</v>
      </c>
      <c r="M37">
        <f t="shared" si="4"/>
        <v>6.1193245210581955</v>
      </c>
    </row>
    <row r="38" spans="1:13" x14ac:dyDescent="0.3">
      <c r="A38">
        <v>24</v>
      </c>
      <c r="B38">
        <f t="shared" si="8"/>
        <v>2.2436568481182491</v>
      </c>
      <c r="C38">
        <f t="shared" si="9"/>
        <v>2.2436568481182491</v>
      </c>
      <c r="D38" t="s">
        <v>36</v>
      </c>
      <c r="E38" t="s">
        <v>21</v>
      </c>
      <c r="F38">
        <v>1</v>
      </c>
      <c r="G38">
        <f t="shared" si="10"/>
        <v>35</v>
      </c>
      <c r="I38">
        <v>2150</v>
      </c>
      <c r="J38" t="s">
        <v>31</v>
      </c>
      <c r="K38">
        <f t="shared" si="11"/>
        <v>37.5</v>
      </c>
      <c r="L38" cm="1">
        <f t="array" ref="L38">STOWA2024_JAARROND_T(A38*60,K38,I38,J38,"")</f>
        <v>0.38703008786668031</v>
      </c>
      <c r="M38">
        <f t="shared" si="4"/>
        <v>3.8756676729399464</v>
      </c>
    </row>
    <row r="39" spans="1:13" x14ac:dyDescent="0.3">
      <c r="A39">
        <v>24</v>
      </c>
      <c r="B39">
        <f>M38-M39</f>
        <v>1.3538097166442324</v>
      </c>
      <c r="C39">
        <f t="shared" si="9"/>
        <v>1.3538097166442324</v>
      </c>
      <c r="D39" t="s">
        <v>36</v>
      </c>
      <c r="E39" t="s">
        <v>21</v>
      </c>
      <c r="F39">
        <v>1</v>
      </c>
      <c r="G39">
        <f>G38+5</f>
        <v>40</v>
      </c>
      <c r="I39">
        <v>2150</v>
      </c>
      <c r="J39" t="s">
        <v>31</v>
      </c>
      <c r="K39">
        <f>AVERAGE(G39:G40)</f>
        <v>42.5</v>
      </c>
      <c r="L39" cm="1">
        <f t="array" ref="L39">STOWA2024_JAARROND_T(A39*60,K39,I39,J39,"")</f>
        <v>0.59479955889478708</v>
      </c>
      <c r="M39">
        <f t="shared" si="4"/>
        <v>2.521857956295714</v>
      </c>
    </row>
    <row r="40" spans="1:13" x14ac:dyDescent="0.3">
      <c r="A40">
        <v>24</v>
      </c>
      <c r="B40">
        <f t="shared" ref="B40:B62" si="12">M39-M40</f>
        <v>0.84104815326866578</v>
      </c>
      <c r="C40">
        <f t="shared" si="9"/>
        <v>0.84104815326866578</v>
      </c>
      <c r="D40" t="s">
        <v>36</v>
      </c>
      <c r="E40" t="s">
        <v>21</v>
      </c>
      <c r="F40">
        <v>1</v>
      </c>
      <c r="G40">
        <f t="shared" ref="G40:G63" si="13">G39+5</f>
        <v>45</v>
      </c>
      <c r="I40">
        <v>2150</v>
      </c>
      <c r="J40" t="s">
        <v>31</v>
      </c>
      <c r="K40">
        <f t="shared" ref="K40:K62" si="14">AVERAGE(G40:G41)</f>
        <v>47.5</v>
      </c>
      <c r="L40" cm="1">
        <f t="array" ref="L40">STOWA2024_JAARROND_T(A40*60,K40,I40,J40,"")</f>
        <v>0.89242697020125694</v>
      </c>
      <c r="M40">
        <f t="shared" si="4"/>
        <v>1.6808098030270482</v>
      </c>
    </row>
    <row r="41" spans="1:13" x14ac:dyDescent="0.3">
      <c r="A41">
        <v>24</v>
      </c>
      <c r="B41">
        <f t="shared" si="12"/>
        <v>0.53610862323126907</v>
      </c>
      <c r="C41">
        <f t="shared" si="9"/>
        <v>0.53610862323126907</v>
      </c>
      <c r="D41" t="s">
        <v>36</v>
      </c>
      <c r="E41" t="s">
        <v>21</v>
      </c>
      <c r="F41">
        <v>1</v>
      </c>
      <c r="G41">
        <f t="shared" si="13"/>
        <v>50</v>
      </c>
      <c r="I41">
        <v>2150</v>
      </c>
      <c r="J41" t="s">
        <v>31</v>
      </c>
      <c r="K41">
        <f t="shared" si="14"/>
        <v>52.5</v>
      </c>
      <c r="L41" cm="1">
        <f t="array" ref="L41">STOWA2024_JAARROND_T(A41*60,K41,I41,J41,"")</f>
        <v>1.3103856503997036</v>
      </c>
      <c r="M41">
        <f t="shared" si="4"/>
        <v>1.1447011797957791</v>
      </c>
    </row>
    <row r="42" spans="1:13" x14ac:dyDescent="0.3">
      <c r="A42">
        <v>24</v>
      </c>
      <c r="B42">
        <f t="shared" si="12"/>
        <v>0.35004068618405249</v>
      </c>
      <c r="C42">
        <f t="shared" si="9"/>
        <v>0.35004068618405249</v>
      </c>
      <c r="D42" t="s">
        <v>36</v>
      </c>
      <c r="E42" t="s">
        <v>21</v>
      </c>
      <c r="F42">
        <v>1</v>
      </c>
      <c r="G42">
        <f t="shared" si="13"/>
        <v>55</v>
      </c>
      <c r="I42">
        <v>2150</v>
      </c>
      <c r="J42" t="s">
        <v>31</v>
      </c>
      <c r="K42">
        <f t="shared" si="14"/>
        <v>57.5</v>
      </c>
      <c r="L42" cm="1">
        <f t="array" ref="L42">STOWA2024_JAARROND_T(A42*60,K42,I42,J42,"")</f>
        <v>1.8875985556832076</v>
      </c>
      <c r="M42">
        <f t="shared" si="4"/>
        <v>0.79466049361172664</v>
      </c>
    </row>
    <row r="43" spans="1:13" x14ac:dyDescent="0.3">
      <c r="A43">
        <v>24</v>
      </c>
      <c r="B43">
        <f t="shared" si="12"/>
        <v>0.23328219138925044</v>
      </c>
      <c r="C43">
        <f t="shared" si="9"/>
        <v>0.23328219138925044</v>
      </c>
      <c r="D43" t="s">
        <v>36</v>
      </c>
      <c r="E43" t="s">
        <v>21</v>
      </c>
      <c r="F43">
        <v>1</v>
      </c>
      <c r="G43">
        <f t="shared" si="13"/>
        <v>60</v>
      </c>
      <c r="I43">
        <v>2150</v>
      </c>
      <c r="J43" t="s">
        <v>31</v>
      </c>
      <c r="K43">
        <f t="shared" si="14"/>
        <v>62.5</v>
      </c>
      <c r="L43" cm="1">
        <f t="array" ref="L43">STOWA2024_JAARROND_T(A43*60,K43,I43,J43,"")</f>
        <v>2.6719949703462973</v>
      </c>
      <c r="M43">
        <f t="shared" si="4"/>
        <v>0.5613783022224762</v>
      </c>
    </row>
    <row r="44" spans="1:13" x14ac:dyDescent="0.3">
      <c r="A44">
        <v>24</v>
      </c>
      <c r="B44">
        <f t="shared" si="12"/>
        <v>0.15845691336557222</v>
      </c>
      <c r="C44">
        <f t="shared" si="9"/>
        <v>0.15845691336557222</v>
      </c>
      <c r="D44" t="s">
        <v>36</v>
      </c>
      <c r="E44" t="s">
        <v>21</v>
      </c>
      <c r="F44">
        <v>1</v>
      </c>
      <c r="G44">
        <f t="shared" si="13"/>
        <v>65</v>
      </c>
      <c r="I44">
        <v>2150</v>
      </c>
      <c r="J44" t="s">
        <v>31</v>
      </c>
      <c r="K44">
        <f t="shared" si="14"/>
        <v>67.5</v>
      </c>
      <c r="L44" cm="1">
        <f t="array" ref="L44">STOWA2024_JAARROND_T(A44*60,K44,I44,J44,"")</f>
        <v>3.7228105568074454</v>
      </c>
      <c r="M44">
        <f t="shared" si="4"/>
        <v>0.40292138885690398</v>
      </c>
    </row>
    <row r="45" spans="1:13" x14ac:dyDescent="0.3">
      <c r="A45">
        <v>24</v>
      </c>
      <c r="B45">
        <f t="shared" si="12"/>
        <v>0.10951534872087904</v>
      </c>
      <c r="C45">
        <f t="shared" si="9"/>
        <v>0.10951534872087904</v>
      </c>
      <c r="D45" t="s">
        <v>36</v>
      </c>
      <c r="E45" t="s">
        <v>21</v>
      </c>
      <c r="F45">
        <v>1</v>
      </c>
      <c r="G45">
        <f t="shared" si="13"/>
        <v>70</v>
      </c>
      <c r="I45">
        <v>2150</v>
      </c>
      <c r="J45" t="s">
        <v>31</v>
      </c>
      <c r="K45">
        <f t="shared" si="14"/>
        <v>72.5</v>
      </c>
      <c r="L45" cm="1">
        <f t="array" ref="L45">STOWA2024_JAARROND_T(A45*60,K45,I45,J45,"")</f>
        <v>5.1123691908475717</v>
      </c>
      <c r="M45">
        <f t="shared" si="4"/>
        <v>0.29340604013602495</v>
      </c>
    </row>
    <row r="46" spans="1:13" x14ac:dyDescent="0.3">
      <c r="A46">
        <v>24</v>
      </c>
      <c r="B46">
        <f t="shared" si="12"/>
        <v>7.6896650074869261E-2</v>
      </c>
      <c r="C46">
        <f t="shared" si="9"/>
        <v>7.6896650074869261E-2</v>
      </c>
      <c r="D46" t="s">
        <v>36</v>
      </c>
      <c r="E46" t="s">
        <v>21</v>
      </c>
      <c r="F46">
        <v>1</v>
      </c>
      <c r="G46">
        <f t="shared" si="13"/>
        <v>75</v>
      </c>
      <c r="I46">
        <v>2150</v>
      </c>
      <c r="J46" t="s">
        <v>31</v>
      </c>
      <c r="K46">
        <f t="shared" si="14"/>
        <v>77.5</v>
      </c>
      <c r="L46" cm="1">
        <f t="array" ref="L46">STOWA2024_JAARROND_T(A46*60,K46,I46,J46,"")</f>
        <v>6.9281059799591453</v>
      </c>
      <c r="M46">
        <f t="shared" si="4"/>
        <v>0.21650939006115569</v>
      </c>
    </row>
    <row r="47" spans="1:13" x14ac:dyDescent="0.3">
      <c r="A47">
        <v>24</v>
      </c>
      <c r="B47">
        <f t="shared" si="12"/>
        <v>5.4782774493482761E-2</v>
      </c>
      <c r="C47">
        <f t="shared" si="9"/>
        <v>5.4782774493482761E-2</v>
      </c>
      <c r="D47" t="s">
        <v>36</v>
      </c>
      <c r="E47" t="s">
        <v>21</v>
      </c>
      <c r="F47">
        <v>1</v>
      </c>
      <c r="G47">
        <f t="shared" si="13"/>
        <v>80</v>
      </c>
      <c r="I47">
        <v>2150</v>
      </c>
      <c r="J47" t="s">
        <v>31</v>
      </c>
      <c r="K47">
        <f t="shared" si="14"/>
        <v>82.5</v>
      </c>
      <c r="L47" cm="1">
        <f t="array" ref="L47">STOWA2024_JAARROND_T(A47*60,K47,I47,J47,"")</f>
        <v>9.2749112119540982</v>
      </c>
      <c r="M47">
        <f t="shared" si="4"/>
        <v>0.16172661556767293</v>
      </c>
    </row>
    <row r="48" spans="1:13" x14ac:dyDescent="0.3">
      <c r="A48">
        <v>24</v>
      </c>
      <c r="B48">
        <f t="shared" si="12"/>
        <v>3.9553724883210989E-2</v>
      </c>
      <c r="C48">
        <f t="shared" si="9"/>
        <v>3.9553724883210989E-2</v>
      </c>
      <c r="D48" t="s">
        <v>36</v>
      </c>
      <c r="E48" t="s">
        <v>21</v>
      </c>
      <c r="F48">
        <v>1</v>
      </c>
      <c r="G48">
        <f t="shared" si="13"/>
        <v>85</v>
      </c>
      <c r="I48">
        <v>2150</v>
      </c>
      <c r="J48" t="s">
        <v>31</v>
      </c>
      <c r="K48">
        <f t="shared" si="14"/>
        <v>87.5</v>
      </c>
      <c r="L48" cm="1">
        <f t="array" ref="L48">STOWA2024_JAARROND_T(A48*60,K48,I48,J48,"")</f>
        <v>12.277682811599147</v>
      </c>
      <c r="M48">
        <f t="shared" si="4"/>
        <v>0.12217289068446194</v>
      </c>
    </row>
    <row r="49" spans="1:13" x14ac:dyDescent="0.3">
      <c r="A49">
        <v>24</v>
      </c>
      <c r="B49">
        <f t="shared" si="12"/>
        <v>2.8912216906853416E-2</v>
      </c>
      <c r="C49">
        <f t="shared" si="9"/>
        <v>2.8912216906853416E-2</v>
      </c>
      <c r="D49" t="s">
        <v>36</v>
      </c>
      <c r="E49" t="s">
        <v>21</v>
      </c>
      <c r="F49">
        <v>1</v>
      </c>
      <c r="G49">
        <f t="shared" si="13"/>
        <v>90</v>
      </c>
      <c r="I49">
        <v>2150</v>
      </c>
      <c r="J49" t="s">
        <v>31</v>
      </c>
      <c r="K49">
        <f t="shared" si="14"/>
        <v>92.5</v>
      </c>
      <c r="L49" cm="1">
        <f t="array" ref="L49">STOWA2024_JAARROND_T(A49*60,K49,I49,J49,"")</f>
        <v>16.08394984982559</v>
      </c>
      <c r="M49">
        <f t="shared" si="4"/>
        <v>9.3260673777608522E-2</v>
      </c>
    </row>
    <row r="50" spans="1:13" x14ac:dyDescent="0.3">
      <c r="A50">
        <v>24</v>
      </c>
      <c r="B50">
        <f t="shared" si="12"/>
        <v>2.1379006273535839E-2</v>
      </c>
      <c r="C50">
        <f t="shared" si="9"/>
        <v>2.1379006273535839E-2</v>
      </c>
      <c r="D50" t="s">
        <v>36</v>
      </c>
      <c r="E50" t="s">
        <v>21</v>
      </c>
      <c r="F50">
        <v>1</v>
      </c>
      <c r="G50">
        <f t="shared" si="13"/>
        <v>95</v>
      </c>
      <c r="I50">
        <v>2150</v>
      </c>
      <c r="J50" t="s">
        <v>31</v>
      </c>
      <c r="K50">
        <f t="shared" si="14"/>
        <v>97.5</v>
      </c>
      <c r="L50" cm="1">
        <f t="array" ref="L50">STOWA2024_JAARROND_T(A50*60,K50,I50,J50,"")</f>
        <v>20.867629426028728</v>
      </c>
      <c r="M50">
        <f t="shared" si="4"/>
        <v>7.1881667504072683E-2</v>
      </c>
    </row>
    <row r="51" spans="1:13" x14ac:dyDescent="0.3">
      <c r="A51">
        <v>24</v>
      </c>
      <c r="B51">
        <f t="shared" si="12"/>
        <v>1.5976378986285733E-2</v>
      </c>
      <c r="C51">
        <f t="shared" si="9"/>
        <v>1.5976378986285733E-2</v>
      </c>
      <c r="D51" t="s">
        <v>36</v>
      </c>
      <c r="E51" t="s">
        <v>21</v>
      </c>
      <c r="F51">
        <v>1</v>
      </c>
      <c r="G51">
        <f t="shared" si="13"/>
        <v>100</v>
      </c>
      <c r="I51">
        <v>2150</v>
      </c>
      <c r="J51" t="s">
        <v>31</v>
      </c>
      <c r="K51">
        <f t="shared" si="14"/>
        <v>102.5</v>
      </c>
      <c r="L51" cm="1">
        <f t="array" ref="L51">STOWA2024_JAARROND_T(A51*60,K51,I51,J51,"")</f>
        <v>26.831093082057105</v>
      </c>
      <c r="M51">
        <f t="shared" si="4"/>
        <v>5.590528851778695E-2</v>
      </c>
    </row>
    <row r="52" spans="1:13" x14ac:dyDescent="0.3">
      <c r="A52">
        <v>24</v>
      </c>
      <c r="B52">
        <f t="shared" si="12"/>
        <v>1.2058625912104069E-2</v>
      </c>
      <c r="C52">
        <f t="shared" si="9"/>
        <v>1.2058625912104069E-2</v>
      </c>
      <c r="D52" t="s">
        <v>36</v>
      </c>
      <c r="E52" t="s">
        <v>21</v>
      </c>
      <c r="F52">
        <v>1</v>
      </c>
      <c r="G52">
        <f t="shared" si="13"/>
        <v>105</v>
      </c>
      <c r="I52">
        <v>2150</v>
      </c>
      <c r="J52" t="s">
        <v>31</v>
      </c>
      <c r="K52">
        <f t="shared" si="14"/>
        <v>107.5</v>
      </c>
      <c r="L52" cm="1">
        <f t="array" ref="L52">STOWA2024_JAARROND_T(A52*60,K52,I52,J52,"")</f>
        <v>34.21012936582288</v>
      </c>
      <c r="M52">
        <f t="shared" si="4"/>
        <v>4.384666260568288E-2</v>
      </c>
    </row>
    <row r="53" spans="1:13" x14ac:dyDescent="0.3">
      <c r="A53">
        <v>24</v>
      </c>
      <c r="B53">
        <f t="shared" si="12"/>
        <v>9.186306768000245E-3</v>
      </c>
      <c r="C53">
        <f t="shared" si="9"/>
        <v>9.186306768000245E-3</v>
      </c>
      <c r="D53" t="s">
        <v>36</v>
      </c>
      <c r="E53" t="s">
        <v>21</v>
      </c>
      <c r="F53">
        <v>1</v>
      </c>
      <c r="G53">
        <f t="shared" si="13"/>
        <v>110</v>
      </c>
      <c r="I53">
        <v>2150</v>
      </c>
      <c r="J53" t="s">
        <v>31</v>
      </c>
      <c r="K53">
        <f t="shared" si="14"/>
        <v>112.5</v>
      </c>
      <c r="L53" cm="1">
        <f t="array" ref="L53">STOWA2024_JAARROND_T(A53*60,K53,I53,J53,"")</f>
        <v>43.277109070219197</v>
      </c>
      <c r="M53">
        <f t="shared" si="4"/>
        <v>3.4660355837682635E-2</v>
      </c>
    </row>
    <row r="54" spans="1:13" x14ac:dyDescent="0.3">
      <c r="A54">
        <v>24</v>
      </c>
      <c r="B54">
        <f t="shared" si="12"/>
        <v>7.0593830608209375E-3</v>
      </c>
      <c r="C54">
        <f t="shared" si="9"/>
        <v>7.0593830608209375E-3</v>
      </c>
      <c r="D54" t="s">
        <v>36</v>
      </c>
      <c r="E54" t="s">
        <v>21</v>
      </c>
      <c r="F54">
        <v>1</v>
      </c>
      <c r="G54">
        <f t="shared" si="13"/>
        <v>115</v>
      </c>
      <c r="I54">
        <v>2150</v>
      </c>
      <c r="J54" t="s">
        <v>31</v>
      </c>
      <c r="K54">
        <f t="shared" si="14"/>
        <v>117.5</v>
      </c>
      <c r="L54" cm="1">
        <f t="array" ref="L54">STOWA2024_JAARROND_T(A54*60,K54,I54,J54,"")</f>
        <v>54.345910636072652</v>
      </c>
      <c r="M54">
        <f t="shared" si="4"/>
        <v>2.7600972776861698E-2</v>
      </c>
    </row>
    <row r="55" spans="1:13" x14ac:dyDescent="0.3">
      <c r="A55">
        <v>24</v>
      </c>
      <c r="B55">
        <f t="shared" si="12"/>
        <v>5.468776033882277E-3</v>
      </c>
      <c r="C55">
        <f t="shared" si="9"/>
        <v>5.468776033882277E-3</v>
      </c>
      <c r="D55" t="s">
        <v>36</v>
      </c>
      <c r="E55" t="s">
        <v>21</v>
      </c>
      <c r="F55">
        <v>1</v>
      </c>
      <c r="G55">
        <f t="shared" si="13"/>
        <v>120</v>
      </c>
      <c r="I55">
        <v>2150</v>
      </c>
      <c r="J55" t="s">
        <v>31</v>
      </c>
      <c r="K55">
        <f t="shared" si="14"/>
        <v>122.5</v>
      </c>
      <c r="L55" cm="1">
        <f t="array" ref="L55">STOWA2024_JAARROND_T(A55*60,K55,I55,J55,"")</f>
        <v>67.774564695021368</v>
      </c>
      <c r="M55">
        <f t="shared" si="4"/>
        <v>2.2132196742979421E-2</v>
      </c>
    </row>
    <row r="56" spans="1:13" x14ac:dyDescent="0.3">
      <c r="A56">
        <v>24</v>
      </c>
      <c r="B56">
        <f t="shared" si="12"/>
        <v>4.2692908358043687E-3</v>
      </c>
      <c r="C56">
        <f t="shared" si="9"/>
        <v>4.2692908358043687E-3</v>
      </c>
      <c r="D56" t="s">
        <v>36</v>
      </c>
      <c r="E56" t="s">
        <v>21</v>
      </c>
      <c r="F56">
        <v>1</v>
      </c>
      <c r="G56">
        <f t="shared" si="13"/>
        <v>125</v>
      </c>
      <c r="I56">
        <v>2150</v>
      </c>
      <c r="J56" t="s">
        <v>31</v>
      </c>
      <c r="K56">
        <f t="shared" si="14"/>
        <v>127.5</v>
      </c>
      <c r="L56" cm="1">
        <f t="array" ref="L56">STOWA2024_JAARROND_T(A56*60,K56,I56,J56,"")</f>
        <v>83.972899358860204</v>
      </c>
      <c r="M56">
        <f t="shared" si="4"/>
        <v>1.7862905907175052E-2</v>
      </c>
    </row>
    <row r="57" spans="1:13" x14ac:dyDescent="0.3">
      <c r="A57">
        <v>24</v>
      </c>
      <c r="B57">
        <f t="shared" si="12"/>
        <v>3.356988332917716E-3</v>
      </c>
      <c r="C57">
        <f t="shared" si="9"/>
        <v>3.356988332917716E-3</v>
      </c>
      <c r="D57" t="s">
        <v>36</v>
      </c>
      <c r="E57" t="s">
        <v>21</v>
      </c>
      <c r="F57">
        <v>1</v>
      </c>
      <c r="G57">
        <f t="shared" si="13"/>
        <v>130</v>
      </c>
      <c r="I57">
        <v>2150</v>
      </c>
      <c r="J57" t="s">
        <v>31</v>
      </c>
      <c r="K57">
        <f t="shared" si="14"/>
        <v>132.5</v>
      </c>
      <c r="L57" cm="1">
        <f t="array" ref="L57">STOWA2024_JAARROND_T(A57*60,K57,I57,J57,"")</f>
        <v>103.40607495674371</v>
      </c>
      <c r="M57">
        <f t="shared" si="4"/>
        <v>1.4505917574257336E-2</v>
      </c>
    </row>
    <row r="58" spans="1:13" x14ac:dyDescent="0.3">
      <c r="A58">
        <v>24</v>
      </c>
      <c r="B58">
        <f t="shared" si="12"/>
        <v>2.6575417290334961E-3</v>
      </c>
      <c r="C58">
        <f t="shared" si="9"/>
        <v>2.6575417290334961E-3</v>
      </c>
      <c r="D58" t="s">
        <v>36</v>
      </c>
      <c r="E58" t="s">
        <v>21</v>
      </c>
      <c r="F58">
        <v>1</v>
      </c>
      <c r="G58">
        <f t="shared" si="13"/>
        <v>135</v>
      </c>
      <c r="I58">
        <v>2150</v>
      </c>
      <c r="J58" t="s">
        <v>31</v>
      </c>
      <c r="K58">
        <f t="shared" si="14"/>
        <v>137.5</v>
      </c>
      <c r="L58" cm="1">
        <f t="array" ref="L58">STOWA2024_JAARROND_T(A58*60,K58,I58,J58,"")</f>
        <v>126.5996301598299</v>
      </c>
      <c r="M58">
        <f t="shared" si="4"/>
        <v>1.184837584522384E-2</v>
      </c>
    </row>
    <row r="59" spans="1:13" x14ac:dyDescent="0.3">
      <c r="A59">
        <v>24</v>
      </c>
      <c r="B59">
        <f t="shared" si="12"/>
        <v>2.1175536869797503E-3</v>
      </c>
      <c r="C59">
        <f t="shared" si="9"/>
        <v>2.1175536869797503E-3</v>
      </c>
      <c r="D59" t="s">
        <v>36</v>
      </c>
      <c r="E59" t="s">
        <v>21</v>
      </c>
      <c r="F59">
        <v>1</v>
      </c>
      <c r="G59">
        <f t="shared" si="13"/>
        <v>140</v>
      </c>
      <c r="I59">
        <v>2150</v>
      </c>
      <c r="J59" t="s">
        <v>31</v>
      </c>
      <c r="K59">
        <f t="shared" si="14"/>
        <v>142.5</v>
      </c>
      <c r="L59" cm="1">
        <f t="array" ref="L59">STOWA2024_JAARROND_T(A59*60,K59,I59,J59,"")</f>
        <v>154.14935918124644</v>
      </c>
      <c r="M59">
        <f t="shared" si="4"/>
        <v>9.7308221582440898E-3</v>
      </c>
    </row>
    <row r="60" spans="1:13" x14ac:dyDescent="0.3">
      <c r="A60">
        <v>24</v>
      </c>
      <c r="B60">
        <f t="shared" si="12"/>
        <v>1.6974958554503775E-3</v>
      </c>
      <c r="C60">
        <f t="shared" si="9"/>
        <v>1.6974958554503775E-3</v>
      </c>
      <c r="D60" t="s">
        <v>36</v>
      </c>
      <c r="E60" t="s">
        <v>21</v>
      </c>
      <c r="F60">
        <v>1</v>
      </c>
      <c r="G60">
        <f t="shared" si="13"/>
        <v>145</v>
      </c>
      <c r="I60">
        <v>2150</v>
      </c>
      <c r="J60" t="s">
        <v>31</v>
      </c>
      <c r="K60">
        <f t="shared" si="14"/>
        <v>147.5</v>
      </c>
      <c r="L60" cm="1">
        <f t="array" ref="L60">STOWA2024_JAARROND_T(A60*60,K60,I60,J60,"")</f>
        <v>186.72215511504268</v>
      </c>
      <c r="M60">
        <f t="shared" si="4"/>
        <v>8.0333263027937123E-3</v>
      </c>
    </row>
    <row r="61" spans="1:13" x14ac:dyDescent="0.3">
      <c r="A61">
        <v>24</v>
      </c>
      <c r="B61">
        <f t="shared" si="12"/>
        <v>1.3686270534816096E-3</v>
      </c>
      <c r="C61">
        <f t="shared" si="9"/>
        <v>1.3686270534816096E-3</v>
      </c>
      <c r="D61" t="s">
        <v>36</v>
      </c>
      <c r="E61" t="s">
        <v>21</v>
      </c>
      <c r="F61">
        <v>1</v>
      </c>
      <c r="G61">
        <f t="shared" si="13"/>
        <v>150</v>
      </c>
      <c r="I61">
        <v>2150</v>
      </c>
      <c r="J61" t="s">
        <v>31</v>
      </c>
      <c r="K61">
        <f t="shared" si="14"/>
        <v>152.5</v>
      </c>
      <c r="L61" cm="1">
        <f t="array" ref="L61">STOWA2024_JAARROND_T(A61*60,K61,I61,J61,"")</f>
        <v>225.06641993707706</v>
      </c>
      <c r="M61">
        <f t="shared" si="4"/>
        <v>6.6646992493121027E-3</v>
      </c>
    </row>
    <row r="62" spans="1:13" x14ac:dyDescent="0.3">
      <c r="A62">
        <v>24</v>
      </c>
      <c r="B62">
        <f t="shared" si="12"/>
        <v>1.1095234632935123E-3</v>
      </c>
      <c r="C62">
        <f t="shared" si="9"/>
        <v>1.1095234632935123E-3</v>
      </c>
      <c r="D62" t="s">
        <v>36</v>
      </c>
      <c r="E62" t="s">
        <v>21</v>
      </c>
      <c r="F62">
        <v>1</v>
      </c>
      <c r="G62">
        <f t="shared" si="13"/>
        <v>155</v>
      </c>
      <c r="I62">
        <v>2150</v>
      </c>
      <c r="J62" t="s">
        <v>31</v>
      </c>
      <c r="K62">
        <f t="shared" si="14"/>
        <v>157.5</v>
      </c>
      <c r="L62" cm="1">
        <f t="array" ref="L62">STOWA2024_JAARROND_T(A62*60,K62,I62,J62,"")</f>
        <v>270.01845806126221</v>
      </c>
      <c r="M62">
        <f t="shared" si="4"/>
        <v>5.5551757860185904E-3</v>
      </c>
    </row>
    <row r="63" spans="1:13" x14ac:dyDescent="0.3">
      <c r="A63">
        <v>24</v>
      </c>
      <c r="B63" s="1">
        <f>M62</f>
        <v>5.5551757860185904E-3</v>
      </c>
      <c r="C63">
        <f t="shared" si="9"/>
        <v>5.5551757860185904E-3</v>
      </c>
      <c r="D63" t="s">
        <v>36</v>
      </c>
      <c r="E63" t="s">
        <v>21</v>
      </c>
      <c r="F63">
        <v>1</v>
      </c>
      <c r="G63">
        <f t="shared" si="13"/>
        <v>160</v>
      </c>
      <c r="I63">
        <v>2150</v>
      </c>
      <c r="J63" t="s">
        <v>31</v>
      </c>
      <c r="K63" s="1">
        <v>999</v>
      </c>
      <c r="L63" cm="1">
        <f t="array" ref="L63">STOWA2024_JAARROND_T(A63*60,K63,I63,J63,"")</f>
        <v>41096152.373514079</v>
      </c>
      <c r="M63">
        <f t="shared" si="4"/>
        <v>3.6499767335073678E-8</v>
      </c>
    </row>
    <row r="64" spans="1:13" x14ac:dyDescent="0.3">
      <c r="A64">
        <v>48</v>
      </c>
      <c r="B64" s="1">
        <f>365.25*24/A64 - M64</f>
        <v>108.25054306136735</v>
      </c>
      <c r="C64">
        <f>B64</f>
        <v>108.25054306136735</v>
      </c>
      <c r="D64" t="s">
        <v>36</v>
      </c>
      <c r="E64" t="s">
        <v>21</v>
      </c>
      <c r="F64">
        <v>1</v>
      </c>
      <c r="G64">
        <v>10</v>
      </c>
      <c r="I64">
        <v>2150</v>
      </c>
      <c r="J64" t="s">
        <v>31</v>
      </c>
      <c r="K64" s="1">
        <v>12.5</v>
      </c>
      <c r="L64" cm="1">
        <f t="array" ref="L64">STOWA2024_JAARROND_T(A64*60,K64,I64,J64,"")</f>
        <v>2.0168214488445545E-2</v>
      </c>
      <c r="M64">
        <f t="shared" si="4"/>
        <v>74.374456938632648</v>
      </c>
    </row>
    <row r="65" spans="1:13" x14ac:dyDescent="0.3">
      <c r="A65">
        <v>48</v>
      </c>
      <c r="B65">
        <f t="shared" ref="B65:B69" si="15">M64-M65</f>
        <v>30.120176096104061</v>
      </c>
      <c r="C65">
        <f t="shared" ref="C65:C94" si="16">B65</f>
        <v>30.120176096104061</v>
      </c>
      <c r="D65" t="s">
        <v>36</v>
      </c>
      <c r="E65" t="s">
        <v>21</v>
      </c>
      <c r="F65">
        <v>1</v>
      </c>
      <c r="G65">
        <f t="shared" ref="G65:G69" si="17">G64+5</f>
        <v>15</v>
      </c>
      <c r="I65">
        <v>2150</v>
      </c>
      <c r="J65" t="s">
        <v>31</v>
      </c>
      <c r="K65">
        <f t="shared" ref="K65:K69" si="18">AVERAGE(G65:G66)</f>
        <v>17.5</v>
      </c>
      <c r="L65" cm="1">
        <f t="array" ref="L65">STOWA2024_JAARROND_T(A65*60,K65,I65,J65,"")</f>
        <v>3.3895026005224163E-2</v>
      </c>
      <c r="M65">
        <f t="shared" si="4"/>
        <v>44.254280842528587</v>
      </c>
    </row>
    <row r="66" spans="1:13" x14ac:dyDescent="0.3">
      <c r="A66">
        <v>48</v>
      </c>
      <c r="B66">
        <f t="shared" si="15"/>
        <v>17.23179573381173</v>
      </c>
      <c r="C66">
        <f t="shared" si="16"/>
        <v>17.23179573381173</v>
      </c>
      <c r="D66" t="s">
        <v>36</v>
      </c>
      <c r="E66" t="s">
        <v>21</v>
      </c>
      <c r="F66">
        <v>1</v>
      </c>
      <c r="G66">
        <f t="shared" si="17"/>
        <v>20</v>
      </c>
      <c r="I66">
        <v>2150</v>
      </c>
      <c r="J66" t="s">
        <v>31</v>
      </c>
      <c r="K66">
        <f t="shared" si="18"/>
        <v>22.5</v>
      </c>
      <c r="L66" cm="1">
        <f t="array" ref="L66">STOWA2024_JAARROND_T(A66*60,K66,I66,J66,"")</f>
        <v>5.5509328396896152E-2</v>
      </c>
      <c r="M66">
        <f t="shared" si="4"/>
        <v>27.022485108716857</v>
      </c>
    </row>
    <row r="67" spans="1:13" x14ac:dyDescent="0.3">
      <c r="A67">
        <v>48</v>
      </c>
      <c r="B67">
        <f t="shared" si="15"/>
        <v>10.131678613473913</v>
      </c>
      <c r="C67">
        <f t="shared" si="16"/>
        <v>10.131678613473913</v>
      </c>
      <c r="D67" t="s">
        <v>36</v>
      </c>
      <c r="E67" t="s">
        <v>21</v>
      </c>
      <c r="F67">
        <v>1</v>
      </c>
      <c r="G67">
        <f t="shared" si="17"/>
        <v>25</v>
      </c>
      <c r="I67">
        <v>2150</v>
      </c>
      <c r="J67" t="s">
        <v>31</v>
      </c>
      <c r="K67">
        <f t="shared" si="18"/>
        <v>27.5</v>
      </c>
      <c r="L67" cm="1">
        <f t="array" ref="L67">STOWA2024_JAARROND_T(A67*60,K67,I67,J67,"")</f>
        <v>8.8805706253425709E-2</v>
      </c>
      <c r="M67">
        <f t="shared" ref="M67:M130" si="19">1/L67 * 12/8</f>
        <v>16.890806495242945</v>
      </c>
    </row>
    <row r="68" spans="1:13" x14ac:dyDescent="0.3">
      <c r="A68">
        <v>48</v>
      </c>
      <c r="B68">
        <f t="shared" si="15"/>
        <v>6.1057535503519382</v>
      </c>
      <c r="C68">
        <f t="shared" si="16"/>
        <v>6.1057535503519382</v>
      </c>
      <c r="D68" t="s">
        <v>36</v>
      </c>
      <c r="E68" t="s">
        <v>21</v>
      </c>
      <c r="F68">
        <v>1</v>
      </c>
      <c r="G68">
        <f t="shared" si="17"/>
        <v>30</v>
      </c>
      <c r="I68">
        <v>2150</v>
      </c>
      <c r="J68" t="s">
        <v>31</v>
      </c>
      <c r="K68">
        <f t="shared" si="18"/>
        <v>32.5</v>
      </c>
      <c r="L68" cm="1">
        <f t="array" ref="L68">STOWA2024_JAARROND_T(A68*60,K68,I68,J68,"")</f>
        <v>0.13908137564689155</v>
      </c>
      <c r="M68">
        <f t="shared" si="19"/>
        <v>10.785052944891007</v>
      </c>
    </row>
    <row r="69" spans="1:13" x14ac:dyDescent="0.3">
      <c r="A69">
        <v>48</v>
      </c>
      <c r="B69">
        <f t="shared" si="15"/>
        <v>3.7635831811532316</v>
      </c>
      <c r="C69">
        <f t="shared" si="16"/>
        <v>3.7635831811532316</v>
      </c>
      <c r="D69" t="s">
        <v>36</v>
      </c>
      <c r="E69" t="s">
        <v>21</v>
      </c>
      <c r="F69">
        <v>1</v>
      </c>
      <c r="G69">
        <f t="shared" si="17"/>
        <v>35</v>
      </c>
      <c r="I69">
        <v>2150</v>
      </c>
      <c r="J69" t="s">
        <v>31</v>
      </c>
      <c r="K69">
        <f t="shared" si="18"/>
        <v>37.5</v>
      </c>
      <c r="L69" cm="1">
        <f t="array" ref="L69">STOWA2024_JAARROND_T(A69*60,K69,I69,J69,"")</f>
        <v>0.21363048627606668</v>
      </c>
      <c r="M69">
        <f t="shared" si="19"/>
        <v>7.021469763737775</v>
      </c>
    </row>
    <row r="70" spans="1:13" x14ac:dyDescent="0.3">
      <c r="A70">
        <v>48</v>
      </c>
      <c r="B70">
        <f>M69-M70</f>
        <v>2.3679893571695327</v>
      </c>
      <c r="C70">
        <f t="shared" si="16"/>
        <v>2.3679893571695327</v>
      </c>
      <c r="D70" t="s">
        <v>36</v>
      </c>
      <c r="E70" t="s">
        <v>21</v>
      </c>
      <c r="F70">
        <v>1</v>
      </c>
      <c r="G70">
        <f>G69+5</f>
        <v>40</v>
      </c>
      <c r="I70">
        <v>2150</v>
      </c>
      <c r="J70" t="s">
        <v>31</v>
      </c>
      <c r="K70">
        <f>AVERAGE(G70:G71)</f>
        <v>42.5</v>
      </c>
      <c r="L70" cm="1">
        <f t="array" ref="L70">STOWA2024_JAARROND_T(A70*60,K70,I70,J70,"")</f>
        <v>0.32233938234333098</v>
      </c>
      <c r="M70">
        <f t="shared" si="19"/>
        <v>4.6534804065682422</v>
      </c>
    </row>
    <row r="71" spans="1:13" x14ac:dyDescent="0.3">
      <c r="A71">
        <v>48</v>
      </c>
      <c r="B71">
        <f t="shared" ref="B71:B93" si="20">M70-M71</f>
        <v>1.5184163054937931</v>
      </c>
      <c r="C71">
        <f t="shared" si="16"/>
        <v>1.5184163054937931</v>
      </c>
      <c r="D71" t="s">
        <v>36</v>
      </c>
      <c r="E71" t="s">
        <v>21</v>
      </c>
      <c r="F71">
        <v>1</v>
      </c>
      <c r="G71">
        <f t="shared" ref="G71:G94" si="21">G70+5</f>
        <v>45</v>
      </c>
      <c r="I71">
        <v>2150</v>
      </c>
      <c r="J71" t="s">
        <v>31</v>
      </c>
      <c r="K71">
        <f t="shared" ref="K71:K93" si="22">AVERAGE(G71:G72)</f>
        <v>47.5</v>
      </c>
      <c r="L71" cm="1">
        <f t="array" ref="L71">STOWA2024_JAARROND_T(A71*60,K71,I71,J71,"")</f>
        <v>0.47845911650926692</v>
      </c>
      <c r="M71">
        <f t="shared" si="19"/>
        <v>3.1350641010744491</v>
      </c>
    </row>
    <row r="72" spans="1:13" x14ac:dyDescent="0.3">
      <c r="A72">
        <v>48</v>
      </c>
      <c r="B72">
        <f t="shared" si="20"/>
        <v>0.9907275192133933</v>
      </c>
      <c r="C72">
        <f t="shared" si="16"/>
        <v>0.9907275192133933</v>
      </c>
      <c r="D72" t="s">
        <v>36</v>
      </c>
      <c r="E72" t="s">
        <v>21</v>
      </c>
      <c r="F72">
        <v>1</v>
      </c>
      <c r="G72">
        <f t="shared" si="21"/>
        <v>50</v>
      </c>
      <c r="I72">
        <v>2150</v>
      </c>
      <c r="J72" t="s">
        <v>31</v>
      </c>
      <c r="K72">
        <f t="shared" si="22"/>
        <v>52.5</v>
      </c>
      <c r="L72" cm="1">
        <f t="array" ref="L72">STOWA2024_JAARROND_T(A72*60,K72,I72,J72,"")</f>
        <v>0.69951705002307041</v>
      </c>
      <c r="M72">
        <f t="shared" si="19"/>
        <v>2.1443365818610558</v>
      </c>
    </row>
    <row r="73" spans="1:13" x14ac:dyDescent="0.3">
      <c r="A73">
        <v>48</v>
      </c>
      <c r="B73">
        <f t="shared" si="20"/>
        <v>0.65677716205269809</v>
      </c>
      <c r="C73">
        <f t="shared" si="16"/>
        <v>0.65677716205269809</v>
      </c>
      <c r="D73" t="s">
        <v>36</v>
      </c>
      <c r="E73" t="s">
        <v>21</v>
      </c>
      <c r="F73">
        <v>1</v>
      </c>
      <c r="G73">
        <f t="shared" si="21"/>
        <v>55</v>
      </c>
      <c r="I73">
        <v>2150</v>
      </c>
      <c r="J73" t="s">
        <v>31</v>
      </c>
      <c r="K73">
        <f t="shared" si="22"/>
        <v>57.5</v>
      </c>
      <c r="L73" cm="1">
        <f t="array" ref="L73">STOWA2024_JAARROND_T(A73*60,K73,I73,J73,"")</f>
        <v>1.0083630811824948</v>
      </c>
      <c r="M73">
        <f t="shared" si="19"/>
        <v>1.4875594198083577</v>
      </c>
    </row>
    <row r="74" spans="1:13" x14ac:dyDescent="0.3">
      <c r="A74">
        <v>48</v>
      </c>
      <c r="B74">
        <f t="shared" si="20"/>
        <v>0.44220011137397974</v>
      </c>
      <c r="C74">
        <f t="shared" si="16"/>
        <v>0.44220011137397974</v>
      </c>
      <c r="D74" t="s">
        <v>36</v>
      </c>
      <c r="E74" t="s">
        <v>21</v>
      </c>
      <c r="F74">
        <v>1</v>
      </c>
      <c r="G74">
        <f t="shared" si="21"/>
        <v>60</v>
      </c>
      <c r="I74">
        <v>2150</v>
      </c>
      <c r="J74" t="s">
        <v>31</v>
      </c>
      <c r="K74">
        <f t="shared" si="22"/>
        <v>62.5</v>
      </c>
      <c r="L74" cm="1">
        <f t="array" ref="L74">STOWA2024_JAARROND_T(A74*60,K74,I74,J74,"")</f>
        <v>1.4349133239618175</v>
      </c>
      <c r="M74">
        <f t="shared" si="19"/>
        <v>1.045359308434378</v>
      </c>
    </row>
    <row r="75" spans="1:13" x14ac:dyDescent="0.3">
      <c r="A75">
        <v>48</v>
      </c>
      <c r="B75">
        <f t="shared" si="20"/>
        <v>0.30178610572158715</v>
      </c>
      <c r="C75">
        <f t="shared" si="16"/>
        <v>0.30178610572158715</v>
      </c>
      <c r="D75" t="s">
        <v>36</v>
      </c>
      <c r="E75" t="s">
        <v>21</v>
      </c>
      <c r="F75">
        <v>1</v>
      </c>
      <c r="G75">
        <f t="shared" si="21"/>
        <v>65</v>
      </c>
      <c r="I75">
        <v>2150</v>
      </c>
      <c r="J75" t="s">
        <v>31</v>
      </c>
      <c r="K75">
        <f t="shared" si="22"/>
        <v>67.5</v>
      </c>
      <c r="L75" cm="1">
        <f t="array" ref="L75">STOWA2024_JAARROND_T(A75*60,K75,I75,J75,"")</f>
        <v>2.0172862530918603</v>
      </c>
      <c r="M75">
        <f t="shared" si="19"/>
        <v>0.74357320271279082</v>
      </c>
    </row>
    <row r="76" spans="1:13" x14ac:dyDescent="0.3">
      <c r="A76">
        <v>48</v>
      </c>
      <c r="B76">
        <f t="shared" si="20"/>
        <v>0.20864876466127169</v>
      </c>
      <c r="C76">
        <f t="shared" si="16"/>
        <v>0.20864876466127169</v>
      </c>
      <c r="D76" t="s">
        <v>36</v>
      </c>
      <c r="E76" t="s">
        <v>21</v>
      </c>
      <c r="F76">
        <v>1</v>
      </c>
      <c r="G76">
        <f t="shared" si="21"/>
        <v>70</v>
      </c>
      <c r="I76">
        <v>2150</v>
      </c>
      <c r="J76" t="s">
        <v>31</v>
      </c>
      <c r="K76">
        <f t="shared" si="22"/>
        <v>72.5</v>
      </c>
      <c r="L76" cm="1">
        <f t="array" ref="L76">STOWA2024_JAARROND_T(A76*60,K76,I76,J76,"")</f>
        <v>2.8041343660869229</v>
      </c>
      <c r="M76">
        <f t="shared" si="19"/>
        <v>0.53492443805151912</v>
      </c>
    </row>
    <row r="77" spans="1:13" x14ac:dyDescent="0.3">
      <c r="A77">
        <v>48</v>
      </c>
      <c r="B77">
        <f t="shared" si="20"/>
        <v>0.14599490991482472</v>
      </c>
      <c r="C77">
        <f t="shared" si="16"/>
        <v>0.14599490991482472</v>
      </c>
      <c r="D77" t="s">
        <v>36</v>
      </c>
      <c r="E77" t="s">
        <v>21</v>
      </c>
      <c r="F77">
        <v>1</v>
      </c>
      <c r="G77">
        <f t="shared" si="21"/>
        <v>75</v>
      </c>
      <c r="I77">
        <v>2150</v>
      </c>
      <c r="J77" t="s">
        <v>31</v>
      </c>
      <c r="K77">
        <f t="shared" si="22"/>
        <v>77.5</v>
      </c>
      <c r="L77" cm="1">
        <f t="array" ref="L77">STOWA2024_JAARROND_T(A77*60,K77,I77,J77,"")</f>
        <v>3.8567398242717261</v>
      </c>
      <c r="M77">
        <f t="shared" si="19"/>
        <v>0.3889295281366944</v>
      </c>
    </row>
    <row r="78" spans="1:13" x14ac:dyDescent="0.3">
      <c r="A78">
        <v>48</v>
      </c>
      <c r="B78">
        <f t="shared" si="20"/>
        <v>0.10333109898083487</v>
      </c>
      <c r="C78">
        <f t="shared" si="16"/>
        <v>0.10333109898083487</v>
      </c>
      <c r="D78" t="s">
        <v>36</v>
      </c>
      <c r="E78" t="s">
        <v>21</v>
      </c>
      <c r="F78">
        <v>1</v>
      </c>
      <c r="G78">
        <f t="shared" si="21"/>
        <v>80</v>
      </c>
      <c r="I78">
        <v>2150</v>
      </c>
      <c r="J78" t="s">
        <v>31</v>
      </c>
      <c r="K78">
        <f t="shared" si="22"/>
        <v>82.5</v>
      </c>
      <c r="L78" cm="1">
        <f t="array" ref="L78">STOWA2024_JAARROND_T(A78*60,K78,I78,J78,"")</f>
        <v>5.252129727861373</v>
      </c>
      <c r="M78">
        <f t="shared" si="19"/>
        <v>0.28559842915585953</v>
      </c>
    </row>
    <row r="79" spans="1:13" x14ac:dyDescent="0.3">
      <c r="A79">
        <v>48</v>
      </c>
      <c r="B79">
        <f t="shared" si="20"/>
        <v>7.3909470259130305E-2</v>
      </c>
      <c r="C79">
        <f t="shared" si="16"/>
        <v>7.3909470259130305E-2</v>
      </c>
      <c r="D79" t="s">
        <v>36</v>
      </c>
      <c r="E79" t="s">
        <v>21</v>
      </c>
      <c r="F79">
        <v>1</v>
      </c>
      <c r="G79">
        <f t="shared" si="21"/>
        <v>85</v>
      </c>
      <c r="I79">
        <v>2150</v>
      </c>
      <c r="J79" t="s">
        <v>31</v>
      </c>
      <c r="K79">
        <f t="shared" si="22"/>
        <v>87.5</v>
      </c>
      <c r="L79" cm="1">
        <f t="array" ref="L79">STOWA2024_JAARROND_T(A79*60,K79,I79,J79,"")</f>
        <v>7.0858679064682022</v>
      </c>
      <c r="M79">
        <f t="shared" si="19"/>
        <v>0.21168895889672923</v>
      </c>
    </row>
    <row r="80" spans="1:13" x14ac:dyDescent="0.3">
      <c r="A80">
        <v>48</v>
      </c>
      <c r="B80">
        <f t="shared" si="20"/>
        <v>5.3398413935458355E-2</v>
      </c>
      <c r="C80">
        <f t="shared" si="16"/>
        <v>5.3398413935458355E-2</v>
      </c>
      <c r="D80" t="s">
        <v>36</v>
      </c>
      <c r="E80" t="s">
        <v>21</v>
      </c>
      <c r="F80">
        <v>1</v>
      </c>
      <c r="G80">
        <f t="shared" si="21"/>
        <v>90</v>
      </c>
      <c r="I80">
        <v>2150</v>
      </c>
      <c r="J80" t="s">
        <v>31</v>
      </c>
      <c r="K80">
        <f t="shared" si="22"/>
        <v>92.5</v>
      </c>
      <c r="L80" cm="1">
        <f t="array" ref="L80">STOWA2024_JAARROND_T(A80*60,K80,I80,J80,"")</f>
        <v>9.4762450932682469</v>
      </c>
      <c r="M80">
        <f t="shared" si="19"/>
        <v>0.15829054496127087</v>
      </c>
    </row>
    <row r="81" spans="1:13" x14ac:dyDescent="0.3">
      <c r="A81">
        <v>48</v>
      </c>
      <c r="B81">
        <f t="shared" si="20"/>
        <v>3.8944278592998649E-2</v>
      </c>
      <c r="C81">
        <f t="shared" si="16"/>
        <v>3.8944278592998649E-2</v>
      </c>
      <c r="D81" t="s">
        <v>36</v>
      </c>
      <c r="E81" t="s">
        <v>21</v>
      </c>
      <c r="F81">
        <v>1</v>
      </c>
      <c r="G81">
        <f t="shared" si="21"/>
        <v>95</v>
      </c>
      <c r="I81">
        <v>2150</v>
      </c>
      <c r="J81" t="s">
        <v>31</v>
      </c>
      <c r="K81">
        <f t="shared" si="22"/>
        <v>97.5</v>
      </c>
      <c r="L81" cm="1">
        <f t="array" ref="L81">STOWA2024_JAARROND_T(A81*60,K81,I81,J81,"")</f>
        <v>12.568470264259307</v>
      </c>
      <c r="M81">
        <f t="shared" si="19"/>
        <v>0.11934626636827222</v>
      </c>
    </row>
    <row r="82" spans="1:13" x14ac:dyDescent="0.3">
      <c r="A82">
        <v>48</v>
      </c>
      <c r="B82">
        <f t="shared" si="20"/>
        <v>2.8656019688875517E-2</v>
      </c>
      <c r="C82">
        <f t="shared" si="16"/>
        <v>2.8656019688875517E-2</v>
      </c>
      <c r="D82" t="s">
        <v>36</v>
      </c>
      <c r="E82" t="s">
        <v>21</v>
      </c>
      <c r="F82">
        <v>1</v>
      </c>
      <c r="G82">
        <f t="shared" si="21"/>
        <v>100</v>
      </c>
      <c r="I82">
        <v>2150</v>
      </c>
      <c r="J82" t="s">
        <v>31</v>
      </c>
      <c r="K82">
        <f t="shared" si="22"/>
        <v>102.5</v>
      </c>
      <c r="L82" cm="1">
        <f t="array" ref="L82">STOWA2024_JAARROND_T(A82*60,K82,I82,J82,"")</f>
        <v>16.539816076393745</v>
      </c>
      <c r="M82">
        <f t="shared" si="19"/>
        <v>9.0690246679396708E-2</v>
      </c>
    </row>
    <row r="83" spans="1:13" x14ac:dyDescent="0.3">
      <c r="A83">
        <v>48</v>
      </c>
      <c r="B83">
        <f t="shared" si="20"/>
        <v>2.1263453226885512E-2</v>
      </c>
      <c r="C83">
        <f t="shared" si="16"/>
        <v>2.1263453226885512E-2</v>
      </c>
      <c r="D83" t="s">
        <v>36</v>
      </c>
      <c r="E83" t="s">
        <v>21</v>
      </c>
      <c r="F83">
        <v>1</v>
      </c>
      <c r="G83">
        <f t="shared" si="21"/>
        <v>105</v>
      </c>
      <c r="I83">
        <v>2150</v>
      </c>
      <c r="J83" t="s">
        <v>31</v>
      </c>
      <c r="K83">
        <f t="shared" si="22"/>
        <v>107.5</v>
      </c>
      <c r="L83" cm="1">
        <f t="array" ref="L83">STOWA2024_JAARROND_T(A83*60,K83,I83,J83,"")</f>
        <v>21.605491560344337</v>
      </c>
      <c r="M83">
        <f t="shared" si="19"/>
        <v>6.9426793452511196E-2</v>
      </c>
    </row>
    <row r="84" spans="1:13" x14ac:dyDescent="0.3">
      <c r="A84">
        <v>48</v>
      </c>
      <c r="B84">
        <f t="shared" si="20"/>
        <v>1.5903883959524676E-2</v>
      </c>
      <c r="C84">
        <f t="shared" si="16"/>
        <v>1.5903883959524676E-2</v>
      </c>
      <c r="D84" t="s">
        <v>36</v>
      </c>
      <c r="E84" t="s">
        <v>21</v>
      </c>
      <c r="F84">
        <v>1</v>
      </c>
      <c r="G84">
        <f t="shared" si="21"/>
        <v>110</v>
      </c>
      <c r="I84">
        <v>2150</v>
      </c>
      <c r="J84" t="s">
        <v>31</v>
      </c>
      <c r="K84">
        <f t="shared" si="22"/>
        <v>112.5</v>
      </c>
      <c r="L84" cm="1">
        <f t="array" ref="L84">STOWA2024_JAARROND_T(A84*60,K84,I84,J84,"")</f>
        <v>28.025382293474824</v>
      </c>
      <c r="M84">
        <f t="shared" si="19"/>
        <v>5.352290949298652E-2</v>
      </c>
    </row>
    <row r="85" spans="1:13" x14ac:dyDescent="0.3">
      <c r="A85">
        <v>48</v>
      </c>
      <c r="B85">
        <f t="shared" si="20"/>
        <v>1.1984831088770187E-2</v>
      </c>
      <c r="C85">
        <f t="shared" si="16"/>
        <v>1.1984831088770187E-2</v>
      </c>
      <c r="D85" t="s">
        <v>36</v>
      </c>
      <c r="E85" t="s">
        <v>21</v>
      </c>
      <c r="F85">
        <v>1</v>
      </c>
      <c r="G85">
        <f t="shared" si="21"/>
        <v>115</v>
      </c>
      <c r="I85">
        <v>2150</v>
      </c>
      <c r="J85" t="s">
        <v>31</v>
      </c>
      <c r="K85">
        <f t="shared" si="22"/>
        <v>117.5</v>
      </c>
      <c r="L85" cm="1">
        <f t="array" ref="L85">STOWA2024_JAARROND_T(A85*60,K85,I85,J85,"")</f>
        <v>36.111444188707154</v>
      </c>
      <c r="M85">
        <f t="shared" si="19"/>
        <v>4.1538078404216333E-2</v>
      </c>
    </row>
    <row r="86" spans="1:13" x14ac:dyDescent="0.3">
      <c r="A86">
        <v>48</v>
      </c>
      <c r="B86">
        <f t="shared" si="20"/>
        <v>9.0970142373922661E-3</v>
      </c>
      <c r="C86">
        <f t="shared" si="16"/>
        <v>9.0970142373922661E-3</v>
      </c>
      <c r="D86" t="s">
        <v>36</v>
      </c>
      <c r="E86" t="s">
        <v>21</v>
      </c>
      <c r="F86">
        <v>1</v>
      </c>
      <c r="G86">
        <f t="shared" si="21"/>
        <v>120</v>
      </c>
      <c r="I86">
        <v>2150</v>
      </c>
      <c r="J86" t="s">
        <v>31</v>
      </c>
      <c r="K86">
        <f t="shared" si="22"/>
        <v>122.5</v>
      </c>
      <c r="L86" cm="1">
        <f t="array" ref="L86">STOWA2024_JAARROND_T(A86*60,K86,I86,J86,"")</f>
        <v>46.237694062267501</v>
      </c>
      <c r="M86">
        <f t="shared" si="19"/>
        <v>3.2441064166824067E-2</v>
      </c>
    </row>
    <row r="87" spans="1:13" x14ac:dyDescent="0.3">
      <c r="A87">
        <v>48</v>
      </c>
      <c r="B87">
        <f t="shared" si="20"/>
        <v>6.9516473498324946E-3</v>
      </c>
      <c r="C87">
        <f t="shared" si="16"/>
        <v>6.9516473498324946E-3</v>
      </c>
      <c r="D87" t="s">
        <v>36</v>
      </c>
      <c r="E87" t="s">
        <v>21</v>
      </c>
      <c r="F87">
        <v>1</v>
      </c>
      <c r="G87">
        <f t="shared" si="21"/>
        <v>125</v>
      </c>
      <c r="I87">
        <v>2150</v>
      </c>
      <c r="J87" t="s">
        <v>31</v>
      </c>
      <c r="K87">
        <f t="shared" si="22"/>
        <v>127.5</v>
      </c>
      <c r="L87" cm="1">
        <f t="array" ref="L87">STOWA2024_JAARROND_T(A87*60,K87,I87,J87,"")</f>
        <v>58.847952888434889</v>
      </c>
      <c r="M87">
        <f t="shared" si="19"/>
        <v>2.5489416816991572E-2</v>
      </c>
    </row>
    <row r="88" spans="1:13" x14ac:dyDescent="0.3">
      <c r="A88">
        <v>48</v>
      </c>
      <c r="B88">
        <f t="shared" si="20"/>
        <v>5.3471082202943138E-3</v>
      </c>
      <c r="C88">
        <f t="shared" si="16"/>
        <v>5.3471082202943138E-3</v>
      </c>
      <c r="D88" t="s">
        <v>36</v>
      </c>
      <c r="E88" t="s">
        <v>21</v>
      </c>
      <c r="F88">
        <v>1</v>
      </c>
      <c r="G88">
        <f t="shared" si="21"/>
        <v>130</v>
      </c>
      <c r="I88">
        <v>2150</v>
      </c>
      <c r="J88" t="s">
        <v>31</v>
      </c>
      <c r="K88">
        <f t="shared" si="22"/>
        <v>132.5</v>
      </c>
      <c r="L88" cm="1">
        <f t="array" ref="L88">STOWA2024_JAARROND_T(A88*60,K88,I88,J88,"")</f>
        <v>74.470113135192236</v>
      </c>
      <c r="M88">
        <f t="shared" si="19"/>
        <v>2.0142308596697259E-2</v>
      </c>
    </row>
    <row r="89" spans="1:13" x14ac:dyDescent="0.3">
      <c r="A89">
        <v>48</v>
      </c>
      <c r="B89">
        <f t="shared" si="20"/>
        <v>4.1380771668608415E-3</v>
      </c>
      <c r="C89">
        <f t="shared" si="16"/>
        <v>4.1380771668608415E-3</v>
      </c>
      <c r="D89" t="s">
        <v>36</v>
      </c>
      <c r="E89" t="s">
        <v>21</v>
      </c>
      <c r="F89">
        <v>1</v>
      </c>
      <c r="G89">
        <f t="shared" si="21"/>
        <v>135</v>
      </c>
      <c r="I89">
        <v>2150</v>
      </c>
      <c r="J89" t="s">
        <v>31</v>
      </c>
      <c r="K89">
        <f t="shared" si="22"/>
        <v>137.5</v>
      </c>
      <c r="L89" cm="1">
        <f t="array" ref="L89">STOWA2024_JAARROND_T(A89*60,K89,I89,J89,"")</f>
        <v>93.725213021074879</v>
      </c>
      <c r="M89">
        <f t="shared" si="19"/>
        <v>1.6004231429836417E-2</v>
      </c>
    </row>
    <row r="90" spans="1:13" x14ac:dyDescent="0.3">
      <c r="A90">
        <v>48</v>
      </c>
      <c r="B90">
        <f t="shared" si="20"/>
        <v>3.2215415342224489E-3</v>
      </c>
      <c r="C90">
        <f t="shared" si="16"/>
        <v>3.2215415342224489E-3</v>
      </c>
      <c r="D90" t="s">
        <v>36</v>
      </c>
      <c r="E90" t="s">
        <v>21</v>
      </c>
      <c r="F90">
        <v>1</v>
      </c>
      <c r="G90">
        <f t="shared" si="21"/>
        <v>140</v>
      </c>
      <c r="I90">
        <v>2150</v>
      </c>
      <c r="J90" t="s">
        <v>31</v>
      </c>
      <c r="K90">
        <f t="shared" si="22"/>
        <v>142.5</v>
      </c>
      <c r="L90" cm="1">
        <f t="array" ref="L90">STOWA2024_JAARROND_T(A90*60,K90,I90,J90,"")</f>
        <v>117.34619334813749</v>
      </c>
      <c r="M90">
        <f t="shared" si="19"/>
        <v>1.2782689895613968E-2</v>
      </c>
    </row>
    <row r="91" spans="1:13" x14ac:dyDescent="0.3">
      <c r="A91">
        <v>48</v>
      </c>
      <c r="B91">
        <f t="shared" si="20"/>
        <v>2.5219787349170346E-3</v>
      </c>
      <c r="C91">
        <f t="shared" si="16"/>
        <v>2.5219787349170346E-3</v>
      </c>
      <c r="D91" t="s">
        <v>36</v>
      </c>
      <c r="E91" t="s">
        <v>21</v>
      </c>
      <c r="F91">
        <v>1</v>
      </c>
      <c r="G91">
        <f t="shared" si="21"/>
        <v>145</v>
      </c>
      <c r="I91">
        <v>2150</v>
      </c>
      <c r="J91" t="s">
        <v>31</v>
      </c>
      <c r="K91">
        <f t="shared" si="22"/>
        <v>147.5</v>
      </c>
      <c r="L91" cm="1">
        <f t="array" ref="L91">STOWA2024_JAARROND_T(A91*60,K91,I91,J91,"")</f>
        <v>146.18869749941544</v>
      </c>
      <c r="M91">
        <f t="shared" si="19"/>
        <v>1.0260711160696934E-2</v>
      </c>
    </row>
    <row r="92" spans="1:13" x14ac:dyDescent="0.3">
      <c r="A92">
        <v>48</v>
      </c>
      <c r="B92">
        <f t="shared" si="20"/>
        <v>1.9850374231851087E-3</v>
      </c>
      <c r="C92">
        <f t="shared" si="16"/>
        <v>1.9850374231851087E-3</v>
      </c>
      <c r="D92" t="s">
        <v>36</v>
      </c>
      <c r="E92" t="s">
        <v>21</v>
      </c>
      <c r="F92">
        <v>1</v>
      </c>
      <c r="G92">
        <f t="shared" si="21"/>
        <v>150</v>
      </c>
      <c r="I92">
        <v>2150</v>
      </c>
      <c r="J92" t="s">
        <v>31</v>
      </c>
      <c r="K92">
        <f t="shared" si="22"/>
        <v>152.5</v>
      </c>
      <c r="L92" cm="1">
        <f t="array" ref="L92">STOWA2024_JAARROND_T(A92*60,K92,I92,J92,"")</f>
        <v>181.2541247488802</v>
      </c>
      <c r="M92">
        <f t="shared" si="19"/>
        <v>8.2756737375118249E-3</v>
      </c>
    </row>
    <row r="93" spans="1:13" x14ac:dyDescent="0.3">
      <c r="A93">
        <v>48</v>
      </c>
      <c r="B93">
        <f t="shared" si="20"/>
        <v>1.570469657684829E-3</v>
      </c>
      <c r="C93">
        <f t="shared" si="16"/>
        <v>1.570469657684829E-3</v>
      </c>
      <c r="D93" t="s">
        <v>36</v>
      </c>
      <c r="E93" t="s">
        <v>21</v>
      </c>
      <c r="F93">
        <v>1</v>
      </c>
      <c r="G93">
        <f t="shared" si="21"/>
        <v>155</v>
      </c>
      <c r="I93">
        <v>2150</v>
      </c>
      <c r="J93" t="s">
        <v>31</v>
      </c>
      <c r="K93">
        <f t="shared" si="22"/>
        <v>157.5</v>
      </c>
      <c r="L93" cm="1">
        <f t="array" ref="L93">STOWA2024_JAARROND_T(A93*60,K93,I93,J93,"")</f>
        <v>223.70683757603126</v>
      </c>
      <c r="M93">
        <f t="shared" si="19"/>
        <v>6.7052040798269959E-3</v>
      </c>
    </row>
    <row r="94" spans="1:13" x14ac:dyDescent="0.3">
      <c r="A94">
        <v>48</v>
      </c>
      <c r="B94" s="1">
        <f>M93</f>
        <v>6.7052040798269959E-3</v>
      </c>
      <c r="C94">
        <f t="shared" si="16"/>
        <v>6.7052040798269959E-3</v>
      </c>
      <c r="D94" t="s">
        <v>36</v>
      </c>
      <c r="E94" t="s">
        <v>21</v>
      </c>
      <c r="F94">
        <v>1</v>
      </c>
      <c r="G94">
        <f t="shared" si="21"/>
        <v>160</v>
      </c>
      <c r="I94">
        <v>2150</v>
      </c>
      <c r="J94" t="s">
        <v>31</v>
      </c>
      <c r="K94" s="1">
        <v>999</v>
      </c>
      <c r="L94" cm="1">
        <f t="array" ref="L94">STOWA2024_JAARROND_T(A94*60,K94,I94,J94,"")</f>
        <v>720160065.83694899</v>
      </c>
      <c r="M94">
        <f t="shared" si="19"/>
        <v>2.0828702828123966E-9</v>
      </c>
    </row>
    <row r="95" spans="1:13" x14ac:dyDescent="0.3">
      <c r="A95">
        <v>96</v>
      </c>
      <c r="B95" s="1">
        <f>365.25*24/A95 - M95</f>
        <v>-1.1509332194690671</v>
      </c>
      <c r="C95">
        <f>B95</f>
        <v>-1.1509332194690671</v>
      </c>
      <c r="D95" t="s">
        <v>36</v>
      </c>
      <c r="E95" t="s">
        <v>21</v>
      </c>
      <c r="F95">
        <v>1</v>
      </c>
      <c r="G95">
        <v>10</v>
      </c>
      <c r="I95">
        <v>2150</v>
      </c>
      <c r="J95" t="s">
        <v>31</v>
      </c>
      <c r="K95" s="1">
        <v>12.5</v>
      </c>
      <c r="L95" cm="1">
        <f t="array" ref="L95">STOWA2024_JAARROND_T(A95*60,K95,I95,J95,"")</f>
        <v>1.6222629289998725E-2</v>
      </c>
      <c r="M95">
        <f t="shared" si="19"/>
        <v>92.463433219469067</v>
      </c>
    </row>
    <row r="96" spans="1:13" x14ac:dyDescent="0.3">
      <c r="A96">
        <v>96</v>
      </c>
      <c r="B96">
        <f t="shared" ref="B96:B100" si="23">M95-M96</f>
        <v>30.427427893742617</v>
      </c>
      <c r="C96">
        <f t="shared" ref="C96:C125" si="24">B96</f>
        <v>30.427427893742617</v>
      </c>
      <c r="D96" t="s">
        <v>36</v>
      </c>
      <c r="E96" t="s">
        <v>21</v>
      </c>
      <c r="F96">
        <v>1</v>
      </c>
      <c r="G96">
        <f t="shared" ref="G96:G100" si="25">G95+5</f>
        <v>15</v>
      </c>
      <c r="I96">
        <v>2150</v>
      </c>
      <c r="J96" t="s">
        <v>31</v>
      </c>
      <c r="K96">
        <f t="shared" ref="K96:K100" si="26">AVERAGE(G96:G97)</f>
        <v>17.5</v>
      </c>
      <c r="L96" cm="1">
        <f t="array" ref="L96">STOWA2024_JAARROND_T(A96*60,K96,I96,J96,"")</f>
        <v>2.4179506596598139E-2</v>
      </c>
      <c r="M96">
        <f t="shared" si="19"/>
        <v>62.03600532572645</v>
      </c>
    </row>
    <row r="97" spans="1:13" x14ac:dyDescent="0.3">
      <c r="A97">
        <v>96</v>
      </c>
      <c r="B97">
        <f t="shared" si="23"/>
        <v>20.064816932350212</v>
      </c>
      <c r="C97">
        <f t="shared" si="24"/>
        <v>20.064816932350212</v>
      </c>
      <c r="D97" t="s">
        <v>36</v>
      </c>
      <c r="E97" t="s">
        <v>21</v>
      </c>
      <c r="F97">
        <v>1</v>
      </c>
      <c r="G97">
        <f t="shared" si="25"/>
        <v>20</v>
      </c>
      <c r="I97">
        <v>2150</v>
      </c>
      <c r="J97" t="s">
        <v>31</v>
      </c>
      <c r="K97">
        <f t="shared" si="26"/>
        <v>22.5</v>
      </c>
      <c r="L97" cm="1">
        <f t="array" ref="L97">STOWA2024_JAARROND_T(A97*60,K97,I97,J97,"")</f>
        <v>3.5738802197860221E-2</v>
      </c>
      <c r="M97">
        <f t="shared" si="19"/>
        <v>41.971188393376238</v>
      </c>
    </row>
    <row r="98" spans="1:13" x14ac:dyDescent="0.3">
      <c r="A98">
        <v>96</v>
      </c>
      <c r="B98">
        <f t="shared" si="23"/>
        <v>13.346711087857507</v>
      </c>
      <c r="C98">
        <f t="shared" si="24"/>
        <v>13.346711087857507</v>
      </c>
      <c r="D98" t="s">
        <v>36</v>
      </c>
      <c r="E98" t="s">
        <v>21</v>
      </c>
      <c r="F98">
        <v>1</v>
      </c>
      <c r="G98">
        <f t="shared" si="25"/>
        <v>25</v>
      </c>
      <c r="I98">
        <v>2150</v>
      </c>
      <c r="J98" t="s">
        <v>31</v>
      </c>
      <c r="K98">
        <f t="shared" si="26"/>
        <v>27.5</v>
      </c>
      <c r="L98" cm="1">
        <f t="array" ref="L98">STOWA2024_JAARROND_T(A98*60,K98,I98,J98,"")</f>
        <v>5.2402703601885627E-2</v>
      </c>
      <c r="M98">
        <f t="shared" si="19"/>
        <v>28.624477305518731</v>
      </c>
    </row>
    <row r="99" spans="1:13" x14ac:dyDescent="0.3">
      <c r="A99">
        <v>96</v>
      </c>
      <c r="B99">
        <f t="shared" si="23"/>
        <v>8.9515400439823658</v>
      </c>
      <c r="C99">
        <f t="shared" si="24"/>
        <v>8.9515400439823658</v>
      </c>
      <c r="D99" t="s">
        <v>36</v>
      </c>
      <c r="E99" t="s">
        <v>21</v>
      </c>
      <c r="F99">
        <v>1</v>
      </c>
      <c r="G99">
        <f t="shared" si="25"/>
        <v>30</v>
      </c>
      <c r="I99">
        <v>2150</v>
      </c>
      <c r="J99" t="s">
        <v>31</v>
      </c>
      <c r="K99">
        <f t="shared" si="26"/>
        <v>32.5</v>
      </c>
      <c r="L99" cm="1">
        <f t="array" ref="L99">STOWA2024_JAARROND_T(A99*60,K99,I99,J99,"")</f>
        <v>7.6246875596595931E-2</v>
      </c>
      <c r="M99">
        <f t="shared" si="19"/>
        <v>19.672937261536365</v>
      </c>
    </row>
    <row r="100" spans="1:13" x14ac:dyDescent="0.3">
      <c r="A100">
        <v>96</v>
      </c>
      <c r="B100">
        <f t="shared" si="23"/>
        <v>6.0517663887602104</v>
      </c>
      <c r="C100">
        <f t="shared" si="24"/>
        <v>6.0517663887602104</v>
      </c>
      <c r="D100" t="s">
        <v>36</v>
      </c>
      <c r="E100" t="s">
        <v>21</v>
      </c>
      <c r="F100">
        <v>1</v>
      </c>
      <c r="G100">
        <f t="shared" si="25"/>
        <v>35</v>
      </c>
      <c r="I100">
        <v>2150</v>
      </c>
      <c r="J100" t="s">
        <v>31</v>
      </c>
      <c r="K100">
        <f t="shared" si="26"/>
        <v>37.5</v>
      </c>
      <c r="L100" cm="1">
        <f t="array" ref="L100">STOWA2024_JAARROND_T(A100*60,K100,I100,J100,"")</f>
        <v>0.11012269165479477</v>
      </c>
      <c r="M100">
        <f t="shared" si="19"/>
        <v>13.621170872776155</v>
      </c>
    </row>
    <row r="101" spans="1:13" x14ac:dyDescent="0.3">
      <c r="A101">
        <v>96</v>
      </c>
      <c r="B101">
        <f>M100-M101</f>
        <v>4.1229882982251098</v>
      </c>
      <c r="C101">
        <f t="shared" si="24"/>
        <v>4.1229882982251098</v>
      </c>
      <c r="D101" t="s">
        <v>36</v>
      </c>
      <c r="E101" t="s">
        <v>21</v>
      </c>
      <c r="F101">
        <v>1</v>
      </c>
      <c r="G101">
        <f>G100+5</f>
        <v>40</v>
      </c>
      <c r="I101">
        <v>2150</v>
      </c>
      <c r="J101" t="s">
        <v>31</v>
      </c>
      <c r="K101">
        <f>AVERAGE(G101:G102)</f>
        <v>42.5</v>
      </c>
      <c r="L101" cm="1">
        <f t="array" ref="L101">STOWA2024_JAARROND_T(A101*60,K101,I101,J101,"")</f>
        <v>0.15792494913911478</v>
      </c>
      <c r="M101">
        <f t="shared" si="19"/>
        <v>9.4981825745510449</v>
      </c>
    </row>
    <row r="102" spans="1:13" x14ac:dyDescent="0.3">
      <c r="A102">
        <v>96</v>
      </c>
      <c r="B102">
        <f t="shared" ref="B102:B124" si="27">M101-M102</f>
        <v>2.8293937676523777</v>
      </c>
      <c r="C102">
        <f t="shared" si="24"/>
        <v>2.8293937676523777</v>
      </c>
      <c r="D102" t="s">
        <v>36</v>
      </c>
      <c r="E102" t="s">
        <v>21</v>
      </c>
      <c r="F102">
        <v>1</v>
      </c>
      <c r="G102">
        <f t="shared" ref="G102:G125" si="28">G101+5</f>
        <v>45</v>
      </c>
      <c r="I102">
        <v>2150</v>
      </c>
      <c r="J102" t="s">
        <v>31</v>
      </c>
      <c r="K102">
        <f t="shared" ref="K102:K124" si="29">AVERAGE(G102:G103)</f>
        <v>47.5</v>
      </c>
      <c r="L102" cm="1">
        <f t="array" ref="L102">STOWA2024_JAARROND_T(A102*60,K102,I102,J102,"")</f>
        <v>0.22492840055877822</v>
      </c>
      <c r="M102">
        <f t="shared" si="19"/>
        <v>6.6687888068986672</v>
      </c>
    </row>
    <row r="103" spans="1:13" x14ac:dyDescent="0.3">
      <c r="A103">
        <v>96</v>
      </c>
      <c r="B103">
        <f t="shared" si="27"/>
        <v>1.9557583416701823</v>
      </c>
      <c r="C103">
        <f t="shared" si="24"/>
        <v>1.9557583416701823</v>
      </c>
      <c r="D103" t="s">
        <v>36</v>
      </c>
      <c r="E103" t="s">
        <v>21</v>
      </c>
      <c r="F103">
        <v>1</v>
      </c>
      <c r="G103">
        <f t="shared" si="28"/>
        <v>50</v>
      </c>
      <c r="I103">
        <v>2150</v>
      </c>
      <c r="J103" t="s">
        <v>31</v>
      </c>
      <c r="K103">
        <f t="shared" si="29"/>
        <v>52.5</v>
      </c>
      <c r="L103" cm="1">
        <f t="array" ref="L103">STOWA2024_JAARROND_T(A103*60,K103,I103,J103,"")</f>
        <v>0.31826656141236742</v>
      </c>
      <c r="M103">
        <f t="shared" si="19"/>
        <v>4.7130304652284849</v>
      </c>
    </row>
    <row r="104" spans="1:13" x14ac:dyDescent="0.3">
      <c r="A104">
        <v>96</v>
      </c>
      <c r="B104">
        <f t="shared" si="27"/>
        <v>1.3609124024762331</v>
      </c>
      <c r="C104">
        <f t="shared" si="24"/>
        <v>1.3609124024762331</v>
      </c>
      <c r="D104" t="s">
        <v>36</v>
      </c>
      <c r="E104" t="s">
        <v>21</v>
      </c>
      <c r="F104">
        <v>1</v>
      </c>
      <c r="G104">
        <f t="shared" si="28"/>
        <v>55</v>
      </c>
      <c r="I104">
        <v>2150</v>
      </c>
      <c r="J104" t="s">
        <v>31</v>
      </c>
      <c r="K104">
        <f t="shared" si="29"/>
        <v>57.5</v>
      </c>
      <c r="L104" cm="1">
        <f t="array" ref="L104">STOWA2024_JAARROND_T(A104*60,K104,I104,J104,"")</f>
        <v>0.44747827251896588</v>
      </c>
      <c r="M104">
        <f t="shared" si="19"/>
        <v>3.3521180627522518</v>
      </c>
    </row>
    <row r="105" spans="1:13" x14ac:dyDescent="0.3">
      <c r="A105">
        <v>96</v>
      </c>
      <c r="B105">
        <f t="shared" si="27"/>
        <v>0.95335897513988899</v>
      </c>
      <c r="C105">
        <f t="shared" si="24"/>
        <v>0.95335897513988899</v>
      </c>
      <c r="D105" t="s">
        <v>36</v>
      </c>
      <c r="E105" t="s">
        <v>21</v>
      </c>
      <c r="F105">
        <v>1</v>
      </c>
      <c r="G105">
        <f t="shared" si="28"/>
        <v>60</v>
      </c>
      <c r="I105">
        <v>2150</v>
      </c>
      <c r="J105" t="s">
        <v>31</v>
      </c>
      <c r="K105">
        <f t="shared" si="29"/>
        <v>62.5</v>
      </c>
      <c r="L105" cm="1">
        <f t="array" ref="L105">STOWA2024_JAARROND_T(A105*60,K105,I105,J105,"")</f>
        <v>0.62532332143993896</v>
      </c>
      <c r="M105">
        <f t="shared" si="19"/>
        <v>2.3987590876123628</v>
      </c>
    </row>
    <row r="106" spans="1:13" x14ac:dyDescent="0.3">
      <c r="A106">
        <v>96</v>
      </c>
      <c r="B106">
        <f t="shared" si="27"/>
        <v>0.67204002269447694</v>
      </c>
      <c r="C106">
        <f t="shared" si="24"/>
        <v>0.67204002269447694</v>
      </c>
      <c r="D106" t="s">
        <v>36</v>
      </c>
      <c r="E106" t="s">
        <v>21</v>
      </c>
      <c r="F106">
        <v>1</v>
      </c>
      <c r="G106">
        <f t="shared" si="28"/>
        <v>65</v>
      </c>
      <c r="I106">
        <v>2150</v>
      </c>
      <c r="J106" t="s">
        <v>31</v>
      </c>
      <c r="K106">
        <f t="shared" si="29"/>
        <v>67.5</v>
      </c>
      <c r="L106" cm="1">
        <f t="array" ref="L106">STOWA2024_JAARROND_T(A106*60,K106,I106,J106,"")</f>
        <v>0.86869950675579788</v>
      </c>
      <c r="M106">
        <f t="shared" si="19"/>
        <v>1.7267190649178858</v>
      </c>
    </row>
    <row r="107" spans="1:13" x14ac:dyDescent="0.3">
      <c r="A107">
        <v>96</v>
      </c>
      <c r="B107">
        <f t="shared" si="27"/>
        <v>0.47655135853835628</v>
      </c>
      <c r="C107">
        <f t="shared" si="24"/>
        <v>0.47655135853835628</v>
      </c>
      <c r="D107" t="s">
        <v>36</v>
      </c>
      <c r="E107" t="s">
        <v>21</v>
      </c>
      <c r="F107">
        <v>1</v>
      </c>
      <c r="G107">
        <f t="shared" si="28"/>
        <v>70</v>
      </c>
      <c r="I107">
        <v>2150</v>
      </c>
      <c r="J107" t="s">
        <v>31</v>
      </c>
      <c r="K107">
        <f t="shared" si="29"/>
        <v>72.5</v>
      </c>
      <c r="L107" cm="1">
        <f t="array" ref="L107">STOWA2024_JAARROND_T(A107*60,K107,I107,J107,"")</f>
        <v>1.199839023473084</v>
      </c>
      <c r="M107">
        <f t="shared" si="19"/>
        <v>1.2501677063795296</v>
      </c>
    </row>
    <row r="108" spans="1:13" x14ac:dyDescent="0.3">
      <c r="A108">
        <v>96</v>
      </c>
      <c r="B108">
        <f t="shared" si="27"/>
        <v>0.34012127821265636</v>
      </c>
      <c r="C108">
        <f t="shared" si="24"/>
        <v>0.34012127821265636</v>
      </c>
      <c r="D108" t="s">
        <v>36</v>
      </c>
      <c r="E108" t="s">
        <v>21</v>
      </c>
      <c r="F108">
        <v>1</v>
      </c>
      <c r="G108">
        <f t="shared" si="28"/>
        <v>75</v>
      </c>
      <c r="I108">
        <v>2150</v>
      </c>
      <c r="J108" t="s">
        <v>31</v>
      </c>
      <c r="K108">
        <f t="shared" si="29"/>
        <v>77.5</v>
      </c>
      <c r="L108" cm="1">
        <f t="array" ref="L108">STOWA2024_JAARROND_T(A108*60,K108,I108,J108,"")</f>
        <v>1.6482675538010554</v>
      </c>
      <c r="M108">
        <f t="shared" si="19"/>
        <v>0.9100464281668732</v>
      </c>
    </row>
    <row r="109" spans="1:13" x14ac:dyDescent="0.3">
      <c r="A109">
        <v>96</v>
      </c>
      <c r="B109">
        <f t="shared" si="27"/>
        <v>0.24405647426947108</v>
      </c>
      <c r="C109">
        <f t="shared" si="24"/>
        <v>0.24405647426947108</v>
      </c>
      <c r="D109" t="s">
        <v>36</v>
      </c>
      <c r="E109" t="s">
        <v>21</v>
      </c>
      <c r="F109">
        <v>1</v>
      </c>
      <c r="G109">
        <f t="shared" si="28"/>
        <v>80</v>
      </c>
      <c r="I109">
        <v>2150</v>
      </c>
      <c r="J109" t="s">
        <v>31</v>
      </c>
      <c r="K109">
        <f t="shared" si="29"/>
        <v>82.5</v>
      </c>
      <c r="L109" cm="1">
        <f t="array" ref="L109">STOWA2024_JAARROND_T(A109*60,K109,I109,J109,"")</f>
        <v>2.2522862262740375</v>
      </c>
      <c r="M109">
        <f t="shared" si="19"/>
        <v>0.66598995389740212</v>
      </c>
    </row>
    <row r="110" spans="1:13" x14ac:dyDescent="0.3">
      <c r="A110">
        <v>96</v>
      </c>
      <c r="B110">
        <f t="shared" si="27"/>
        <v>0.17609643560329397</v>
      </c>
      <c r="C110">
        <f t="shared" si="24"/>
        <v>0.17609643560329397</v>
      </c>
      <c r="D110" t="s">
        <v>36</v>
      </c>
      <c r="E110" t="s">
        <v>21</v>
      </c>
      <c r="F110">
        <v>1</v>
      </c>
      <c r="G110">
        <f t="shared" si="28"/>
        <v>85</v>
      </c>
      <c r="I110">
        <v>2150</v>
      </c>
      <c r="J110" t="s">
        <v>31</v>
      </c>
      <c r="K110">
        <f t="shared" si="29"/>
        <v>87.5</v>
      </c>
      <c r="L110" cm="1">
        <f t="array" ref="L110">STOWA2024_JAARROND_T(A110*60,K110,I110,J110,"")</f>
        <v>3.0618898678701711</v>
      </c>
      <c r="M110">
        <f t="shared" si="19"/>
        <v>0.48989351829410815</v>
      </c>
    </row>
    <row r="111" spans="1:13" x14ac:dyDescent="0.3">
      <c r="A111">
        <v>96</v>
      </c>
      <c r="B111">
        <f t="shared" si="27"/>
        <v>0.1277345727653082</v>
      </c>
      <c r="C111">
        <f t="shared" si="24"/>
        <v>0.1277345727653082</v>
      </c>
      <c r="D111" t="s">
        <v>36</v>
      </c>
      <c r="E111" t="s">
        <v>21</v>
      </c>
      <c r="F111">
        <v>1</v>
      </c>
      <c r="G111">
        <f t="shared" si="28"/>
        <v>90</v>
      </c>
      <c r="I111">
        <v>2150</v>
      </c>
      <c r="J111" t="s">
        <v>31</v>
      </c>
      <c r="K111">
        <f t="shared" si="29"/>
        <v>92.5</v>
      </c>
      <c r="L111" cm="1">
        <f t="array" ref="L111">STOWA2024_JAARROND_T(A111*60,K111,I111,J111,"")</f>
        <v>4.14182783145064</v>
      </c>
      <c r="M111">
        <f t="shared" si="19"/>
        <v>0.36215894552879996</v>
      </c>
    </row>
    <row r="112" spans="1:13" x14ac:dyDescent="0.3">
      <c r="A112">
        <v>96</v>
      </c>
      <c r="B112">
        <f t="shared" si="27"/>
        <v>9.3137188632805068E-2</v>
      </c>
      <c r="C112">
        <f t="shared" si="24"/>
        <v>9.3137188632805068E-2</v>
      </c>
      <c r="D112" t="s">
        <v>36</v>
      </c>
      <c r="E112" t="s">
        <v>21</v>
      </c>
      <c r="F112">
        <v>1</v>
      </c>
      <c r="G112">
        <f t="shared" si="28"/>
        <v>95</v>
      </c>
      <c r="I112">
        <v>2150</v>
      </c>
      <c r="J112" t="s">
        <v>31</v>
      </c>
      <c r="K112">
        <f t="shared" si="29"/>
        <v>97.5</v>
      </c>
      <c r="L112" cm="1">
        <f t="array" ref="L112">STOWA2024_JAARROND_T(A112*60,K112,I112,J112,"")</f>
        <v>5.575757207547742</v>
      </c>
      <c r="M112">
        <f t="shared" si="19"/>
        <v>0.26902175689599489</v>
      </c>
    </row>
    <row r="113" spans="1:13" x14ac:dyDescent="0.3">
      <c r="A113">
        <v>96</v>
      </c>
      <c r="B113">
        <f t="shared" si="27"/>
        <v>6.8250778273762053E-2</v>
      </c>
      <c r="C113">
        <f t="shared" si="24"/>
        <v>6.8250778273762053E-2</v>
      </c>
      <c r="D113" t="s">
        <v>36</v>
      </c>
      <c r="E113" t="s">
        <v>21</v>
      </c>
      <c r="F113">
        <v>1</v>
      </c>
      <c r="G113">
        <f t="shared" si="28"/>
        <v>100</v>
      </c>
      <c r="I113">
        <v>2150</v>
      </c>
      <c r="J113" t="s">
        <v>31</v>
      </c>
      <c r="K113">
        <f t="shared" si="29"/>
        <v>102.5</v>
      </c>
      <c r="L113" cm="1">
        <f t="array" ref="L113">STOWA2024_JAARROND_T(A113*60,K113,I113,J113,"")</f>
        <v>7.4711993251891942</v>
      </c>
      <c r="M113">
        <f t="shared" si="19"/>
        <v>0.20077097862223284</v>
      </c>
    </row>
    <row r="114" spans="1:13" x14ac:dyDescent="0.3">
      <c r="A114">
        <v>96</v>
      </c>
      <c r="B114">
        <f t="shared" si="27"/>
        <v>5.0255435509520302E-2</v>
      </c>
      <c r="C114">
        <f t="shared" si="24"/>
        <v>5.0255435509520302E-2</v>
      </c>
      <c r="D114" t="s">
        <v>36</v>
      </c>
      <c r="E114" t="s">
        <v>21</v>
      </c>
      <c r="F114">
        <v>1</v>
      </c>
      <c r="G114">
        <f t="shared" si="28"/>
        <v>105</v>
      </c>
      <c r="I114">
        <v>2150</v>
      </c>
      <c r="J114" t="s">
        <v>31</v>
      </c>
      <c r="K114">
        <f t="shared" si="29"/>
        <v>107.5</v>
      </c>
      <c r="L114" cm="1">
        <f t="array" ref="L114">STOWA2024_JAARROND_T(A114*60,K114,I114,J114,"")</f>
        <v>9.9657481810814392</v>
      </c>
      <c r="M114">
        <f t="shared" si="19"/>
        <v>0.15051554311271254</v>
      </c>
    </row>
    <row r="115" spans="1:13" x14ac:dyDescent="0.3">
      <c r="A115">
        <v>96</v>
      </c>
      <c r="B115">
        <f t="shared" si="27"/>
        <v>3.7181370976015649E-2</v>
      </c>
      <c r="C115">
        <f t="shared" si="24"/>
        <v>3.7181370976015649E-2</v>
      </c>
      <c r="D115" t="s">
        <v>36</v>
      </c>
      <c r="E115" t="s">
        <v>21</v>
      </c>
      <c r="F115">
        <v>1</v>
      </c>
      <c r="G115">
        <f t="shared" si="28"/>
        <v>110</v>
      </c>
      <c r="I115">
        <v>2150</v>
      </c>
      <c r="J115" t="s">
        <v>31</v>
      </c>
      <c r="K115">
        <f t="shared" si="29"/>
        <v>112.5</v>
      </c>
      <c r="L115" cm="1">
        <f t="array" ref="L115">STOWA2024_JAARROND_T(A115*60,K115,I115,J115,"")</f>
        <v>13.235196161231846</v>
      </c>
      <c r="M115">
        <f t="shared" si="19"/>
        <v>0.11333417213669689</v>
      </c>
    </row>
    <row r="116" spans="1:13" x14ac:dyDescent="0.3">
      <c r="A116">
        <v>96</v>
      </c>
      <c r="B116">
        <f t="shared" si="27"/>
        <v>2.7632980287095626E-2</v>
      </c>
      <c r="C116">
        <f t="shared" si="24"/>
        <v>2.7632980287095626E-2</v>
      </c>
      <c r="D116" t="s">
        <v>36</v>
      </c>
      <c r="E116" t="s">
        <v>21</v>
      </c>
      <c r="F116">
        <v>1</v>
      </c>
      <c r="G116">
        <f t="shared" si="28"/>
        <v>115</v>
      </c>
      <c r="I116">
        <v>2150</v>
      </c>
      <c r="J116" t="s">
        <v>31</v>
      </c>
      <c r="K116">
        <f t="shared" si="29"/>
        <v>117.5</v>
      </c>
      <c r="L116" cm="1">
        <f t="array" ref="L116">STOWA2024_JAARROND_T(A116*60,K116,I116,J116,"")</f>
        <v>17.502673739151493</v>
      </c>
      <c r="M116">
        <f t="shared" si="19"/>
        <v>8.570119184960126E-2</v>
      </c>
    </row>
    <row r="117" spans="1:13" x14ac:dyDescent="0.3">
      <c r="A117">
        <v>96</v>
      </c>
      <c r="B117">
        <f t="shared" si="27"/>
        <v>2.0627090379889551E-2</v>
      </c>
      <c r="C117">
        <f t="shared" si="24"/>
        <v>2.0627090379889551E-2</v>
      </c>
      <c r="D117" t="s">
        <v>36</v>
      </c>
      <c r="E117" t="s">
        <v>21</v>
      </c>
      <c r="F117">
        <v>1</v>
      </c>
      <c r="G117">
        <f t="shared" si="28"/>
        <v>120</v>
      </c>
      <c r="I117">
        <v>2150</v>
      </c>
      <c r="J117" t="s">
        <v>31</v>
      </c>
      <c r="K117">
        <f t="shared" si="29"/>
        <v>122.5</v>
      </c>
      <c r="L117" cm="1">
        <f t="array" ref="L117">STOWA2024_JAARROND_T(A117*60,K117,I117,J117,"")</f>
        <v>23.050644820630595</v>
      </c>
      <c r="M117">
        <f t="shared" si="19"/>
        <v>6.5074101469711709E-2</v>
      </c>
    </row>
    <row r="118" spans="1:13" x14ac:dyDescent="0.3">
      <c r="A118">
        <v>96</v>
      </c>
      <c r="B118">
        <f t="shared" si="27"/>
        <v>1.5464111754463598E-2</v>
      </c>
      <c r="C118">
        <f t="shared" si="24"/>
        <v>1.5464111754463598E-2</v>
      </c>
      <c r="D118" t="s">
        <v>36</v>
      </c>
      <c r="E118" t="s">
        <v>21</v>
      </c>
      <c r="F118">
        <v>1</v>
      </c>
      <c r="G118">
        <f t="shared" si="28"/>
        <v>125</v>
      </c>
      <c r="I118">
        <v>2150</v>
      </c>
      <c r="J118" t="s">
        <v>31</v>
      </c>
      <c r="K118">
        <f t="shared" si="29"/>
        <v>127.5</v>
      </c>
      <c r="L118" cm="1">
        <f t="array" ref="L118">STOWA2024_JAARROND_T(A118*60,K118,I118,J118,"")</f>
        <v>30.235845816733974</v>
      </c>
      <c r="M118">
        <f t="shared" si="19"/>
        <v>4.9609989715248111E-2</v>
      </c>
    </row>
    <row r="119" spans="1:13" x14ac:dyDescent="0.3">
      <c r="A119">
        <v>96</v>
      </c>
      <c r="B119">
        <f t="shared" si="27"/>
        <v>1.1642108675560058E-2</v>
      </c>
      <c r="C119">
        <f t="shared" si="24"/>
        <v>1.1642108675560058E-2</v>
      </c>
      <c r="D119" t="s">
        <v>36</v>
      </c>
      <c r="E119" t="s">
        <v>21</v>
      </c>
      <c r="F119">
        <v>1</v>
      </c>
      <c r="G119">
        <f t="shared" si="28"/>
        <v>130</v>
      </c>
      <c r="I119">
        <v>2150</v>
      </c>
      <c r="J119" t="s">
        <v>31</v>
      </c>
      <c r="K119">
        <f t="shared" si="29"/>
        <v>132.5</v>
      </c>
      <c r="L119" cm="1">
        <f t="array" ref="L119">STOWA2024_JAARROND_T(A119*60,K119,I119,J119,"")</f>
        <v>39.507077006273832</v>
      </c>
      <c r="M119">
        <f t="shared" si="19"/>
        <v>3.7967881039688053E-2</v>
      </c>
    </row>
    <row r="120" spans="1:13" x14ac:dyDescent="0.3">
      <c r="A120">
        <v>96</v>
      </c>
      <c r="B120">
        <f t="shared" si="27"/>
        <v>8.7997246329713057E-3</v>
      </c>
      <c r="C120">
        <f t="shared" si="24"/>
        <v>8.7997246329713057E-3</v>
      </c>
      <c r="D120" t="s">
        <v>36</v>
      </c>
      <c r="E120" t="s">
        <v>21</v>
      </c>
      <c r="F120">
        <v>1</v>
      </c>
      <c r="G120">
        <f t="shared" si="28"/>
        <v>135</v>
      </c>
      <c r="I120">
        <v>2150</v>
      </c>
      <c r="J120" t="s">
        <v>31</v>
      </c>
      <c r="K120">
        <f t="shared" si="29"/>
        <v>137.5</v>
      </c>
      <c r="L120" cm="1">
        <f t="array" ref="L120">STOWA2024_JAARROND_T(A120*60,K120,I120,J120,"")</f>
        <v>51.425944755788024</v>
      </c>
      <c r="M120">
        <f t="shared" si="19"/>
        <v>2.9168156406716748E-2</v>
      </c>
    </row>
    <row r="121" spans="1:13" x14ac:dyDescent="0.3">
      <c r="A121">
        <v>96</v>
      </c>
      <c r="B121">
        <f t="shared" si="27"/>
        <v>6.6777238998493096E-3</v>
      </c>
      <c r="C121">
        <f t="shared" si="24"/>
        <v>6.6777238998493096E-3</v>
      </c>
      <c r="D121" t="s">
        <v>36</v>
      </c>
      <c r="E121" t="s">
        <v>21</v>
      </c>
      <c r="F121">
        <v>1</v>
      </c>
      <c r="G121">
        <f t="shared" si="28"/>
        <v>140</v>
      </c>
      <c r="I121">
        <v>2150</v>
      </c>
      <c r="J121" t="s">
        <v>31</v>
      </c>
      <c r="K121">
        <f t="shared" si="29"/>
        <v>142.5</v>
      </c>
      <c r="L121" cm="1">
        <f t="array" ref="L121">STOWA2024_JAARROND_T(A121*60,K121,I121,J121,"")</f>
        <v>66.695026853840005</v>
      </c>
      <c r="M121">
        <f t="shared" si="19"/>
        <v>2.2490432506867438E-2</v>
      </c>
    </row>
    <row r="122" spans="1:13" x14ac:dyDescent="0.3">
      <c r="A122">
        <v>96</v>
      </c>
      <c r="B122">
        <f t="shared" si="27"/>
        <v>5.0868380988369245E-3</v>
      </c>
      <c r="C122">
        <f t="shared" si="24"/>
        <v>5.0868380988369245E-3</v>
      </c>
      <c r="D122" t="s">
        <v>36</v>
      </c>
      <c r="E122" t="s">
        <v>21</v>
      </c>
      <c r="F122">
        <v>1</v>
      </c>
      <c r="G122">
        <f t="shared" si="28"/>
        <v>145</v>
      </c>
      <c r="I122">
        <v>2150</v>
      </c>
      <c r="J122" t="s">
        <v>31</v>
      </c>
      <c r="K122">
        <f t="shared" si="29"/>
        <v>147.5</v>
      </c>
      <c r="L122" cm="1">
        <f t="array" ref="L122">STOWA2024_JAARROND_T(A122*60,K122,I122,J122,"")</f>
        <v>86.189092025027733</v>
      </c>
      <c r="M122">
        <f t="shared" si="19"/>
        <v>1.7403594408030514E-2</v>
      </c>
    </row>
    <row r="123" spans="1:13" x14ac:dyDescent="0.3">
      <c r="A123">
        <v>96</v>
      </c>
      <c r="B123">
        <f t="shared" si="27"/>
        <v>3.8894864507793055E-3</v>
      </c>
      <c r="C123">
        <f t="shared" si="24"/>
        <v>3.8894864507793055E-3</v>
      </c>
      <c r="D123" t="s">
        <v>36</v>
      </c>
      <c r="E123" t="s">
        <v>21</v>
      </c>
      <c r="F123">
        <v>1</v>
      </c>
      <c r="G123">
        <f t="shared" si="28"/>
        <v>150</v>
      </c>
      <c r="I123">
        <v>2150</v>
      </c>
      <c r="J123" t="s">
        <v>31</v>
      </c>
      <c r="K123">
        <f t="shared" si="29"/>
        <v>152.5</v>
      </c>
      <c r="L123" cm="1">
        <f t="array" ref="L123">STOWA2024_JAARROND_T(A123*60,K123,I123,J123,"")</f>
        <v>110.99511745391611</v>
      </c>
      <c r="M123">
        <f t="shared" si="19"/>
        <v>1.3514107957251208E-2</v>
      </c>
    </row>
    <row r="124" spans="1:13" x14ac:dyDescent="0.3">
      <c r="A124">
        <v>96</v>
      </c>
      <c r="B124">
        <f t="shared" si="27"/>
        <v>2.9845866854852909E-3</v>
      </c>
      <c r="C124">
        <f t="shared" si="24"/>
        <v>2.9845866854852909E-3</v>
      </c>
      <c r="D124" t="s">
        <v>36</v>
      </c>
      <c r="E124" t="s">
        <v>21</v>
      </c>
      <c r="F124">
        <v>1</v>
      </c>
      <c r="G124">
        <f t="shared" si="28"/>
        <v>155</v>
      </c>
      <c r="I124">
        <v>2150</v>
      </c>
      <c r="J124" t="s">
        <v>31</v>
      </c>
      <c r="K124">
        <f t="shared" si="29"/>
        <v>157.5</v>
      </c>
      <c r="L124" cm="1">
        <f t="array" ref="L124">STOWA2024_JAARROND_T(A124*60,K124,I124,J124,"")</f>
        <v>142.45661899388836</v>
      </c>
      <c r="M124">
        <f t="shared" si="19"/>
        <v>1.0529521271765917E-2</v>
      </c>
    </row>
    <row r="125" spans="1:13" x14ac:dyDescent="0.3">
      <c r="A125">
        <v>96</v>
      </c>
      <c r="B125" s="1">
        <f>M124</f>
        <v>1.0529521271765917E-2</v>
      </c>
      <c r="C125">
        <f t="shared" si="24"/>
        <v>1.0529521271765917E-2</v>
      </c>
      <c r="D125" t="s">
        <v>36</v>
      </c>
      <c r="E125" t="s">
        <v>21</v>
      </c>
      <c r="F125">
        <v>1</v>
      </c>
      <c r="G125">
        <f t="shared" si="28"/>
        <v>160</v>
      </c>
      <c r="I125">
        <v>2150</v>
      </c>
      <c r="J125" t="s">
        <v>31</v>
      </c>
      <c r="K125" s="1">
        <v>999</v>
      </c>
      <c r="L125" cm="1">
        <f t="array" ref="L125">STOWA2024_JAARROND_T(A125*60,K125,I125,J125,"")</f>
        <v>465115451402.63275</v>
      </c>
      <c r="M125">
        <f t="shared" si="19"/>
        <v>3.2250057388472072E-12</v>
      </c>
    </row>
    <row r="126" spans="1:13" x14ac:dyDescent="0.3">
      <c r="A126">
        <v>192</v>
      </c>
      <c r="B126" s="1">
        <f>365.25*24/A126 - M126</f>
        <v>-59.394368555691784</v>
      </c>
      <c r="C126">
        <f>B126</f>
        <v>-59.394368555691784</v>
      </c>
      <c r="D126" t="s">
        <v>36</v>
      </c>
      <c r="E126" t="s">
        <v>21</v>
      </c>
      <c r="F126">
        <v>1</v>
      </c>
      <c r="G126">
        <v>10</v>
      </c>
      <c r="I126">
        <v>2150</v>
      </c>
      <c r="J126" t="s">
        <v>31</v>
      </c>
      <c r="K126" s="1">
        <v>12.5</v>
      </c>
      <c r="L126" cm="1">
        <f t="array" ref="L126">STOWA2024_JAARROND_T(A126*60,K126,I126,J126,"")</f>
        <v>1.4278830725825632E-2</v>
      </c>
      <c r="M126">
        <f t="shared" si="19"/>
        <v>105.05061855569178</v>
      </c>
    </row>
    <row r="127" spans="1:13" x14ac:dyDescent="0.3">
      <c r="A127">
        <v>192</v>
      </c>
      <c r="B127">
        <f t="shared" ref="B127:B131" si="30">M126-M127</f>
        <v>24.538642549178377</v>
      </c>
      <c r="C127">
        <f t="shared" ref="C127:C156" si="31">B127</f>
        <v>24.538642549178377</v>
      </c>
      <c r="D127" t="s">
        <v>36</v>
      </c>
      <c r="E127" t="s">
        <v>21</v>
      </c>
      <c r="F127">
        <v>1</v>
      </c>
      <c r="G127">
        <f t="shared" ref="G127:G131" si="32">G126+5</f>
        <v>15</v>
      </c>
      <c r="I127">
        <v>2150</v>
      </c>
      <c r="J127" t="s">
        <v>31</v>
      </c>
      <c r="K127">
        <f t="shared" ref="K127:K131" si="33">AVERAGE(G127:G128)</f>
        <v>17.5</v>
      </c>
      <c r="L127" cm="1">
        <f t="array" ref="L127">STOWA2024_JAARROND_T(A127*60,K127,I127,J127,"")</f>
        <v>1.8630768668237013E-2</v>
      </c>
      <c r="M127">
        <f t="shared" si="19"/>
        <v>80.511976006513407</v>
      </c>
    </row>
    <row r="128" spans="1:13" x14ac:dyDescent="0.3">
      <c r="A128">
        <v>192</v>
      </c>
      <c r="B128">
        <f t="shared" si="30"/>
        <v>18.82683781358007</v>
      </c>
      <c r="C128">
        <f t="shared" si="31"/>
        <v>18.82683781358007</v>
      </c>
      <c r="D128" t="s">
        <v>36</v>
      </c>
      <c r="E128" t="s">
        <v>21</v>
      </c>
      <c r="F128">
        <v>1</v>
      </c>
      <c r="G128">
        <f t="shared" si="32"/>
        <v>20</v>
      </c>
      <c r="I128">
        <v>2150</v>
      </c>
      <c r="J128" t="s">
        <v>31</v>
      </c>
      <c r="K128">
        <f t="shared" si="33"/>
        <v>22.5</v>
      </c>
      <c r="L128" cm="1">
        <f t="array" ref="L128">STOWA2024_JAARROND_T(A128*60,K128,I128,J128,"")</f>
        <v>2.431704044025049E-2</v>
      </c>
      <c r="M128">
        <f t="shared" si="19"/>
        <v>61.685138192933337</v>
      </c>
    </row>
    <row r="129" spans="1:13" x14ac:dyDescent="0.3">
      <c r="A129">
        <v>192</v>
      </c>
      <c r="B129">
        <f t="shared" si="30"/>
        <v>14.438962929555807</v>
      </c>
      <c r="C129">
        <f t="shared" si="31"/>
        <v>14.438962929555807</v>
      </c>
      <c r="D129" t="s">
        <v>36</v>
      </c>
      <c r="E129" t="s">
        <v>21</v>
      </c>
      <c r="F129">
        <v>1</v>
      </c>
      <c r="G129">
        <f t="shared" si="32"/>
        <v>25</v>
      </c>
      <c r="I129">
        <v>2150</v>
      </c>
      <c r="J129" t="s">
        <v>31</v>
      </c>
      <c r="K129">
        <f t="shared" si="33"/>
        <v>27.5</v>
      </c>
      <c r="L129" cm="1">
        <f t="array" ref="L129">STOWA2024_JAARROND_T(A129*60,K129,I129,J129,"")</f>
        <v>3.1748601693960023E-2</v>
      </c>
      <c r="M129">
        <f t="shared" si="19"/>
        <v>47.24617526337753</v>
      </c>
    </row>
    <row r="130" spans="1:13" x14ac:dyDescent="0.3">
      <c r="A130">
        <v>192</v>
      </c>
      <c r="B130">
        <f t="shared" si="30"/>
        <v>11.070031319657495</v>
      </c>
      <c r="C130">
        <f t="shared" si="31"/>
        <v>11.070031319657495</v>
      </c>
      <c r="D130" t="s">
        <v>36</v>
      </c>
      <c r="E130" t="s">
        <v>21</v>
      </c>
      <c r="F130">
        <v>1</v>
      </c>
      <c r="G130">
        <f t="shared" si="32"/>
        <v>30</v>
      </c>
      <c r="I130">
        <v>2150</v>
      </c>
      <c r="J130" t="s">
        <v>31</v>
      </c>
      <c r="K130">
        <f t="shared" si="33"/>
        <v>32.5</v>
      </c>
      <c r="L130" cm="1">
        <f t="array" ref="L130">STOWA2024_JAARROND_T(A130*60,K130,I130,J130,"")</f>
        <v>4.1463789018906509E-2</v>
      </c>
      <c r="M130">
        <f t="shared" si="19"/>
        <v>36.176143943720035</v>
      </c>
    </row>
    <row r="131" spans="1:13" x14ac:dyDescent="0.3">
      <c r="A131">
        <v>192</v>
      </c>
      <c r="B131">
        <f t="shared" si="30"/>
        <v>8.4846537935408861</v>
      </c>
      <c r="C131">
        <f t="shared" si="31"/>
        <v>8.4846537935408861</v>
      </c>
      <c r="D131" t="s">
        <v>36</v>
      </c>
      <c r="E131" t="s">
        <v>21</v>
      </c>
      <c r="F131">
        <v>1</v>
      </c>
      <c r="G131">
        <f t="shared" si="32"/>
        <v>35</v>
      </c>
      <c r="I131">
        <v>2150</v>
      </c>
      <c r="J131" t="s">
        <v>31</v>
      </c>
      <c r="K131">
        <f t="shared" si="33"/>
        <v>37.5</v>
      </c>
      <c r="L131" cm="1">
        <f t="array" ref="L131">STOWA2024_JAARROND_T(A131*60,K131,I131,J131,"")</f>
        <v>5.4168265841421162E-2</v>
      </c>
      <c r="M131">
        <f t="shared" ref="M131:M187" si="34">1/L131 * 12/8</f>
        <v>27.691490150179149</v>
      </c>
    </row>
    <row r="132" spans="1:13" x14ac:dyDescent="0.3">
      <c r="A132">
        <v>192</v>
      </c>
      <c r="B132">
        <f>M131-M132</f>
        <v>6.5014645925241439</v>
      </c>
      <c r="C132">
        <f t="shared" si="31"/>
        <v>6.5014645925241439</v>
      </c>
      <c r="D132" t="s">
        <v>36</v>
      </c>
      <c r="E132" t="s">
        <v>21</v>
      </c>
      <c r="F132">
        <v>1</v>
      </c>
      <c r="G132">
        <f>G131+5</f>
        <v>40</v>
      </c>
      <c r="I132">
        <v>2150</v>
      </c>
      <c r="J132" t="s">
        <v>31</v>
      </c>
      <c r="K132">
        <f>AVERAGE(G132:G133)</f>
        <v>42.5</v>
      </c>
      <c r="L132" cm="1">
        <f t="array" ref="L132">STOWA2024_JAARROND_T(A132*60,K132,I132,J132,"")</f>
        <v>7.0788022219167038E-2</v>
      </c>
      <c r="M132">
        <f t="shared" si="34"/>
        <v>21.190025557655005</v>
      </c>
    </row>
    <row r="133" spans="1:13" x14ac:dyDescent="0.3">
      <c r="A133">
        <v>192</v>
      </c>
      <c r="B133">
        <f t="shared" ref="B133:B155" si="35">M132-M133</f>
        <v>4.9797097975427462</v>
      </c>
      <c r="C133">
        <f t="shared" si="31"/>
        <v>4.9797097975427462</v>
      </c>
      <c r="D133" t="s">
        <v>36</v>
      </c>
      <c r="E133" t="s">
        <v>21</v>
      </c>
      <c r="F133">
        <v>1</v>
      </c>
      <c r="G133">
        <f t="shared" ref="G133:G156" si="36">G132+5</f>
        <v>45</v>
      </c>
      <c r="I133">
        <v>2150</v>
      </c>
      <c r="J133" t="s">
        <v>31</v>
      </c>
      <c r="K133">
        <f t="shared" ref="K133:K155" si="37">AVERAGE(G133:G134)</f>
        <v>47.5</v>
      </c>
      <c r="L133" cm="1">
        <f t="array" ref="L133">STOWA2024_JAARROND_T(A133*60,K133,I133,J133,"")</f>
        <v>9.2533669436036484E-2</v>
      </c>
      <c r="M133">
        <f t="shared" si="34"/>
        <v>16.210315760112259</v>
      </c>
    </row>
    <row r="134" spans="1:13" x14ac:dyDescent="0.3">
      <c r="A134">
        <v>192</v>
      </c>
      <c r="B134">
        <f t="shared" si="35"/>
        <v>3.8132839487745471</v>
      </c>
      <c r="C134">
        <f t="shared" si="31"/>
        <v>3.8132839487745471</v>
      </c>
      <c r="D134" t="s">
        <v>36</v>
      </c>
      <c r="E134" t="s">
        <v>21</v>
      </c>
      <c r="F134">
        <v>1</v>
      </c>
      <c r="G134">
        <f t="shared" si="36"/>
        <v>50</v>
      </c>
      <c r="I134">
        <v>2150</v>
      </c>
      <c r="J134" t="s">
        <v>31</v>
      </c>
      <c r="K134">
        <f t="shared" si="37"/>
        <v>52.5</v>
      </c>
      <c r="L134" cm="1">
        <f t="array" ref="L134">STOWA2024_JAARROND_T(A134*60,K134,I134,J134,"")</f>
        <v>0.12099670492320383</v>
      </c>
      <c r="M134">
        <f t="shared" si="34"/>
        <v>12.397031811337712</v>
      </c>
    </row>
    <row r="135" spans="1:13" x14ac:dyDescent="0.3">
      <c r="A135">
        <v>192</v>
      </c>
      <c r="B135">
        <f t="shared" si="35"/>
        <v>2.9192818057733199</v>
      </c>
      <c r="C135">
        <f t="shared" si="31"/>
        <v>2.9192818057733199</v>
      </c>
      <c r="D135" t="s">
        <v>36</v>
      </c>
      <c r="E135" t="s">
        <v>21</v>
      </c>
      <c r="F135">
        <v>1</v>
      </c>
      <c r="G135">
        <f t="shared" si="36"/>
        <v>55</v>
      </c>
      <c r="I135">
        <v>2150</v>
      </c>
      <c r="J135" t="s">
        <v>31</v>
      </c>
      <c r="K135">
        <f t="shared" si="37"/>
        <v>57.5</v>
      </c>
      <c r="L135" cm="1">
        <f t="array" ref="L135">STOWA2024_JAARROND_T(A135*60,K135,I135,J135,"")</f>
        <v>0.15826541100148761</v>
      </c>
      <c r="M135">
        <f t="shared" si="34"/>
        <v>9.477750005564392</v>
      </c>
    </row>
    <row r="136" spans="1:13" x14ac:dyDescent="0.3">
      <c r="A136">
        <v>192</v>
      </c>
      <c r="B136">
        <f t="shared" si="35"/>
        <v>2.2340689148958184</v>
      </c>
      <c r="C136">
        <f t="shared" si="31"/>
        <v>2.2340689148958184</v>
      </c>
      <c r="D136" t="s">
        <v>36</v>
      </c>
      <c r="E136" t="s">
        <v>21</v>
      </c>
      <c r="F136">
        <v>1</v>
      </c>
      <c r="G136">
        <f t="shared" si="36"/>
        <v>60</v>
      </c>
      <c r="I136">
        <v>2150</v>
      </c>
      <c r="J136" t="s">
        <v>31</v>
      </c>
      <c r="K136">
        <f t="shared" si="37"/>
        <v>62.5</v>
      </c>
      <c r="L136" cm="1">
        <f t="array" ref="L136">STOWA2024_JAARROND_T(A136*60,K136,I136,J136,"")</f>
        <v>0.20707703462157165</v>
      </c>
      <c r="M136">
        <f t="shared" si="34"/>
        <v>7.2436810906685736</v>
      </c>
    </row>
    <row r="137" spans="1:13" x14ac:dyDescent="0.3">
      <c r="A137">
        <v>192</v>
      </c>
      <c r="B137">
        <f t="shared" si="35"/>
        <v>1.7091608188142553</v>
      </c>
      <c r="C137">
        <f t="shared" si="31"/>
        <v>1.7091608188142553</v>
      </c>
      <c r="D137" t="s">
        <v>36</v>
      </c>
      <c r="E137" t="s">
        <v>21</v>
      </c>
      <c r="F137">
        <v>1</v>
      </c>
      <c r="G137">
        <f t="shared" si="36"/>
        <v>65</v>
      </c>
      <c r="I137">
        <v>2150</v>
      </c>
      <c r="J137" t="s">
        <v>31</v>
      </c>
      <c r="K137">
        <f t="shared" si="37"/>
        <v>67.5</v>
      </c>
      <c r="L137" cm="1">
        <f t="array" ref="L137">STOWA2024_JAARROND_T(A137*60,K137,I137,J137,"")</f>
        <v>0.27102620034264163</v>
      </c>
      <c r="M137">
        <f t="shared" si="34"/>
        <v>5.5345202718543183</v>
      </c>
    </row>
    <row r="138" spans="1:13" x14ac:dyDescent="0.3">
      <c r="A138">
        <v>192</v>
      </c>
      <c r="B138">
        <f t="shared" si="35"/>
        <v>1.3071802461100832</v>
      </c>
      <c r="C138">
        <f t="shared" si="31"/>
        <v>1.3071802461100832</v>
      </c>
      <c r="D138" t="s">
        <v>36</v>
      </c>
      <c r="E138" t="s">
        <v>21</v>
      </c>
      <c r="F138">
        <v>1</v>
      </c>
      <c r="G138">
        <f t="shared" si="36"/>
        <v>70</v>
      </c>
      <c r="I138">
        <v>2150</v>
      </c>
      <c r="J138" t="s">
        <v>31</v>
      </c>
      <c r="K138">
        <f t="shared" si="37"/>
        <v>72.5</v>
      </c>
      <c r="L138" cm="1">
        <f t="array" ref="L138">STOWA2024_JAARROND_T(A138*60,K138,I138,J138,"")</f>
        <v>0.35483306071077658</v>
      </c>
      <c r="M138">
        <f t="shared" si="34"/>
        <v>4.2273400257442351</v>
      </c>
    </row>
    <row r="139" spans="1:13" x14ac:dyDescent="0.3">
      <c r="A139">
        <v>192</v>
      </c>
      <c r="B139">
        <f t="shared" si="35"/>
        <v>0.99947042819005016</v>
      </c>
      <c r="C139">
        <f t="shared" si="31"/>
        <v>0.99947042819005016</v>
      </c>
      <c r="D139" t="s">
        <v>36</v>
      </c>
      <c r="E139" t="s">
        <v>21</v>
      </c>
      <c r="F139">
        <v>1</v>
      </c>
      <c r="G139">
        <f t="shared" si="36"/>
        <v>75</v>
      </c>
      <c r="I139">
        <v>2150</v>
      </c>
      <c r="J139" t="s">
        <v>31</v>
      </c>
      <c r="K139">
        <f t="shared" si="37"/>
        <v>77.5</v>
      </c>
      <c r="L139" cm="1">
        <f t="array" ref="L139">STOWA2024_JAARROND_T(A139*60,K139,I139,J139,"")</f>
        <v>0.46470278760225542</v>
      </c>
      <c r="M139">
        <f t="shared" si="34"/>
        <v>3.2278695975541849</v>
      </c>
    </row>
    <row r="140" spans="1:13" x14ac:dyDescent="0.3">
      <c r="A140">
        <v>192</v>
      </c>
      <c r="B140">
        <f t="shared" si="35"/>
        <v>0.76391360399952468</v>
      </c>
      <c r="C140">
        <f t="shared" si="31"/>
        <v>0.76391360399952468</v>
      </c>
      <c r="D140" t="s">
        <v>36</v>
      </c>
      <c r="E140" t="s">
        <v>21</v>
      </c>
      <c r="F140">
        <v>1</v>
      </c>
      <c r="G140">
        <f t="shared" si="36"/>
        <v>80</v>
      </c>
      <c r="I140">
        <v>2150</v>
      </c>
      <c r="J140" t="s">
        <v>31</v>
      </c>
      <c r="K140">
        <f t="shared" si="37"/>
        <v>82.5</v>
      </c>
      <c r="L140" cm="1">
        <f t="array" ref="L140">STOWA2024_JAARROND_T(A140*60,K140,I140,J140,"")</f>
        <v>0.60877710637843174</v>
      </c>
      <c r="M140">
        <f t="shared" si="34"/>
        <v>2.4639559935546602</v>
      </c>
    </row>
    <row r="141" spans="1:13" x14ac:dyDescent="0.3">
      <c r="A141">
        <v>192</v>
      </c>
      <c r="B141">
        <f t="shared" si="35"/>
        <v>0.5837186957625935</v>
      </c>
      <c r="C141">
        <f t="shared" si="31"/>
        <v>0.5837186957625935</v>
      </c>
      <c r="D141" t="s">
        <v>36</v>
      </c>
      <c r="E141" t="s">
        <v>21</v>
      </c>
      <c r="F141">
        <v>1</v>
      </c>
      <c r="G141">
        <f t="shared" si="36"/>
        <v>85</v>
      </c>
      <c r="I141">
        <v>2150</v>
      </c>
      <c r="J141" t="s">
        <v>31</v>
      </c>
      <c r="K141">
        <f t="shared" si="37"/>
        <v>87.5</v>
      </c>
      <c r="L141" cm="1">
        <f t="array" ref="L141">STOWA2024_JAARROND_T(A141*60,K141,I141,J141,"")</f>
        <v>0.79777164390974831</v>
      </c>
      <c r="M141">
        <f t="shared" si="34"/>
        <v>1.8802372977920667</v>
      </c>
    </row>
    <row r="142" spans="1:13" x14ac:dyDescent="0.3">
      <c r="A142">
        <v>192</v>
      </c>
      <c r="B142">
        <f t="shared" si="35"/>
        <v>0.44575259354495378</v>
      </c>
      <c r="C142">
        <f t="shared" si="31"/>
        <v>0.44575259354495378</v>
      </c>
      <c r="D142" t="s">
        <v>36</v>
      </c>
      <c r="E142" t="s">
        <v>21</v>
      </c>
      <c r="F142">
        <v>1</v>
      </c>
      <c r="G142">
        <f t="shared" si="36"/>
        <v>90</v>
      </c>
      <c r="I142">
        <v>2150</v>
      </c>
      <c r="J142" t="s">
        <v>31</v>
      </c>
      <c r="K142">
        <f t="shared" si="37"/>
        <v>92.5</v>
      </c>
      <c r="L142" cm="1">
        <f t="array" ref="L142">STOWA2024_JAARROND_T(A142*60,K142,I142,J142,"")</f>
        <v>1.0456716586513013</v>
      </c>
      <c r="M142">
        <f t="shared" si="34"/>
        <v>1.4344847042471129</v>
      </c>
    </row>
    <row r="143" spans="1:13" x14ac:dyDescent="0.3">
      <c r="A143">
        <v>192</v>
      </c>
      <c r="B143">
        <f t="shared" si="35"/>
        <v>0.3405185137013047</v>
      </c>
      <c r="C143">
        <f t="shared" si="31"/>
        <v>0.3405185137013047</v>
      </c>
      <c r="D143" t="s">
        <v>36</v>
      </c>
      <c r="E143" t="s">
        <v>21</v>
      </c>
      <c r="F143">
        <v>1</v>
      </c>
      <c r="G143">
        <f t="shared" si="36"/>
        <v>95</v>
      </c>
      <c r="I143">
        <v>2150</v>
      </c>
      <c r="J143" t="s">
        <v>31</v>
      </c>
      <c r="K143">
        <f t="shared" si="37"/>
        <v>97.5</v>
      </c>
      <c r="L143" cm="1">
        <f t="array" ref="L143">STOWA2024_JAARROND_T(A143*60,K143,I143,J143,"")</f>
        <v>1.3711575485268066</v>
      </c>
      <c r="M143">
        <f t="shared" si="34"/>
        <v>1.0939661905458082</v>
      </c>
    </row>
    <row r="144" spans="1:13" x14ac:dyDescent="0.3">
      <c r="A144">
        <v>192</v>
      </c>
      <c r="B144">
        <f t="shared" si="35"/>
        <v>0.25994608346132941</v>
      </c>
      <c r="C144">
        <f t="shared" si="31"/>
        <v>0.25994608346132941</v>
      </c>
      <c r="D144" t="s">
        <v>36</v>
      </c>
      <c r="E144" t="s">
        <v>21</v>
      </c>
      <c r="F144">
        <v>1</v>
      </c>
      <c r="G144">
        <f t="shared" si="36"/>
        <v>100</v>
      </c>
      <c r="I144">
        <v>2150</v>
      </c>
      <c r="J144" t="s">
        <v>31</v>
      </c>
      <c r="K144">
        <f t="shared" si="37"/>
        <v>102.5</v>
      </c>
      <c r="L144" cm="1">
        <f t="array" ref="L144">STOWA2024_JAARROND_T(A144*60,K144,I144,J144,"")</f>
        <v>1.7985177902288432</v>
      </c>
      <c r="M144">
        <f t="shared" si="34"/>
        <v>0.83402010708447882</v>
      </c>
    </row>
    <row r="145" spans="1:13" x14ac:dyDescent="0.3">
      <c r="A145">
        <v>192</v>
      </c>
      <c r="B145">
        <f t="shared" si="35"/>
        <v>0.19838444880743955</v>
      </c>
      <c r="C145">
        <f t="shared" si="31"/>
        <v>0.19838444880743955</v>
      </c>
      <c r="D145" t="s">
        <v>36</v>
      </c>
      <c r="E145" t="s">
        <v>21</v>
      </c>
      <c r="F145">
        <v>1</v>
      </c>
      <c r="G145">
        <f t="shared" si="36"/>
        <v>105</v>
      </c>
      <c r="I145">
        <v>2150</v>
      </c>
      <c r="J145" t="s">
        <v>31</v>
      </c>
      <c r="K145">
        <f t="shared" si="37"/>
        <v>107.5</v>
      </c>
      <c r="L145" cm="1">
        <f t="array" ref="L145">STOWA2024_JAARROND_T(A145*60,K145,I145,J145,"")</f>
        <v>2.3598424356272205</v>
      </c>
      <c r="M145">
        <f t="shared" si="34"/>
        <v>0.63563565827703927</v>
      </c>
    </row>
    <row r="146" spans="1:13" x14ac:dyDescent="0.3">
      <c r="A146">
        <v>192</v>
      </c>
      <c r="B146">
        <f t="shared" si="35"/>
        <v>0.15134617099413139</v>
      </c>
      <c r="C146">
        <f t="shared" si="31"/>
        <v>0.15134617099413139</v>
      </c>
      <c r="D146" t="s">
        <v>36</v>
      </c>
      <c r="E146" t="s">
        <v>21</v>
      </c>
      <c r="F146">
        <v>1</v>
      </c>
      <c r="G146">
        <f t="shared" si="36"/>
        <v>110</v>
      </c>
      <c r="I146">
        <v>2150</v>
      </c>
      <c r="J146" t="s">
        <v>31</v>
      </c>
      <c r="K146">
        <f t="shared" si="37"/>
        <v>112.5</v>
      </c>
      <c r="L146" cm="1">
        <f t="array" ref="L146">STOWA2024_JAARROND_T(A146*60,K146,I146,J146,"")</f>
        <v>3.0973210019810806</v>
      </c>
      <c r="M146">
        <f t="shared" si="34"/>
        <v>0.48428948728290788</v>
      </c>
    </row>
    <row r="147" spans="1:13" x14ac:dyDescent="0.3">
      <c r="A147">
        <v>192</v>
      </c>
      <c r="B147">
        <f t="shared" si="35"/>
        <v>0.11542793278811847</v>
      </c>
      <c r="C147">
        <f t="shared" si="31"/>
        <v>0.11542793278811847</v>
      </c>
      <c r="D147" t="s">
        <v>36</v>
      </c>
      <c r="E147" t="s">
        <v>21</v>
      </c>
      <c r="F147">
        <v>1</v>
      </c>
      <c r="G147">
        <f t="shared" si="36"/>
        <v>115</v>
      </c>
      <c r="I147">
        <v>2150</v>
      </c>
      <c r="J147" t="s">
        <v>31</v>
      </c>
      <c r="K147">
        <f t="shared" si="37"/>
        <v>117.5</v>
      </c>
      <c r="L147" cm="1">
        <f t="array" ref="L147">STOWA2024_JAARROND_T(A147*60,K147,I147,J147,"")</f>
        <v>4.0665663898057156</v>
      </c>
      <c r="M147">
        <f t="shared" si="34"/>
        <v>0.36886155449478941</v>
      </c>
    </row>
    <row r="148" spans="1:13" x14ac:dyDescent="0.3">
      <c r="A148">
        <v>192</v>
      </c>
      <c r="B148">
        <f t="shared" si="35"/>
        <v>8.8003578288747053E-2</v>
      </c>
      <c r="C148">
        <f t="shared" si="31"/>
        <v>8.8003578288747053E-2</v>
      </c>
      <c r="D148" t="s">
        <v>36</v>
      </c>
      <c r="E148" t="s">
        <v>21</v>
      </c>
      <c r="F148">
        <v>1</v>
      </c>
      <c r="G148">
        <f t="shared" si="36"/>
        <v>120</v>
      </c>
      <c r="I148">
        <v>2150</v>
      </c>
      <c r="J148" t="s">
        <v>31</v>
      </c>
      <c r="K148">
        <f t="shared" si="37"/>
        <v>122.5</v>
      </c>
      <c r="L148" cm="1">
        <f t="array" ref="L148">STOWA2024_JAARROND_T(A148*60,K148,I148,J148,"")</f>
        <v>5.34077764236104</v>
      </c>
      <c r="M148">
        <f t="shared" si="34"/>
        <v>0.28085797620604236</v>
      </c>
    </row>
    <row r="149" spans="1:13" x14ac:dyDescent="0.3">
      <c r="A149">
        <v>192</v>
      </c>
      <c r="B149">
        <f t="shared" si="35"/>
        <v>6.7077561314545675E-2</v>
      </c>
      <c r="C149">
        <f t="shared" si="31"/>
        <v>6.7077561314545675E-2</v>
      </c>
      <c r="D149" t="s">
        <v>36</v>
      </c>
      <c r="E149" t="s">
        <v>21</v>
      </c>
      <c r="F149">
        <v>1</v>
      </c>
      <c r="G149">
        <f t="shared" si="36"/>
        <v>125</v>
      </c>
      <c r="I149">
        <v>2150</v>
      </c>
      <c r="J149" t="s">
        <v>31</v>
      </c>
      <c r="K149">
        <f t="shared" si="37"/>
        <v>127.5</v>
      </c>
      <c r="L149" cm="1">
        <f t="array" ref="L149">STOWA2024_JAARROND_T(A149*60,K149,I149,J149,"")</f>
        <v>7.0165454621337444</v>
      </c>
      <c r="M149">
        <f t="shared" si="34"/>
        <v>0.21378041489149668</v>
      </c>
    </row>
    <row r="150" spans="1:13" x14ac:dyDescent="0.3">
      <c r="A150">
        <v>192</v>
      </c>
      <c r="B150">
        <f t="shared" si="35"/>
        <v>5.1109341091254479E-2</v>
      </c>
      <c r="C150">
        <f t="shared" si="31"/>
        <v>5.1109341091254479E-2</v>
      </c>
      <c r="D150" t="s">
        <v>36</v>
      </c>
      <c r="E150" t="s">
        <v>21</v>
      </c>
      <c r="F150">
        <v>1</v>
      </c>
      <c r="G150">
        <f t="shared" si="36"/>
        <v>130</v>
      </c>
      <c r="I150">
        <v>2150</v>
      </c>
      <c r="J150" t="s">
        <v>31</v>
      </c>
      <c r="K150">
        <f t="shared" si="37"/>
        <v>132.5</v>
      </c>
      <c r="L150" cm="1">
        <f t="array" ref="L150">STOWA2024_JAARROND_T(A150*60,K150,I150,J150,"")</f>
        <v>9.2210616488705242</v>
      </c>
      <c r="M150">
        <f t="shared" si="34"/>
        <v>0.16267107380024221</v>
      </c>
    </row>
    <row r="151" spans="1:13" x14ac:dyDescent="0.3">
      <c r="A151">
        <v>192</v>
      </c>
      <c r="B151">
        <f t="shared" si="35"/>
        <v>3.8929162250472743E-2</v>
      </c>
      <c r="C151">
        <f t="shared" si="31"/>
        <v>3.8929162250472743E-2</v>
      </c>
      <c r="D151" t="s">
        <v>36</v>
      </c>
      <c r="E151" t="s">
        <v>21</v>
      </c>
      <c r="F151">
        <v>1</v>
      </c>
      <c r="G151">
        <f t="shared" si="36"/>
        <v>135</v>
      </c>
      <c r="I151">
        <v>2150</v>
      </c>
      <c r="J151" t="s">
        <v>31</v>
      </c>
      <c r="K151">
        <f t="shared" si="37"/>
        <v>137.5</v>
      </c>
      <c r="L151" cm="1">
        <f t="array" ref="L151">STOWA2024_JAARROND_T(A151*60,K151,I151,J151,"")</f>
        <v>12.122004430137597</v>
      </c>
      <c r="M151">
        <f t="shared" si="34"/>
        <v>0.12374191154976946</v>
      </c>
    </row>
    <row r="152" spans="1:13" x14ac:dyDescent="0.3">
      <c r="A152">
        <v>192</v>
      </c>
      <c r="B152">
        <f t="shared" si="35"/>
        <v>2.9643849182233312E-2</v>
      </c>
      <c r="C152">
        <f t="shared" si="31"/>
        <v>2.9643849182233312E-2</v>
      </c>
      <c r="D152" t="s">
        <v>36</v>
      </c>
      <c r="E152" t="s">
        <v>21</v>
      </c>
      <c r="F152">
        <v>1</v>
      </c>
      <c r="G152">
        <f t="shared" si="36"/>
        <v>140</v>
      </c>
      <c r="I152">
        <v>2150</v>
      </c>
      <c r="J152" t="s">
        <v>31</v>
      </c>
      <c r="K152">
        <f t="shared" si="37"/>
        <v>142.5</v>
      </c>
      <c r="L152" cm="1">
        <f t="array" ref="L152">STOWA2024_JAARROND_T(A152*60,K152,I152,J152,"")</f>
        <v>15.940817082302647</v>
      </c>
      <c r="M152">
        <f t="shared" si="34"/>
        <v>9.409806236753615E-2</v>
      </c>
    </row>
    <row r="153" spans="1:13" x14ac:dyDescent="0.3">
      <c r="A153">
        <v>192</v>
      </c>
      <c r="B153">
        <f t="shared" si="35"/>
        <v>2.2564818862197134E-2</v>
      </c>
      <c r="C153">
        <f t="shared" si="31"/>
        <v>2.2564818862197134E-2</v>
      </c>
      <c r="D153" t="s">
        <v>36</v>
      </c>
      <c r="E153" t="s">
        <v>21</v>
      </c>
      <c r="F153">
        <v>1</v>
      </c>
      <c r="G153">
        <f t="shared" si="36"/>
        <v>145</v>
      </c>
      <c r="I153">
        <v>2150</v>
      </c>
      <c r="J153" t="s">
        <v>31</v>
      </c>
      <c r="K153">
        <f t="shared" si="37"/>
        <v>147.5</v>
      </c>
      <c r="L153" cm="1">
        <f t="array" ref="L153">STOWA2024_JAARROND_T(A153*60,K153,I153,J153,"")</f>
        <v>20.969271439341973</v>
      </c>
      <c r="M153">
        <f t="shared" si="34"/>
        <v>7.1533243505339017E-2</v>
      </c>
    </row>
    <row r="154" spans="1:13" x14ac:dyDescent="0.3">
      <c r="A154">
        <v>192</v>
      </c>
      <c r="B154">
        <f t="shared" si="35"/>
        <v>1.7171668329954502E-2</v>
      </c>
      <c r="C154">
        <f t="shared" si="31"/>
        <v>1.7171668329954502E-2</v>
      </c>
      <c r="D154" t="s">
        <v>36</v>
      </c>
      <c r="E154" t="s">
        <v>21</v>
      </c>
      <c r="F154">
        <v>1</v>
      </c>
      <c r="G154">
        <f t="shared" si="36"/>
        <v>150</v>
      </c>
      <c r="I154">
        <v>2150</v>
      </c>
      <c r="J154" t="s">
        <v>31</v>
      </c>
      <c r="K154">
        <f t="shared" si="37"/>
        <v>152.5</v>
      </c>
      <c r="L154" cm="1">
        <f t="array" ref="L154">STOWA2024_JAARROND_T(A154*60,K154,I154,J154,"")</f>
        <v>27.593019428900131</v>
      </c>
      <c r="M154">
        <f t="shared" si="34"/>
        <v>5.4361575175384515E-2</v>
      </c>
    </row>
    <row r="155" spans="1:13" x14ac:dyDescent="0.3">
      <c r="A155">
        <v>192</v>
      </c>
      <c r="B155">
        <f t="shared" si="35"/>
        <v>1.3062918995662851E-2</v>
      </c>
      <c r="C155">
        <f t="shared" si="31"/>
        <v>1.3062918995662851E-2</v>
      </c>
      <c r="D155" t="s">
        <v>36</v>
      </c>
      <c r="E155" t="s">
        <v>21</v>
      </c>
      <c r="F155">
        <v>1</v>
      </c>
      <c r="G155">
        <f t="shared" si="36"/>
        <v>155</v>
      </c>
      <c r="I155">
        <v>2150</v>
      </c>
      <c r="J155" t="s">
        <v>31</v>
      </c>
      <c r="K155">
        <f t="shared" si="37"/>
        <v>157.5</v>
      </c>
      <c r="L155" cm="1">
        <f t="array" ref="L155">STOWA2024_JAARROND_T(A155*60,K155,I155,J155,"")</f>
        <v>36.320794397579583</v>
      </c>
      <c r="M155">
        <f t="shared" si="34"/>
        <v>4.1298656179721664E-2</v>
      </c>
    </row>
    <row r="156" spans="1:13" x14ac:dyDescent="0.3">
      <c r="A156">
        <v>192</v>
      </c>
      <c r="B156" s="1">
        <f>M155</f>
        <v>4.1298656179721664E-2</v>
      </c>
      <c r="C156">
        <f t="shared" si="31"/>
        <v>4.1298656179721664E-2</v>
      </c>
      <c r="D156" t="s">
        <v>36</v>
      </c>
      <c r="E156" t="s">
        <v>21</v>
      </c>
      <c r="F156">
        <v>1</v>
      </c>
      <c r="G156">
        <f t="shared" si="36"/>
        <v>160</v>
      </c>
      <c r="I156">
        <v>2150</v>
      </c>
      <c r="J156" t="s">
        <v>31</v>
      </c>
      <c r="K156" s="1">
        <v>999</v>
      </c>
      <c r="L156" cm="1">
        <f t="array" ref="L156">STOWA2024_JAARROND_T(A156*60,K156,I156,J156,"")</f>
        <v>1.7723775156908188E+16</v>
      </c>
      <c r="M156">
        <f t="shared" si="34"/>
        <v>8.4632082427165398E-17</v>
      </c>
    </row>
    <row r="157" spans="1:13" x14ac:dyDescent="0.3">
      <c r="A157">
        <v>216</v>
      </c>
      <c r="B157" s="1">
        <f>365.25*24/A157 - M157</f>
        <v>-65.525836095155285</v>
      </c>
      <c r="C157">
        <f>B157</f>
        <v>-65.525836095155285</v>
      </c>
      <c r="D157" t="s">
        <v>36</v>
      </c>
      <c r="E157" t="s">
        <v>21</v>
      </c>
      <c r="F157">
        <v>1</v>
      </c>
      <c r="G157">
        <v>10</v>
      </c>
      <c r="I157">
        <v>2150</v>
      </c>
      <c r="J157" t="s">
        <v>31</v>
      </c>
      <c r="K157" s="1">
        <v>12.5</v>
      </c>
      <c r="L157" cm="1">
        <f t="array" ref="L157">STOWA2024_JAARROND_T(A157*60,K157,I157,J157,"")</f>
        <v>1.4136384330205434E-2</v>
      </c>
      <c r="M157">
        <f t="shared" si="34"/>
        <v>106.10916942848863</v>
      </c>
    </row>
    <row r="158" spans="1:13" x14ac:dyDescent="0.3">
      <c r="A158">
        <v>216</v>
      </c>
      <c r="B158">
        <f t="shared" ref="B158:B162" si="38">M157-M158</f>
        <v>23.064873580356732</v>
      </c>
      <c r="C158">
        <f t="shared" ref="C158:C187" si="39">B158</f>
        <v>23.064873580356732</v>
      </c>
      <c r="D158" t="s">
        <v>36</v>
      </c>
      <c r="E158" t="s">
        <v>21</v>
      </c>
      <c r="F158">
        <v>1</v>
      </c>
      <c r="G158">
        <f t="shared" ref="G158:G162" si="40">G157+5</f>
        <v>15</v>
      </c>
      <c r="I158">
        <v>2150</v>
      </c>
      <c r="J158" t="s">
        <v>31</v>
      </c>
      <c r="K158">
        <f t="shared" ref="K158:K162" si="41">AVERAGE(G158:G159)</f>
        <v>17.5</v>
      </c>
      <c r="L158" cm="1">
        <f t="array" ref="L158">STOWA2024_JAARROND_T(A158*60,K158,I158,J158,"")</f>
        <v>1.8062649393079812E-2</v>
      </c>
      <c r="M158">
        <f t="shared" si="34"/>
        <v>83.044295848131895</v>
      </c>
    </row>
    <row r="159" spans="1:13" x14ac:dyDescent="0.3">
      <c r="A159">
        <v>216</v>
      </c>
      <c r="B159">
        <f t="shared" si="38"/>
        <v>18.113303665934026</v>
      </c>
      <c r="C159">
        <f t="shared" si="39"/>
        <v>18.113303665934026</v>
      </c>
      <c r="D159" t="s">
        <v>36</v>
      </c>
      <c r="E159" t="s">
        <v>21</v>
      </c>
      <c r="F159">
        <v>1</v>
      </c>
      <c r="G159">
        <f t="shared" si="40"/>
        <v>20</v>
      </c>
      <c r="I159">
        <v>2150</v>
      </c>
      <c r="J159" t="s">
        <v>31</v>
      </c>
      <c r="K159">
        <f t="shared" si="41"/>
        <v>22.5</v>
      </c>
      <c r="L159" cm="1">
        <f t="array" ref="L159">STOWA2024_JAARROND_T(A159*60,K159,I159,J159,"")</f>
        <v>2.3101448931982516E-2</v>
      </c>
      <c r="M159">
        <f t="shared" si="34"/>
        <v>64.930992182197869</v>
      </c>
    </row>
    <row r="160" spans="1:13" x14ac:dyDescent="0.3">
      <c r="A160">
        <v>216</v>
      </c>
      <c r="B160">
        <f t="shared" si="38"/>
        <v>14.209339423572175</v>
      </c>
      <c r="C160">
        <f t="shared" si="39"/>
        <v>14.209339423572175</v>
      </c>
      <c r="D160" t="s">
        <v>36</v>
      </c>
      <c r="E160" t="s">
        <v>21</v>
      </c>
      <c r="F160">
        <v>1</v>
      </c>
      <c r="G160">
        <f t="shared" si="40"/>
        <v>25</v>
      </c>
      <c r="I160">
        <v>2150</v>
      </c>
      <c r="J160" t="s">
        <v>31</v>
      </c>
      <c r="K160">
        <f t="shared" si="41"/>
        <v>27.5</v>
      </c>
      <c r="L160" cm="1">
        <f t="array" ref="L160">STOWA2024_JAARROND_T(A160*60,K160,I160,J160,"")</f>
        <v>2.9573168822755111E-2</v>
      </c>
      <c r="M160">
        <f t="shared" si="34"/>
        <v>50.721652758625694</v>
      </c>
    </row>
    <row r="161" spans="1:13" x14ac:dyDescent="0.3">
      <c r="A161">
        <v>216</v>
      </c>
      <c r="B161">
        <f t="shared" si="38"/>
        <v>11.136464524565682</v>
      </c>
      <c r="C161">
        <f t="shared" si="39"/>
        <v>11.136464524565682</v>
      </c>
      <c r="D161" t="s">
        <v>36</v>
      </c>
      <c r="E161" t="s">
        <v>21</v>
      </c>
      <c r="F161">
        <v>1</v>
      </c>
      <c r="G161">
        <f t="shared" si="40"/>
        <v>30</v>
      </c>
      <c r="I161">
        <v>2150</v>
      </c>
      <c r="J161" t="s">
        <v>31</v>
      </c>
      <c r="K161">
        <f t="shared" si="41"/>
        <v>32.5</v>
      </c>
      <c r="L161" cm="1">
        <f t="array" ref="L161">STOWA2024_JAARROND_T(A161*60,K161,I161,J161,"")</f>
        <v>3.7892961153317577E-2</v>
      </c>
      <c r="M161">
        <f t="shared" si="34"/>
        <v>39.585188234060013</v>
      </c>
    </row>
    <row r="162" spans="1:13" x14ac:dyDescent="0.3">
      <c r="A162">
        <v>216</v>
      </c>
      <c r="B162">
        <f t="shared" si="38"/>
        <v>8.7201863101313357</v>
      </c>
      <c r="C162">
        <f t="shared" si="39"/>
        <v>8.7201863101313357</v>
      </c>
      <c r="D162" t="s">
        <v>36</v>
      </c>
      <c r="E162" t="s">
        <v>21</v>
      </c>
      <c r="F162">
        <v>1</v>
      </c>
      <c r="G162">
        <f t="shared" si="40"/>
        <v>35</v>
      </c>
      <c r="I162">
        <v>2150</v>
      </c>
      <c r="J162" t="s">
        <v>31</v>
      </c>
      <c r="K162">
        <f t="shared" si="41"/>
        <v>37.5</v>
      </c>
      <c r="L162" cm="1">
        <f t="array" ref="L162">STOWA2024_JAARROND_T(A162*60,K162,I162,J162,"")</f>
        <v>4.8598733403515414E-2</v>
      </c>
      <c r="M162">
        <f t="shared" si="34"/>
        <v>30.865001923928677</v>
      </c>
    </row>
    <row r="163" spans="1:13" x14ac:dyDescent="0.3">
      <c r="A163">
        <v>216</v>
      </c>
      <c r="B163">
        <f>M162-M163</f>
        <v>6.8221681324472989</v>
      </c>
      <c r="C163">
        <f t="shared" si="39"/>
        <v>6.8221681324472989</v>
      </c>
      <c r="D163" t="s">
        <v>36</v>
      </c>
      <c r="E163" t="s">
        <v>21</v>
      </c>
      <c r="F163">
        <v>1</v>
      </c>
      <c r="G163">
        <f>G162+5</f>
        <v>40</v>
      </c>
      <c r="I163">
        <v>2150</v>
      </c>
      <c r="J163" t="s">
        <v>31</v>
      </c>
      <c r="K163">
        <f>AVERAGE(G163:G164)</f>
        <v>42.5</v>
      </c>
      <c r="L163" cm="1">
        <f t="array" ref="L163">STOWA2024_JAARROND_T(A163*60,K163,I163,J163,"")</f>
        <v>6.238865239468841E-2</v>
      </c>
      <c r="M163">
        <f t="shared" si="34"/>
        <v>24.042833791481378</v>
      </c>
    </row>
    <row r="164" spans="1:13" x14ac:dyDescent="0.3">
      <c r="A164">
        <v>216</v>
      </c>
      <c r="B164">
        <f t="shared" ref="B164:B186" si="42">M163-M164</f>
        <v>5.3317753791025169</v>
      </c>
      <c r="C164">
        <f t="shared" si="39"/>
        <v>5.3317753791025169</v>
      </c>
      <c r="D164" t="s">
        <v>36</v>
      </c>
      <c r="E164" t="s">
        <v>21</v>
      </c>
      <c r="F164">
        <v>1</v>
      </c>
      <c r="G164">
        <f t="shared" ref="G164:G187" si="43">G163+5</f>
        <v>45</v>
      </c>
      <c r="I164">
        <v>2150</v>
      </c>
      <c r="J164" t="s">
        <v>31</v>
      </c>
      <c r="K164">
        <f t="shared" ref="K164:K186" si="44">AVERAGE(G164:G165)</f>
        <v>47.5</v>
      </c>
      <c r="L164" cm="1">
        <f t="array" ref="L164">STOWA2024_JAARROND_T(A164*60,K164,I164,J164,"")</f>
        <v>8.016649656802044E-2</v>
      </c>
      <c r="M164">
        <f t="shared" si="34"/>
        <v>18.711058412378861</v>
      </c>
    </row>
    <row r="165" spans="1:13" x14ac:dyDescent="0.3">
      <c r="A165">
        <v>216</v>
      </c>
      <c r="B165">
        <f t="shared" si="42"/>
        <v>4.1635061937264268</v>
      </c>
      <c r="C165">
        <f t="shared" si="39"/>
        <v>4.1635061937264268</v>
      </c>
      <c r="D165" t="s">
        <v>36</v>
      </c>
      <c r="E165" t="s">
        <v>21</v>
      </c>
      <c r="F165">
        <v>1</v>
      </c>
      <c r="G165">
        <f t="shared" si="43"/>
        <v>50</v>
      </c>
      <c r="I165">
        <v>2150</v>
      </c>
      <c r="J165" t="s">
        <v>31</v>
      </c>
      <c r="K165">
        <f t="shared" si="44"/>
        <v>52.5</v>
      </c>
      <c r="L165" cm="1">
        <f t="array" ref="L165">STOWA2024_JAARROND_T(A165*60,K165,I165,J165,"")</f>
        <v>0.10311012996927037</v>
      </c>
      <c r="M165">
        <f t="shared" si="34"/>
        <v>14.547552218652434</v>
      </c>
    </row>
    <row r="166" spans="1:13" x14ac:dyDescent="0.3">
      <c r="A166">
        <v>216</v>
      </c>
      <c r="B166">
        <f t="shared" si="42"/>
        <v>3.2478130297111516</v>
      </c>
      <c r="C166">
        <f t="shared" si="39"/>
        <v>3.2478130297111516</v>
      </c>
      <c r="D166" t="s">
        <v>36</v>
      </c>
      <c r="E166" t="s">
        <v>21</v>
      </c>
      <c r="F166">
        <v>1</v>
      </c>
      <c r="G166">
        <f t="shared" si="43"/>
        <v>55</v>
      </c>
      <c r="I166">
        <v>2150</v>
      </c>
      <c r="J166" t="s">
        <v>31</v>
      </c>
      <c r="K166">
        <f t="shared" si="44"/>
        <v>57.5</v>
      </c>
      <c r="L166" cm="1">
        <f t="array" ref="L166">STOWA2024_JAARROND_T(A166*60,K166,I166,J166,"")</f>
        <v>0.13274642670230877</v>
      </c>
      <c r="M166">
        <f t="shared" si="34"/>
        <v>11.299739188941283</v>
      </c>
    </row>
    <row r="167" spans="1:13" x14ac:dyDescent="0.3">
      <c r="A167">
        <v>216</v>
      </c>
      <c r="B167">
        <f t="shared" si="42"/>
        <v>2.5313488691016701</v>
      </c>
      <c r="C167">
        <f t="shared" si="39"/>
        <v>2.5313488691016701</v>
      </c>
      <c r="D167" t="s">
        <v>36</v>
      </c>
      <c r="E167" t="s">
        <v>21</v>
      </c>
      <c r="F167">
        <v>1</v>
      </c>
      <c r="G167">
        <f t="shared" si="43"/>
        <v>60</v>
      </c>
      <c r="I167">
        <v>2150</v>
      </c>
      <c r="J167" t="s">
        <v>31</v>
      </c>
      <c r="K167">
        <f t="shared" si="44"/>
        <v>62.5</v>
      </c>
      <c r="L167" cm="1">
        <f t="array" ref="L167">STOWA2024_JAARROND_T(A167*60,K167,I167,J167,"")</f>
        <v>0.17106902695766826</v>
      </c>
      <c r="M167">
        <f t="shared" si="34"/>
        <v>8.7683903198396127</v>
      </c>
    </row>
    <row r="168" spans="1:13" x14ac:dyDescent="0.3">
      <c r="A168">
        <v>216</v>
      </c>
      <c r="B168">
        <f t="shared" si="42"/>
        <v>1.9709352635585118</v>
      </c>
      <c r="C168">
        <f t="shared" si="39"/>
        <v>1.9709352635585118</v>
      </c>
      <c r="D168" t="s">
        <v>36</v>
      </c>
      <c r="E168" t="s">
        <v>21</v>
      </c>
      <c r="F168">
        <v>1</v>
      </c>
      <c r="G168">
        <f t="shared" si="43"/>
        <v>65</v>
      </c>
      <c r="I168">
        <v>2150</v>
      </c>
      <c r="J168" t="s">
        <v>31</v>
      </c>
      <c r="K168">
        <f t="shared" si="44"/>
        <v>67.5</v>
      </c>
      <c r="L168" cm="1">
        <f t="array" ref="L168">STOWA2024_JAARROND_T(A168*60,K168,I168,J168,"")</f>
        <v>0.22067082276828653</v>
      </c>
      <c r="M168">
        <f t="shared" si="34"/>
        <v>6.7974550562811009</v>
      </c>
    </row>
    <row r="169" spans="1:13" x14ac:dyDescent="0.3">
      <c r="A169">
        <v>216</v>
      </c>
      <c r="B169">
        <f t="shared" si="42"/>
        <v>1.5331045491519282</v>
      </c>
      <c r="C169">
        <f t="shared" si="39"/>
        <v>1.5331045491519282</v>
      </c>
      <c r="D169" t="s">
        <v>36</v>
      </c>
      <c r="E169" t="s">
        <v>21</v>
      </c>
      <c r="F169">
        <v>1</v>
      </c>
      <c r="G169">
        <f t="shared" si="43"/>
        <v>70</v>
      </c>
      <c r="I169">
        <v>2150</v>
      </c>
      <c r="J169" t="s">
        <v>31</v>
      </c>
      <c r="K169">
        <f t="shared" si="44"/>
        <v>72.5</v>
      </c>
      <c r="L169" cm="1">
        <f t="array" ref="L169">STOWA2024_JAARROND_T(A169*60,K169,I169,J169,"")</f>
        <v>0.28493543466922389</v>
      </c>
      <c r="M169">
        <f t="shared" si="34"/>
        <v>5.2643505071291727</v>
      </c>
    </row>
    <row r="170" spans="1:13" x14ac:dyDescent="0.3">
      <c r="A170">
        <v>216</v>
      </c>
      <c r="B170">
        <f t="shared" si="42"/>
        <v>1.1913720591564596</v>
      </c>
      <c r="C170">
        <f t="shared" si="39"/>
        <v>1.1913720591564596</v>
      </c>
      <c r="D170" t="s">
        <v>36</v>
      </c>
      <c r="E170" t="s">
        <v>21</v>
      </c>
      <c r="F170">
        <v>1</v>
      </c>
      <c r="G170">
        <f t="shared" si="43"/>
        <v>75</v>
      </c>
      <c r="I170">
        <v>2150</v>
      </c>
      <c r="J170" t="s">
        <v>31</v>
      </c>
      <c r="K170">
        <f t="shared" si="44"/>
        <v>77.5</v>
      </c>
      <c r="L170" cm="1">
        <f t="array" ref="L170">STOWA2024_JAARROND_T(A170*60,K170,I170,J170,"")</f>
        <v>0.36828085862978505</v>
      </c>
      <c r="M170">
        <f t="shared" si="34"/>
        <v>4.0729784479727131</v>
      </c>
    </row>
    <row r="171" spans="1:13" x14ac:dyDescent="0.3">
      <c r="A171">
        <v>216</v>
      </c>
      <c r="B171">
        <f t="shared" si="42"/>
        <v>0.92493416255034422</v>
      </c>
      <c r="C171">
        <f t="shared" si="39"/>
        <v>0.92493416255034422</v>
      </c>
      <c r="D171" t="s">
        <v>36</v>
      </c>
      <c r="E171" t="s">
        <v>21</v>
      </c>
      <c r="F171">
        <v>1</v>
      </c>
      <c r="G171">
        <f t="shared" si="43"/>
        <v>80</v>
      </c>
      <c r="I171">
        <v>2150</v>
      </c>
      <c r="J171" t="s">
        <v>31</v>
      </c>
      <c r="K171">
        <f t="shared" si="44"/>
        <v>82.5</v>
      </c>
      <c r="L171" cm="1">
        <f t="array" ref="L171">STOWA2024_JAARROND_T(A171*60,K171,I171,J171,"")</f>
        <v>0.47648630832356509</v>
      </c>
      <c r="M171">
        <f t="shared" si="34"/>
        <v>3.1480442854223689</v>
      </c>
    </row>
    <row r="172" spans="1:13" x14ac:dyDescent="0.3">
      <c r="A172">
        <v>216</v>
      </c>
      <c r="B172">
        <f t="shared" si="42"/>
        <v>0.71733157528416491</v>
      </c>
      <c r="C172">
        <f t="shared" si="39"/>
        <v>0.71733157528416491</v>
      </c>
      <c r="D172" t="s">
        <v>36</v>
      </c>
      <c r="E172" t="s">
        <v>21</v>
      </c>
      <c r="F172">
        <v>1</v>
      </c>
      <c r="G172">
        <f t="shared" si="43"/>
        <v>85</v>
      </c>
      <c r="I172">
        <v>2150</v>
      </c>
      <c r="J172" t="s">
        <v>31</v>
      </c>
      <c r="K172">
        <f t="shared" si="44"/>
        <v>87.5</v>
      </c>
      <c r="L172" cm="1">
        <f t="array" ref="L172">STOWA2024_JAARROND_T(A172*60,K172,I172,J172,"")</f>
        <v>0.61710295657059111</v>
      </c>
      <c r="M172">
        <f t="shared" si="34"/>
        <v>2.430712710138204</v>
      </c>
    </row>
    <row r="173" spans="1:13" x14ac:dyDescent="0.3">
      <c r="A173">
        <v>216</v>
      </c>
      <c r="B173">
        <f t="shared" si="42"/>
        <v>0.55579383151875295</v>
      </c>
      <c r="C173">
        <f t="shared" si="39"/>
        <v>0.55579383151875295</v>
      </c>
      <c r="D173" t="s">
        <v>36</v>
      </c>
      <c r="E173" t="s">
        <v>21</v>
      </c>
      <c r="F173">
        <v>1</v>
      </c>
      <c r="G173">
        <f t="shared" si="43"/>
        <v>90</v>
      </c>
      <c r="I173">
        <v>2150</v>
      </c>
      <c r="J173" t="s">
        <v>31</v>
      </c>
      <c r="K173">
        <f t="shared" si="44"/>
        <v>92.5</v>
      </c>
      <c r="L173" cm="1">
        <f t="array" ref="L173">STOWA2024_JAARROND_T(A173*60,K173,I173,J173,"")</f>
        <v>0.800034613286569</v>
      </c>
      <c r="M173">
        <f t="shared" si="34"/>
        <v>1.8749188786194511</v>
      </c>
    </row>
    <row r="174" spans="1:13" x14ac:dyDescent="0.3">
      <c r="A174">
        <v>216</v>
      </c>
      <c r="B174">
        <f t="shared" si="42"/>
        <v>0.43006996994751368</v>
      </c>
      <c r="C174">
        <f t="shared" si="39"/>
        <v>0.43006996994751368</v>
      </c>
      <c r="D174" t="s">
        <v>36</v>
      </c>
      <c r="E174" t="s">
        <v>21</v>
      </c>
      <c r="F174">
        <v>1</v>
      </c>
      <c r="G174">
        <f t="shared" si="43"/>
        <v>95</v>
      </c>
      <c r="I174">
        <v>2150</v>
      </c>
      <c r="J174" t="s">
        <v>31</v>
      </c>
      <c r="K174">
        <f t="shared" si="44"/>
        <v>97.5</v>
      </c>
      <c r="L174" cm="1">
        <f t="array" ref="L174">STOWA2024_JAARROND_T(A174*60,K174,I174,J174,"")</f>
        <v>1.0381708364086013</v>
      </c>
      <c r="M174">
        <f t="shared" si="34"/>
        <v>1.4448489086719374</v>
      </c>
    </row>
    <row r="175" spans="1:13" x14ac:dyDescent="0.3">
      <c r="A175">
        <v>216</v>
      </c>
      <c r="B175">
        <f t="shared" si="42"/>
        <v>0.33266742364372748</v>
      </c>
      <c r="C175">
        <f t="shared" si="39"/>
        <v>0.33266742364372748</v>
      </c>
      <c r="D175" t="s">
        <v>36</v>
      </c>
      <c r="E175" t="s">
        <v>21</v>
      </c>
      <c r="F175">
        <v>1</v>
      </c>
      <c r="G175">
        <f t="shared" si="43"/>
        <v>100</v>
      </c>
      <c r="I175">
        <v>2150</v>
      </c>
      <c r="J175" t="s">
        <v>31</v>
      </c>
      <c r="K175">
        <f t="shared" si="44"/>
        <v>102.5</v>
      </c>
      <c r="L175" cm="1">
        <f t="array" ref="L175">STOWA2024_JAARROND_T(A175*60,K175,I175,J175,"")</f>
        <v>1.3487007473082986</v>
      </c>
      <c r="M175">
        <f t="shared" si="34"/>
        <v>1.1121814850282099</v>
      </c>
    </row>
    <row r="176" spans="1:13" x14ac:dyDescent="0.3">
      <c r="A176">
        <v>216</v>
      </c>
      <c r="B176">
        <f t="shared" si="42"/>
        <v>0.25696015971446962</v>
      </c>
      <c r="C176">
        <f t="shared" si="39"/>
        <v>0.25696015971446962</v>
      </c>
      <c r="D176" t="s">
        <v>36</v>
      </c>
      <c r="E176" t="s">
        <v>21</v>
      </c>
      <c r="F176">
        <v>1</v>
      </c>
      <c r="G176">
        <f t="shared" si="43"/>
        <v>105</v>
      </c>
      <c r="I176">
        <v>2150</v>
      </c>
      <c r="J176" t="s">
        <v>31</v>
      </c>
      <c r="K176">
        <f t="shared" si="44"/>
        <v>107.5</v>
      </c>
      <c r="L176" cm="1">
        <f t="array" ref="L176">STOWA2024_JAARROND_T(A176*60,K176,I176,J176,"")</f>
        <v>1.7539319420615722</v>
      </c>
      <c r="M176">
        <f t="shared" si="34"/>
        <v>0.85522132531374029</v>
      </c>
    </row>
    <row r="177" spans="1:13" x14ac:dyDescent="0.3">
      <c r="A177">
        <v>216</v>
      </c>
      <c r="B177">
        <f t="shared" si="42"/>
        <v>0.19828857069470374</v>
      </c>
      <c r="C177">
        <f t="shared" si="39"/>
        <v>0.19828857069470374</v>
      </c>
      <c r="D177" t="s">
        <v>36</v>
      </c>
      <c r="E177" t="s">
        <v>21</v>
      </c>
      <c r="F177">
        <v>1</v>
      </c>
      <c r="G177">
        <f t="shared" si="43"/>
        <v>110</v>
      </c>
      <c r="I177">
        <v>2150</v>
      </c>
      <c r="J177" t="s">
        <v>31</v>
      </c>
      <c r="K177">
        <f t="shared" si="44"/>
        <v>112.5</v>
      </c>
      <c r="L177" cm="1">
        <f t="array" ref="L177">STOWA2024_JAARROND_T(A177*60,K177,I177,J177,"")</f>
        <v>2.2833387275229846</v>
      </c>
      <c r="M177">
        <f t="shared" si="34"/>
        <v>0.65693275461903655</v>
      </c>
    </row>
    <row r="178" spans="1:13" x14ac:dyDescent="0.3">
      <c r="A178">
        <v>216</v>
      </c>
      <c r="B178">
        <f t="shared" si="42"/>
        <v>0.15284624384690648</v>
      </c>
      <c r="C178">
        <f t="shared" si="39"/>
        <v>0.15284624384690648</v>
      </c>
      <c r="D178" t="s">
        <v>36</v>
      </c>
      <c r="E178" t="s">
        <v>21</v>
      </c>
      <c r="F178">
        <v>1</v>
      </c>
      <c r="G178">
        <f t="shared" si="43"/>
        <v>115</v>
      </c>
      <c r="I178">
        <v>2150</v>
      </c>
      <c r="J178" t="s">
        <v>31</v>
      </c>
      <c r="K178">
        <f t="shared" si="44"/>
        <v>117.5</v>
      </c>
      <c r="L178" cm="1">
        <f t="array" ref="L178">STOWA2024_JAARROND_T(A178*60,K178,I178,J178,"")</f>
        <v>2.9756797056568489</v>
      </c>
      <c r="M178">
        <f t="shared" si="34"/>
        <v>0.50408651077213007</v>
      </c>
    </row>
    <row r="179" spans="1:13" x14ac:dyDescent="0.3">
      <c r="A179">
        <v>216</v>
      </c>
      <c r="B179">
        <f t="shared" si="42"/>
        <v>0.11769787880041938</v>
      </c>
      <c r="C179">
        <f t="shared" si="39"/>
        <v>0.11769787880041938</v>
      </c>
      <c r="D179" t="s">
        <v>36</v>
      </c>
      <c r="E179" t="s">
        <v>21</v>
      </c>
      <c r="F179">
        <v>1</v>
      </c>
      <c r="G179">
        <f t="shared" si="43"/>
        <v>120</v>
      </c>
      <c r="I179">
        <v>2150</v>
      </c>
      <c r="J179" t="s">
        <v>31</v>
      </c>
      <c r="K179">
        <f t="shared" si="44"/>
        <v>122.5</v>
      </c>
      <c r="L179" cm="1">
        <f t="array" ref="L179">STOWA2024_JAARROND_T(A179*60,K179,I179,J179,"")</f>
        <v>3.882101790483893</v>
      </c>
      <c r="M179">
        <f t="shared" si="34"/>
        <v>0.38638863197171069</v>
      </c>
    </row>
    <row r="180" spans="1:13" x14ac:dyDescent="0.3">
      <c r="A180">
        <v>216</v>
      </c>
      <c r="B180">
        <f t="shared" si="42"/>
        <v>9.0536107715188441E-2</v>
      </c>
      <c r="C180">
        <f t="shared" si="39"/>
        <v>9.0536107715188441E-2</v>
      </c>
      <c r="D180" t="s">
        <v>36</v>
      </c>
      <c r="E180" t="s">
        <v>21</v>
      </c>
      <c r="F180">
        <v>1</v>
      </c>
      <c r="G180">
        <f t="shared" si="43"/>
        <v>125</v>
      </c>
      <c r="I180">
        <v>2150</v>
      </c>
      <c r="J180" t="s">
        <v>31</v>
      </c>
      <c r="K180">
        <f t="shared" si="44"/>
        <v>127.5</v>
      </c>
      <c r="L180" cm="1">
        <f t="array" ref="L180">STOWA2024_JAARROND_T(A180*60,K180,I180,J180,"")</f>
        <v>5.070093634554925</v>
      </c>
      <c r="M180">
        <f t="shared" si="34"/>
        <v>0.29585252425652225</v>
      </c>
    </row>
    <row r="181" spans="1:13" x14ac:dyDescent="0.3">
      <c r="A181">
        <v>216</v>
      </c>
      <c r="B181">
        <f t="shared" si="42"/>
        <v>6.9568308171697679E-2</v>
      </c>
      <c r="C181">
        <f t="shared" si="39"/>
        <v>6.9568308171697679E-2</v>
      </c>
      <c r="D181" t="s">
        <v>36</v>
      </c>
      <c r="E181" t="s">
        <v>21</v>
      </c>
      <c r="F181">
        <v>1</v>
      </c>
      <c r="G181">
        <f t="shared" si="43"/>
        <v>130</v>
      </c>
      <c r="I181">
        <v>2150</v>
      </c>
      <c r="J181" t="s">
        <v>31</v>
      </c>
      <c r="K181">
        <f t="shared" si="44"/>
        <v>132.5</v>
      </c>
      <c r="L181" cm="1">
        <f t="array" ref="L181">STOWA2024_JAARROND_T(A181*60,K181,I181,J181,"")</f>
        <v>6.628831767204268</v>
      </c>
      <c r="M181">
        <f t="shared" si="34"/>
        <v>0.22628421608482457</v>
      </c>
    </row>
    <row r="182" spans="1:13" x14ac:dyDescent="0.3">
      <c r="A182">
        <v>216</v>
      </c>
      <c r="B182">
        <f t="shared" si="42"/>
        <v>5.3397901183362295E-2</v>
      </c>
      <c r="C182">
        <f t="shared" si="39"/>
        <v>5.3397901183362295E-2</v>
      </c>
      <c r="D182" t="s">
        <v>36</v>
      </c>
      <c r="E182" t="s">
        <v>21</v>
      </c>
      <c r="F182">
        <v>1</v>
      </c>
      <c r="G182">
        <f t="shared" si="43"/>
        <v>135</v>
      </c>
      <c r="I182">
        <v>2150</v>
      </c>
      <c r="J182" t="s">
        <v>31</v>
      </c>
      <c r="K182">
        <f t="shared" si="44"/>
        <v>137.5</v>
      </c>
      <c r="L182" cm="1">
        <f t="array" ref="L182">STOWA2024_JAARROND_T(A182*60,K182,I182,J182,"")</f>
        <v>8.6762217174617611</v>
      </c>
      <c r="M182">
        <f t="shared" si="34"/>
        <v>0.17288631490146228</v>
      </c>
    </row>
    <row r="183" spans="1:13" x14ac:dyDescent="0.3">
      <c r="A183">
        <v>216</v>
      </c>
      <c r="B183">
        <f t="shared" si="42"/>
        <v>4.0943983487916946E-2</v>
      </c>
      <c r="C183">
        <f t="shared" si="39"/>
        <v>4.0943983487916946E-2</v>
      </c>
      <c r="D183" t="s">
        <v>36</v>
      </c>
      <c r="E183" t="s">
        <v>21</v>
      </c>
      <c r="F183">
        <v>1</v>
      </c>
      <c r="G183">
        <f t="shared" si="43"/>
        <v>140</v>
      </c>
      <c r="I183">
        <v>2150</v>
      </c>
      <c r="J183" t="s">
        <v>31</v>
      </c>
      <c r="K183">
        <f t="shared" si="44"/>
        <v>142.5</v>
      </c>
      <c r="L183" cm="1">
        <f t="array" ref="L183">STOWA2024_JAARROND_T(A183*60,K183,I183,J183,"")</f>
        <v>11.368603115694288</v>
      </c>
      <c r="M183">
        <f t="shared" si="34"/>
        <v>0.13194233141354533</v>
      </c>
    </row>
    <row r="184" spans="1:13" x14ac:dyDescent="0.3">
      <c r="A184">
        <v>216</v>
      </c>
      <c r="B184">
        <f t="shared" si="42"/>
        <v>3.1359415326498913E-2</v>
      </c>
      <c r="C184">
        <f t="shared" si="39"/>
        <v>3.1359415326498913E-2</v>
      </c>
      <c r="D184" t="s">
        <v>36</v>
      </c>
      <c r="E184" t="s">
        <v>21</v>
      </c>
      <c r="F184">
        <v>1</v>
      </c>
      <c r="G184">
        <f t="shared" si="43"/>
        <v>145</v>
      </c>
      <c r="I184">
        <v>2150</v>
      </c>
      <c r="J184" t="s">
        <v>31</v>
      </c>
      <c r="K184">
        <f t="shared" si="44"/>
        <v>147.5</v>
      </c>
      <c r="L184" cm="1">
        <f t="array" ref="L184">STOWA2024_JAARROND_T(A184*60,K184,I184,J184,"")</f>
        <v>14.913069319862137</v>
      </c>
      <c r="M184">
        <f t="shared" si="34"/>
        <v>0.10058291608704642</v>
      </c>
    </row>
    <row r="185" spans="1:13" x14ac:dyDescent="0.3">
      <c r="A185">
        <v>216</v>
      </c>
      <c r="B185">
        <f t="shared" si="42"/>
        <v>2.3992075054364806E-2</v>
      </c>
      <c r="C185">
        <f t="shared" si="39"/>
        <v>2.3992075054364806E-2</v>
      </c>
      <c r="D185" t="s">
        <v>36</v>
      </c>
      <c r="E185" t="s">
        <v>21</v>
      </c>
      <c r="F185">
        <v>1</v>
      </c>
      <c r="G185">
        <f t="shared" si="43"/>
        <v>150</v>
      </c>
      <c r="I185">
        <v>2150</v>
      </c>
      <c r="J185" t="s">
        <v>31</v>
      </c>
      <c r="K185">
        <f t="shared" si="44"/>
        <v>152.5</v>
      </c>
      <c r="L185" cm="1">
        <f t="array" ref="L185">STOWA2024_JAARROND_T(A185*60,K185,I185,J185,"")</f>
        <v>19.584587135685638</v>
      </c>
      <c r="M185">
        <f t="shared" si="34"/>
        <v>7.6590841032681614E-2</v>
      </c>
    </row>
    <row r="186" spans="1:13" x14ac:dyDescent="0.3">
      <c r="A186">
        <v>216</v>
      </c>
      <c r="B186">
        <f t="shared" si="42"/>
        <v>1.8335203651331927E-2</v>
      </c>
      <c r="C186">
        <f t="shared" si="39"/>
        <v>1.8335203651331927E-2</v>
      </c>
      <c r="D186" t="s">
        <v>36</v>
      </c>
      <c r="E186" t="s">
        <v>21</v>
      </c>
      <c r="F186">
        <v>1</v>
      </c>
      <c r="G186">
        <f t="shared" si="43"/>
        <v>155</v>
      </c>
      <c r="I186">
        <v>2150</v>
      </c>
      <c r="J186" t="s">
        <v>31</v>
      </c>
      <c r="K186">
        <f t="shared" si="44"/>
        <v>157.5</v>
      </c>
      <c r="L186" cm="1">
        <f t="array" ref="L186">STOWA2024_JAARROND_T(A186*60,K186,I186,J186,"")</f>
        <v>25.748581037415946</v>
      </c>
      <c r="M186">
        <f t="shared" si="34"/>
        <v>5.8255637381349687E-2</v>
      </c>
    </row>
    <row r="187" spans="1:13" x14ac:dyDescent="0.3">
      <c r="A187">
        <v>216</v>
      </c>
      <c r="B187" s="1">
        <f>M186</f>
        <v>5.8255637381349687E-2</v>
      </c>
      <c r="C187">
        <f t="shared" si="39"/>
        <v>5.8255637381349687E-2</v>
      </c>
      <c r="D187" t="s">
        <v>36</v>
      </c>
      <c r="E187" t="s">
        <v>21</v>
      </c>
      <c r="F187">
        <v>1</v>
      </c>
      <c r="G187">
        <f t="shared" si="43"/>
        <v>160</v>
      </c>
      <c r="I187">
        <v>2150</v>
      </c>
      <c r="J187" t="s">
        <v>31</v>
      </c>
      <c r="K187" s="1">
        <v>999</v>
      </c>
      <c r="L187" cm="1">
        <f t="array" ref="L187">STOWA2024_JAARROND_T(A187*60,K187,I187,J187,"")</f>
        <v>2.7540645080794896E+16</v>
      </c>
      <c r="M187">
        <f t="shared" si="34"/>
        <v>5.4464955181678188E-17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C3D5A-C3C8-4EEF-8B4A-E3AFFF986717}">
  <sheetPr codeName="Blad16">
    <tabColor theme="5" tint="-0.249977111117893"/>
  </sheetPr>
  <dimension ref="A1:M187"/>
  <sheetViews>
    <sheetView workbookViewId="0">
      <selection activeCell="M27" sqref="M27"/>
    </sheetView>
  </sheetViews>
  <sheetFormatPr defaultRowHeight="14.4" x14ac:dyDescent="0.3"/>
  <cols>
    <col min="1" max="1" width="6" bestFit="1" customWidth="1"/>
    <col min="2" max="3" width="12" bestFit="1" customWidth="1"/>
    <col min="4" max="4" width="17.5546875" bestFit="1" customWidth="1"/>
    <col min="5" max="5" width="8" bestFit="1" customWidth="1"/>
    <col min="6" max="6" width="4.33203125" bestFit="1" customWidth="1"/>
    <col min="7" max="7" width="7.33203125" bestFit="1" customWidth="1"/>
    <col min="9" max="10" width="8" bestFit="1" customWidth="1"/>
    <col min="11" max="11" width="10.44140625" bestFit="1" customWidth="1"/>
    <col min="12" max="13" width="12" bestFit="1" customWidth="1"/>
  </cols>
  <sheetData>
    <row r="1" spans="1:13" x14ac:dyDescent="0.3">
      <c r="A1" t="s">
        <v>14</v>
      </c>
      <c r="B1" t="s">
        <v>15</v>
      </c>
      <c r="C1" t="s">
        <v>16</v>
      </c>
      <c r="D1" t="s">
        <v>17</v>
      </c>
      <c r="E1" t="s">
        <v>18</v>
      </c>
      <c r="F1" t="s">
        <v>20</v>
      </c>
      <c r="G1" t="s">
        <v>1</v>
      </c>
      <c r="I1" t="s">
        <v>4</v>
      </c>
      <c r="J1" t="s">
        <v>0</v>
      </c>
      <c r="K1" t="s">
        <v>13</v>
      </c>
      <c r="L1" t="s">
        <v>2</v>
      </c>
      <c r="M1" t="s">
        <v>3</v>
      </c>
    </row>
    <row r="2" spans="1:13" x14ac:dyDescent="0.3">
      <c r="A2">
        <v>12</v>
      </c>
      <c r="B2" s="1">
        <f>365.25*24/A2 - M2</f>
        <v>708.50090639485131</v>
      </c>
      <c r="C2">
        <f>B2</f>
        <v>708.50090639485131</v>
      </c>
      <c r="D2" t="s">
        <v>36</v>
      </c>
      <c r="E2" t="s">
        <v>19</v>
      </c>
      <c r="F2">
        <v>1</v>
      </c>
      <c r="G2">
        <v>10</v>
      </c>
      <c r="I2">
        <v>2150</v>
      </c>
      <c r="J2" t="s">
        <v>31</v>
      </c>
      <c r="K2" s="1">
        <v>12.5</v>
      </c>
      <c r="L2" cm="1">
        <f t="array" ref="L2">STOWA2024_NDJF_T(A2*60,K2,I2,J2,"")</f>
        <v>0.13636925474501688</v>
      </c>
      <c r="M2">
        <f>1/L2 * 12/4</f>
        <v>21.99909360514874</v>
      </c>
    </row>
    <row r="3" spans="1:13" x14ac:dyDescent="0.3">
      <c r="A3">
        <v>12</v>
      </c>
      <c r="B3">
        <f t="shared" ref="B3:B7" si="0">M2-M3</f>
        <v>11.622433013969005</v>
      </c>
      <c r="C3">
        <f t="shared" ref="C3:C32" si="1">B3</f>
        <v>11.622433013969005</v>
      </c>
      <c r="D3" t="s">
        <v>36</v>
      </c>
      <c r="E3" t="s">
        <v>19</v>
      </c>
      <c r="F3">
        <v>1</v>
      </c>
      <c r="G3">
        <f t="shared" ref="G3:G7" si="2">G2+5</f>
        <v>15</v>
      </c>
      <c r="I3">
        <v>2150</v>
      </c>
      <c r="J3" t="s">
        <v>31</v>
      </c>
      <c r="K3">
        <f t="shared" ref="K3:K7" si="3">AVERAGE(G3:G4)</f>
        <v>17.5</v>
      </c>
      <c r="L3" cm="1">
        <f t="array" ref="L3">STOWA2024_NDJF_T(A3*60,K3,I3,J3,"")</f>
        <v>0.28911035237579513</v>
      </c>
      <c r="M3">
        <f t="shared" ref="M3:M66" si="4">1/L3 * 12/4</f>
        <v>10.376660591179736</v>
      </c>
    </row>
    <row r="4" spans="1:13" x14ac:dyDescent="0.3">
      <c r="A4">
        <v>12</v>
      </c>
      <c r="B4">
        <f t="shared" si="0"/>
        <v>5.4016433165633018</v>
      </c>
      <c r="C4">
        <f t="shared" si="1"/>
        <v>5.4016433165633018</v>
      </c>
      <c r="D4" t="s">
        <v>36</v>
      </c>
      <c r="E4" t="s">
        <v>19</v>
      </c>
      <c r="F4">
        <v>1</v>
      </c>
      <c r="G4">
        <f t="shared" si="2"/>
        <v>20</v>
      </c>
      <c r="I4">
        <v>2150</v>
      </c>
      <c r="J4" t="s">
        <v>31</v>
      </c>
      <c r="K4">
        <f t="shared" si="3"/>
        <v>22.5</v>
      </c>
      <c r="L4" cm="1">
        <f t="array" ref="L4">STOWA2024_NDJF_T(A4*60,K4,I4,J4,"")</f>
        <v>0.60301298154412852</v>
      </c>
      <c r="M4">
        <f t="shared" si="4"/>
        <v>4.9750172746164338</v>
      </c>
    </row>
    <row r="5" spans="1:13" x14ac:dyDescent="0.3">
      <c r="A5">
        <v>12</v>
      </c>
      <c r="B5">
        <f t="shared" si="0"/>
        <v>2.5521373594902399</v>
      </c>
      <c r="C5">
        <f t="shared" si="1"/>
        <v>2.5521373594902399</v>
      </c>
      <c r="D5" t="s">
        <v>36</v>
      </c>
      <c r="E5" t="s">
        <v>19</v>
      </c>
      <c r="F5">
        <v>1</v>
      </c>
      <c r="G5">
        <f t="shared" si="2"/>
        <v>25</v>
      </c>
      <c r="I5">
        <v>2150</v>
      </c>
      <c r="J5" t="s">
        <v>31</v>
      </c>
      <c r="K5">
        <f t="shared" si="3"/>
        <v>27.5</v>
      </c>
      <c r="L5" cm="1">
        <f t="array" ref="L5">STOWA2024_NDJF_T(A5*60,K5,I5,J5,"")</f>
        <v>1.2381959094509012</v>
      </c>
      <c r="M5">
        <f t="shared" si="4"/>
        <v>2.4228799151261939</v>
      </c>
    </row>
    <row r="6" spans="1:13" x14ac:dyDescent="0.3">
      <c r="A6">
        <v>12</v>
      </c>
      <c r="B6">
        <f t="shared" si="0"/>
        <v>1.2250776021213174</v>
      </c>
      <c r="C6">
        <f t="shared" si="1"/>
        <v>1.2250776021213174</v>
      </c>
      <c r="D6" t="s">
        <v>36</v>
      </c>
      <c r="E6" t="s">
        <v>19</v>
      </c>
      <c r="F6">
        <v>1</v>
      </c>
      <c r="G6">
        <f t="shared" si="2"/>
        <v>30</v>
      </c>
      <c r="I6">
        <v>2150</v>
      </c>
      <c r="J6" t="s">
        <v>31</v>
      </c>
      <c r="K6">
        <f t="shared" si="3"/>
        <v>32.5</v>
      </c>
      <c r="L6" cm="1">
        <f t="array" ref="L6">STOWA2024_NDJF_T(A6*60,K6,I6,J6,"")</f>
        <v>2.5045869150761826</v>
      </c>
      <c r="M6">
        <f t="shared" si="4"/>
        <v>1.1978023130048765</v>
      </c>
    </row>
    <row r="7" spans="1:13" x14ac:dyDescent="0.3">
      <c r="A7">
        <v>12</v>
      </c>
      <c r="B7">
        <f t="shared" si="0"/>
        <v>0.59704348538406171</v>
      </c>
      <c r="C7">
        <f t="shared" si="1"/>
        <v>0.59704348538406171</v>
      </c>
      <c r="D7" t="s">
        <v>36</v>
      </c>
      <c r="E7" t="s">
        <v>19</v>
      </c>
      <c r="F7">
        <v>1</v>
      </c>
      <c r="G7">
        <f t="shared" si="2"/>
        <v>35</v>
      </c>
      <c r="I7">
        <v>2150</v>
      </c>
      <c r="J7" t="s">
        <v>31</v>
      </c>
      <c r="K7">
        <f t="shared" si="3"/>
        <v>37.5</v>
      </c>
      <c r="L7" cm="1">
        <f t="array" ref="L7">STOWA2024_NDJF_T(A7*60,K7,I7,J7,"")</f>
        <v>4.9936844238825424</v>
      </c>
      <c r="M7">
        <f t="shared" si="4"/>
        <v>0.60075882762081478</v>
      </c>
    </row>
    <row r="8" spans="1:13" x14ac:dyDescent="0.3">
      <c r="A8">
        <v>12</v>
      </c>
      <c r="B8">
        <f>M7-M8</f>
        <v>0.29526693922994668</v>
      </c>
      <c r="C8">
        <f t="shared" si="1"/>
        <v>0.29526693922994668</v>
      </c>
      <c r="D8" t="s">
        <v>36</v>
      </c>
      <c r="E8" t="s">
        <v>19</v>
      </c>
      <c r="F8">
        <v>1</v>
      </c>
      <c r="G8">
        <f>G7+5</f>
        <v>40</v>
      </c>
      <c r="I8">
        <v>2150</v>
      </c>
      <c r="J8" t="s">
        <v>31</v>
      </c>
      <c r="K8">
        <f>AVERAGE(G8:G9)</f>
        <v>42.5</v>
      </c>
      <c r="L8" cm="1">
        <f t="array" ref="L8">STOWA2024_NDJF_T(A8*60,K8,I8,J8,"")</f>
        <v>9.8202280126062984</v>
      </c>
      <c r="M8">
        <f t="shared" si="4"/>
        <v>0.3054918883908681</v>
      </c>
    </row>
    <row r="9" spans="1:13" x14ac:dyDescent="0.3">
      <c r="A9">
        <v>12</v>
      </c>
      <c r="B9">
        <f t="shared" ref="B9:B31" si="5">M8-M9</f>
        <v>0.14807486584433149</v>
      </c>
      <c r="C9">
        <f t="shared" si="1"/>
        <v>0.14807486584433149</v>
      </c>
      <c r="D9" t="s">
        <v>36</v>
      </c>
      <c r="E9" t="s">
        <v>19</v>
      </c>
      <c r="F9">
        <v>1</v>
      </c>
      <c r="G9">
        <f t="shared" ref="G9:G32" si="6">G8+5</f>
        <v>45</v>
      </c>
      <c r="I9">
        <v>2150</v>
      </c>
      <c r="J9" t="s">
        <v>31</v>
      </c>
      <c r="K9">
        <f t="shared" ref="K9:K31" si="7">AVERAGE(G9:G10)</f>
        <v>47.5</v>
      </c>
      <c r="L9" cm="1">
        <f t="array" ref="L9">STOWA2024_NDJF_T(A9*60,K9,I9,J9,"")</f>
        <v>19.057659403468396</v>
      </c>
      <c r="M9">
        <f t="shared" si="4"/>
        <v>0.15741702254653661</v>
      </c>
    </row>
    <row r="10" spans="1:13" x14ac:dyDescent="0.3">
      <c r="A10">
        <v>12</v>
      </c>
      <c r="B10">
        <f t="shared" si="5"/>
        <v>7.5257968491144842E-2</v>
      </c>
      <c r="C10">
        <f t="shared" si="1"/>
        <v>7.5257968491144842E-2</v>
      </c>
      <c r="D10" t="s">
        <v>36</v>
      </c>
      <c r="E10" t="s">
        <v>19</v>
      </c>
      <c r="F10">
        <v>1</v>
      </c>
      <c r="G10">
        <f t="shared" si="6"/>
        <v>50</v>
      </c>
      <c r="I10">
        <v>2150</v>
      </c>
      <c r="J10" t="s">
        <v>31</v>
      </c>
      <c r="K10">
        <f t="shared" si="7"/>
        <v>52.5</v>
      </c>
      <c r="L10" cm="1">
        <f t="array" ref="L10">STOWA2024_NDJF_T(A10*60,K10,I10,J10,"")</f>
        <v>36.514539200723938</v>
      </c>
      <c r="M10">
        <f t="shared" si="4"/>
        <v>8.215905405539177E-2</v>
      </c>
    </row>
    <row r="11" spans="1:13" x14ac:dyDescent="0.3">
      <c r="A11">
        <v>12</v>
      </c>
      <c r="B11">
        <f t="shared" si="5"/>
        <v>3.8749024716207191E-2</v>
      </c>
      <c r="C11">
        <f t="shared" si="1"/>
        <v>3.8749024716207191E-2</v>
      </c>
      <c r="D11" t="s">
        <v>36</v>
      </c>
      <c r="E11" t="s">
        <v>19</v>
      </c>
      <c r="F11">
        <v>1</v>
      </c>
      <c r="G11">
        <f t="shared" si="6"/>
        <v>55</v>
      </c>
      <c r="I11">
        <v>2150</v>
      </c>
      <c r="J11" t="s">
        <v>31</v>
      </c>
      <c r="K11">
        <f t="shared" si="7"/>
        <v>57.5</v>
      </c>
      <c r="L11" cm="1">
        <f t="array" ref="L11">STOWA2024_NDJF_T(A11*60,K11,I11,J11,"")</f>
        <v>69.108453637740681</v>
      </c>
      <c r="M11">
        <f t="shared" si="4"/>
        <v>4.3410029339184579E-2</v>
      </c>
    </row>
    <row r="12" spans="1:13" x14ac:dyDescent="0.3">
      <c r="A12">
        <v>12</v>
      </c>
      <c r="B12">
        <f t="shared" si="5"/>
        <v>2.0201372164625354E-2</v>
      </c>
      <c r="C12">
        <f t="shared" si="1"/>
        <v>2.0201372164625354E-2</v>
      </c>
      <c r="D12" t="s">
        <v>36</v>
      </c>
      <c r="E12" t="s">
        <v>19</v>
      </c>
      <c r="F12">
        <v>1</v>
      </c>
      <c r="G12">
        <f t="shared" si="6"/>
        <v>60</v>
      </c>
      <c r="I12">
        <v>2150</v>
      </c>
      <c r="J12" t="s">
        <v>31</v>
      </c>
      <c r="K12">
        <f t="shared" si="7"/>
        <v>62.5</v>
      </c>
      <c r="L12" cm="1">
        <f t="array" ref="L12">STOWA2024_NDJF_T(A12*60,K12,I12,J12,"")</f>
        <v>129.26211014433562</v>
      </c>
      <c r="M12">
        <f t="shared" si="4"/>
        <v>2.3208657174559225E-2</v>
      </c>
    </row>
    <row r="13" spans="1:13" x14ac:dyDescent="0.3">
      <c r="A13">
        <v>12</v>
      </c>
      <c r="B13">
        <f t="shared" si="5"/>
        <v>1.0658040219766589E-2</v>
      </c>
      <c r="C13">
        <f t="shared" si="1"/>
        <v>1.0658040219766589E-2</v>
      </c>
      <c r="D13" t="s">
        <v>36</v>
      </c>
      <c r="E13" t="s">
        <v>19</v>
      </c>
      <c r="F13">
        <v>1</v>
      </c>
      <c r="G13">
        <f t="shared" si="6"/>
        <v>65</v>
      </c>
      <c r="I13">
        <v>2150</v>
      </c>
      <c r="J13" t="s">
        <v>31</v>
      </c>
      <c r="K13">
        <f t="shared" si="7"/>
        <v>67.5</v>
      </c>
      <c r="L13" cm="1">
        <f t="array" ref="L13">STOWA2024_NDJF_T(A13*60,K13,I13,J13,"")</f>
        <v>239.03207394552874</v>
      </c>
      <c r="M13">
        <f t="shared" si="4"/>
        <v>1.2550616954792636E-2</v>
      </c>
    </row>
    <row r="14" spans="1:13" x14ac:dyDescent="0.3">
      <c r="A14">
        <v>12</v>
      </c>
      <c r="B14">
        <f t="shared" si="5"/>
        <v>5.6887433316137204E-3</v>
      </c>
      <c r="C14">
        <f t="shared" si="1"/>
        <v>5.6887433316137204E-3</v>
      </c>
      <c r="D14" t="s">
        <v>36</v>
      </c>
      <c r="E14" t="s">
        <v>19</v>
      </c>
      <c r="F14">
        <v>1</v>
      </c>
      <c r="G14">
        <f t="shared" si="6"/>
        <v>70</v>
      </c>
      <c r="I14">
        <v>2150</v>
      </c>
      <c r="J14" t="s">
        <v>31</v>
      </c>
      <c r="K14">
        <f t="shared" si="7"/>
        <v>72.5</v>
      </c>
      <c r="L14" cm="1">
        <f t="array" ref="L14">STOWA2024_NDJF_T(A14*60,K14,I14,J14,"")</f>
        <v>437.19837536299349</v>
      </c>
      <c r="M14">
        <f t="shared" si="4"/>
        <v>6.8618736231789157E-3</v>
      </c>
    </row>
    <row r="15" spans="1:13" x14ac:dyDescent="0.3">
      <c r="A15">
        <v>12</v>
      </c>
      <c r="B15">
        <f t="shared" si="5"/>
        <v>3.0702671536739804E-3</v>
      </c>
      <c r="C15">
        <f t="shared" si="1"/>
        <v>3.0702671536739804E-3</v>
      </c>
      <c r="D15" t="s">
        <v>36</v>
      </c>
      <c r="E15" t="s">
        <v>19</v>
      </c>
      <c r="F15">
        <v>1</v>
      </c>
      <c r="G15">
        <f t="shared" si="6"/>
        <v>75</v>
      </c>
      <c r="I15">
        <v>2150</v>
      </c>
      <c r="J15" t="s">
        <v>31</v>
      </c>
      <c r="K15">
        <f t="shared" si="7"/>
        <v>77.5</v>
      </c>
      <c r="L15" cm="1">
        <f t="array" ref="L15">STOWA2024_NDJF_T(A15*60,K15,I15,J15,"")</f>
        <v>791.22135277707389</v>
      </c>
      <c r="M15">
        <f t="shared" si="4"/>
        <v>3.7916064695049352E-3</v>
      </c>
    </row>
    <row r="16" spans="1:13" x14ac:dyDescent="0.3">
      <c r="A16">
        <v>12</v>
      </c>
      <c r="B16">
        <f t="shared" si="5"/>
        <v>1.6749625248320271E-3</v>
      </c>
      <c r="C16">
        <f t="shared" si="1"/>
        <v>1.6749625248320271E-3</v>
      </c>
      <c r="D16" t="s">
        <v>36</v>
      </c>
      <c r="E16" t="s">
        <v>19</v>
      </c>
      <c r="F16">
        <v>1</v>
      </c>
      <c r="G16">
        <f t="shared" si="6"/>
        <v>80</v>
      </c>
      <c r="I16">
        <v>2150</v>
      </c>
      <c r="J16" t="s">
        <v>31</v>
      </c>
      <c r="K16">
        <f t="shared" si="7"/>
        <v>82.5</v>
      </c>
      <c r="L16" cm="1">
        <f t="array" ref="L16">STOWA2024_NDJF_T(A16*60,K16,I16,J16,"")</f>
        <v>1417.3380494864475</v>
      </c>
      <c r="M16">
        <f t="shared" si="4"/>
        <v>2.1166439446729081E-3</v>
      </c>
    </row>
    <row r="17" spans="1:13" x14ac:dyDescent="0.3">
      <c r="A17">
        <v>12</v>
      </c>
      <c r="B17">
        <f t="shared" si="5"/>
        <v>9.2330018507864962E-4</v>
      </c>
      <c r="C17">
        <f t="shared" si="1"/>
        <v>9.2330018507864962E-4</v>
      </c>
      <c r="D17" t="s">
        <v>36</v>
      </c>
      <c r="E17" t="s">
        <v>19</v>
      </c>
      <c r="F17">
        <v>1</v>
      </c>
      <c r="G17">
        <f t="shared" si="6"/>
        <v>85</v>
      </c>
      <c r="I17">
        <v>2150</v>
      </c>
      <c r="J17" t="s">
        <v>31</v>
      </c>
      <c r="K17">
        <f t="shared" si="7"/>
        <v>87.5</v>
      </c>
      <c r="L17" cm="1">
        <f t="array" ref="L17">STOWA2024_NDJF_T(A17*60,K17,I17,J17,"")</f>
        <v>2513.944515887033</v>
      </c>
      <c r="M17">
        <f t="shared" si="4"/>
        <v>1.1933437595942585E-3</v>
      </c>
    </row>
    <row r="18" spans="1:13" x14ac:dyDescent="0.3">
      <c r="A18">
        <v>12</v>
      </c>
      <c r="B18">
        <f t="shared" si="5"/>
        <v>5.1408810716137916E-4</v>
      </c>
      <c r="C18">
        <f t="shared" si="1"/>
        <v>5.1408810716137916E-4</v>
      </c>
      <c r="D18" t="s">
        <v>36</v>
      </c>
      <c r="E18" t="s">
        <v>19</v>
      </c>
      <c r="F18">
        <v>1</v>
      </c>
      <c r="G18">
        <f t="shared" si="6"/>
        <v>90</v>
      </c>
      <c r="I18">
        <v>2150</v>
      </c>
      <c r="J18" t="s">
        <v>31</v>
      </c>
      <c r="K18">
        <f t="shared" si="7"/>
        <v>92.5</v>
      </c>
      <c r="L18" cm="1">
        <f t="array" ref="L18">STOWA2024_NDJF_T(A18*60,K18,I18,J18,"")</f>
        <v>4416.599242501622</v>
      </c>
      <c r="M18">
        <f t="shared" si="4"/>
        <v>6.7925565243287934E-4</v>
      </c>
    </row>
    <row r="19" spans="1:13" x14ac:dyDescent="0.3">
      <c r="A19">
        <v>12</v>
      </c>
      <c r="B19">
        <f t="shared" si="5"/>
        <v>2.8903102073482578E-4</v>
      </c>
      <c r="C19">
        <f t="shared" si="1"/>
        <v>2.8903102073482578E-4</v>
      </c>
      <c r="D19" t="s">
        <v>36</v>
      </c>
      <c r="E19" t="s">
        <v>19</v>
      </c>
      <c r="F19">
        <v>1</v>
      </c>
      <c r="G19">
        <f t="shared" si="6"/>
        <v>95</v>
      </c>
      <c r="I19">
        <v>2150</v>
      </c>
      <c r="J19" t="s">
        <v>31</v>
      </c>
      <c r="K19">
        <f t="shared" si="7"/>
        <v>97.5</v>
      </c>
      <c r="L19" cm="1">
        <f t="array" ref="L19">STOWA2024_NDJF_T(A19*60,K19,I19,J19,"")</f>
        <v>7687.8796372888319</v>
      </c>
      <c r="M19">
        <f t="shared" si="4"/>
        <v>3.9022463169805356E-4</v>
      </c>
    </row>
    <row r="20" spans="1:13" x14ac:dyDescent="0.3">
      <c r="A20">
        <v>12</v>
      </c>
      <c r="B20">
        <f t="shared" si="5"/>
        <v>1.6403377551696337E-4</v>
      </c>
      <c r="C20">
        <f t="shared" si="1"/>
        <v>1.6403377551696337E-4</v>
      </c>
      <c r="D20" t="s">
        <v>36</v>
      </c>
      <c r="E20" t="s">
        <v>19</v>
      </c>
      <c r="F20">
        <v>1</v>
      </c>
      <c r="G20">
        <f t="shared" si="6"/>
        <v>100</v>
      </c>
      <c r="I20">
        <v>2150</v>
      </c>
      <c r="J20" t="s">
        <v>31</v>
      </c>
      <c r="K20">
        <f t="shared" si="7"/>
        <v>102.5</v>
      </c>
      <c r="L20" cm="1">
        <f t="array" ref="L20">STOWA2024_NDJF_T(A20*60,K20,I20,J20,"")</f>
        <v>13263.135613219378</v>
      </c>
      <c r="M20">
        <f t="shared" si="4"/>
        <v>2.2619085618109019E-4</v>
      </c>
    </row>
    <row r="21" spans="1:13" x14ac:dyDescent="0.3">
      <c r="A21">
        <v>12</v>
      </c>
      <c r="B21">
        <f t="shared" si="5"/>
        <v>9.3939034085900792E-5</v>
      </c>
      <c r="C21">
        <f t="shared" si="1"/>
        <v>9.3939034085900792E-5</v>
      </c>
      <c r="D21" t="s">
        <v>36</v>
      </c>
      <c r="E21" t="s">
        <v>19</v>
      </c>
      <c r="F21">
        <v>1</v>
      </c>
      <c r="G21">
        <f t="shared" si="6"/>
        <v>105</v>
      </c>
      <c r="I21">
        <v>2150</v>
      </c>
      <c r="J21" t="s">
        <v>31</v>
      </c>
      <c r="K21">
        <f t="shared" si="7"/>
        <v>107.5</v>
      </c>
      <c r="L21" cm="1">
        <f t="array" ref="L21">STOWA2024_NDJF_T(A21*60,K21,I21,J21,"")</f>
        <v>22683.997486558059</v>
      </c>
      <c r="M21">
        <f t="shared" si="4"/>
        <v>1.322518220951894E-4</v>
      </c>
    </row>
    <row r="22" spans="1:13" x14ac:dyDescent="0.3">
      <c r="A22">
        <v>12</v>
      </c>
      <c r="B22">
        <f t="shared" si="5"/>
        <v>5.4273961109162417E-5</v>
      </c>
      <c r="C22">
        <f t="shared" si="1"/>
        <v>5.4273961109162417E-5</v>
      </c>
      <c r="D22" t="s">
        <v>36</v>
      </c>
      <c r="E22" t="s">
        <v>19</v>
      </c>
      <c r="F22">
        <v>1</v>
      </c>
      <c r="G22">
        <f t="shared" si="6"/>
        <v>110</v>
      </c>
      <c r="I22">
        <v>2150</v>
      </c>
      <c r="J22" t="s">
        <v>31</v>
      </c>
      <c r="K22">
        <f t="shared" si="7"/>
        <v>112.5</v>
      </c>
      <c r="L22" cm="1">
        <f t="array" ref="L22">STOWA2024_NDJF_T(A22*60,K22,I22,J22,"")</f>
        <v>38472.458234492689</v>
      </c>
      <c r="M22">
        <f t="shared" si="4"/>
        <v>7.7977860986026983E-5</v>
      </c>
    </row>
    <row r="23" spans="1:13" x14ac:dyDescent="0.3">
      <c r="A23">
        <v>12</v>
      </c>
      <c r="B23">
        <f t="shared" si="5"/>
        <v>3.1625970105604845E-5</v>
      </c>
      <c r="C23">
        <f t="shared" si="1"/>
        <v>3.1625970105604845E-5</v>
      </c>
      <c r="D23" t="s">
        <v>36</v>
      </c>
      <c r="E23" t="s">
        <v>19</v>
      </c>
      <c r="F23">
        <v>1</v>
      </c>
      <c r="G23">
        <f t="shared" si="6"/>
        <v>115</v>
      </c>
      <c r="I23">
        <v>2150</v>
      </c>
      <c r="J23" t="s">
        <v>31</v>
      </c>
      <c r="K23">
        <f t="shared" si="7"/>
        <v>117.5</v>
      </c>
      <c r="L23" cm="1">
        <f t="array" ref="L23">STOWA2024_NDJF_T(A23*60,K23,I23,J23,"")</f>
        <v>64722.278703566844</v>
      </c>
      <c r="M23">
        <f t="shared" si="4"/>
        <v>4.6351890880422137E-5</v>
      </c>
    </row>
    <row r="24" spans="1:13" x14ac:dyDescent="0.3">
      <c r="A24">
        <v>12</v>
      </c>
      <c r="B24">
        <f t="shared" si="5"/>
        <v>1.8581129784588652E-5</v>
      </c>
      <c r="C24">
        <f t="shared" si="1"/>
        <v>1.8581129784588652E-5</v>
      </c>
      <c r="D24" t="s">
        <v>36</v>
      </c>
      <c r="E24" t="s">
        <v>19</v>
      </c>
      <c r="F24">
        <v>1</v>
      </c>
      <c r="G24">
        <f t="shared" si="6"/>
        <v>120</v>
      </c>
      <c r="I24">
        <v>2150</v>
      </c>
      <c r="J24" t="s">
        <v>31</v>
      </c>
      <c r="K24">
        <f t="shared" si="7"/>
        <v>122.5</v>
      </c>
      <c r="L24" cm="1">
        <f t="array" ref="L24">STOWA2024_NDJF_T(A24*60,K24,I24,J24,"")</f>
        <v>108027.28775230066</v>
      </c>
      <c r="M24">
        <f t="shared" si="4"/>
        <v>2.7770761095833486E-5</v>
      </c>
    </row>
    <row r="25" spans="1:13" x14ac:dyDescent="0.3">
      <c r="A25">
        <v>12</v>
      </c>
      <c r="B25">
        <f t="shared" si="5"/>
        <v>1.1004575105742426E-5</v>
      </c>
      <c r="C25">
        <f t="shared" si="1"/>
        <v>1.1004575105742426E-5</v>
      </c>
      <c r="D25" t="s">
        <v>36</v>
      </c>
      <c r="E25" t="s">
        <v>19</v>
      </c>
      <c r="F25">
        <v>1</v>
      </c>
      <c r="G25">
        <f t="shared" si="6"/>
        <v>125</v>
      </c>
      <c r="I25">
        <v>2150</v>
      </c>
      <c r="J25" t="s">
        <v>31</v>
      </c>
      <c r="K25">
        <f t="shared" si="7"/>
        <v>127.5</v>
      </c>
      <c r="L25" cm="1">
        <f t="array" ref="L25">STOWA2024_NDJF_T(A25*60,K25,I25,J25,"")</f>
        <v>178931.57106649195</v>
      </c>
      <c r="M25">
        <f t="shared" si="4"/>
        <v>1.676618599009106E-5</v>
      </c>
    </row>
    <row r="26" spans="1:13" x14ac:dyDescent="0.3">
      <c r="A26">
        <v>12</v>
      </c>
      <c r="B26">
        <f t="shared" si="5"/>
        <v>6.5685240946220867E-6</v>
      </c>
      <c r="C26">
        <f t="shared" si="1"/>
        <v>6.5685240946220867E-6</v>
      </c>
      <c r="D26" t="s">
        <v>36</v>
      </c>
      <c r="E26" t="s">
        <v>19</v>
      </c>
      <c r="F26">
        <v>1</v>
      </c>
      <c r="G26">
        <f t="shared" si="6"/>
        <v>130</v>
      </c>
      <c r="I26">
        <v>2150</v>
      </c>
      <c r="J26" t="s">
        <v>31</v>
      </c>
      <c r="K26">
        <f t="shared" si="7"/>
        <v>132.5</v>
      </c>
      <c r="L26" cm="1">
        <f t="array" ref="L26">STOWA2024_NDJF_T(A26*60,K26,I26,J26,"")</f>
        <v>294185.0819091149</v>
      </c>
      <c r="M26">
        <f t="shared" si="4"/>
        <v>1.0197661895468974E-5</v>
      </c>
    </row>
    <row r="27" spans="1:13" x14ac:dyDescent="0.3">
      <c r="A27">
        <v>12</v>
      </c>
      <c r="B27">
        <f t="shared" si="5"/>
        <v>3.9502868343708137E-6</v>
      </c>
      <c r="C27">
        <f t="shared" si="1"/>
        <v>3.9502868343708137E-6</v>
      </c>
      <c r="D27" t="s">
        <v>36</v>
      </c>
      <c r="E27" t="s">
        <v>19</v>
      </c>
      <c r="F27">
        <v>1</v>
      </c>
      <c r="G27">
        <f t="shared" si="6"/>
        <v>135</v>
      </c>
      <c r="I27">
        <v>2150</v>
      </c>
      <c r="J27" t="s">
        <v>31</v>
      </c>
      <c r="K27">
        <f t="shared" si="7"/>
        <v>137.5</v>
      </c>
      <c r="L27" cm="1">
        <f t="array" ref="L27">STOWA2024_NDJF_T(A27*60,K27,I27,J27,"")</f>
        <v>480201.68001129449</v>
      </c>
      <c r="M27">
        <f t="shared" si="4"/>
        <v>6.2473750610981598E-6</v>
      </c>
    </row>
    <row r="28" spans="1:13" x14ac:dyDescent="0.3">
      <c r="A28">
        <v>12</v>
      </c>
      <c r="B28">
        <f t="shared" si="5"/>
        <v>2.3931622260159617E-6</v>
      </c>
      <c r="C28">
        <f t="shared" si="1"/>
        <v>2.3931622260159617E-6</v>
      </c>
      <c r="D28" t="s">
        <v>36</v>
      </c>
      <c r="E28" t="s">
        <v>19</v>
      </c>
      <c r="F28">
        <v>1</v>
      </c>
      <c r="G28">
        <f t="shared" si="6"/>
        <v>140</v>
      </c>
      <c r="I28">
        <v>2150</v>
      </c>
      <c r="J28" t="s">
        <v>31</v>
      </c>
      <c r="K28">
        <f t="shared" si="7"/>
        <v>142.5</v>
      </c>
      <c r="L28" cm="1">
        <f t="array" ref="L28">STOWA2024_NDJF_T(A28*60,K28,I28,J28,"")</f>
        <v>778369.05442613398</v>
      </c>
      <c r="M28">
        <f t="shared" si="4"/>
        <v>3.8542128350821981E-6</v>
      </c>
    </row>
    <row r="29" spans="1:13" x14ac:dyDescent="0.3">
      <c r="A29">
        <v>12</v>
      </c>
      <c r="B29">
        <f t="shared" si="5"/>
        <v>1.4601847950223092E-6</v>
      </c>
      <c r="C29">
        <f t="shared" si="1"/>
        <v>1.4601847950223092E-6</v>
      </c>
      <c r="D29" t="s">
        <v>36</v>
      </c>
      <c r="E29" t="s">
        <v>19</v>
      </c>
      <c r="F29">
        <v>1</v>
      </c>
      <c r="G29">
        <f t="shared" si="6"/>
        <v>145</v>
      </c>
      <c r="I29">
        <v>2150</v>
      </c>
      <c r="J29" t="s">
        <v>31</v>
      </c>
      <c r="K29">
        <f t="shared" si="7"/>
        <v>147.5</v>
      </c>
      <c r="L29" cm="1">
        <f t="array" ref="L29">STOWA2024_NDJF_T(A29*60,K29,I29,J29,"")</f>
        <v>1253118.1547585183</v>
      </c>
      <c r="M29">
        <f t="shared" si="4"/>
        <v>2.394028040059889E-6</v>
      </c>
    </row>
    <row r="30" spans="1:13" x14ac:dyDescent="0.3">
      <c r="A30">
        <v>12</v>
      </c>
      <c r="B30">
        <f t="shared" si="5"/>
        <v>8.9711678854172815E-7</v>
      </c>
      <c r="C30">
        <f t="shared" si="1"/>
        <v>8.9711678854172815E-7</v>
      </c>
      <c r="D30" t="s">
        <v>36</v>
      </c>
      <c r="E30" t="s">
        <v>19</v>
      </c>
      <c r="F30">
        <v>1</v>
      </c>
      <c r="G30">
        <f t="shared" si="6"/>
        <v>150</v>
      </c>
      <c r="I30">
        <v>2150</v>
      </c>
      <c r="J30" t="s">
        <v>31</v>
      </c>
      <c r="K30">
        <f t="shared" si="7"/>
        <v>152.5</v>
      </c>
      <c r="L30" cm="1">
        <f t="array" ref="L30">STOWA2024_NDJF_T(A30*60,K30,I30,J30,"")</f>
        <v>2004126.8291339339</v>
      </c>
      <c r="M30">
        <f t="shared" si="4"/>
        <v>1.4969112515181608E-6</v>
      </c>
    </row>
    <row r="31" spans="1:13" x14ac:dyDescent="0.3">
      <c r="A31">
        <v>12</v>
      </c>
      <c r="B31">
        <f t="shared" si="5"/>
        <v>5.5489719097252569E-7</v>
      </c>
      <c r="C31">
        <f t="shared" si="1"/>
        <v>5.5489719097252569E-7</v>
      </c>
      <c r="D31" t="s">
        <v>36</v>
      </c>
      <c r="E31" t="s">
        <v>19</v>
      </c>
      <c r="F31">
        <v>1</v>
      </c>
      <c r="G31">
        <f t="shared" si="6"/>
        <v>155</v>
      </c>
      <c r="I31">
        <v>2150</v>
      </c>
      <c r="J31" t="s">
        <v>31</v>
      </c>
      <c r="K31">
        <f t="shared" si="7"/>
        <v>157.5</v>
      </c>
      <c r="L31" cm="1">
        <f t="array" ref="L31">STOWA2024_NDJF_T(A31*60,K31,I31,J31,"")</f>
        <v>3184665.8406163645</v>
      </c>
      <c r="M31">
        <f t="shared" si="4"/>
        <v>9.4201406054563513E-7</v>
      </c>
    </row>
    <row r="32" spans="1:13" x14ac:dyDescent="0.3">
      <c r="A32">
        <v>12</v>
      </c>
      <c r="B32" s="1">
        <f>M31</f>
        <v>9.4201406054563513E-7</v>
      </c>
      <c r="C32">
        <f t="shared" si="1"/>
        <v>9.4201406054563513E-7</v>
      </c>
      <c r="D32" t="s">
        <v>36</v>
      </c>
      <c r="E32" t="s">
        <v>19</v>
      </c>
      <c r="F32">
        <v>1</v>
      </c>
      <c r="G32">
        <f t="shared" si="6"/>
        <v>160</v>
      </c>
      <c r="I32">
        <v>2150</v>
      </c>
      <c r="J32" t="s">
        <v>31</v>
      </c>
      <c r="K32" s="1">
        <v>444</v>
      </c>
      <c r="L32" cm="1">
        <f t="array" ref="L32">STOWA2024_NDJF_T(A32*60,K32,I32,J32,"")</f>
        <v>946627273320989</v>
      </c>
      <c r="M32">
        <f t="shared" si="4"/>
        <v>3.1691459611926253E-15</v>
      </c>
    </row>
    <row r="33" spans="1:13" x14ac:dyDescent="0.3">
      <c r="A33">
        <v>24</v>
      </c>
      <c r="B33" s="1">
        <f>365.25*24/A33 - M33</f>
        <v>302.56393405457464</v>
      </c>
      <c r="C33">
        <f>B33</f>
        <v>302.56393405457464</v>
      </c>
      <c r="D33" t="s">
        <v>36</v>
      </c>
      <c r="E33" t="s">
        <v>19</v>
      </c>
      <c r="F33">
        <v>1</v>
      </c>
      <c r="G33">
        <v>10</v>
      </c>
      <c r="I33">
        <v>2150</v>
      </c>
      <c r="J33" t="s">
        <v>31</v>
      </c>
      <c r="K33" s="1">
        <v>12.5</v>
      </c>
      <c r="L33" cm="1">
        <f t="array" ref="L33">STOWA2024_NDJF_T(A33*60,K33,I33,J33,"")</f>
        <v>4.7857525508329196E-2</v>
      </c>
      <c r="M33">
        <f t="shared" si="4"/>
        <v>62.686065945425355</v>
      </c>
    </row>
    <row r="34" spans="1:13" x14ac:dyDescent="0.3">
      <c r="A34">
        <v>24</v>
      </c>
      <c r="B34">
        <f t="shared" ref="B34:B38" si="8">M33-M34</f>
        <v>33.129200352258003</v>
      </c>
      <c r="C34">
        <f t="shared" ref="C34:C63" si="9">B34</f>
        <v>33.129200352258003</v>
      </c>
      <c r="D34" t="s">
        <v>36</v>
      </c>
      <c r="E34" t="s">
        <v>19</v>
      </c>
      <c r="F34">
        <v>1</v>
      </c>
      <c r="G34">
        <f t="shared" ref="G34:G38" si="10">G33+5</f>
        <v>15</v>
      </c>
      <c r="I34">
        <v>2150</v>
      </c>
      <c r="J34" t="s">
        <v>31</v>
      </c>
      <c r="K34">
        <f t="shared" ref="K34:K38" si="11">AVERAGE(G34:G35)</f>
        <v>17.5</v>
      </c>
      <c r="L34" cm="1">
        <f t="array" ref="L34">STOWA2024_NDJF_T(A34*60,K34,I34,J34,"")</f>
        <v>0.10149926048631858</v>
      </c>
      <c r="M34">
        <f t="shared" si="4"/>
        <v>29.556865593167352</v>
      </c>
    </row>
    <row r="35" spans="1:13" x14ac:dyDescent="0.3">
      <c r="A35">
        <v>24</v>
      </c>
      <c r="B35">
        <f t="shared" si="8"/>
        <v>15.063985015805333</v>
      </c>
      <c r="C35">
        <f t="shared" si="9"/>
        <v>15.063985015805333</v>
      </c>
      <c r="D35" t="s">
        <v>36</v>
      </c>
      <c r="E35" t="s">
        <v>19</v>
      </c>
      <c r="F35">
        <v>1</v>
      </c>
      <c r="G35">
        <f t="shared" si="10"/>
        <v>20</v>
      </c>
      <c r="I35">
        <v>2150</v>
      </c>
      <c r="J35" t="s">
        <v>31</v>
      </c>
      <c r="K35">
        <f t="shared" si="11"/>
        <v>22.5</v>
      </c>
      <c r="L35" cm="1">
        <f t="array" ref="L35">STOWA2024_NDJF_T(A35*60,K35,I35,J35,"")</f>
        <v>0.20699818672942222</v>
      </c>
      <c r="M35">
        <f t="shared" si="4"/>
        <v>14.492880577362019</v>
      </c>
    </row>
    <row r="36" spans="1:13" x14ac:dyDescent="0.3">
      <c r="A36">
        <v>24</v>
      </c>
      <c r="B36">
        <f t="shared" si="8"/>
        <v>7.1317677466350844</v>
      </c>
      <c r="C36">
        <f t="shared" si="9"/>
        <v>7.1317677466350844</v>
      </c>
      <c r="D36" t="s">
        <v>36</v>
      </c>
      <c r="E36" t="s">
        <v>19</v>
      </c>
      <c r="F36">
        <v>1</v>
      </c>
      <c r="G36">
        <f t="shared" si="10"/>
        <v>25</v>
      </c>
      <c r="I36">
        <v>2150</v>
      </c>
      <c r="J36" t="s">
        <v>31</v>
      </c>
      <c r="K36">
        <f t="shared" si="11"/>
        <v>27.5</v>
      </c>
      <c r="L36" cm="1">
        <f t="array" ref="L36">STOWA2024_NDJF_T(A36*60,K36,I36,J36,"")</f>
        <v>0.4075470746049874</v>
      </c>
      <c r="M36">
        <f t="shared" si="4"/>
        <v>7.3611128307269347</v>
      </c>
    </row>
    <row r="37" spans="1:13" x14ac:dyDescent="0.3">
      <c r="A37">
        <v>24</v>
      </c>
      <c r="B37">
        <f t="shared" si="8"/>
        <v>3.5008638093746658</v>
      </c>
      <c r="C37">
        <f t="shared" si="9"/>
        <v>3.5008638093746658</v>
      </c>
      <c r="D37" t="s">
        <v>36</v>
      </c>
      <c r="E37" t="s">
        <v>19</v>
      </c>
      <c r="F37">
        <v>1</v>
      </c>
      <c r="G37">
        <f t="shared" si="10"/>
        <v>30</v>
      </c>
      <c r="I37">
        <v>2150</v>
      </c>
      <c r="J37" t="s">
        <v>31</v>
      </c>
      <c r="K37">
        <f t="shared" si="11"/>
        <v>32.5</v>
      </c>
      <c r="L37" cm="1">
        <f t="array" ref="L37">STOWA2024_NDJF_T(A37*60,K37,I37,J37,"")</f>
        <v>0.77715193590000098</v>
      </c>
      <c r="M37">
        <f t="shared" si="4"/>
        <v>3.8602490213522689</v>
      </c>
    </row>
    <row r="38" spans="1:13" x14ac:dyDescent="0.3">
      <c r="A38">
        <v>24</v>
      </c>
      <c r="B38">
        <f t="shared" si="8"/>
        <v>1.7758882816338137</v>
      </c>
      <c r="C38">
        <f t="shared" si="9"/>
        <v>1.7758882816338137</v>
      </c>
      <c r="D38" t="s">
        <v>36</v>
      </c>
      <c r="E38" t="s">
        <v>19</v>
      </c>
      <c r="F38">
        <v>1</v>
      </c>
      <c r="G38">
        <f t="shared" si="10"/>
        <v>35</v>
      </c>
      <c r="I38">
        <v>2150</v>
      </c>
      <c r="J38" t="s">
        <v>31</v>
      </c>
      <c r="K38">
        <f t="shared" si="11"/>
        <v>37.5</v>
      </c>
      <c r="L38" cm="1">
        <f t="array" ref="L38">STOWA2024_NDJF_T(A38*60,K38,I38,J38,"")</f>
        <v>1.4392902067447426</v>
      </c>
      <c r="M38">
        <f t="shared" si="4"/>
        <v>2.0843607397184551</v>
      </c>
    </row>
    <row r="39" spans="1:13" x14ac:dyDescent="0.3">
      <c r="A39">
        <v>24</v>
      </c>
      <c r="B39">
        <f>M38-M39</f>
        <v>0.92880964673977173</v>
      </c>
      <c r="C39">
        <f t="shared" si="9"/>
        <v>0.92880964673977173</v>
      </c>
      <c r="D39" t="s">
        <v>36</v>
      </c>
      <c r="E39" t="s">
        <v>19</v>
      </c>
      <c r="F39">
        <v>1</v>
      </c>
      <c r="G39">
        <f>G38+5</f>
        <v>40</v>
      </c>
      <c r="I39">
        <v>2150</v>
      </c>
      <c r="J39" t="s">
        <v>31</v>
      </c>
      <c r="K39">
        <f>AVERAGE(G39:G40)</f>
        <v>42.5</v>
      </c>
      <c r="L39" cm="1">
        <f t="array" ref="L39">STOWA2024_NDJF_T(A39*60,K39,I39,J39,"")</f>
        <v>2.5961638721372755</v>
      </c>
      <c r="M39">
        <f t="shared" si="4"/>
        <v>1.1555510929786834</v>
      </c>
    </row>
    <row r="40" spans="1:13" x14ac:dyDescent="0.3">
      <c r="A40">
        <v>24</v>
      </c>
      <c r="B40">
        <f t="shared" ref="B40:B62" si="12">M39-M40</f>
        <v>0.49914075544973269</v>
      </c>
      <c r="C40">
        <f t="shared" si="9"/>
        <v>0.49914075544973269</v>
      </c>
      <c r="D40" t="s">
        <v>36</v>
      </c>
      <c r="E40" t="s">
        <v>19</v>
      </c>
      <c r="F40">
        <v>1</v>
      </c>
      <c r="G40">
        <f t="shared" ref="G40:G63" si="13">G39+5</f>
        <v>45</v>
      </c>
      <c r="I40">
        <v>2150</v>
      </c>
      <c r="J40" t="s">
        <v>31</v>
      </c>
      <c r="K40">
        <f t="shared" ref="K40:K62" si="14">AVERAGE(G40:G41)</f>
        <v>47.5</v>
      </c>
      <c r="L40" cm="1">
        <f t="array" ref="L40">STOWA2024_NDJF_T(A40*60,K40,I40,J40,"")</f>
        <v>4.570311935204229</v>
      </c>
      <c r="M40">
        <f t="shared" si="4"/>
        <v>0.65641033752895073</v>
      </c>
    </row>
    <row r="41" spans="1:13" x14ac:dyDescent="0.3">
      <c r="A41">
        <v>24</v>
      </c>
      <c r="B41">
        <f t="shared" si="12"/>
        <v>0.27507155142442047</v>
      </c>
      <c r="C41">
        <f t="shared" si="9"/>
        <v>0.27507155142442047</v>
      </c>
      <c r="D41" t="s">
        <v>36</v>
      </c>
      <c r="E41" t="s">
        <v>19</v>
      </c>
      <c r="F41">
        <v>1</v>
      </c>
      <c r="G41">
        <f t="shared" si="13"/>
        <v>50</v>
      </c>
      <c r="I41">
        <v>2150</v>
      </c>
      <c r="J41" t="s">
        <v>31</v>
      </c>
      <c r="K41">
        <f t="shared" si="14"/>
        <v>52.5</v>
      </c>
      <c r="L41" cm="1">
        <f t="array" ref="L41">STOWA2024_NDJF_T(A41*60,K41,I41,J41,"")</f>
        <v>7.8670203748371366</v>
      </c>
      <c r="M41">
        <f t="shared" si="4"/>
        <v>0.38133878610453026</v>
      </c>
    </row>
    <row r="42" spans="1:13" x14ac:dyDescent="0.3">
      <c r="A42">
        <v>24</v>
      </c>
      <c r="B42">
        <f t="shared" si="12"/>
        <v>0.15517055728218004</v>
      </c>
      <c r="C42">
        <f t="shared" si="9"/>
        <v>0.15517055728218004</v>
      </c>
      <c r="D42" t="s">
        <v>36</v>
      </c>
      <c r="E42" t="s">
        <v>19</v>
      </c>
      <c r="F42">
        <v>1</v>
      </c>
      <c r="G42">
        <f t="shared" si="13"/>
        <v>55</v>
      </c>
      <c r="I42">
        <v>2150</v>
      </c>
      <c r="J42" t="s">
        <v>31</v>
      </c>
      <c r="K42">
        <f t="shared" si="14"/>
        <v>57.5</v>
      </c>
      <c r="L42" cm="1">
        <f t="array" ref="L42">STOWA2024_NDJF_T(A42*60,K42,I42,J42,"")</f>
        <v>13.26446254463278</v>
      </c>
      <c r="M42">
        <f t="shared" si="4"/>
        <v>0.22616822882235021</v>
      </c>
    </row>
    <row r="43" spans="1:13" x14ac:dyDescent="0.3">
      <c r="A43">
        <v>24</v>
      </c>
      <c r="B43">
        <f t="shared" si="12"/>
        <v>8.9427261606745467E-2</v>
      </c>
      <c r="C43">
        <f t="shared" si="9"/>
        <v>8.9427261606745467E-2</v>
      </c>
      <c r="D43" t="s">
        <v>36</v>
      </c>
      <c r="E43" t="s">
        <v>19</v>
      </c>
      <c r="F43">
        <v>1</v>
      </c>
      <c r="G43">
        <f t="shared" si="13"/>
        <v>60</v>
      </c>
      <c r="I43">
        <v>2150</v>
      </c>
      <c r="J43" t="s">
        <v>31</v>
      </c>
      <c r="K43">
        <f t="shared" si="14"/>
        <v>62.5</v>
      </c>
      <c r="L43" cm="1">
        <f t="array" ref="L43">STOWA2024_NDJF_T(A43*60,K43,I43,J43,"")</f>
        <v>21.939291940723106</v>
      </c>
      <c r="M43">
        <f t="shared" si="4"/>
        <v>0.13674096721560475</v>
      </c>
    </row>
    <row r="44" spans="1:13" x14ac:dyDescent="0.3">
      <c r="A44">
        <v>24</v>
      </c>
      <c r="B44">
        <f t="shared" si="12"/>
        <v>5.2581849111317677E-2</v>
      </c>
      <c r="C44">
        <f t="shared" si="9"/>
        <v>5.2581849111317677E-2</v>
      </c>
      <c r="D44" t="s">
        <v>36</v>
      </c>
      <c r="E44" t="s">
        <v>19</v>
      </c>
      <c r="F44">
        <v>1</v>
      </c>
      <c r="G44">
        <f t="shared" si="13"/>
        <v>65</v>
      </c>
      <c r="I44">
        <v>2150</v>
      </c>
      <c r="J44" t="s">
        <v>31</v>
      </c>
      <c r="K44">
        <f t="shared" si="14"/>
        <v>67.5</v>
      </c>
      <c r="L44" cm="1">
        <f t="array" ref="L44">STOWA2024_NDJF_T(A44*60,K44,I44,J44,"")</f>
        <v>35.646761367942375</v>
      </c>
      <c r="M44">
        <f t="shared" si="4"/>
        <v>8.415911810428707E-2</v>
      </c>
    </row>
    <row r="45" spans="1:13" x14ac:dyDescent="0.3">
      <c r="A45">
        <v>24</v>
      </c>
      <c r="B45">
        <f t="shared" si="12"/>
        <v>3.1494052621136373E-2</v>
      </c>
      <c r="C45">
        <f t="shared" si="9"/>
        <v>3.1494052621136373E-2</v>
      </c>
      <c r="D45" t="s">
        <v>36</v>
      </c>
      <c r="E45" t="s">
        <v>19</v>
      </c>
      <c r="F45">
        <v>1</v>
      </c>
      <c r="G45">
        <f t="shared" si="13"/>
        <v>70</v>
      </c>
      <c r="I45">
        <v>2150</v>
      </c>
      <c r="J45" t="s">
        <v>31</v>
      </c>
      <c r="K45">
        <f t="shared" si="14"/>
        <v>72.5</v>
      </c>
      <c r="L45" cm="1">
        <f t="array" ref="L45">STOWA2024_NDJF_T(A45*60,K45,I45,J45,"")</f>
        <v>56.963757141055858</v>
      </c>
      <c r="M45">
        <f t="shared" si="4"/>
        <v>5.2665065483150697E-2</v>
      </c>
    </row>
    <row r="46" spans="1:13" x14ac:dyDescent="0.3">
      <c r="A46">
        <v>24</v>
      </c>
      <c r="B46">
        <f t="shared" si="12"/>
        <v>1.9193676796763683E-2</v>
      </c>
      <c r="C46">
        <f t="shared" si="9"/>
        <v>1.9193676796763683E-2</v>
      </c>
      <c r="D46" t="s">
        <v>36</v>
      </c>
      <c r="E46" t="s">
        <v>19</v>
      </c>
      <c r="F46">
        <v>1</v>
      </c>
      <c r="G46">
        <f t="shared" si="13"/>
        <v>75</v>
      </c>
      <c r="I46">
        <v>2150</v>
      </c>
      <c r="J46" t="s">
        <v>31</v>
      </c>
      <c r="K46">
        <f t="shared" si="14"/>
        <v>77.5</v>
      </c>
      <c r="L46" cm="1">
        <f t="array" ref="L46">STOWA2024_NDJF_T(A46*60,K46,I46,J46,"")</f>
        <v>89.628787980945518</v>
      </c>
      <c r="M46">
        <f t="shared" si="4"/>
        <v>3.3471388686387014E-2</v>
      </c>
    </row>
    <row r="47" spans="1:13" x14ac:dyDescent="0.3">
      <c r="A47">
        <v>24</v>
      </c>
      <c r="B47">
        <f t="shared" si="12"/>
        <v>1.1887260304205279E-2</v>
      </c>
      <c r="C47">
        <f t="shared" si="9"/>
        <v>1.1887260304205279E-2</v>
      </c>
      <c r="D47" t="s">
        <v>36</v>
      </c>
      <c r="E47" t="s">
        <v>19</v>
      </c>
      <c r="F47">
        <v>1</v>
      </c>
      <c r="G47">
        <f t="shared" si="13"/>
        <v>80</v>
      </c>
      <c r="I47">
        <v>2150</v>
      </c>
      <c r="J47" t="s">
        <v>31</v>
      </c>
      <c r="K47">
        <f t="shared" si="14"/>
        <v>82.5</v>
      </c>
      <c r="L47" cm="1">
        <f t="array" ref="L47">STOWA2024_NDJF_T(A47*60,K47,I47,J47,"")</f>
        <v>138.99101908959079</v>
      </c>
      <c r="M47">
        <f t="shared" si="4"/>
        <v>2.1584128382181735E-2</v>
      </c>
    </row>
    <row r="48" spans="1:13" x14ac:dyDescent="0.3">
      <c r="A48">
        <v>24</v>
      </c>
      <c r="B48">
        <f t="shared" si="12"/>
        <v>7.4745841216307934E-3</v>
      </c>
      <c r="C48">
        <f t="shared" si="9"/>
        <v>7.4745841216307934E-3</v>
      </c>
      <c r="D48" t="s">
        <v>36</v>
      </c>
      <c r="E48" t="s">
        <v>19</v>
      </c>
      <c r="F48">
        <v>1</v>
      </c>
      <c r="G48">
        <f t="shared" si="13"/>
        <v>85</v>
      </c>
      <c r="I48">
        <v>2150</v>
      </c>
      <c r="J48" t="s">
        <v>31</v>
      </c>
      <c r="K48">
        <f t="shared" si="14"/>
        <v>87.5</v>
      </c>
      <c r="L48" cm="1">
        <f t="array" ref="L48">STOWA2024_NDJF_T(A48*60,K48,I48,J48,"")</f>
        <v>212.62203403604883</v>
      </c>
      <c r="M48">
        <f t="shared" si="4"/>
        <v>1.4109544260550942E-2</v>
      </c>
    </row>
    <row r="49" spans="1:13" x14ac:dyDescent="0.3">
      <c r="A49">
        <v>24</v>
      </c>
      <c r="B49">
        <f t="shared" si="12"/>
        <v>4.7674736090004086E-3</v>
      </c>
      <c r="C49">
        <f t="shared" si="9"/>
        <v>4.7674736090004086E-3</v>
      </c>
      <c r="D49" t="s">
        <v>36</v>
      </c>
      <c r="E49" t="s">
        <v>19</v>
      </c>
      <c r="F49">
        <v>1</v>
      </c>
      <c r="G49">
        <f t="shared" si="13"/>
        <v>90</v>
      </c>
      <c r="I49">
        <v>2150</v>
      </c>
      <c r="J49" t="s">
        <v>31</v>
      </c>
      <c r="K49">
        <f t="shared" si="14"/>
        <v>92.5</v>
      </c>
      <c r="L49" cm="1">
        <f t="array" ref="L49">STOWA2024_NDJF_T(A49*60,K49,I49,J49,"")</f>
        <v>321.12795031175239</v>
      </c>
      <c r="M49">
        <f t="shared" si="4"/>
        <v>9.3420706515505332E-3</v>
      </c>
    </row>
    <row r="50" spans="1:13" x14ac:dyDescent="0.3">
      <c r="A50">
        <v>24</v>
      </c>
      <c r="B50">
        <f t="shared" si="12"/>
        <v>3.0816194310066911E-3</v>
      </c>
      <c r="C50">
        <f t="shared" si="9"/>
        <v>3.0816194310066911E-3</v>
      </c>
      <c r="D50" t="s">
        <v>36</v>
      </c>
      <c r="E50" t="s">
        <v>19</v>
      </c>
      <c r="F50">
        <v>1</v>
      </c>
      <c r="G50">
        <f t="shared" si="13"/>
        <v>95</v>
      </c>
      <c r="I50">
        <v>2150</v>
      </c>
      <c r="J50" t="s">
        <v>31</v>
      </c>
      <c r="K50">
        <f t="shared" si="14"/>
        <v>97.5</v>
      </c>
      <c r="L50" cm="1">
        <f t="array" ref="L50">STOWA2024_NDJF_T(A50*60,K50,I50,J50,"")</f>
        <v>479.19868621536705</v>
      </c>
      <c r="M50">
        <f t="shared" si="4"/>
        <v>6.2604512205438421E-3</v>
      </c>
    </row>
    <row r="51" spans="1:13" x14ac:dyDescent="0.3">
      <c r="A51">
        <v>24</v>
      </c>
      <c r="B51">
        <f t="shared" si="12"/>
        <v>2.0171139325846459E-3</v>
      </c>
      <c r="C51">
        <f t="shared" si="9"/>
        <v>2.0171139325846459E-3</v>
      </c>
      <c r="D51" t="s">
        <v>36</v>
      </c>
      <c r="E51" t="s">
        <v>19</v>
      </c>
      <c r="F51">
        <v>1</v>
      </c>
      <c r="G51">
        <f t="shared" si="13"/>
        <v>100</v>
      </c>
      <c r="I51">
        <v>2150</v>
      </c>
      <c r="J51" t="s">
        <v>31</v>
      </c>
      <c r="K51">
        <f t="shared" si="14"/>
        <v>102.5</v>
      </c>
      <c r="L51" cm="1">
        <f t="array" ref="L51">STOWA2024_NDJF_T(A51*60,K51,I51,J51,"")</f>
        <v>706.99070010596051</v>
      </c>
      <c r="M51">
        <f t="shared" si="4"/>
        <v>4.2433372879591962E-3</v>
      </c>
    </row>
    <row r="52" spans="1:13" x14ac:dyDescent="0.3">
      <c r="A52">
        <v>24</v>
      </c>
      <c r="B52">
        <f t="shared" si="12"/>
        <v>1.3361571923100274E-3</v>
      </c>
      <c r="C52">
        <f t="shared" si="9"/>
        <v>1.3361571923100274E-3</v>
      </c>
      <c r="D52" t="s">
        <v>36</v>
      </c>
      <c r="E52" t="s">
        <v>19</v>
      </c>
      <c r="F52">
        <v>1</v>
      </c>
      <c r="G52">
        <f t="shared" si="13"/>
        <v>105</v>
      </c>
      <c r="I52">
        <v>2150</v>
      </c>
      <c r="J52" t="s">
        <v>31</v>
      </c>
      <c r="K52">
        <f t="shared" si="14"/>
        <v>107.5</v>
      </c>
      <c r="L52" cm="1">
        <f t="array" ref="L52">STOWA2024_NDJF_T(A52*60,K52,I52,J52,"")</f>
        <v>1031.9278136534244</v>
      </c>
      <c r="M52">
        <f t="shared" si="4"/>
        <v>2.9071800956491688E-3</v>
      </c>
    </row>
    <row r="53" spans="1:13" x14ac:dyDescent="0.3">
      <c r="A53">
        <v>24</v>
      </c>
      <c r="B53">
        <f t="shared" si="12"/>
        <v>8.9510491498674986E-4</v>
      </c>
      <c r="C53">
        <f t="shared" si="9"/>
        <v>8.9510491498674986E-4</v>
      </c>
      <c r="D53" t="s">
        <v>36</v>
      </c>
      <c r="E53" t="s">
        <v>19</v>
      </c>
      <c r="F53">
        <v>1</v>
      </c>
      <c r="G53">
        <f t="shared" si="13"/>
        <v>110</v>
      </c>
      <c r="I53">
        <v>2150</v>
      </c>
      <c r="J53" t="s">
        <v>31</v>
      </c>
      <c r="K53">
        <f t="shared" si="14"/>
        <v>112.5</v>
      </c>
      <c r="L53" cm="1">
        <f t="array" ref="L53">STOWA2024_NDJF_T(A53*60,K53,I53,J53,"")</f>
        <v>1490.9979651020467</v>
      </c>
      <c r="M53">
        <f t="shared" si="4"/>
        <v>2.0120751806624189E-3</v>
      </c>
    </row>
    <row r="54" spans="1:13" x14ac:dyDescent="0.3">
      <c r="A54">
        <v>24</v>
      </c>
      <c r="B54">
        <f t="shared" si="12"/>
        <v>6.0602216189048963E-4</v>
      </c>
      <c r="C54">
        <f t="shared" si="9"/>
        <v>6.0602216189048963E-4</v>
      </c>
      <c r="D54" t="s">
        <v>36</v>
      </c>
      <c r="E54" t="s">
        <v>19</v>
      </c>
      <c r="F54">
        <v>1</v>
      </c>
      <c r="G54">
        <f t="shared" si="13"/>
        <v>115</v>
      </c>
      <c r="I54">
        <v>2150</v>
      </c>
      <c r="J54" t="s">
        <v>31</v>
      </c>
      <c r="K54">
        <f t="shared" si="14"/>
        <v>117.5</v>
      </c>
      <c r="L54" cm="1">
        <f t="array" ref="L54">STOWA2024_NDJF_T(A54*60,K54,I54,J54,"")</f>
        <v>2133.6322030162501</v>
      </c>
      <c r="M54">
        <f t="shared" si="4"/>
        <v>1.4060530187719293E-3</v>
      </c>
    </row>
    <row r="55" spans="1:13" x14ac:dyDescent="0.3">
      <c r="A55">
        <v>24</v>
      </c>
      <c r="B55">
        <f t="shared" si="12"/>
        <v>4.1447443950561307E-4</v>
      </c>
      <c r="C55">
        <f t="shared" si="9"/>
        <v>4.1447443950561307E-4</v>
      </c>
      <c r="D55" t="s">
        <v>36</v>
      </c>
      <c r="E55" t="s">
        <v>19</v>
      </c>
      <c r="F55">
        <v>1</v>
      </c>
      <c r="G55">
        <f t="shared" si="13"/>
        <v>120</v>
      </c>
      <c r="I55">
        <v>2150</v>
      </c>
      <c r="J55" t="s">
        <v>31</v>
      </c>
      <c r="K55">
        <f t="shared" si="14"/>
        <v>122.5</v>
      </c>
      <c r="L55" cm="1">
        <f t="array" ref="L55">STOWA2024_NDJF_T(A55*60,K55,I55,J55,"")</f>
        <v>3025.4788301495423</v>
      </c>
      <c r="M55">
        <f t="shared" si="4"/>
        <v>9.9157857926631624E-4</v>
      </c>
    </row>
    <row r="56" spans="1:13" x14ac:dyDescent="0.3">
      <c r="A56">
        <v>24</v>
      </c>
      <c r="B56">
        <f t="shared" si="12"/>
        <v>2.8619841493514612E-4</v>
      </c>
      <c r="C56">
        <f t="shared" si="9"/>
        <v>2.8619841493514612E-4</v>
      </c>
      <c r="D56" t="s">
        <v>36</v>
      </c>
      <c r="E56" t="s">
        <v>19</v>
      </c>
      <c r="F56">
        <v>1</v>
      </c>
      <c r="G56">
        <f t="shared" si="13"/>
        <v>125</v>
      </c>
      <c r="I56">
        <v>2150</v>
      </c>
      <c r="J56" t="s">
        <v>31</v>
      </c>
      <c r="K56">
        <f t="shared" si="14"/>
        <v>127.5</v>
      </c>
      <c r="L56" cm="1">
        <f t="array" ref="L56">STOWA2024_NDJF_T(A56*60,K56,I56,J56,"")</f>
        <v>4253.0257465413006</v>
      </c>
      <c r="M56">
        <f t="shared" si="4"/>
        <v>7.0538016433117012E-4</v>
      </c>
    </row>
    <row r="57" spans="1:13" x14ac:dyDescent="0.3">
      <c r="A57">
        <v>24</v>
      </c>
      <c r="B57">
        <f t="shared" si="12"/>
        <v>1.9943074616177159E-4</v>
      </c>
      <c r="C57">
        <f t="shared" si="9"/>
        <v>1.9943074616177159E-4</v>
      </c>
      <c r="D57" t="s">
        <v>36</v>
      </c>
      <c r="E57" t="s">
        <v>19</v>
      </c>
      <c r="F57">
        <v>1</v>
      </c>
      <c r="G57">
        <f t="shared" si="13"/>
        <v>130</v>
      </c>
      <c r="I57">
        <v>2150</v>
      </c>
      <c r="J57" t="s">
        <v>31</v>
      </c>
      <c r="K57">
        <f t="shared" si="14"/>
        <v>132.5</v>
      </c>
      <c r="L57" cm="1">
        <f t="array" ref="L57">STOWA2024_NDJF_T(A57*60,K57,I57,J57,"")</f>
        <v>5929.4464866753942</v>
      </c>
      <c r="M57">
        <f t="shared" si="4"/>
        <v>5.0594941816939853E-4</v>
      </c>
    </row>
    <row r="58" spans="1:13" x14ac:dyDescent="0.3">
      <c r="A58">
        <v>24</v>
      </c>
      <c r="B58">
        <f t="shared" si="12"/>
        <v>1.4017603113478387E-4</v>
      </c>
      <c r="C58">
        <f t="shared" si="9"/>
        <v>1.4017603113478387E-4</v>
      </c>
      <c r="D58" t="s">
        <v>36</v>
      </c>
      <c r="E58" t="s">
        <v>19</v>
      </c>
      <c r="F58">
        <v>1</v>
      </c>
      <c r="G58">
        <f t="shared" si="13"/>
        <v>135</v>
      </c>
      <c r="I58">
        <v>2150</v>
      </c>
      <c r="J58" t="s">
        <v>31</v>
      </c>
      <c r="K58">
        <f t="shared" si="14"/>
        <v>137.5</v>
      </c>
      <c r="L58" cm="1">
        <f t="array" ref="L58">STOWA2024_NDJF_T(A58*60,K58,I58,J58,"")</f>
        <v>8201.7995467671826</v>
      </c>
      <c r="M58">
        <f t="shared" si="4"/>
        <v>3.6577338703461465E-4</v>
      </c>
    </row>
    <row r="59" spans="1:13" x14ac:dyDescent="0.3">
      <c r="A59">
        <v>24</v>
      </c>
      <c r="B59">
        <f t="shared" si="12"/>
        <v>9.9349410496489814E-5</v>
      </c>
      <c r="C59">
        <f t="shared" si="9"/>
        <v>9.9349410496489814E-5</v>
      </c>
      <c r="D59" t="s">
        <v>36</v>
      </c>
      <c r="E59" t="s">
        <v>19</v>
      </c>
      <c r="F59">
        <v>1</v>
      </c>
      <c r="G59">
        <f t="shared" si="13"/>
        <v>140</v>
      </c>
      <c r="I59">
        <v>2150</v>
      </c>
      <c r="J59" t="s">
        <v>31</v>
      </c>
      <c r="K59">
        <f t="shared" si="14"/>
        <v>142.5</v>
      </c>
      <c r="L59" cm="1">
        <f t="array" ref="L59">STOWA2024_NDJF_T(A59*60,K59,I59,J59,"")</f>
        <v>11260.247816212235</v>
      </c>
      <c r="M59">
        <f t="shared" si="4"/>
        <v>2.6642397653812484E-4</v>
      </c>
    </row>
    <row r="60" spans="1:13" x14ac:dyDescent="0.3">
      <c r="A60">
        <v>24</v>
      </c>
      <c r="B60">
        <f t="shared" si="12"/>
        <v>7.0968960947487655E-5</v>
      </c>
      <c r="C60">
        <f t="shared" si="9"/>
        <v>7.0968960947487655E-5</v>
      </c>
      <c r="D60" t="s">
        <v>36</v>
      </c>
      <c r="E60" t="s">
        <v>19</v>
      </c>
      <c r="F60">
        <v>1</v>
      </c>
      <c r="G60">
        <f t="shared" si="13"/>
        <v>145</v>
      </c>
      <c r="I60">
        <v>2150</v>
      </c>
      <c r="J60" t="s">
        <v>31</v>
      </c>
      <c r="K60">
        <f t="shared" si="14"/>
        <v>147.5</v>
      </c>
      <c r="L60" cm="1">
        <f t="array" ref="L60">STOWA2024_NDJF_T(A60*60,K60,I60,J60,"")</f>
        <v>15348.800290104748</v>
      </c>
      <c r="M60">
        <f t="shared" si="4"/>
        <v>1.9545501559063718E-4</v>
      </c>
    </row>
    <row r="61" spans="1:13" x14ac:dyDescent="0.3">
      <c r="A61">
        <v>24</v>
      </c>
      <c r="B61">
        <f t="shared" si="12"/>
        <v>5.1078001176401913E-5</v>
      </c>
      <c r="C61">
        <f t="shared" si="9"/>
        <v>5.1078001176401913E-5</v>
      </c>
      <c r="D61" t="s">
        <v>36</v>
      </c>
      <c r="E61" t="s">
        <v>19</v>
      </c>
      <c r="F61">
        <v>1</v>
      </c>
      <c r="G61">
        <f t="shared" si="13"/>
        <v>150</v>
      </c>
      <c r="I61">
        <v>2150</v>
      </c>
      <c r="J61" t="s">
        <v>31</v>
      </c>
      <c r="K61">
        <f t="shared" si="14"/>
        <v>152.5</v>
      </c>
      <c r="L61" cm="1">
        <f t="array" ref="L61">STOWA2024_NDJF_T(A61*60,K61,I61,J61,"")</f>
        <v>20778.930858014795</v>
      </c>
      <c r="M61">
        <f t="shared" si="4"/>
        <v>1.4437701441423527E-4</v>
      </c>
    </row>
    <row r="62" spans="1:13" x14ac:dyDescent="0.3">
      <c r="A62">
        <v>24</v>
      </c>
      <c r="B62">
        <f t="shared" si="12"/>
        <v>3.7029487793336323E-5</v>
      </c>
      <c r="C62">
        <f t="shared" si="9"/>
        <v>3.7029487793336323E-5</v>
      </c>
      <c r="D62" t="s">
        <v>36</v>
      </c>
      <c r="E62" t="s">
        <v>19</v>
      </c>
      <c r="F62">
        <v>1</v>
      </c>
      <c r="G62">
        <f t="shared" si="13"/>
        <v>155</v>
      </c>
      <c r="I62">
        <v>2150</v>
      </c>
      <c r="J62" t="s">
        <v>31</v>
      </c>
      <c r="K62">
        <f t="shared" si="14"/>
        <v>157.5</v>
      </c>
      <c r="L62" cm="1">
        <f t="array" ref="L62">STOWA2024_NDJF_T(A62*60,K62,I62,J62,"")</f>
        <v>27946.615021644524</v>
      </c>
      <c r="M62">
        <f t="shared" si="4"/>
        <v>1.0734752662089895E-4</v>
      </c>
    </row>
    <row r="63" spans="1:13" x14ac:dyDescent="0.3">
      <c r="A63">
        <v>24</v>
      </c>
      <c r="B63" s="1">
        <f>M62</f>
        <v>1.0734752662089895E-4</v>
      </c>
      <c r="C63">
        <f t="shared" si="9"/>
        <v>1.0734752662089895E-4</v>
      </c>
      <c r="D63" t="s">
        <v>36</v>
      </c>
      <c r="E63" t="s">
        <v>19</v>
      </c>
      <c r="F63">
        <v>1</v>
      </c>
      <c r="G63">
        <f t="shared" si="13"/>
        <v>160</v>
      </c>
      <c r="I63">
        <v>2150</v>
      </c>
      <c r="J63" t="s">
        <v>31</v>
      </c>
      <c r="K63" s="1">
        <v>999</v>
      </c>
      <c r="L63" cm="1">
        <f t="array" ref="L63">STOWA2024_NDJF_T(A63*60,K63,I63,J63,"")</f>
        <v>33676323257380.645</v>
      </c>
      <c r="M63">
        <f t="shared" si="4"/>
        <v>8.9083359162212198E-14</v>
      </c>
    </row>
    <row r="64" spans="1:13" x14ac:dyDescent="0.3">
      <c r="A64">
        <v>48</v>
      </c>
      <c r="B64" s="1">
        <f>365.25*24/A64 - M64</f>
        <v>93.574494844128566</v>
      </c>
      <c r="C64">
        <f>B64</f>
        <v>93.574494844128566</v>
      </c>
      <c r="D64" t="s">
        <v>36</v>
      </c>
      <c r="E64" t="s">
        <v>19</v>
      </c>
      <c r="F64">
        <v>1</v>
      </c>
      <c r="G64">
        <v>10</v>
      </c>
      <c r="I64">
        <v>2150</v>
      </c>
      <c r="J64" t="s">
        <v>31</v>
      </c>
      <c r="K64" s="1">
        <v>12.5</v>
      </c>
      <c r="L64" cm="1">
        <f t="array" ref="L64">STOWA2024_NDJF_T(A64*60,K64,I64,J64,"")</f>
        <v>3.3688747691536243E-2</v>
      </c>
      <c r="M64">
        <f t="shared" si="4"/>
        <v>89.050505155871434</v>
      </c>
    </row>
    <row r="65" spans="1:13" x14ac:dyDescent="0.3">
      <c r="A65">
        <v>48</v>
      </c>
      <c r="B65">
        <f t="shared" ref="B65:B69" si="15">M64-M65</f>
        <v>38.401660724333311</v>
      </c>
      <c r="C65">
        <f t="shared" ref="C65:C94" si="16">B65</f>
        <v>38.401660724333311</v>
      </c>
      <c r="D65" t="s">
        <v>36</v>
      </c>
      <c r="E65" t="s">
        <v>19</v>
      </c>
      <c r="F65">
        <v>1</v>
      </c>
      <c r="G65">
        <f t="shared" ref="G65:G69" si="17">G64+5</f>
        <v>15</v>
      </c>
      <c r="I65">
        <v>2150</v>
      </c>
      <c r="J65" t="s">
        <v>31</v>
      </c>
      <c r="K65">
        <f t="shared" ref="K65:K69" si="18">AVERAGE(G65:G66)</f>
        <v>17.5</v>
      </c>
      <c r="L65" cm="1">
        <f t="array" ref="L65">STOWA2024_NDJF_T(A65*60,K65,I65,J65,"")</f>
        <v>5.9231361221973984E-2</v>
      </c>
      <c r="M65">
        <f t="shared" si="4"/>
        <v>50.648844431538123</v>
      </c>
    </row>
    <row r="66" spans="1:13" x14ac:dyDescent="0.3">
      <c r="A66">
        <v>48</v>
      </c>
      <c r="B66">
        <f t="shared" si="15"/>
        <v>21.339348760525112</v>
      </c>
      <c r="C66">
        <f t="shared" si="16"/>
        <v>21.339348760525112</v>
      </c>
      <c r="D66" t="s">
        <v>36</v>
      </c>
      <c r="E66" t="s">
        <v>19</v>
      </c>
      <c r="F66">
        <v>1</v>
      </c>
      <c r="G66">
        <f t="shared" si="17"/>
        <v>20</v>
      </c>
      <c r="I66">
        <v>2150</v>
      </c>
      <c r="J66" t="s">
        <v>31</v>
      </c>
      <c r="K66">
        <f t="shared" si="18"/>
        <v>22.5</v>
      </c>
      <c r="L66" cm="1">
        <f t="array" ref="L66">STOWA2024_NDJF_T(A66*60,K66,I66,J66,"")</f>
        <v>0.10235590655239385</v>
      </c>
      <c r="M66">
        <f t="shared" si="4"/>
        <v>29.309495671013011</v>
      </c>
    </row>
    <row r="67" spans="1:13" x14ac:dyDescent="0.3">
      <c r="A67">
        <v>48</v>
      </c>
      <c r="B67">
        <f t="shared" si="15"/>
        <v>12.07077781410284</v>
      </c>
      <c r="C67">
        <f t="shared" si="16"/>
        <v>12.07077781410284</v>
      </c>
      <c r="D67" t="s">
        <v>36</v>
      </c>
      <c r="E67" t="s">
        <v>19</v>
      </c>
      <c r="F67">
        <v>1</v>
      </c>
      <c r="G67">
        <f t="shared" si="17"/>
        <v>25</v>
      </c>
      <c r="I67">
        <v>2150</v>
      </c>
      <c r="J67" t="s">
        <v>31</v>
      </c>
      <c r="K67">
        <f t="shared" si="18"/>
        <v>27.5</v>
      </c>
      <c r="L67" cm="1">
        <f t="array" ref="L67">STOWA2024_NDJF_T(A67*60,K67,I67,J67,"")</f>
        <v>0.17402686353483326</v>
      </c>
      <c r="M67">
        <f t="shared" ref="M67:M130" si="19">1/L67 * 12/4</f>
        <v>17.238717856910171</v>
      </c>
    </row>
    <row r="68" spans="1:13" x14ac:dyDescent="0.3">
      <c r="A68">
        <v>48</v>
      </c>
      <c r="B68">
        <f t="shared" si="15"/>
        <v>6.942856573557993</v>
      </c>
      <c r="C68">
        <f t="shared" si="16"/>
        <v>6.942856573557993</v>
      </c>
      <c r="D68" t="s">
        <v>36</v>
      </c>
      <c r="E68" t="s">
        <v>19</v>
      </c>
      <c r="F68">
        <v>1</v>
      </c>
      <c r="G68">
        <f t="shared" si="17"/>
        <v>30</v>
      </c>
      <c r="I68">
        <v>2150</v>
      </c>
      <c r="J68" t="s">
        <v>31</v>
      </c>
      <c r="K68">
        <f t="shared" si="18"/>
        <v>32.5</v>
      </c>
      <c r="L68" cm="1">
        <f t="array" ref="L68">STOWA2024_NDJF_T(A68*60,K68,I68,J68,"")</f>
        <v>0.29137921708898984</v>
      </c>
      <c r="M68">
        <f t="shared" si="19"/>
        <v>10.295861283352178</v>
      </c>
    </row>
    <row r="69" spans="1:13" x14ac:dyDescent="0.3">
      <c r="A69">
        <v>48</v>
      </c>
      <c r="B69">
        <f t="shared" si="15"/>
        <v>4.0570576083016618</v>
      </c>
      <c r="C69">
        <f t="shared" si="16"/>
        <v>4.0570576083016618</v>
      </c>
      <c r="D69" t="s">
        <v>36</v>
      </c>
      <c r="E69" t="s">
        <v>19</v>
      </c>
      <c r="F69">
        <v>1</v>
      </c>
      <c r="G69">
        <f t="shared" si="17"/>
        <v>35</v>
      </c>
      <c r="I69">
        <v>2150</v>
      </c>
      <c r="J69" t="s">
        <v>31</v>
      </c>
      <c r="K69">
        <f t="shared" si="18"/>
        <v>37.5</v>
      </c>
      <c r="L69" cm="1">
        <f t="array" ref="L69">STOWA2024_NDJF_T(A69*60,K69,I69,J69,"")</f>
        <v>0.48086142091587913</v>
      </c>
      <c r="M69">
        <f t="shared" si="19"/>
        <v>6.2388036750505158</v>
      </c>
    </row>
    <row r="70" spans="1:13" x14ac:dyDescent="0.3">
      <c r="A70">
        <v>48</v>
      </c>
      <c r="B70">
        <f>M69-M70</f>
        <v>2.4063043306588878</v>
      </c>
      <c r="C70">
        <f t="shared" si="16"/>
        <v>2.4063043306588878</v>
      </c>
      <c r="D70" t="s">
        <v>36</v>
      </c>
      <c r="E70" t="s">
        <v>19</v>
      </c>
      <c r="F70">
        <v>1</v>
      </c>
      <c r="G70">
        <f>G69+5</f>
        <v>40</v>
      </c>
      <c r="I70">
        <v>2150</v>
      </c>
      <c r="J70" t="s">
        <v>31</v>
      </c>
      <c r="K70">
        <f>AVERAGE(G70:G71)</f>
        <v>42.5</v>
      </c>
      <c r="L70" cm="1">
        <f t="array" ref="L70">STOWA2024_NDJF_T(A70*60,K70,I70,J70,"")</f>
        <v>0.78277899887709457</v>
      </c>
      <c r="M70">
        <f t="shared" si="19"/>
        <v>3.832499344391628</v>
      </c>
    </row>
    <row r="71" spans="1:13" x14ac:dyDescent="0.3">
      <c r="A71">
        <v>48</v>
      </c>
      <c r="B71">
        <f t="shared" ref="B71:B93" si="20">M70-M71</f>
        <v>1.4472560047238452</v>
      </c>
      <c r="C71">
        <f t="shared" si="16"/>
        <v>1.4472560047238452</v>
      </c>
      <c r="D71" t="s">
        <v>36</v>
      </c>
      <c r="E71" t="s">
        <v>19</v>
      </c>
      <c r="F71">
        <v>1</v>
      </c>
      <c r="G71">
        <f t="shared" ref="G71:G94" si="21">G70+5</f>
        <v>45</v>
      </c>
      <c r="I71">
        <v>2150</v>
      </c>
      <c r="J71" t="s">
        <v>31</v>
      </c>
      <c r="K71">
        <f t="shared" ref="K71:K93" si="22">AVERAGE(G71:G72)</f>
        <v>47.5</v>
      </c>
      <c r="L71" cm="1">
        <f t="array" ref="L71">STOWA2024_NDJF_T(A71*60,K71,I71,J71,"")</f>
        <v>1.2577333096831287</v>
      </c>
      <c r="M71">
        <f t="shared" si="19"/>
        <v>2.3852433396677828</v>
      </c>
    </row>
    <row r="72" spans="1:13" x14ac:dyDescent="0.3">
      <c r="A72">
        <v>48</v>
      </c>
      <c r="B72">
        <f t="shared" si="20"/>
        <v>0.88257163712041597</v>
      </c>
      <c r="C72">
        <f t="shared" si="16"/>
        <v>0.88257163712041597</v>
      </c>
      <c r="D72" t="s">
        <v>36</v>
      </c>
      <c r="E72" t="s">
        <v>19</v>
      </c>
      <c r="F72">
        <v>1</v>
      </c>
      <c r="G72">
        <f t="shared" si="21"/>
        <v>50</v>
      </c>
      <c r="I72">
        <v>2150</v>
      </c>
      <c r="J72" t="s">
        <v>31</v>
      </c>
      <c r="K72">
        <f t="shared" si="22"/>
        <v>52.5</v>
      </c>
      <c r="L72" cm="1">
        <f t="array" ref="L72">STOWA2024_NDJF_T(A72*60,K72,I72,J72,"")</f>
        <v>1.9964440635398435</v>
      </c>
      <c r="M72">
        <f t="shared" si="19"/>
        <v>1.5026717025473668</v>
      </c>
    </row>
    <row r="73" spans="1:13" x14ac:dyDescent="0.3">
      <c r="A73">
        <v>48</v>
      </c>
      <c r="B73">
        <f t="shared" si="20"/>
        <v>0.54491346908129534</v>
      </c>
      <c r="C73">
        <f t="shared" si="16"/>
        <v>0.54491346908129534</v>
      </c>
      <c r="D73" t="s">
        <v>36</v>
      </c>
      <c r="E73" t="s">
        <v>19</v>
      </c>
      <c r="F73">
        <v>1</v>
      </c>
      <c r="G73">
        <f t="shared" si="21"/>
        <v>55</v>
      </c>
      <c r="I73">
        <v>2150</v>
      </c>
      <c r="J73" t="s">
        <v>31</v>
      </c>
      <c r="K73">
        <f t="shared" si="22"/>
        <v>57.5</v>
      </c>
      <c r="L73" cm="1">
        <f t="array" ref="L73">STOWA2024_NDJF_T(A73*60,K73,I73,J73,"")</f>
        <v>3.1323144977236832</v>
      </c>
      <c r="M73">
        <f t="shared" si="19"/>
        <v>0.95775823346607147</v>
      </c>
    </row>
    <row r="74" spans="1:13" x14ac:dyDescent="0.3">
      <c r="A74">
        <v>48</v>
      </c>
      <c r="B74">
        <f t="shared" si="20"/>
        <v>0.34051538615854582</v>
      </c>
      <c r="C74">
        <f t="shared" si="16"/>
        <v>0.34051538615854582</v>
      </c>
      <c r="D74" t="s">
        <v>36</v>
      </c>
      <c r="E74" t="s">
        <v>19</v>
      </c>
      <c r="F74">
        <v>1</v>
      </c>
      <c r="G74">
        <f t="shared" si="21"/>
        <v>60</v>
      </c>
      <c r="I74">
        <v>2150</v>
      </c>
      <c r="J74" t="s">
        <v>31</v>
      </c>
      <c r="K74">
        <f t="shared" si="22"/>
        <v>62.5</v>
      </c>
      <c r="L74" cm="1">
        <f t="array" ref="L74">STOWA2024_NDJF_T(A74*60,K74,I74,J74,"")</f>
        <v>4.8603236361284647</v>
      </c>
      <c r="M74">
        <f t="shared" si="19"/>
        <v>0.61724284730752565</v>
      </c>
    </row>
    <row r="75" spans="1:13" x14ac:dyDescent="0.3">
      <c r="A75">
        <v>48</v>
      </c>
      <c r="B75">
        <f t="shared" si="20"/>
        <v>0.21522845716557037</v>
      </c>
      <c r="C75">
        <f t="shared" si="16"/>
        <v>0.21522845716557037</v>
      </c>
      <c r="D75" t="s">
        <v>36</v>
      </c>
      <c r="E75" t="s">
        <v>19</v>
      </c>
      <c r="F75">
        <v>1</v>
      </c>
      <c r="G75">
        <f t="shared" si="21"/>
        <v>65</v>
      </c>
      <c r="I75">
        <v>2150</v>
      </c>
      <c r="J75" t="s">
        <v>31</v>
      </c>
      <c r="K75">
        <f t="shared" si="22"/>
        <v>67.5</v>
      </c>
      <c r="L75" cm="1">
        <f t="array" ref="L75">STOWA2024_NDJF_T(A75*60,K75,I75,J75,"")</f>
        <v>7.4624194396142638</v>
      </c>
      <c r="M75">
        <f t="shared" si="19"/>
        <v>0.40201439014195528</v>
      </c>
    </row>
    <row r="76" spans="1:13" x14ac:dyDescent="0.3">
      <c r="A76">
        <v>48</v>
      </c>
      <c r="B76">
        <f t="shared" si="20"/>
        <v>0.13753468920161133</v>
      </c>
      <c r="C76">
        <f t="shared" si="16"/>
        <v>0.13753468920161133</v>
      </c>
      <c r="D76" t="s">
        <v>36</v>
      </c>
      <c r="E76" t="s">
        <v>19</v>
      </c>
      <c r="F76">
        <v>1</v>
      </c>
      <c r="G76">
        <f t="shared" si="21"/>
        <v>70</v>
      </c>
      <c r="I76">
        <v>2150</v>
      </c>
      <c r="J76" t="s">
        <v>31</v>
      </c>
      <c r="K76">
        <f t="shared" si="22"/>
        <v>72.5</v>
      </c>
      <c r="L76" cm="1">
        <f t="array" ref="L76">STOWA2024_NDJF_T(A76*60,K76,I76,J76,"")</f>
        <v>11.343025530253</v>
      </c>
      <c r="M76">
        <f t="shared" si="19"/>
        <v>0.26447970094034395</v>
      </c>
    </row>
    <row r="77" spans="1:13" x14ac:dyDescent="0.3">
      <c r="A77">
        <v>48</v>
      </c>
      <c r="B77">
        <f t="shared" si="20"/>
        <v>8.8803225439818251E-2</v>
      </c>
      <c r="C77">
        <f t="shared" si="16"/>
        <v>8.8803225439818251E-2</v>
      </c>
      <c r="D77" t="s">
        <v>36</v>
      </c>
      <c r="E77" t="s">
        <v>19</v>
      </c>
      <c r="F77">
        <v>1</v>
      </c>
      <c r="G77">
        <f t="shared" si="21"/>
        <v>75</v>
      </c>
      <c r="I77">
        <v>2150</v>
      </c>
      <c r="J77" t="s">
        <v>31</v>
      </c>
      <c r="K77">
        <f t="shared" si="22"/>
        <v>77.5</v>
      </c>
      <c r="L77" cm="1">
        <f t="array" ref="L77">STOWA2024_NDJF_T(A77*60,K77,I77,J77,"")</f>
        <v>17.076845328622401</v>
      </c>
      <c r="M77">
        <f t="shared" si="19"/>
        <v>0.1756764755005257</v>
      </c>
    </row>
    <row r="78" spans="1:13" x14ac:dyDescent="0.3">
      <c r="A78">
        <v>48</v>
      </c>
      <c r="B78">
        <f t="shared" si="20"/>
        <v>5.7913481928536528E-2</v>
      </c>
      <c r="C78">
        <f t="shared" si="16"/>
        <v>5.7913481928536528E-2</v>
      </c>
      <c r="D78" t="s">
        <v>36</v>
      </c>
      <c r="E78" t="s">
        <v>19</v>
      </c>
      <c r="F78">
        <v>1</v>
      </c>
      <c r="G78">
        <f t="shared" si="21"/>
        <v>80</v>
      </c>
      <c r="I78">
        <v>2150</v>
      </c>
      <c r="J78" t="s">
        <v>31</v>
      </c>
      <c r="K78">
        <f t="shared" si="22"/>
        <v>82.5</v>
      </c>
      <c r="L78" cm="1">
        <f t="array" ref="L78">STOWA2024_NDJF_T(A78*60,K78,I78,J78,"")</f>
        <v>25.474895882007988</v>
      </c>
      <c r="M78">
        <f t="shared" si="19"/>
        <v>0.11776299357198917</v>
      </c>
    </row>
    <row r="79" spans="1:13" x14ac:dyDescent="0.3">
      <c r="A79">
        <v>48</v>
      </c>
      <c r="B79">
        <f t="shared" si="20"/>
        <v>3.8126226463516114E-2</v>
      </c>
      <c r="C79">
        <f t="shared" si="16"/>
        <v>3.8126226463516114E-2</v>
      </c>
      <c r="D79" t="s">
        <v>36</v>
      </c>
      <c r="E79" t="s">
        <v>19</v>
      </c>
      <c r="F79">
        <v>1</v>
      </c>
      <c r="G79">
        <f t="shared" si="21"/>
        <v>85</v>
      </c>
      <c r="I79">
        <v>2150</v>
      </c>
      <c r="J79" t="s">
        <v>31</v>
      </c>
      <c r="K79">
        <f t="shared" si="22"/>
        <v>87.5</v>
      </c>
      <c r="L79" cm="1">
        <f t="array" ref="L79">STOWA2024_NDJF_T(A79*60,K79,I79,J79,"")</f>
        <v>37.671042018992388</v>
      </c>
      <c r="M79">
        <f t="shared" si="19"/>
        <v>7.9636767108473061E-2</v>
      </c>
    </row>
    <row r="80" spans="1:13" x14ac:dyDescent="0.3">
      <c r="A80">
        <v>48</v>
      </c>
      <c r="B80">
        <f t="shared" si="20"/>
        <v>2.5329239149117999E-2</v>
      </c>
      <c r="C80">
        <f t="shared" si="16"/>
        <v>2.5329239149117999E-2</v>
      </c>
      <c r="D80" t="s">
        <v>36</v>
      </c>
      <c r="E80" t="s">
        <v>19</v>
      </c>
      <c r="F80">
        <v>1</v>
      </c>
      <c r="G80">
        <f t="shared" si="21"/>
        <v>90</v>
      </c>
      <c r="I80">
        <v>2150</v>
      </c>
      <c r="J80" t="s">
        <v>31</v>
      </c>
      <c r="K80">
        <f t="shared" si="22"/>
        <v>92.5</v>
      </c>
      <c r="L80" cm="1">
        <f t="array" ref="L80">STOWA2024_NDJF_T(A80*60,K80,I80,J80,"")</f>
        <v>55.240960373767436</v>
      </c>
      <c r="M80">
        <f t="shared" si="19"/>
        <v>5.4307527959355062E-2</v>
      </c>
    </row>
    <row r="81" spans="1:13" x14ac:dyDescent="0.3">
      <c r="A81">
        <v>48</v>
      </c>
      <c r="B81">
        <f t="shared" si="20"/>
        <v>1.6974322986218371E-2</v>
      </c>
      <c r="C81">
        <f t="shared" si="16"/>
        <v>1.6974322986218371E-2</v>
      </c>
      <c r="D81" t="s">
        <v>36</v>
      </c>
      <c r="E81" t="s">
        <v>19</v>
      </c>
      <c r="F81">
        <v>1</v>
      </c>
      <c r="G81">
        <f t="shared" si="21"/>
        <v>95</v>
      </c>
      <c r="I81">
        <v>2150</v>
      </c>
      <c r="J81" t="s">
        <v>31</v>
      </c>
      <c r="K81">
        <f t="shared" si="22"/>
        <v>97.5</v>
      </c>
      <c r="L81" cm="1">
        <f t="array" ref="L81">STOWA2024_NDJF_T(A81*60,K81,I81,J81,"")</f>
        <v>80.35741914359258</v>
      </c>
      <c r="M81">
        <f t="shared" si="19"/>
        <v>3.7333204973136691E-2</v>
      </c>
    </row>
    <row r="82" spans="1:13" x14ac:dyDescent="0.3">
      <c r="A82">
        <v>48</v>
      </c>
      <c r="B82">
        <f t="shared" si="20"/>
        <v>1.1470378994856131E-2</v>
      </c>
      <c r="C82">
        <f t="shared" si="16"/>
        <v>1.1470378994856131E-2</v>
      </c>
      <c r="D82" t="s">
        <v>36</v>
      </c>
      <c r="E82" t="s">
        <v>19</v>
      </c>
      <c r="F82">
        <v>1</v>
      </c>
      <c r="G82">
        <f t="shared" si="21"/>
        <v>100</v>
      </c>
      <c r="I82">
        <v>2150</v>
      </c>
      <c r="J82" t="s">
        <v>31</v>
      </c>
      <c r="K82">
        <f t="shared" si="22"/>
        <v>102.5</v>
      </c>
      <c r="L82" cm="1">
        <f t="array" ref="L82">STOWA2024_NDJF_T(A82*60,K82,I82,J82,"")</f>
        <v>115.9966046448049</v>
      </c>
      <c r="M82">
        <f t="shared" si="19"/>
        <v>2.586282597828056E-2</v>
      </c>
    </row>
    <row r="83" spans="1:13" x14ac:dyDescent="0.3">
      <c r="A83">
        <v>48</v>
      </c>
      <c r="B83">
        <f t="shared" si="20"/>
        <v>7.813231594955769E-3</v>
      </c>
      <c r="C83">
        <f t="shared" si="16"/>
        <v>7.813231594955769E-3</v>
      </c>
      <c r="D83" t="s">
        <v>36</v>
      </c>
      <c r="E83" t="s">
        <v>19</v>
      </c>
      <c r="F83">
        <v>1</v>
      </c>
      <c r="G83">
        <f t="shared" si="21"/>
        <v>105</v>
      </c>
      <c r="I83">
        <v>2150</v>
      </c>
      <c r="J83" t="s">
        <v>31</v>
      </c>
      <c r="K83">
        <f t="shared" si="22"/>
        <v>107.5</v>
      </c>
      <c r="L83" cm="1">
        <f t="array" ref="L83">STOWA2024_NDJF_T(A83*60,K83,I83,J83,"")</f>
        <v>166.20872116503435</v>
      </c>
      <c r="M83">
        <f t="shared" si="19"/>
        <v>1.8049594383324791E-2</v>
      </c>
    </row>
    <row r="84" spans="1:13" x14ac:dyDescent="0.3">
      <c r="A84">
        <v>48</v>
      </c>
      <c r="B84">
        <f t="shared" si="20"/>
        <v>5.3629497504716732E-3</v>
      </c>
      <c r="C84">
        <f t="shared" si="16"/>
        <v>5.3629497504716732E-3</v>
      </c>
      <c r="D84" t="s">
        <v>36</v>
      </c>
      <c r="E84" t="s">
        <v>19</v>
      </c>
      <c r="F84">
        <v>1</v>
      </c>
      <c r="G84">
        <f t="shared" si="21"/>
        <v>110</v>
      </c>
      <c r="I84">
        <v>2150</v>
      </c>
      <c r="J84" t="s">
        <v>31</v>
      </c>
      <c r="K84">
        <f t="shared" si="22"/>
        <v>112.5</v>
      </c>
      <c r="L84" cm="1">
        <f t="array" ref="L84">STOWA2024_NDJF_T(A84*60,K84,I84,J84,"")</f>
        <v>236.4691442709171</v>
      </c>
      <c r="M84">
        <f t="shared" si="19"/>
        <v>1.2686644632853118E-2</v>
      </c>
    </row>
    <row r="85" spans="1:13" x14ac:dyDescent="0.3">
      <c r="A85">
        <v>48</v>
      </c>
      <c r="B85">
        <f t="shared" si="20"/>
        <v>3.7084985455093783E-3</v>
      </c>
      <c r="C85">
        <f t="shared" si="16"/>
        <v>3.7084985455093783E-3</v>
      </c>
      <c r="D85" t="s">
        <v>36</v>
      </c>
      <c r="E85" t="s">
        <v>19</v>
      </c>
      <c r="F85">
        <v>1</v>
      </c>
      <c r="G85">
        <f t="shared" si="21"/>
        <v>115</v>
      </c>
      <c r="I85">
        <v>2150</v>
      </c>
      <c r="J85" t="s">
        <v>31</v>
      </c>
      <c r="K85">
        <f t="shared" si="22"/>
        <v>117.5</v>
      </c>
      <c r="L85" cm="1">
        <f t="array" ref="L85">STOWA2024_NDJF_T(A85*60,K85,I85,J85,"")</f>
        <v>334.14470769516907</v>
      </c>
      <c r="M85">
        <f t="shared" si="19"/>
        <v>8.9781460873437392E-3</v>
      </c>
    </row>
    <row r="86" spans="1:13" x14ac:dyDescent="0.3">
      <c r="A86">
        <v>48</v>
      </c>
      <c r="B86">
        <f t="shared" si="20"/>
        <v>2.5825845702098383E-3</v>
      </c>
      <c r="C86">
        <f t="shared" si="16"/>
        <v>2.5825845702098383E-3</v>
      </c>
      <c r="D86" t="s">
        <v>36</v>
      </c>
      <c r="E86" t="s">
        <v>19</v>
      </c>
      <c r="F86">
        <v>1</v>
      </c>
      <c r="G86">
        <f t="shared" si="21"/>
        <v>120</v>
      </c>
      <c r="I86">
        <v>2150</v>
      </c>
      <c r="J86" t="s">
        <v>31</v>
      </c>
      <c r="K86">
        <f t="shared" si="22"/>
        <v>122.5</v>
      </c>
      <c r="L86" cm="1">
        <f t="array" ref="L86">STOWA2024_NDJF_T(A86*60,K86,I86,J86,"")</f>
        <v>469.07530980085329</v>
      </c>
      <c r="M86">
        <f t="shared" si="19"/>
        <v>6.3955615171339009E-3</v>
      </c>
    </row>
    <row r="87" spans="1:13" x14ac:dyDescent="0.3">
      <c r="A87">
        <v>48</v>
      </c>
      <c r="B87">
        <f t="shared" si="20"/>
        <v>1.8107675292255978E-3</v>
      </c>
      <c r="C87">
        <f t="shared" si="16"/>
        <v>1.8107675292255978E-3</v>
      </c>
      <c r="D87" t="s">
        <v>36</v>
      </c>
      <c r="E87" t="s">
        <v>19</v>
      </c>
      <c r="F87">
        <v>1</v>
      </c>
      <c r="G87">
        <f t="shared" si="21"/>
        <v>125</v>
      </c>
      <c r="I87">
        <v>2150</v>
      </c>
      <c r="J87" t="s">
        <v>31</v>
      </c>
      <c r="K87">
        <f t="shared" si="22"/>
        <v>127.5</v>
      </c>
      <c r="L87" cm="1">
        <f t="array" ref="L87">STOWA2024_NDJF_T(A87*60,K87,I87,J87,"")</f>
        <v>654.33692504222518</v>
      </c>
      <c r="M87">
        <f t="shared" si="19"/>
        <v>4.5847939879083031E-3</v>
      </c>
    </row>
    <row r="88" spans="1:13" x14ac:dyDescent="0.3">
      <c r="A88">
        <v>48</v>
      </c>
      <c r="B88">
        <f t="shared" si="20"/>
        <v>1.2780079474260537E-3</v>
      </c>
      <c r="C88">
        <f t="shared" si="16"/>
        <v>1.2780079474260537E-3</v>
      </c>
      <c r="D88" t="s">
        <v>36</v>
      </c>
      <c r="E88" t="s">
        <v>19</v>
      </c>
      <c r="F88">
        <v>1</v>
      </c>
      <c r="G88">
        <f t="shared" si="21"/>
        <v>130</v>
      </c>
      <c r="I88">
        <v>2150</v>
      </c>
      <c r="J88" t="s">
        <v>31</v>
      </c>
      <c r="K88">
        <f t="shared" si="22"/>
        <v>132.5</v>
      </c>
      <c r="L88" cm="1">
        <f t="array" ref="L88">STOWA2024_NDJF_T(A88*60,K88,I88,J88,"")</f>
        <v>907.22531281839179</v>
      </c>
      <c r="M88">
        <f t="shared" si="19"/>
        <v>3.3067860404822494E-3</v>
      </c>
    </row>
    <row r="89" spans="1:13" x14ac:dyDescent="0.3">
      <c r="A89">
        <v>48</v>
      </c>
      <c r="B89">
        <f t="shared" si="20"/>
        <v>9.0773745879478215E-4</v>
      </c>
      <c r="C89">
        <f t="shared" si="16"/>
        <v>9.0773745879478215E-4</v>
      </c>
      <c r="D89" t="s">
        <v>36</v>
      </c>
      <c r="E89" t="s">
        <v>19</v>
      </c>
      <c r="F89">
        <v>1</v>
      </c>
      <c r="G89">
        <f t="shared" si="21"/>
        <v>135</v>
      </c>
      <c r="I89">
        <v>2150</v>
      </c>
      <c r="J89" t="s">
        <v>31</v>
      </c>
      <c r="K89">
        <f t="shared" si="22"/>
        <v>137.5</v>
      </c>
      <c r="L89" cm="1">
        <f t="array" ref="L89">STOWA2024_NDJF_T(A89*60,K89,I89,J89,"")</f>
        <v>1250.4957268892942</v>
      </c>
      <c r="M89">
        <f t="shared" si="19"/>
        <v>2.3990485816874673E-3</v>
      </c>
    </row>
    <row r="90" spans="1:13" x14ac:dyDescent="0.3">
      <c r="A90">
        <v>48</v>
      </c>
      <c r="B90">
        <f t="shared" si="20"/>
        <v>6.4865638070281655E-4</v>
      </c>
      <c r="C90">
        <f t="shared" si="16"/>
        <v>6.4865638070281655E-4</v>
      </c>
      <c r="D90" t="s">
        <v>36</v>
      </c>
      <c r="E90" t="s">
        <v>19</v>
      </c>
      <c r="F90">
        <v>1</v>
      </c>
      <c r="G90">
        <f t="shared" si="21"/>
        <v>140</v>
      </c>
      <c r="I90">
        <v>2150</v>
      </c>
      <c r="J90" t="s">
        <v>31</v>
      </c>
      <c r="K90">
        <f t="shared" si="22"/>
        <v>142.5</v>
      </c>
      <c r="L90" cm="1">
        <f t="array" ref="L90">STOWA2024_NDJF_T(A90*60,K90,I90,J90,"")</f>
        <v>1713.9016034877243</v>
      </c>
      <c r="M90">
        <f t="shared" si="19"/>
        <v>1.7503922009846507E-3</v>
      </c>
    </row>
    <row r="91" spans="1:13" x14ac:dyDescent="0.3">
      <c r="A91">
        <v>48</v>
      </c>
      <c r="B91">
        <f t="shared" si="20"/>
        <v>4.6626990579376037E-4</v>
      </c>
      <c r="C91">
        <f t="shared" si="16"/>
        <v>4.6626990579376037E-4</v>
      </c>
      <c r="D91" t="s">
        <v>36</v>
      </c>
      <c r="E91" t="s">
        <v>19</v>
      </c>
      <c r="F91">
        <v>1</v>
      </c>
      <c r="G91">
        <f t="shared" si="21"/>
        <v>145</v>
      </c>
      <c r="I91">
        <v>2150</v>
      </c>
      <c r="J91" t="s">
        <v>31</v>
      </c>
      <c r="K91">
        <f t="shared" si="22"/>
        <v>147.5</v>
      </c>
      <c r="L91" cm="1">
        <f t="array" ref="L91">STOWA2024_NDJF_T(A91*60,K91,I91,J91,"")</f>
        <v>2336.2260831660406</v>
      </c>
      <c r="M91">
        <f t="shared" si="19"/>
        <v>1.2841222951908903E-3</v>
      </c>
    </row>
    <row r="92" spans="1:13" x14ac:dyDescent="0.3">
      <c r="A92">
        <v>48</v>
      </c>
      <c r="B92">
        <f t="shared" si="20"/>
        <v>3.3707620507436717E-4</v>
      </c>
      <c r="C92">
        <f t="shared" si="16"/>
        <v>3.3707620507436717E-4</v>
      </c>
      <c r="D92" t="s">
        <v>36</v>
      </c>
      <c r="E92" t="s">
        <v>19</v>
      </c>
      <c r="F92">
        <v>1</v>
      </c>
      <c r="G92">
        <f t="shared" si="21"/>
        <v>150</v>
      </c>
      <c r="I92">
        <v>2150</v>
      </c>
      <c r="J92" t="s">
        <v>31</v>
      </c>
      <c r="K92">
        <f t="shared" si="22"/>
        <v>152.5</v>
      </c>
      <c r="L92" cm="1">
        <f t="array" ref="L92">STOWA2024_NDJF_T(A92*60,K92,I92,J92,"")</f>
        <v>3167.7444543706256</v>
      </c>
      <c r="M92">
        <f t="shared" si="19"/>
        <v>9.4704609011652318E-4</v>
      </c>
    </row>
    <row r="93" spans="1:13" x14ac:dyDescent="0.3">
      <c r="A93">
        <v>48</v>
      </c>
      <c r="B93">
        <f t="shared" si="20"/>
        <v>2.4502096466925754E-4</v>
      </c>
      <c r="C93">
        <f t="shared" si="16"/>
        <v>2.4502096466925754E-4</v>
      </c>
      <c r="D93" t="s">
        <v>36</v>
      </c>
      <c r="E93" t="s">
        <v>19</v>
      </c>
      <c r="F93">
        <v>1</v>
      </c>
      <c r="G93">
        <f t="shared" si="21"/>
        <v>155</v>
      </c>
      <c r="I93">
        <v>2150</v>
      </c>
      <c r="J93" t="s">
        <v>31</v>
      </c>
      <c r="K93">
        <f t="shared" si="22"/>
        <v>157.5</v>
      </c>
      <c r="L93" cm="1">
        <f t="array" ref="L93">STOWA2024_NDJF_T(A93*60,K93,I93,J93,"")</f>
        <v>4273.3513249809639</v>
      </c>
      <c r="M93">
        <f t="shared" si="19"/>
        <v>7.0202512544726564E-4</v>
      </c>
    </row>
    <row r="94" spans="1:13" x14ac:dyDescent="0.3">
      <c r="A94">
        <v>48</v>
      </c>
      <c r="B94" s="1">
        <f>M93</f>
        <v>7.0202512544726564E-4</v>
      </c>
      <c r="C94">
        <f t="shared" si="16"/>
        <v>7.0202512544726564E-4</v>
      </c>
      <c r="D94" t="s">
        <v>36</v>
      </c>
      <c r="E94" t="s">
        <v>19</v>
      </c>
      <c r="F94">
        <v>1</v>
      </c>
      <c r="G94">
        <f t="shared" si="21"/>
        <v>160</v>
      </c>
      <c r="I94">
        <v>2150</v>
      </c>
      <c r="J94" t="s">
        <v>31</v>
      </c>
      <c r="K94" s="1">
        <v>999</v>
      </c>
      <c r="L94" cm="1">
        <f t="array" ref="L94">STOWA2024_NDJF_T(A94*60,K94,I94,J94,"")</f>
        <v>95305024101944.188</v>
      </c>
      <c r="M94">
        <f t="shared" si="19"/>
        <v>3.1477878824006311E-14</v>
      </c>
    </row>
    <row r="95" spans="1:13" x14ac:dyDescent="0.3">
      <c r="A95">
        <v>96</v>
      </c>
      <c r="B95" s="1">
        <f>365.25*24/A95 - M95</f>
        <v>-8.7451154649652096</v>
      </c>
      <c r="C95">
        <f>B95</f>
        <v>-8.7451154649652096</v>
      </c>
      <c r="D95" t="s">
        <v>36</v>
      </c>
      <c r="E95" t="s">
        <v>19</v>
      </c>
      <c r="F95">
        <v>1</v>
      </c>
      <c r="G95">
        <v>10</v>
      </c>
      <c r="I95">
        <v>2150</v>
      </c>
      <c r="J95" t="s">
        <v>31</v>
      </c>
      <c r="K95" s="1">
        <v>12.5</v>
      </c>
      <c r="L95" cm="1">
        <f t="array" ref="L95">STOWA2024_NDJF_T(A95*60,K95,I95,J95,"")</f>
        <v>2.9982725313401445E-2</v>
      </c>
      <c r="M95">
        <f t="shared" si="19"/>
        <v>100.05761546496521</v>
      </c>
    </row>
    <row r="96" spans="1:13" x14ac:dyDescent="0.3">
      <c r="A96">
        <v>96</v>
      </c>
      <c r="B96">
        <f t="shared" ref="B96:B100" si="23">M95-M96</f>
        <v>32.07396600091792</v>
      </c>
      <c r="C96">
        <f t="shared" ref="C96:C125" si="24">B96</f>
        <v>32.07396600091792</v>
      </c>
      <c r="D96" t="s">
        <v>36</v>
      </c>
      <c r="E96" t="s">
        <v>19</v>
      </c>
      <c r="F96">
        <v>1</v>
      </c>
      <c r="G96">
        <f t="shared" ref="G96:G100" si="25">G95+5</f>
        <v>15</v>
      </c>
      <c r="I96">
        <v>2150</v>
      </c>
      <c r="J96" t="s">
        <v>31</v>
      </c>
      <c r="K96">
        <f t="shared" ref="K96:K100" si="26">AVERAGE(G96:G97)</f>
        <v>17.5</v>
      </c>
      <c r="L96" cm="1">
        <f t="array" ref="L96">STOWA2024_NDJF_T(A96*60,K96,I96,J96,"")</f>
        <v>4.4128257656813948E-2</v>
      </c>
      <c r="M96">
        <f t="shared" si="19"/>
        <v>67.983649464047289</v>
      </c>
    </row>
    <row r="97" spans="1:13" x14ac:dyDescent="0.3">
      <c r="A97">
        <v>96</v>
      </c>
      <c r="B97">
        <f t="shared" si="23"/>
        <v>21.641837174953125</v>
      </c>
      <c r="C97">
        <f t="shared" si="24"/>
        <v>21.641837174953125</v>
      </c>
      <c r="D97" t="s">
        <v>36</v>
      </c>
      <c r="E97" t="s">
        <v>19</v>
      </c>
      <c r="F97">
        <v>1</v>
      </c>
      <c r="G97">
        <f t="shared" si="25"/>
        <v>20</v>
      </c>
      <c r="I97">
        <v>2150</v>
      </c>
      <c r="J97" t="s">
        <v>31</v>
      </c>
      <c r="K97">
        <f t="shared" si="26"/>
        <v>22.5</v>
      </c>
      <c r="L97" cm="1">
        <f t="array" ref="L97">STOWA2024_NDJF_T(A97*60,K97,I97,J97,"")</f>
        <v>6.4736354747740504E-2</v>
      </c>
      <c r="M97">
        <f t="shared" si="19"/>
        <v>46.341812289094165</v>
      </c>
    </row>
    <row r="98" spans="1:13" x14ac:dyDescent="0.3">
      <c r="A98">
        <v>96</v>
      </c>
      <c r="B98">
        <f t="shared" si="23"/>
        <v>14.651254668605588</v>
      </c>
      <c r="C98">
        <f t="shared" si="24"/>
        <v>14.651254668605588</v>
      </c>
      <c r="D98" t="s">
        <v>36</v>
      </c>
      <c r="E98" t="s">
        <v>19</v>
      </c>
      <c r="F98">
        <v>1</v>
      </c>
      <c r="G98">
        <f t="shared" si="25"/>
        <v>25</v>
      </c>
      <c r="I98">
        <v>2150</v>
      </c>
      <c r="J98" t="s">
        <v>31</v>
      </c>
      <c r="K98">
        <f t="shared" si="26"/>
        <v>27.5</v>
      </c>
      <c r="L98" cm="1">
        <f t="array" ref="L98">STOWA2024_NDJF_T(A98*60,K98,I98,J98,"")</f>
        <v>9.4665421666813465E-2</v>
      </c>
      <c r="M98">
        <f t="shared" si="19"/>
        <v>31.690557620488576</v>
      </c>
    </row>
    <row r="99" spans="1:13" x14ac:dyDescent="0.3">
      <c r="A99">
        <v>96</v>
      </c>
      <c r="B99">
        <f t="shared" si="23"/>
        <v>9.9507184945658977</v>
      </c>
      <c r="C99">
        <f t="shared" si="24"/>
        <v>9.9507184945658977</v>
      </c>
      <c r="D99" t="s">
        <v>36</v>
      </c>
      <c r="E99" t="s">
        <v>19</v>
      </c>
      <c r="F99">
        <v>1</v>
      </c>
      <c r="G99">
        <f t="shared" si="25"/>
        <v>30</v>
      </c>
      <c r="I99">
        <v>2150</v>
      </c>
      <c r="J99" t="s">
        <v>31</v>
      </c>
      <c r="K99">
        <f t="shared" si="26"/>
        <v>32.5</v>
      </c>
      <c r="L99" cm="1">
        <f t="array" ref="L99">STOWA2024_NDJF_T(A99*60,K99,I99,J99,"")</f>
        <v>0.13799550137529706</v>
      </c>
      <c r="M99">
        <f t="shared" si="19"/>
        <v>21.739839125922678</v>
      </c>
    </row>
    <row r="100" spans="1:13" x14ac:dyDescent="0.3">
      <c r="A100">
        <v>96</v>
      </c>
      <c r="B100">
        <f t="shared" si="23"/>
        <v>6.7798553092398741</v>
      </c>
      <c r="C100">
        <f t="shared" si="24"/>
        <v>6.7798553092398741</v>
      </c>
      <c r="D100" t="s">
        <v>36</v>
      </c>
      <c r="E100" t="s">
        <v>19</v>
      </c>
      <c r="F100">
        <v>1</v>
      </c>
      <c r="G100">
        <f t="shared" si="25"/>
        <v>35</v>
      </c>
      <c r="I100">
        <v>2150</v>
      </c>
      <c r="J100" t="s">
        <v>31</v>
      </c>
      <c r="K100">
        <f t="shared" si="26"/>
        <v>37.5</v>
      </c>
      <c r="L100" cm="1">
        <f t="array" ref="L100">STOWA2024_NDJF_T(A100*60,K100,I100,J100,"")</f>
        <v>0.20053497629151942</v>
      </c>
      <c r="M100">
        <f t="shared" si="19"/>
        <v>14.959983816682804</v>
      </c>
    </row>
    <row r="101" spans="1:13" x14ac:dyDescent="0.3">
      <c r="A101">
        <v>96</v>
      </c>
      <c r="B101">
        <f>M100-M101</f>
        <v>4.6339783894742048</v>
      </c>
      <c r="C101">
        <f t="shared" si="24"/>
        <v>4.6339783894742048</v>
      </c>
      <c r="D101" t="s">
        <v>36</v>
      </c>
      <c r="E101" t="s">
        <v>19</v>
      </c>
      <c r="F101">
        <v>1</v>
      </c>
      <c r="G101">
        <f>G100+5</f>
        <v>40</v>
      </c>
      <c r="I101">
        <v>2150</v>
      </c>
      <c r="J101" t="s">
        <v>31</v>
      </c>
      <c r="K101">
        <f>AVERAGE(G101:G102)</f>
        <v>42.5</v>
      </c>
      <c r="L101" cm="1">
        <f t="array" ref="L101">STOWA2024_NDJF_T(A101*60,K101,I101,J101,"")</f>
        <v>0.29052860964948979</v>
      </c>
      <c r="M101">
        <f t="shared" si="19"/>
        <v>10.326005427208599</v>
      </c>
    </row>
    <row r="102" spans="1:13" x14ac:dyDescent="0.3">
      <c r="A102">
        <v>96</v>
      </c>
      <c r="B102">
        <f t="shared" ref="B102:B124" si="27">M101-M102</f>
        <v>3.1772037834282143</v>
      </c>
      <c r="C102">
        <f t="shared" si="24"/>
        <v>3.1772037834282143</v>
      </c>
      <c r="D102" t="s">
        <v>36</v>
      </c>
      <c r="E102" t="s">
        <v>19</v>
      </c>
      <c r="F102">
        <v>1</v>
      </c>
      <c r="G102">
        <f t="shared" ref="G102:G125" si="28">G101+5</f>
        <v>45</v>
      </c>
      <c r="I102">
        <v>2150</v>
      </c>
      <c r="J102" t="s">
        <v>31</v>
      </c>
      <c r="K102">
        <f t="shared" ref="K102:K124" si="29">AVERAGE(G102:G103)</f>
        <v>47.5</v>
      </c>
      <c r="L102" cm="1">
        <f t="array" ref="L102">STOWA2024_NDJF_T(A102*60,K102,I102,J102,"")</f>
        <v>0.41965075399875812</v>
      </c>
      <c r="M102">
        <f t="shared" si="19"/>
        <v>7.1488016437803852</v>
      </c>
    </row>
    <row r="103" spans="1:13" x14ac:dyDescent="0.3">
      <c r="A103">
        <v>96</v>
      </c>
      <c r="B103">
        <f t="shared" si="27"/>
        <v>2.1849875146163553</v>
      </c>
      <c r="C103">
        <f t="shared" si="24"/>
        <v>2.1849875146163553</v>
      </c>
      <c r="D103" t="s">
        <v>36</v>
      </c>
      <c r="E103" t="s">
        <v>19</v>
      </c>
      <c r="F103">
        <v>1</v>
      </c>
      <c r="G103">
        <f t="shared" si="28"/>
        <v>50</v>
      </c>
      <c r="I103">
        <v>2150</v>
      </c>
      <c r="J103" t="s">
        <v>31</v>
      </c>
      <c r="K103">
        <f t="shared" si="29"/>
        <v>52.5</v>
      </c>
      <c r="L103" cm="1">
        <f t="array" ref="L103">STOWA2024_NDJF_T(A103*60,K103,I103,J103,"")</f>
        <v>0.60437395960779827</v>
      </c>
      <c r="M103">
        <f t="shared" si="19"/>
        <v>4.9638141291640299</v>
      </c>
    </row>
    <row r="104" spans="1:13" x14ac:dyDescent="0.3">
      <c r="A104">
        <v>96</v>
      </c>
      <c r="B104">
        <f t="shared" si="27"/>
        <v>1.5071330351620613</v>
      </c>
      <c r="C104">
        <f t="shared" si="24"/>
        <v>1.5071330351620613</v>
      </c>
      <c r="D104" t="s">
        <v>36</v>
      </c>
      <c r="E104" t="s">
        <v>19</v>
      </c>
      <c r="F104">
        <v>1</v>
      </c>
      <c r="G104">
        <f t="shared" si="28"/>
        <v>55</v>
      </c>
      <c r="I104">
        <v>2150</v>
      </c>
      <c r="J104" t="s">
        <v>31</v>
      </c>
      <c r="K104">
        <f t="shared" si="29"/>
        <v>57.5</v>
      </c>
      <c r="L104" cm="1">
        <f t="array" ref="L104">STOWA2024_NDJF_T(A104*60,K104,I104,J104,"")</f>
        <v>0.86788451651082266</v>
      </c>
      <c r="M104">
        <f t="shared" si="19"/>
        <v>3.4566810940019685</v>
      </c>
    </row>
    <row r="105" spans="1:13" x14ac:dyDescent="0.3">
      <c r="A105">
        <v>96</v>
      </c>
      <c r="B105">
        <f t="shared" si="27"/>
        <v>1.0423957657983962</v>
      </c>
      <c r="C105">
        <f t="shared" si="24"/>
        <v>1.0423957657983962</v>
      </c>
      <c r="D105" t="s">
        <v>36</v>
      </c>
      <c r="E105" t="s">
        <v>19</v>
      </c>
      <c r="F105">
        <v>1</v>
      </c>
      <c r="G105">
        <f t="shared" si="28"/>
        <v>60</v>
      </c>
      <c r="I105">
        <v>2150</v>
      </c>
      <c r="J105" t="s">
        <v>31</v>
      </c>
      <c r="K105">
        <f t="shared" si="29"/>
        <v>62.5</v>
      </c>
      <c r="L105" cm="1">
        <f t="array" ref="L105">STOWA2024_NDJF_T(A105*60,K105,I105,J105,"")</f>
        <v>1.2426037490076816</v>
      </c>
      <c r="M105">
        <f t="shared" si="19"/>
        <v>2.4142853282035723</v>
      </c>
    </row>
    <row r="106" spans="1:13" x14ac:dyDescent="0.3">
      <c r="A106">
        <v>96</v>
      </c>
      <c r="B106">
        <f t="shared" si="27"/>
        <v>0.72347250945461328</v>
      </c>
      <c r="C106">
        <f t="shared" si="24"/>
        <v>0.72347250945461328</v>
      </c>
      <c r="D106" t="s">
        <v>36</v>
      </c>
      <c r="E106" t="s">
        <v>19</v>
      </c>
      <c r="F106">
        <v>1</v>
      </c>
      <c r="G106">
        <f t="shared" si="28"/>
        <v>65</v>
      </c>
      <c r="I106">
        <v>2150</v>
      </c>
      <c r="J106" t="s">
        <v>31</v>
      </c>
      <c r="K106">
        <f t="shared" si="29"/>
        <v>67.5</v>
      </c>
      <c r="L106" cm="1">
        <f t="array" ref="L106">STOWA2024_NDJF_T(A106*60,K106,I106,J106,"")</f>
        <v>1.774294568111753</v>
      </c>
      <c r="M106">
        <f t="shared" si="19"/>
        <v>1.6908128187489591</v>
      </c>
    </row>
    <row r="107" spans="1:13" x14ac:dyDescent="0.3">
      <c r="A107">
        <v>96</v>
      </c>
      <c r="B107">
        <f t="shared" si="27"/>
        <v>0.50337251999942545</v>
      </c>
      <c r="C107">
        <f t="shared" si="24"/>
        <v>0.50337251999942545</v>
      </c>
      <c r="D107" t="s">
        <v>36</v>
      </c>
      <c r="E107" t="s">
        <v>19</v>
      </c>
      <c r="F107">
        <v>1</v>
      </c>
      <c r="G107">
        <f t="shared" si="28"/>
        <v>70</v>
      </c>
      <c r="I107">
        <v>2150</v>
      </c>
      <c r="J107" t="s">
        <v>31</v>
      </c>
      <c r="K107">
        <f t="shared" si="29"/>
        <v>72.5</v>
      </c>
      <c r="L107" cm="1">
        <f t="array" ref="L107">STOWA2024_NDJF_T(A107*60,K107,I107,J107,"")</f>
        <v>2.5264428057218811</v>
      </c>
      <c r="M107">
        <f t="shared" si="19"/>
        <v>1.1874402987495336</v>
      </c>
    </row>
    <row r="108" spans="1:13" x14ac:dyDescent="0.3">
      <c r="A108">
        <v>96</v>
      </c>
      <c r="B108">
        <f t="shared" si="27"/>
        <v>0.35125106418052754</v>
      </c>
      <c r="C108">
        <f t="shared" si="24"/>
        <v>0.35125106418052754</v>
      </c>
      <c r="D108" t="s">
        <v>36</v>
      </c>
      <c r="E108" t="s">
        <v>19</v>
      </c>
      <c r="F108">
        <v>1</v>
      </c>
      <c r="G108">
        <f t="shared" si="28"/>
        <v>75</v>
      </c>
      <c r="I108">
        <v>2150</v>
      </c>
      <c r="J108" t="s">
        <v>31</v>
      </c>
      <c r="K108">
        <f t="shared" si="29"/>
        <v>77.5</v>
      </c>
      <c r="L108" cm="1">
        <f t="array" ref="L108">STOWA2024_NDJF_T(A108*60,K108,I108,J108,"")</f>
        <v>3.5877046438492823</v>
      </c>
      <c r="M108">
        <f t="shared" si="19"/>
        <v>0.83618923456900607</v>
      </c>
    </row>
    <row r="109" spans="1:13" x14ac:dyDescent="0.3">
      <c r="A109">
        <v>96</v>
      </c>
      <c r="B109">
        <f t="shared" si="27"/>
        <v>0.24576111071707663</v>
      </c>
      <c r="C109">
        <f t="shared" si="24"/>
        <v>0.24576111071707663</v>
      </c>
      <c r="D109" t="s">
        <v>36</v>
      </c>
      <c r="E109" t="s">
        <v>19</v>
      </c>
      <c r="F109">
        <v>1</v>
      </c>
      <c r="G109">
        <f t="shared" si="28"/>
        <v>80</v>
      </c>
      <c r="I109">
        <v>2150</v>
      </c>
      <c r="J109" t="s">
        <v>31</v>
      </c>
      <c r="K109">
        <f t="shared" si="29"/>
        <v>82.5</v>
      </c>
      <c r="L109" cm="1">
        <f t="array" ref="L109">STOWA2024_NDJF_T(A109*60,K109,I109,J109,"")</f>
        <v>5.0810587755002592</v>
      </c>
      <c r="M109">
        <f t="shared" si="19"/>
        <v>0.59042812385192944</v>
      </c>
    </row>
    <row r="110" spans="1:13" x14ac:dyDescent="0.3">
      <c r="A110">
        <v>96</v>
      </c>
      <c r="B110">
        <f t="shared" si="27"/>
        <v>0.17242733662989917</v>
      </c>
      <c r="C110">
        <f t="shared" si="24"/>
        <v>0.17242733662989917</v>
      </c>
      <c r="D110" t="s">
        <v>36</v>
      </c>
      <c r="E110" t="s">
        <v>19</v>
      </c>
      <c r="F110">
        <v>1</v>
      </c>
      <c r="G110">
        <f t="shared" si="28"/>
        <v>85</v>
      </c>
      <c r="I110">
        <v>2150</v>
      </c>
      <c r="J110" t="s">
        <v>31</v>
      </c>
      <c r="K110">
        <f t="shared" si="29"/>
        <v>87.5</v>
      </c>
      <c r="L110" cm="1">
        <f t="array" ref="L110">STOWA2024_NDJF_T(A110*60,K110,I110,J110,"")</f>
        <v>7.1770199762960845</v>
      </c>
      <c r="M110">
        <f t="shared" si="19"/>
        <v>0.41800078722203027</v>
      </c>
    </row>
    <row r="111" spans="1:13" x14ac:dyDescent="0.3">
      <c r="A111">
        <v>96</v>
      </c>
      <c r="B111">
        <f t="shared" si="27"/>
        <v>0.12130065605690232</v>
      </c>
      <c r="C111">
        <f t="shared" si="24"/>
        <v>0.12130065605690232</v>
      </c>
      <c r="D111" t="s">
        <v>36</v>
      </c>
      <c r="E111" t="s">
        <v>19</v>
      </c>
      <c r="F111">
        <v>1</v>
      </c>
      <c r="G111">
        <f t="shared" si="28"/>
        <v>90</v>
      </c>
      <c r="I111">
        <v>2150</v>
      </c>
      <c r="J111" t="s">
        <v>31</v>
      </c>
      <c r="K111">
        <f t="shared" si="29"/>
        <v>92.5</v>
      </c>
      <c r="L111" cm="1">
        <f t="array" ref="L111">STOWA2024_NDJF_T(A111*60,K111,I111,J111,"")</f>
        <v>10.111218988071005</v>
      </c>
      <c r="M111">
        <f t="shared" si="19"/>
        <v>0.29670013116512794</v>
      </c>
    </row>
    <row r="112" spans="1:13" x14ac:dyDescent="0.3">
      <c r="A112">
        <v>96</v>
      </c>
      <c r="B112">
        <f t="shared" si="27"/>
        <v>8.5557426928423302E-2</v>
      </c>
      <c r="C112">
        <f t="shared" si="24"/>
        <v>8.5557426928423302E-2</v>
      </c>
      <c r="D112" t="s">
        <v>36</v>
      </c>
      <c r="E112" t="s">
        <v>19</v>
      </c>
      <c r="F112">
        <v>1</v>
      </c>
      <c r="G112">
        <f t="shared" si="28"/>
        <v>95</v>
      </c>
      <c r="I112">
        <v>2150</v>
      </c>
      <c r="J112" t="s">
        <v>31</v>
      </c>
      <c r="K112">
        <f t="shared" si="29"/>
        <v>97.5</v>
      </c>
      <c r="L112" cm="1">
        <f t="array" ref="L112">STOWA2024_NDJF_T(A112*60,K112,I112,J112,"")</f>
        <v>14.208400005319653</v>
      </c>
      <c r="M112">
        <f t="shared" si="19"/>
        <v>0.21114270423670464</v>
      </c>
    </row>
    <row r="113" spans="1:13" x14ac:dyDescent="0.3">
      <c r="A113">
        <v>96</v>
      </c>
      <c r="B113">
        <f t="shared" si="27"/>
        <v>6.0507113075198543E-2</v>
      </c>
      <c r="C113">
        <f t="shared" si="24"/>
        <v>6.0507113075198543E-2</v>
      </c>
      <c r="D113" t="s">
        <v>36</v>
      </c>
      <c r="E113" t="s">
        <v>19</v>
      </c>
      <c r="F113">
        <v>1</v>
      </c>
      <c r="G113">
        <f t="shared" si="28"/>
        <v>100</v>
      </c>
      <c r="I113">
        <v>2150</v>
      </c>
      <c r="J113" t="s">
        <v>31</v>
      </c>
      <c r="K113">
        <f t="shared" si="29"/>
        <v>102.5</v>
      </c>
      <c r="L113" cm="1">
        <f t="array" ref="L113">STOWA2024_NDJF_T(A113*60,K113,I113,J113,"")</f>
        <v>19.915612086545384</v>
      </c>
      <c r="M113">
        <f t="shared" si="19"/>
        <v>0.1506355911615061</v>
      </c>
    </row>
    <row r="114" spans="1:13" x14ac:dyDescent="0.3">
      <c r="A114">
        <v>96</v>
      </c>
      <c r="B114">
        <f t="shared" si="27"/>
        <v>4.289877147074439E-2</v>
      </c>
      <c r="C114">
        <f t="shared" si="24"/>
        <v>4.289877147074439E-2</v>
      </c>
      <c r="D114" t="s">
        <v>36</v>
      </c>
      <c r="E114" t="s">
        <v>19</v>
      </c>
      <c r="F114">
        <v>1</v>
      </c>
      <c r="G114">
        <f t="shared" si="28"/>
        <v>105</v>
      </c>
      <c r="I114">
        <v>2150</v>
      </c>
      <c r="J114" t="s">
        <v>31</v>
      </c>
      <c r="K114">
        <f t="shared" si="29"/>
        <v>107.5</v>
      </c>
      <c r="L114" cm="1">
        <f t="array" ref="L114">STOWA2024_NDJF_T(A114*60,K114,I114,J114,"")</f>
        <v>27.845633541169455</v>
      </c>
      <c r="M114">
        <f t="shared" si="19"/>
        <v>0.10773681969076171</v>
      </c>
    </row>
    <row r="115" spans="1:13" x14ac:dyDescent="0.3">
      <c r="A115">
        <v>96</v>
      </c>
      <c r="B115">
        <f t="shared" si="27"/>
        <v>3.0493289850358707E-2</v>
      </c>
      <c r="C115">
        <f t="shared" si="24"/>
        <v>3.0493289850358707E-2</v>
      </c>
      <c r="D115" t="s">
        <v>36</v>
      </c>
      <c r="E115" t="s">
        <v>19</v>
      </c>
      <c r="F115">
        <v>1</v>
      </c>
      <c r="G115">
        <f t="shared" si="28"/>
        <v>110</v>
      </c>
      <c r="I115">
        <v>2150</v>
      </c>
      <c r="J115" t="s">
        <v>31</v>
      </c>
      <c r="K115">
        <f t="shared" si="29"/>
        <v>112.5</v>
      </c>
      <c r="L115" cm="1">
        <f t="array" ref="L115">STOWA2024_NDJF_T(A115*60,K115,I115,J115,"")</f>
        <v>38.838204393280066</v>
      </c>
      <c r="M115">
        <f t="shared" si="19"/>
        <v>7.7243529840403002E-2</v>
      </c>
    </row>
    <row r="116" spans="1:13" x14ac:dyDescent="0.3">
      <c r="A116">
        <v>96</v>
      </c>
      <c r="B116">
        <f t="shared" si="27"/>
        <v>2.1728104186208068E-2</v>
      </c>
      <c r="C116">
        <f t="shared" si="24"/>
        <v>2.1728104186208068E-2</v>
      </c>
      <c r="D116" t="s">
        <v>36</v>
      </c>
      <c r="E116" t="s">
        <v>19</v>
      </c>
      <c r="F116">
        <v>1</v>
      </c>
      <c r="G116">
        <f t="shared" si="28"/>
        <v>115</v>
      </c>
      <c r="I116">
        <v>2150</v>
      </c>
      <c r="J116" t="s">
        <v>31</v>
      </c>
      <c r="K116">
        <f t="shared" si="29"/>
        <v>117.5</v>
      </c>
      <c r="L116" cm="1">
        <f t="array" ref="L116">STOWA2024_NDJF_T(A116*60,K116,I116,J116,"")</f>
        <v>54.039034460205201</v>
      </c>
      <c r="M116">
        <f t="shared" si="19"/>
        <v>5.5515425654194935E-2</v>
      </c>
    </row>
    <row r="117" spans="1:13" x14ac:dyDescent="0.3">
      <c r="A117">
        <v>96</v>
      </c>
      <c r="B117">
        <f t="shared" si="27"/>
        <v>1.5521288194611196E-2</v>
      </c>
      <c r="C117">
        <f t="shared" si="24"/>
        <v>1.5521288194611196E-2</v>
      </c>
      <c r="D117" t="s">
        <v>36</v>
      </c>
      <c r="E117" t="s">
        <v>19</v>
      </c>
      <c r="F117">
        <v>1</v>
      </c>
      <c r="G117">
        <f t="shared" si="28"/>
        <v>120</v>
      </c>
      <c r="I117">
        <v>2150</v>
      </c>
      <c r="J117" t="s">
        <v>31</v>
      </c>
      <c r="K117">
        <f t="shared" si="29"/>
        <v>122.5</v>
      </c>
      <c r="L117" cm="1">
        <f t="array" ref="L117">STOWA2024_NDJF_T(A117*60,K117,I117,J117,"")</f>
        <v>75.010993874581345</v>
      </c>
      <c r="M117">
        <f t="shared" si="19"/>
        <v>3.9994137459583738E-2</v>
      </c>
    </row>
    <row r="118" spans="1:13" x14ac:dyDescent="0.3">
      <c r="A118">
        <v>96</v>
      </c>
      <c r="B118">
        <f t="shared" si="27"/>
        <v>1.1113790816038721E-2</v>
      </c>
      <c r="C118">
        <f t="shared" si="24"/>
        <v>1.1113790816038721E-2</v>
      </c>
      <c r="D118" t="s">
        <v>36</v>
      </c>
      <c r="E118" t="s">
        <v>19</v>
      </c>
      <c r="F118">
        <v>1</v>
      </c>
      <c r="G118">
        <f t="shared" si="28"/>
        <v>125</v>
      </c>
      <c r="I118">
        <v>2150</v>
      </c>
      <c r="J118" t="s">
        <v>31</v>
      </c>
      <c r="K118">
        <f t="shared" si="29"/>
        <v>127.5</v>
      </c>
      <c r="L118" cm="1">
        <f t="array" ref="L118">STOWA2024_NDJF_T(A118*60,K118,I118,J118,"")</f>
        <v>103.87686952055762</v>
      </c>
      <c r="M118">
        <f t="shared" si="19"/>
        <v>2.8880346643545017E-2</v>
      </c>
    </row>
    <row r="119" spans="1:13" x14ac:dyDescent="0.3">
      <c r="A119">
        <v>96</v>
      </c>
      <c r="B119">
        <f t="shared" si="27"/>
        <v>7.9772517351689165E-3</v>
      </c>
      <c r="C119">
        <f t="shared" si="24"/>
        <v>7.9772517351689165E-3</v>
      </c>
      <c r="D119" t="s">
        <v>36</v>
      </c>
      <c r="E119" t="s">
        <v>19</v>
      </c>
      <c r="F119">
        <v>1</v>
      </c>
      <c r="G119">
        <f t="shared" si="28"/>
        <v>130</v>
      </c>
      <c r="I119">
        <v>2150</v>
      </c>
      <c r="J119" t="s">
        <v>31</v>
      </c>
      <c r="K119">
        <f t="shared" si="29"/>
        <v>132.5</v>
      </c>
      <c r="L119" cm="1">
        <f t="array" ref="L119">STOWA2024_NDJF_T(A119*60,K119,I119,J119,"")</f>
        <v>143.51941725135958</v>
      </c>
      <c r="M119">
        <f t="shared" si="19"/>
        <v>2.0903094908376101E-2</v>
      </c>
    </row>
    <row r="120" spans="1:13" x14ac:dyDescent="0.3">
      <c r="A120">
        <v>96</v>
      </c>
      <c r="B120">
        <f t="shared" si="27"/>
        <v>5.7391145966848474E-3</v>
      </c>
      <c r="C120">
        <f t="shared" si="24"/>
        <v>5.7391145966848474E-3</v>
      </c>
      <c r="D120" t="s">
        <v>36</v>
      </c>
      <c r="E120" t="s">
        <v>19</v>
      </c>
      <c r="F120">
        <v>1</v>
      </c>
      <c r="G120">
        <f t="shared" si="28"/>
        <v>135</v>
      </c>
      <c r="I120">
        <v>2150</v>
      </c>
      <c r="J120" t="s">
        <v>31</v>
      </c>
      <c r="K120">
        <f t="shared" si="29"/>
        <v>137.5</v>
      </c>
      <c r="L120" cm="1">
        <f t="array" ref="L120">STOWA2024_NDJF_T(A120*60,K120,I120,J120,"")</f>
        <v>197.83723919022992</v>
      </c>
      <c r="M120">
        <f t="shared" si="19"/>
        <v>1.5163980311691253E-2</v>
      </c>
    </row>
    <row r="121" spans="1:13" x14ac:dyDescent="0.3">
      <c r="A121">
        <v>96</v>
      </c>
      <c r="B121">
        <f t="shared" si="27"/>
        <v>4.1386111318684349E-3</v>
      </c>
      <c r="C121">
        <f t="shared" si="24"/>
        <v>4.1386111318684349E-3</v>
      </c>
      <c r="D121" t="s">
        <v>36</v>
      </c>
      <c r="E121" t="s">
        <v>19</v>
      </c>
      <c r="F121">
        <v>1</v>
      </c>
      <c r="G121">
        <f t="shared" si="28"/>
        <v>140</v>
      </c>
      <c r="I121">
        <v>2150</v>
      </c>
      <c r="J121" t="s">
        <v>31</v>
      </c>
      <c r="K121">
        <f t="shared" si="29"/>
        <v>142.5</v>
      </c>
      <c r="L121" cm="1">
        <f t="array" ref="L121">STOWA2024_NDJF_T(A121*60,K121,I121,J121,"")</f>
        <v>272.09973208790194</v>
      </c>
      <c r="M121">
        <f t="shared" si="19"/>
        <v>1.1025369179822818E-2</v>
      </c>
    </row>
    <row r="122" spans="1:13" x14ac:dyDescent="0.3">
      <c r="A122">
        <v>96</v>
      </c>
      <c r="B122">
        <f t="shared" si="27"/>
        <v>2.99127774468687E-3</v>
      </c>
      <c r="C122">
        <f t="shared" si="24"/>
        <v>2.99127774468687E-3</v>
      </c>
      <c r="D122" t="s">
        <v>36</v>
      </c>
      <c r="E122" t="s">
        <v>19</v>
      </c>
      <c r="F122">
        <v>1</v>
      </c>
      <c r="G122">
        <f t="shared" si="28"/>
        <v>145</v>
      </c>
      <c r="I122">
        <v>2150</v>
      </c>
      <c r="J122" t="s">
        <v>31</v>
      </c>
      <c r="K122">
        <f t="shared" si="29"/>
        <v>147.5</v>
      </c>
      <c r="L122" cm="1">
        <f t="array" ref="L122">STOWA2024_NDJF_T(A122*60,K122,I122,J122,"")</f>
        <v>373.40874499883455</v>
      </c>
      <c r="M122">
        <f t="shared" si="19"/>
        <v>8.0340914351359483E-3</v>
      </c>
    </row>
    <row r="123" spans="1:13" x14ac:dyDescent="0.3">
      <c r="A123">
        <v>96</v>
      </c>
      <c r="B123">
        <f t="shared" si="27"/>
        <v>2.166932395412529E-3</v>
      </c>
      <c r="C123">
        <f t="shared" si="24"/>
        <v>2.166932395412529E-3</v>
      </c>
      <c r="D123" t="s">
        <v>36</v>
      </c>
      <c r="E123" t="s">
        <v>19</v>
      </c>
      <c r="F123">
        <v>1</v>
      </c>
      <c r="G123">
        <f t="shared" si="28"/>
        <v>150</v>
      </c>
      <c r="I123">
        <v>2150</v>
      </c>
      <c r="J123" t="s">
        <v>31</v>
      </c>
      <c r="K123">
        <f t="shared" si="29"/>
        <v>152.5</v>
      </c>
      <c r="L123" cm="1">
        <f t="array" ref="L123">STOWA2024_NDJF_T(A123*60,K123,I123,J123,"")</f>
        <v>511.32072263400266</v>
      </c>
      <c r="M123">
        <f t="shared" si="19"/>
        <v>5.8671590397234193E-3</v>
      </c>
    </row>
    <row r="124" spans="1:13" x14ac:dyDescent="0.3">
      <c r="A124">
        <v>96</v>
      </c>
      <c r="B124">
        <f t="shared" si="27"/>
        <v>1.5731869131757103E-3</v>
      </c>
      <c r="C124">
        <f t="shared" si="24"/>
        <v>1.5731869131757103E-3</v>
      </c>
      <c r="D124" t="s">
        <v>36</v>
      </c>
      <c r="E124" t="s">
        <v>19</v>
      </c>
      <c r="F124">
        <v>1</v>
      </c>
      <c r="G124">
        <f t="shared" si="28"/>
        <v>155</v>
      </c>
      <c r="I124">
        <v>2150</v>
      </c>
      <c r="J124" t="s">
        <v>31</v>
      </c>
      <c r="K124">
        <f t="shared" si="29"/>
        <v>157.5</v>
      </c>
      <c r="L124" cm="1">
        <f t="array" ref="L124">STOWA2024_NDJF_T(A124*60,K124,I124,J124,"")</f>
        <v>698.65381320301128</v>
      </c>
      <c r="M124">
        <f t="shared" si="19"/>
        <v>4.293972126547709E-3</v>
      </c>
    </row>
    <row r="125" spans="1:13" x14ac:dyDescent="0.3">
      <c r="A125">
        <v>96</v>
      </c>
      <c r="B125" s="1">
        <f>M124</f>
        <v>4.293972126547709E-3</v>
      </c>
      <c r="C125">
        <f t="shared" si="24"/>
        <v>4.293972126547709E-3</v>
      </c>
      <c r="D125" t="s">
        <v>36</v>
      </c>
      <c r="E125" t="s">
        <v>19</v>
      </c>
      <c r="F125">
        <v>1</v>
      </c>
      <c r="G125">
        <f t="shared" si="28"/>
        <v>160</v>
      </c>
      <c r="I125">
        <v>2150</v>
      </c>
      <c r="J125" t="s">
        <v>31</v>
      </c>
      <c r="K125" s="1">
        <v>777</v>
      </c>
      <c r="L125" cm="1">
        <f t="array" ref="L125">STOWA2024_NDJF_T(A125*60,K125,I125,J125,"")</f>
        <v>945647445672596.13</v>
      </c>
      <c r="M125">
        <f t="shared" si="19"/>
        <v>3.1724296551832124E-15</v>
      </c>
    </row>
    <row r="126" spans="1:13" x14ac:dyDescent="0.3">
      <c r="A126">
        <v>192</v>
      </c>
      <c r="B126" s="1">
        <f>365.25*24/A126 - M126</f>
        <v>-40.089413410797349</v>
      </c>
      <c r="C126">
        <f>B126</f>
        <v>-40.089413410797349</v>
      </c>
      <c r="D126" t="s">
        <v>36</v>
      </c>
      <c r="E126" t="s">
        <v>19</v>
      </c>
      <c r="F126">
        <v>1</v>
      </c>
      <c r="G126">
        <v>10</v>
      </c>
      <c r="I126">
        <v>2150</v>
      </c>
      <c r="J126" t="s">
        <v>31</v>
      </c>
      <c r="K126" s="1">
        <v>12.5</v>
      </c>
      <c r="L126" cm="1">
        <f t="array" ref="L126">STOWA2024_NDJF_T(A126*60,K126,I126,J126,"")</f>
        <v>3.498719212920838E-2</v>
      </c>
      <c r="M126">
        <f t="shared" si="19"/>
        <v>85.745663410797349</v>
      </c>
    </row>
    <row r="127" spans="1:13" x14ac:dyDescent="0.3">
      <c r="A127">
        <v>192</v>
      </c>
      <c r="B127">
        <f t="shared" ref="B127:B131" si="30">M126-M127</f>
        <v>17.16547251602789</v>
      </c>
      <c r="C127">
        <f t="shared" ref="C127:C156" si="31">B127</f>
        <v>17.16547251602789</v>
      </c>
      <c r="D127" t="s">
        <v>36</v>
      </c>
      <c r="E127" t="s">
        <v>19</v>
      </c>
      <c r="F127">
        <v>1</v>
      </c>
      <c r="G127">
        <f t="shared" ref="G127:G131" si="32">G126+5</f>
        <v>15</v>
      </c>
      <c r="I127">
        <v>2150</v>
      </c>
      <c r="J127" t="s">
        <v>31</v>
      </c>
      <c r="K127">
        <f t="shared" ref="K127:K131" si="33">AVERAGE(G127:G128)</f>
        <v>17.5</v>
      </c>
      <c r="L127" cm="1">
        <f t="array" ref="L127">STOWA2024_NDJF_T(A127*60,K127,I127,J127,"")</f>
        <v>4.3744410169450361E-2</v>
      </c>
      <c r="M127">
        <f t="shared" si="19"/>
        <v>68.580190894769459</v>
      </c>
    </row>
    <row r="128" spans="1:13" x14ac:dyDescent="0.3">
      <c r="A128">
        <v>192</v>
      </c>
      <c r="B128">
        <f t="shared" si="30"/>
        <v>13.857932471383059</v>
      </c>
      <c r="C128">
        <f t="shared" si="31"/>
        <v>13.857932471383059</v>
      </c>
      <c r="D128" t="s">
        <v>36</v>
      </c>
      <c r="E128" t="s">
        <v>19</v>
      </c>
      <c r="F128">
        <v>1</v>
      </c>
      <c r="G128">
        <f t="shared" si="32"/>
        <v>20</v>
      </c>
      <c r="I128">
        <v>2150</v>
      </c>
      <c r="J128" t="s">
        <v>31</v>
      </c>
      <c r="K128">
        <f t="shared" si="33"/>
        <v>22.5</v>
      </c>
      <c r="L128" cm="1">
        <f t="array" ref="L128">STOWA2024_NDJF_T(A128*60,K128,I128,J128,"")</f>
        <v>5.4822298758011485E-2</v>
      </c>
      <c r="M128">
        <f t="shared" si="19"/>
        <v>54.7222584233864</v>
      </c>
    </row>
    <row r="129" spans="1:13" x14ac:dyDescent="0.3">
      <c r="A129">
        <v>192</v>
      </c>
      <c r="B129">
        <f t="shared" si="30"/>
        <v>11.160990197533813</v>
      </c>
      <c r="C129">
        <f t="shared" si="31"/>
        <v>11.160990197533813</v>
      </c>
      <c r="D129" t="s">
        <v>36</v>
      </c>
      <c r="E129" t="s">
        <v>19</v>
      </c>
      <c r="F129">
        <v>1</v>
      </c>
      <c r="G129">
        <f t="shared" si="32"/>
        <v>25</v>
      </c>
      <c r="I129">
        <v>2150</v>
      </c>
      <c r="J129" t="s">
        <v>31</v>
      </c>
      <c r="K129">
        <f t="shared" si="33"/>
        <v>27.5</v>
      </c>
      <c r="L129" cm="1">
        <f t="array" ref="L129">STOWA2024_NDJF_T(A129*60,K129,I129,J129,"")</f>
        <v>6.8868518346294857E-2</v>
      </c>
      <c r="M129">
        <f t="shared" si="19"/>
        <v>43.561268225852587</v>
      </c>
    </row>
    <row r="130" spans="1:13" x14ac:dyDescent="0.3">
      <c r="A130">
        <v>192</v>
      </c>
      <c r="B130">
        <f t="shared" si="30"/>
        <v>8.9684046846551198</v>
      </c>
      <c r="C130">
        <f t="shared" si="31"/>
        <v>8.9684046846551198</v>
      </c>
      <c r="D130" t="s">
        <v>36</v>
      </c>
      <c r="E130" t="s">
        <v>19</v>
      </c>
      <c r="F130">
        <v>1</v>
      </c>
      <c r="G130">
        <f t="shared" si="32"/>
        <v>30</v>
      </c>
      <c r="I130">
        <v>2150</v>
      </c>
      <c r="J130" t="s">
        <v>31</v>
      </c>
      <c r="K130">
        <f t="shared" si="33"/>
        <v>32.5</v>
      </c>
      <c r="L130" cm="1">
        <f t="array" ref="L130">STOWA2024_NDJF_T(A130*60,K130,I130,J130,"")</f>
        <v>8.6723089472695095E-2</v>
      </c>
      <c r="M130">
        <f t="shared" si="19"/>
        <v>34.592863541197467</v>
      </c>
    </row>
    <row r="131" spans="1:13" x14ac:dyDescent="0.3">
      <c r="A131">
        <v>192</v>
      </c>
      <c r="B131">
        <f t="shared" si="30"/>
        <v>7.189751821213072</v>
      </c>
      <c r="C131">
        <f t="shared" si="31"/>
        <v>7.189751821213072</v>
      </c>
      <c r="D131" t="s">
        <v>36</v>
      </c>
      <c r="E131" t="s">
        <v>19</v>
      </c>
      <c r="F131">
        <v>1</v>
      </c>
      <c r="G131">
        <f t="shared" si="32"/>
        <v>35</v>
      </c>
      <c r="I131">
        <v>2150</v>
      </c>
      <c r="J131" t="s">
        <v>31</v>
      </c>
      <c r="K131">
        <f t="shared" si="33"/>
        <v>37.5</v>
      </c>
      <c r="L131" cm="1">
        <f t="array" ref="L131">STOWA2024_NDJF_T(A131*60,K131,I131,J131,"")</f>
        <v>0.10947661822697953</v>
      </c>
      <c r="M131">
        <f t="shared" ref="M131:M187" si="34">1/L131 * 12/4</f>
        <v>27.403111719984395</v>
      </c>
    </row>
    <row r="132" spans="1:13" x14ac:dyDescent="0.3">
      <c r="A132">
        <v>192</v>
      </c>
      <c r="B132">
        <f>M131-M132</f>
        <v>5.7502664753903971</v>
      </c>
      <c r="C132">
        <f t="shared" si="31"/>
        <v>5.7502664753903971</v>
      </c>
      <c r="D132" t="s">
        <v>36</v>
      </c>
      <c r="E132" t="s">
        <v>19</v>
      </c>
      <c r="F132">
        <v>1</v>
      </c>
      <c r="G132">
        <f>G131+5</f>
        <v>40</v>
      </c>
      <c r="I132">
        <v>2150</v>
      </c>
      <c r="J132" t="s">
        <v>31</v>
      </c>
      <c r="K132">
        <f>AVERAGE(G132:G133)</f>
        <v>42.5</v>
      </c>
      <c r="L132" cm="1">
        <f t="array" ref="L132">STOWA2024_NDJF_T(A132*60,K132,I132,J132,"")</f>
        <v>0.13854992108942363</v>
      </c>
      <c r="M132">
        <f t="shared" si="34"/>
        <v>21.652845244593998</v>
      </c>
    </row>
    <row r="133" spans="1:13" x14ac:dyDescent="0.3">
      <c r="A133">
        <v>192</v>
      </c>
      <c r="B133">
        <f t="shared" ref="B133:B155" si="35">M132-M133</f>
        <v>4.587729798416909</v>
      </c>
      <c r="C133">
        <f t="shared" si="31"/>
        <v>4.587729798416909</v>
      </c>
      <c r="D133" t="s">
        <v>36</v>
      </c>
      <c r="E133" t="s">
        <v>19</v>
      </c>
      <c r="F133">
        <v>1</v>
      </c>
      <c r="G133">
        <f t="shared" ref="G133:G156" si="36">G132+5</f>
        <v>45</v>
      </c>
      <c r="I133">
        <v>2150</v>
      </c>
      <c r="J133" t="s">
        <v>31</v>
      </c>
      <c r="K133">
        <f t="shared" ref="K133:K155" si="37">AVERAGE(G133:G134)</f>
        <v>47.5</v>
      </c>
      <c r="L133" cm="1">
        <f t="array" ref="L133">STOWA2024_NDJF_T(A133*60,K133,I133,J133,"")</f>
        <v>0.1757972285310298</v>
      </c>
      <c r="M133">
        <f t="shared" si="34"/>
        <v>17.065115446177089</v>
      </c>
    </row>
    <row r="134" spans="1:13" x14ac:dyDescent="0.3">
      <c r="A134">
        <v>192</v>
      </c>
      <c r="B134">
        <f t="shared" si="35"/>
        <v>3.6509810229992858</v>
      </c>
      <c r="C134">
        <f t="shared" si="31"/>
        <v>3.6509810229992858</v>
      </c>
      <c r="D134" t="s">
        <v>36</v>
      </c>
      <c r="E134" t="s">
        <v>19</v>
      </c>
      <c r="F134">
        <v>1</v>
      </c>
      <c r="G134">
        <f t="shared" si="36"/>
        <v>50</v>
      </c>
      <c r="I134">
        <v>2150</v>
      </c>
      <c r="J134" t="s">
        <v>31</v>
      </c>
      <c r="K134">
        <f t="shared" si="37"/>
        <v>52.5</v>
      </c>
      <c r="L134" cm="1">
        <f t="array" ref="L134">STOWA2024_NDJF_T(A134*60,K134,I134,J134,"")</f>
        <v>0.22364469486875033</v>
      </c>
      <c r="M134">
        <f t="shared" si="34"/>
        <v>13.414134423177803</v>
      </c>
    </row>
    <row r="135" spans="1:13" x14ac:dyDescent="0.3">
      <c r="A135">
        <v>192</v>
      </c>
      <c r="B135">
        <f t="shared" si="35"/>
        <v>2.8983383398693281</v>
      </c>
      <c r="C135">
        <f t="shared" si="31"/>
        <v>2.8983383398693281</v>
      </c>
      <c r="D135" t="s">
        <v>36</v>
      </c>
      <c r="E135" t="s">
        <v>19</v>
      </c>
      <c r="F135">
        <v>1</v>
      </c>
      <c r="G135">
        <f t="shared" si="36"/>
        <v>55</v>
      </c>
      <c r="I135">
        <v>2150</v>
      </c>
      <c r="J135" t="s">
        <v>31</v>
      </c>
      <c r="K135">
        <f t="shared" si="37"/>
        <v>57.5</v>
      </c>
      <c r="L135" cm="1">
        <f t="array" ref="L135">STOWA2024_NDJF_T(A135*60,K135,I135,J135,"")</f>
        <v>0.2852851059713723</v>
      </c>
      <c r="M135">
        <f t="shared" si="34"/>
        <v>10.515796083308475</v>
      </c>
    </row>
    <row r="136" spans="1:13" x14ac:dyDescent="0.3">
      <c r="A136">
        <v>192</v>
      </c>
      <c r="B136">
        <f t="shared" si="35"/>
        <v>2.2947882894226712</v>
      </c>
      <c r="C136">
        <f t="shared" si="31"/>
        <v>2.2947882894226712</v>
      </c>
      <c r="D136" t="s">
        <v>36</v>
      </c>
      <c r="E136" t="s">
        <v>19</v>
      </c>
      <c r="F136">
        <v>1</v>
      </c>
      <c r="G136">
        <f t="shared" si="36"/>
        <v>60</v>
      </c>
      <c r="I136">
        <v>2150</v>
      </c>
      <c r="J136" t="s">
        <v>31</v>
      </c>
      <c r="K136">
        <f t="shared" si="37"/>
        <v>62.5</v>
      </c>
      <c r="L136" cm="1">
        <f t="array" ref="L136">STOWA2024_NDJF_T(A136*60,K136,I136,J136,"")</f>
        <v>0.36491876363761444</v>
      </c>
      <c r="M136">
        <f t="shared" si="34"/>
        <v>8.2210077938858035</v>
      </c>
    </row>
    <row r="137" spans="1:13" x14ac:dyDescent="0.3">
      <c r="A137">
        <v>192</v>
      </c>
      <c r="B137">
        <f t="shared" si="35"/>
        <v>1.8120939613548401</v>
      </c>
      <c r="C137">
        <f t="shared" si="31"/>
        <v>1.8120939613548401</v>
      </c>
      <c r="D137" t="s">
        <v>36</v>
      </c>
      <c r="E137" t="s">
        <v>19</v>
      </c>
      <c r="F137">
        <v>1</v>
      </c>
      <c r="G137">
        <f t="shared" si="36"/>
        <v>65</v>
      </c>
      <c r="I137">
        <v>2150</v>
      </c>
      <c r="J137" t="s">
        <v>31</v>
      </c>
      <c r="K137">
        <f t="shared" si="37"/>
        <v>67.5</v>
      </c>
      <c r="L137" cm="1">
        <f t="array" ref="L137">STOWA2024_NDJF_T(A137*60,K137,I137,J137,"")</f>
        <v>0.4680980394481698</v>
      </c>
      <c r="M137">
        <f t="shared" si="34"/>
        <v>6.4089138325309634</v>
      </c>
    </row>
    <row r="138" spans="1:13" x14ac:dyDescent="0.3">
      <c r="A138">
        <v>192</v>
      </c>
      <c r="B138">
        <f t="shared" si="35"/>
        <v>1.4270839840036942</v>
      </c>
      <c r="C138">
        <f t="shared" si="31"/>
        <v>1.4270839840036942</v>
      </c>
      <c r="D138" t="s">
        <v>36</v>
      </c>
      <c r="E138" t="s">
        <v>19</v>
      </c>
      <c r="F138">
        <v>1</v>
      </c>
      <c r="G138">
        <f t="shared" si="36"/>
        <v>70</v>
      </c>
      <c r="I138">
        <v>2150</v>
      </c>
      <c r="J138" t="s">
        <v>31</v>
      </c>
      <c r="K138">
        <f t="shared" si="37"/>
        <v>72.5</v>
      </c>
      <c r="L138" cm="1">
        <f t="array" ref="L138">STOWA2024_NDJF_T(A138*60,K138,I138,J138,"")</f>
        <v>0.6021883707824468</v>
      </c>
      <c r="M138">
        <f t="shared" si="34"/>
        <v>4.9818298485272692</v>
      </c>
    </row>
    <row r="139" spans="1:13" x14ac:dyDescent="0.3">
      <c r="A139">
        <v>192</v>
      </c>
      <c r="B139">
        <f t="shared" si="35"/>
        <v>1.1207228738199024</v>
      </c>
      <c r="C139">
        <f t="shared" si="31"/>
        <v>1.1207228738199024</v>
      </c>
      <c r="D139" t="s">
        <v>36</v>
      </c>
      <c r="E139" t="s">
        <v>19</v>
      </c>
      <c r="F139">
        <v>1</v>
      </c>
      <c r="G139">
        <f t="shared" si="36"/>
        <v>75</v>
      </c>
      <c r="I139">
        <v>2150</v>
      </c>
      <c r="J139" t="s">
        <v>31</v>
      </c>
      <c r="K139">
        <f t="shared" si="37"/>
        <v>77.5</v>
      </c>
      <c r="L139" cm="1">
        <f t="array" ref="L139">STOWA2024_NDJF_T(A139*60,K139,I139,J139,"")</f>
        <v>0.7769792496431337</v>
      </c>
      <c r="M139">
        <f t="shared" si="34"/>
        <v>3.8611069747073667</v>
      </c>
    </row>
    <row r="140" spans="1:13" x14ac:dyDescent="0.3">
      <c r="A140">
        <v>192</v>
      </c>
      <c r="B140">
        <f t="shared" si="35"/>
        <v>0.87742203368245741</v>
      </c>
      <c r="C140">
        <f t="shared" si="31"/>
        <v>0.87742203368245741</v>
      </c>
      <c r="D140" t="s">
        <v>36</v>
      </c>
      <c r="E140" t="s">
        <v>19</v>
      </c>
      <c r="F140">
        <v>1</v>
      </c>
      <c r="G140">
        <f t="shared" si="36"/>
        <v>80</v>
      </c>
      <c r="I140">
        <v>2150</v>
      </c>
      <c r="J140" t="s">
        <v>31</v>
      </c>
      <c r="K140">
        <f t="shared" si="37"/>
        <v>82.5</v>
      </c>
      <c r="L140" cm="1">
        <f t="array" ref="L140">STOWA2024_NDJF_T(A140*60,K140,I140,J140,"")</f>
        <v>1.0054680903974689</v>
      </c>
      <c r="M140">
        <f t="shared" si="34"/>
        <v>2.9836849410249093</v>
      </c>
    </row>
    <row r="141" spans="1:13" x14ac:dyDescent="0.3">
      <c r="A141">
        <v>192</v>
      </c>
      <c r="B141">
        <f t="shared" si="35"/>
        <v>0.68530886685141068</v>
      </c>
      <c r="C141">
        <f t="shared" si="31"/>
        <v>0.68530886685141068</v>
      </c>
      <c r="D141" t="s">
        <v>36</v>
      </c>
      <c r="E141" t="s">
        <v>19</v>
      </c>
      <c r="F141">
        <v>1</v>
      </c>
      <c r="G141">
        <f t="shared" si="36"/>
        <v>85</v>
      </c>
      <c r="I141">
        <v>2150</v>
      </c>
      <c r="J141" t="s">
        <v>31</v>
      </c>
      <c r="K141">
        <f t="shared" si="37"/>
        <v>87.5</v>
      </c>
      <c r="L141" cm="1">
        <f t="array" ref="L141">STOWA2024_NDJF_T(A141*60,K141,I141,J141,"")</f>
        <v>1.3052694177034569</v>
      </c>
      <c r="M141">
        <f t="shared" si="34"/>
        <v>2.2983760741734987</v>
      </c>
    </row>
    <row r="142" spans="1:13" x14ac:dyDescent="0.3">
      <c r="A142">
        <v>192</v>
      </c>
      <c r="B142">
        <f t="shared" si="35"/>
        <v>0.53351585433190207</v>
      </c>
      <c r="C142">
        <f t="shared" si="31"/>
        <v>0.53351585433190207</v>
      </c>
      <c r="D142" t="s">
        <v>36</v>
      </c>
      <c r="E142" t="s">
        <v>19</v>
      </c>
      <c r="F142">
        <v>1</v>
      </c>
      <c r="G142">
        <f t="shared" si="36"/>
        <v>90</v>
      </c>
      <c r="I142">
        <v>2150</v>
      </c>
      <c r="J142" t="s">
        <v>31</v>
      </c>
      <c r="K142">
        <f t="shared" si="37"/>
        <v>92.5</v>
      </c>
      <c r="L142" cm="1">
        <f t="array" ref="L142">STOWA2024_NDJF_T(A142*60,K142,I142,J142,"")</f>
        <v>1.6998513345545645</v>
      </c>
      <c r="M142">
        <f t="shared" si="34"/>
        <v>1.7648602198415966</v>
      </c>
    </row>
    <row r="143" spans="1:13" x14ac:dyDescent="0.3">
      <c r="A143">
        <v>192</v>
      </c>
      <c r="B143">
        <f t="shared" si="35"/>
        <v>0.41405435309307137</v>
      </c>
      <c r="C143">
        <f t="shared" si="31"/>
        <v>0.41405435309307137</v>
      </c>
      <c r="D143" t="s">
        <v>36</v>
      </c>
      <c r="E143" t="s">
        <v>19</v>
      </c>
      <c r="F143">
        <v>1</v>
      </c>
      <c r="G143">
        <f t="shared" si="36"/>
        <v>95</v>
      </c>
      <c r="I143">
        <v>2150</v>
      </c>
      <c r="J143" t="s">
        <v>31</v>
      </c>
      <c r="K143">
        <f t="shared" si="37"/>
        <v>97.5</v>
      </c>
      <c r="L143" cm="1">
        <f t="array" ref="L143">STOWA2024_NDJF_T(A143*60,K143,I143,J143,"")</f>
        <v>2.2208964839789962</v>
      </c>
      <c r="M143">
        <f t="shared" si="34"/>
        <v>1.3508058667485252</v>
      </c>
    </row>
    <row r="144" spans="1:13" x14ac:dyDescent="0.3">
      <c r="A144">
        <v>192</v>
      </c>
      <c r="B144">
        <f t="shared" si="35"/>
        <v>0.32036051248756969</v>
      </c>
      <c r="C144">
        <f t="shared" si="31"/>
        <v>0.32036051248756969</v>
      </c>
      <c r="D144" t="s">
        <v>36</v>
      </c>
      <c r="E144" t="s">
        <v>19</v>
      </c>
      <c r="F144">
        <v>1</v>
      </c>
      <c r="G144">
        <f t="shared" si="36"/>
        <v>100</v>
      </c>
      <c r="I144">
        <v>2150</v>
      </c>
      <c r="J144" t="s">
        <v>31</v>
      </c>
      <c r="K144">
        <f t="shared" si="37"/>
        <v>102.5</v>
      </c>
      <c r="L144" cm="1">
        <f t="array" ref="L144">STOWA2024_NDJF_T(A144*60,K144,I144,J144,"")</f>
        <v>2.9113625362032192</v>
      </c>
      <c r="M144">
        <f t="shared" si="34"/>
        <v>1.0304453542609555</v>
      </c>
    </row>
    <row r="145" spans="1:13" x14ac:dyDescent="0.3">
      <c r="A145">
        <v>192</v>
      </c>
      <c r="B145">
        <f t="shared" si="35"/>
        <v>0.24705582837963003</v>
      </c>
      <c r="C145">
        <f t="shared" si="31"/>
        <v>0.24705582837963003</v>
      </c>
      <c r="D145" t="s">
        <v>36</v>
      </c>
      <c r="E145" t="s">
        <v>19</v>
      </c>
      <c r="F145">
        <v>1</v>
      </c>
      <c r="G145">
        <f t="shared" si="36"/>
        <v>105</v>
      </c>
      <c r="I145">
        <v>2150</v>
      </c>
      <c r="J145" t="s">
        <v>31</v>
      </c>
      <c r="K145">
        <f t="shared" si="37"/>
        <v>107.5</v>
      </c>
      <c r="L145" cm="1">
        <f t="array" ref="L145">STOWA2024_NDJF_T(A145*60,K145,I145,J145,"")</f>
        <v>3.8295125233196772</v>
      </c>
      <c r="M145">
        <f t="shared" si="34"/>
        <v>0.78338952588132549</v>
      </c>
    </row>
    <row r="146" spans="1:13" x14ac:dyDescent="0.3">
      <c r="A146">
        <v>192</v>
      </c>
      <c r="B146">
        <f t="shared" si="35"/>
        <v>0.18990391369370629</v>
      </c>
      <c r="C146">
        <f t="shared" si="31"/>
        <v>0.18990391369370629</v>
      </c>
      <c r="D146" t="s">
        <v>36</v>
      </c>
      <c r="E146" t="s">
        <v>19</v>
      </c>
      <c r="F146">
        <v>1</v>
      </c>
      <c r="G146">
        <f t="shared" si="36"/>
        <v>110</v>
      </c>
      <c r="I146">
        <v>2150</v>
      </c>
      <c r="J146" t="s">
        <v>31</v>
      </c>
      <c r="K146">
        <f t="shared" si="37"/>
        <v>112.5</v>
      </c>
      <c r="L146" cm="1">
        <f t="array" ref="L146">STOWA2024_NDJF_T(A146*60,K146,I146,J146,"")</f>
        <v>5.0548824409438371</v>
      </c>
      <c r="M146">
        <f t="shared" si="34"/>
        <v>0.59348561218761919</v>
      </c>
    </row>
    <row r="147" spans="1:13" x14ac:dyDescent="0.3">
      <c r="A147">
        <v>192</v>
      </c>
      <c r="B147">
        <f t="shared" si="35"/>
        <v>0.14548394654880115</v>
      </c>
      <c r="C147">
        <f t="shared" si="31"/>
        <v>0.14548394654880115</v>
      </c>
      <c r="D147" t="s">
        <v>36</v>
      </c>
      <c r="E147" t="s">
        <v>19</v>
      </c>
      <c r="F147">
        <v>1</v>
      </c>
      <c r="G147">
        <f t="shared" si="36"/>
        <v>115</v>
      </c>
      <c r="I147">
        <v>2150</v>
      </c>
      <c r="J147" t="s">
        <v>31</v>
      </c>
      <c r="K147">
        <f t="shared" si="37"/>
        <v>117.5</v>
      </c>
      <c r="L147" cm="1">
        <f t="array" ref="L147">STOWA2024_NDJF_T(A147*60,K147,I147,J147,"")</f>
        <v>6.6964036745761115</v>
      </c>
      <c r="M147">
        <f t="shared" si="34"/>
        <v>0.44800166563881805</v>
      </c>
    </row>
    <row r="148" spans="1:13" x14ac:dyDescent="0.3">
      <c r="A148">
        <v>192</v>
      </c>
      <c r="B148">
        <f t="shared" si="35"/>
        <v>0.11106207734992268</v>
      </c>
      <c r="C148">
        <f t="shared" si="31"/>
        <v>0.11106207734992268</v>
      </c>
      <c r="D148" t="s">
        <v>36</v>
      </c>
      <c r="E148" t="s">
        <v>19</v>
      </c>
      <c r="F148">
        <v>1</v>
      </c>
      <c r="G148">
        <f t="shared" si="36"/>
        <v>120</v>
      </c>
      <c r="I148">
        <v>2150</v>
      </c>
      <c r="J148" t="s">
        <v>31</v>
      </c>
      <c r="K148">
        <f t="shared" si="37"/>
        <v>122.5</v>
      </c>
      <c r="L148" cm="1">
        <f t="array" ref="L148">STOWA2024_NDJF_T(A148*60,K148,I148,J148,"")</f>
        <v>8.9036732526299946</v>
      </c>
      <c r="M148">
        <f t="shared" si="34"/>
        <v>0.33693958828889536</v>
      </c>
    </row>
    <row r="149" spans="1:13" x14ac:dyDescent="0.3">
      <c r="A149">
        <v>192</v>
      </c>
      <c r="B149">
        <f t="shared" si="35"/>
        <v>8.4487815486180617E-2</v>
      </c>
      <c r="C149">
        <f t="shared" si="31"/>
        <v>8.4487815486180617E-2</v>
      </c>
      <c r="D149" t="s">
        <v>36</v>
      </c>
      <c r="E149" t="s">
        <v>19</v>
      </c>
      <c r="F149">
        <v>1</v>
      </c>
      <c r="G149">
        <f t="shared" si="36"/>
        <v>125</v>
      </c>
      <c r="I149">
        <v>2150</v>
      </c>
      <c r="J149" t="s">
        <v>31</v>
      </c>
      <c r="K149">
        <f t="shared" si="37"/>
        <v>127.5</v>
      </c>
      <c r="L149" cm="1">
        <f t="array" ref="L149">STOWA2024_NDJF_T(A149*60,K149,I149,J149,"")</f>
        <v>11.883457845013554</v>
      </c>
      <c r="M149">
        <f t="shared" si="34"/>
        <v>0.25245177280271475</v>
      </c>
    </row>
    <row r="150" spans="1:13" x14ac:dyDescent="0.3">
      <c r="A150">
        <v>192</v>
      </c>
      <c r="B150">
        <f t="shared" si="35"/>
        <v>6.4034403644464222E-2</v>
      </c>
      <c r="C150">
        <f t="shared" si="31"/>
        <v>6.4034403644464222E-2</v>
      </c>
      <c r="D150" t="s">
        <v>36</v>
      </c>
      <c r="E150" t="s">
        <v>19</v>
      </c>
      <c r="F150">
        <v>1</v>
      </c>
      <c r="G150">
        <f t="shared" si="36"/>
        <v>130</v>
      </c>
      <c r="I150">
        <v>2150</v>
      </c>
      <c r="J150" t="s">
        <v>31</v>
      </c>
      <c r="K150">
        <f t="shared" si="37"/>
        <v>132.5</v>
      </c>
      <c r="L150" cm="1">
        <f t="array" ref="L150">STOWA2024_NDJF_T(A150*60,K150,I150,J150,"")</f>
        <v>15.922098973159525</v>
      </c>
      <c r="M150">
        <f t="shared" si="34"/>
        <v>0.18841736915825053</v>
      </c>
    </row>
    <row r="151" spans="1:13" x14ac:dyDescent="0.3">
      <c r="A151">
        <v>192</v>
      </c>
      <c r="B151">
        <f t="shared" si="35"/>
        <v>4.8353119120926491E-2</v>
      </c>
      <c r="C151">
        <f t="shared" si="31"/>
        <v>4.8353119120926491E-2</v>
      </c>
      <c r="D151" t="s">
        <v>36</v>
      </c>
      <c r="E151" t="s">
        <v>19</v>
      </c>
      <c r="F151">
        <v>1</v>
      </c>
      <c r="G151">
        <f t="shared" si="36"/>
        <v>135</v>
      </c>
      <c r="I151">
        <v>2150</v>
      </c>
      <c r="J151" t="s">
        <v>31</v>
      </c>
      <c r="K151">
        <f t="shared" si="37"/>
        <v>137.5</v>
      </c>
      <c r="L151" cm="1">
        <f t="array" ref="L151">STOWA2024_NDJF_T(A151*60,K151,I151,J151,"")</f>
        <v>21.41874175030792</v>
      </c>
      <c r="M151">
        <f t="shared" si="34"/>
        <v>0.14006425003732403</v>
      </c>
    </row>
    <row r="152" spans="1:13" x14ac:dyDescent="0.3">
      <c r="A152">
        <v>192</v>
      </c>
      <c r="B152">
        <f t="shared" si="35"/>
        <v>3.6370452951593968E-2</v>
      </c>
      <c r="C152">
        <f t="shared" si="31"/>
        <v>3.6370452951593968E-2</v>
      </c>
      <c r="D152" t="s">
        <v>36</v>
      </c>
      <c r="E152" t="s">
        <v>19</v>
      </c>
      <c r="F152">
        <v>1</v>
      </c>
      <c r="G152">
        <f t="shared" si="36"/>
        <v>140</v>
      </c>
      <c r="I152">
        <v>2150</v>
      </c>
      <c r="J152" t="s">
        <v>31</v>
      </c>
      <c r="K152">
        <f t="shared" si="37"/>
        <v>142.5</v>
      </c>
      <c r="L152" cm="1">
        <f t="array" ref="L152">STOWA2024_NDJF_T(A152*60,K152,I152,J152,"")</f>
        <v>28.931335184106668</v>
      </c>
      <c r="M152">
        <f t="shared" si="34"/>
        <v>0.10369379708573007</v>
      </c>
    </row>
    <row r="153" spans="1:13" x14ac:dyDescent="0.3">
      <c r="A153">
        <v>192</v>
      </c>
      <c r="B153">
        <f t="shared" si="35"/>
        <v>2.7249097151434948E-2</v>
      </c>
      <c r="C153">
        <f t="shared" si="31"/>
        <v>2.7249097151434948E-2</v>
      </c>
      <c r="D153" t="s">
        <v>36</v>
      </c>
      <c r="E153" t="s">
        <v>19</v>
      </c>
      <c r="F153">
        <v>1</v>
      </c>
      <c r="G153">
        <f t="shared" si="36"/>
        <v>145</v>
      </c>
      <c r="I153">
        <v>2150</v>
      </c>
      <c r="J153" t="s">
        <v>31</v>
      </c>
      <c r="K153">
        <f t="shared" si="37"/>
        <v>147.5</v>
      </c>
      <c r="L153" cm="1">
        <f t="array" ref="L153">STOWA2024_NDJF_T(A153*60,K153,I153,J153,"")</f>
        <v>39.244054886454208</v>
      </c>
      <c r="M153">
        <f t="shared" si="34"/>
        <v>7.6444699934295118E-2</v>
      </c>
    </row>
    <row r="154" spans="1:13" x14ac:dyDescent="0.3">
      <c r="A154">
        <v>192</v>
      </c>
      <c r="B154">
        <f t="shared" si="35"/>
        <v>2.0332279168448854E-2</v>
      </c>
      <c r="C154">
        <f t="shared" si="31"/>
        <v>2.0332279168448854E-2</v>
      </c>
      <c r="D154" t="s">
        <v>36</v>
      </c>
      <c r="E154" t="s">
        <v>19</v>
      </c>
      <c r="F154">
        <v>1</v>
      </c>
      <c r="G154">
        <f t="shared" si="36"/>
        <v>150</v>
      </c>
      <c r="I154">
        <v>2150</v>
      </c>
      <c r="J154" t="s">
        <v>31</v>
      </c>
      <c r="K154">
        <f t="shared" si="37"/>
        <v>152.5</v>
      </c>
      <c r="L154" cm="1">
        <f t="array" ref="L154">STOWA2024_NDJF_T(A154*60,K154,I154,J154,"")</f>
        <v>53.464098662198488</v>
      </c>
      <c r="M154">
        <f t="shared" si="34"/>
        <v>5.6112420765846265E-2</v>
      </c>
    </row>
    <row r="155" spans="1:13" x14ac:dyDescent="0.3">
      <c r="A155">
        <v>192</v>
      </c>
      <c r="B155">
        <f t="shared" si="35"/>
        <v>1.5107751750936441E-2</v>
      </c>
      <c r="C155">
        <f t="shared" si="31"/>
        <v>1.5107751750936441E-2</v>
      </c>
      <c r="D155" t="s">
        <v>36</v>
      </c>
      <c r="E155" t="s">
        <v>19</v>
      </c>
      <c r="F155">
        <v>1</v>
      </c>
      <c r="G155">
        <f t="shared" si="36"/>
        <v>155</v>
      </c>
      <c r="I155">
        <v>2150</v>
      </c>
      <c r="J155" t="s">
        <v>31</v>
      </c>
      <c r="K155">
        <f t="shared" si="37"/>
        <v>157.5</v>
      </c>
      <c r="L155" cm="1">
        <f t="array" ref="L155">STOWA2024_NDJF_T(A155*60,K155,I155,J155,"")</f>
        <v>73.162400089344985</v>
      </c>
      <c r="M155">
        <f t="shared" si="34"/>
        <v>4.1004669014909824E-2</v>
      </c>
    </row>
    <row r="156" spans="1:13" x14ac:dyDescent="0.3">
      <c r="A156">
        <v>192</v>
      </c>
      <c r="B156" s="1">
        <f>M155</f>
        <v>4.1004669014909824E-2</v>
      </c>
      <c r="C156">
        <f t="shared" si="31"/>
        <v>4.1004669014909824E-2</v>
      </c>
      <c r="D156" t="s">
        <v>36</v>
      </c>
      <c r="E156" t="s">
        <v>19</v>
      </c>
      <c r="F156">
        <v>1</v>
      </c>
      <c r="G156">
        <f t="shared" si="36"/>
        <v>160</v>
      </c>
      <c r="I156">
        <v>2150</v>
      </c>
      <c r="J156" t="s">
        <v>31</v>
      </c>
      <c r="K156" s="1">
        <v>666</v>
      </c>
      <c r="L156" cm="1">
        <f t="array" ref="L156">STOWA2024_NDJF_T(A156*60,K156,I156,J156,"")</f>
        <v>2.1566272136413298E+256</v>
      </c>
      <c r="M156">
        <f t="shared" si="34"/>
        <v>1.3910609960887435E-256</v>
      </c>
    </row>
    <row r="157" spans="1:13" x14ac:dyDescent="0.3">
      <c r="A157">
        <v>216</v>
      </c>
      <c r="B157" s="1">
        <f>365.25*24/A157 - M157</f>
        <v>-32.452768393694591</v>
      </c>
      <c r="C157">
        <f>B157</f>
        <v>-32.452768393694591</v>
      </c>
      <c r="D157" t="s">
        <v>36</v>
      </c>
      <c r="E157" t="s">
        <v>19</v>
      </c>
      <c r="F157">
        <v>1</v>
      </c>
      <c r="G157">
        <v>10</v>
      </c>
      <c r="I157">
        <v>2150</v>
      </c>
      <c r="J157" t="s">
        <v>31</v>
      </c>
      <c r="K157" s="1">
        <v>12.5</v>
      </c>
      <c r="L157" cm="1">
        <f t="array" ref="L157">STOWA2024_NDJF_T(A157*60,K157,I157,J157,"")</f>
        <v>4.1075576722488356E-2</v>
      </c>
      <c r="M157">
        <f t="shared" si="34"/>
        <v>73.036101727027926</v>
      </c>
    </row>
    <row r="158" spans="1:13" x14ac:dyDescent="0.3">
      <c r="A158">
        <v>216</v>
      </c>
      <c r="B158">
        <f t="shared" ref="B158:B162" si="38">M157-M158</f>
        <v>6.764578771951463</v>
      </c>
      <c r="C158">
        <f t="shared" ref="C158:C187" si="39">B158</f>
        <v>6.764578771951463</v>
      </c>
      <c r="D158" t="s">
        <v>36</v>
      </c>
      <c r="E158" t="s">
        <v>19</v>
      </c>
      <c r="F158">
        <v>1</v>
      </c>
      <c r="G158">
        <f t="shared" ref="G158:G162" si="40">G157+5</f>
        <v>15</v>
      </c>
      <c r="I158">
        <v>2150</v>
      </c>
      <c r="J158" t="s">
        <v>31</v>
      </c>
      <c r="K158">
        <f t="shared" ref="K158:K162" si="41">AVERAGE(G158:G159)</f>
        <v>17.5</v>
      </c>
      <c r="L158" cm="1">
        <f t="array" ref="L158">STOWA2024_NDJF_T(A158*60,K158,I158,J158,"")</f>
        <v>4.526831233429799E-2</v>
      </c>
      <c r="M158">
        <f t="shared" si="34"/>
        <v>66.271522955076463</v>
      </c>
    </row>
    <row r="159" spans="1:13" x14ac:dyDescent="0.3">
      <c r="A159">
        <v>216</v>
      </c>
      <c r="B159">
        <f t="shared" si="38"/>
        <v>12.150392009033908</v>
      </c>
      <c r="C159">
        <f t="shared" si="39"/>
        <v>12.150392009033908</v>
      </c>
      <c r="D159" t="s">
        <v>36</v>
      </c>
      <c r="E159" t="s">
        <v>19</v>
      </c>
      <c r="F159">
        <v>1</v>
      </c>
      <c r="G159">
        <f t="shared" si="40"/>
        <v>20</v>
      </c>
      <c r="I159">
        <v>2150</v>
      </c>
      <c r="J159" t="s">
        <v>31</v>
      </c>
      <c r="K159">
        <f t="shared" si="41"/>
        <v>22.5</v>
      </c>
      <c r="L159" cm="1">
        <f t="array" ref="L159">STOWA2024_NDJF_T(A159*60,K159,I159,J159,"")</f>
        <v>5.5431214159048649E-2</v>
      </c>
      <c r="M159">
        <f t="shared" si="34"/>
        <v>54.121130946042555</v>
      </c>
    </row>
    <row r="160" spans="1:13" x14ac:dyDescent="0.3">
      <c r="A160">
        <v>216</v>
      </c>
      <c r="B160">
        <f t="shared" si="38"/>
        <v>10.037893922504722</v>
      </c>
      <c r="C160">
        <f t="shared" si="39"/>
        <v>10.037893922504722</v>
      </c>
      <c r="D160" t="s">
        <v>36</v>
      </c>
      <c r="E160" t="s">
        <v>19</v>
      </c>
      <c r="F160">
        <v>1</v>
      </c>
      <c r="G160">
        <f t="shared" si="40"/>
        <v>25</v>
      </c>
      <c r="I160">
        <v>2150</v>
      </c>
      <c r="J160" t="s">
        <v>31</v>
      </c>
      <c r="K160">
        <f t="shared" si="41"/>
        <v>27.5</v>
      </c>
      <c r="L160" cm="1">
        <f t="array" ref="L160">STOWA2024_NDJF_T(A160*60,K160,I160,J160,"")</f>
        <v>6.805307873371863E-2</v>
      </c>
      <c r="M160">
        <f t="shared" si="34"/>
        <v>44.083237023537833</v>
      </c>
    </row>
    <row r="161" spans="1:13" x14ac:dyDescent="0.3">
      <c r="A161">
        <v>216</v>
      </c>
      <c r="B161">
        <f t="shared" si="38"/>
        <v>8.2725744345939205</v>
      </c>
      <c r="C161">
        <f t="shared" si="39"/>
        <v>8.2725744345939205</v>
      </c>
      <c r="D161" t="s">
        <v>36</v>
      </c>
      <c r="E161" t="s">
        <v>19</v>
      </c>
      <c r="F161">
        <v>1</v>
      </c>
      <c r="G161">
        <f t="shared" si="40"/>
        <v>30</v>
      </c>
      <c r="I161">
        <v>2150</v>
      </c>
      <c r="J161" t="s">
        <v>31</v>
      </c>
      <c r="K161">
        <f t="shared" si="41"/>
        <v>32.5</v>
      </c>
      <c r="L161" cm="1">
        <f t="array" ref="L161">STOWA2024_NDJF_T(A161*60,K161,I161,J161,"")</f>
        <v>8.3773931648117889E-2</v>
      </c>
      <c r="M161">
        <f t="shared" si="34"/>
        <v>35.810662588943913</v>
      </c>
    </row>
    <row r="162" spans="1:13" x14ac:dyDescent="0.3">
      <c r="A162">
        <v>216</v>
      </c>
      <c r="B162">
        <f t="shared" si="38"/>
        <v>6.8001879103487539</v>
      </c>
      <c r="C162">
        <f t="shared" si="39"/>
        <v>6.8001879103487539</v>
      </c>
      <c r="D162" t="s">
        <v>36</v>
      </c>
      <c r="E162" t="s">
        <v>19</v>
      </c>
      <c r="F162">
        <v>1</v>
      </c>
      <c r="G162">
        <f t="shared" si="40"/>
        <v>35</v>
      </c>
      <c r="I162">
        <v>2150</v>
      </c>
      <c r="J162" t="s">
        <v>31</v>
      </c>
      <c r="K162">
        <f t="shared" si="41"/>
        <v>37.5</v>
      </c>
      <c r="L162" cm="1">
        <f t="array" ref="L162">STOWA2024_NDJF_T(A162*60,K162,I162,J162,"")</f>
        <v>0.10341092426913974</v>
      </c>
      <c r="M162">
        <f t="shared" si="34"/>
        <v>29.010474678595159</v>
      </c>
    </row>
    <row r="163" spans="1:13" x14ac:dyDescent="0.3">
      <c r="A163">
        <v>216</v>
      </c>
      <c r="B163">
        <f>M162-M163</f>
        <v>5.5754357364210421</v>
      </c>
      <c r="C163">
        <f t="shared" si="39"/>
        <v>5.5754357364210421</v>
      </c>
      <c r="D163" t="s">
        <v>36</v>
      </c>
      <c r="E163" t="s">
        <v>19</v>
      </c>
      <c r="F163">
        <v>1</v>
      </c>
      <c r="G163">
        <f>G162+5</f>
        <v>40</v>
      </c>
      <c r="I163">
        <v>2150</v>
      </c>
      <c r="J163" t="s">
        <v>31</v>
      </c>
      <c r="K163">
        <f>AVERAGE(G163:G164)</f>
        <v>42.5</v>
      </c>
      <c r="L163" cm="1">
        <f t="array" ref="L163">STOWA2024_NDJF_T(A163*60,K163,I163,J163,"")</f>
        <v>0.12801344206862597</v>
      </c>
      <c r="M163">
        <f t="shared" si="34"/>
        <v>23.435038942174117</v>
      </c>
    </row>
    <row r="164" spans="1:13" x14ac:dyDescent="0.3">
      <c r="A164">
        <v>216</v>
      </c>
      <c r="B164">
        <f t="shared" ref="B164:B186" si="42">M163-M164</f>
        <v>4.5587783995387632</v>
      </c>
      <c r="C164">
        <f t="shared" si="39"/>
        <v>4.5587783995387632</v>
      </c>
      <c r="D164" t="s">
        <v>36</v>
      </c>
      <c r="E164" t="s">
        <v>19</v>
      </c>
      <c r="F164">
        <v>1</v>
      </c>
      <c r="G164">
        <f t="shared" ref="G164:G187" si="43">G163+5</f>
        <v>45</v>
      </c>
      <c r="I164">
        <v>2150</v>
      </c>
      <c r="J164" t="s">
        <v>31</v>
      </c>
      <c r="K164">
        <f t="shared" ref="K164:K186" si="44">AVERAGE(G164:G165)</f>
        <v>47.5</v>
      </c>
      <c r="L164" cm="1">
        <f t="array" ref="L164">STOWA2024_NDJF_T(A164*60,K164,I164,J164,"")</f>
        <v>0.15892978342950778</v>
      </c>
      <c r="M164">
        <f t="shared" si="34"/>
        <v>18.876260542635354</v>
      </c>
    </row>
    <row r="165" spans="1:13" x14ac:dyDescent="0.3">
      <c r="A165">
        <v>216</v>
      </c>
      <c r="B165">
        <f t="shared" si="42"/>
        <v>3.7174303850444907</v>
      </c>
      <c r="C165">
        <f t="shared" si="39"/>
        <v>3.7174303850444907</v>
      </c>
      <c r="D165" t="s">
        <v>36</v>
      </c>
      <c r="E165" t="s">
        <v>19</v>
      </c>
      <c r="F165">
        <v>1</v>
      </c>
      <c r="G165">
        <f t="shared" si="43"/>
        <v>50</v>
      </c>
      <c r="I165">
        <v>2150</v>
      </c>
      <c r="J165" t="s">
        <v>31</v>
      </c>
      <c r="K165">
        <f t="shared" si="44"/>
        <v>52.5</v>
      </c>
      <c r="L165" cm="1">
        <f t="array" ref="L165">STOWA2024_NDJF_T(A165*60,K165,I165,J165,"")</f>
        <v>0.19790445362947315</v>
      </c>
      <c r="M165">
        <f t="shared" si="34"/>
        <v>15.158830157590863</v>
      </c>
    </row>
    <row r="166" spans="1:13" x14ac:dyDescent="0.3">
      <c r="A166">
        <v>216</v>
      </c>
      <c r="B166">
        <f t="shared" si="42"/>
        <v>3.0226819820895106</v>
      </c>
      <c r="C166">
        <f t="shared" si="39"/>
        <v>3.0226819820895106</v>
      </c>
      <c r="D166" t="s">
        <v>36</v>
      </c>
      <c r="E166" t="s">
        <v>19</v>
      </c>
      <c r="F166">
        <v>1</v>
      </c>
      <c r="G166">
        <f t="shared" si="43"/>
        <v>55</v>
      </c>
      <c r="I166">
        <v>2150</v>
      </c>
      <c r="J166" t="s">
        <v>31</v>
      </c>
      <c r="K166">
        <f t="shared" si="44"/>
        <v>57.5</v>
      </c>
      <c r="L166" cm="1">
        <f t="array" ref="L166">STOWA2024_NDJF_T(A166*60,K166,I166,J166,"")</f>
        <v>0.2471953997773324</v>
      </c>
      <c r="M166">
        <f t="shared" si="34"/>
        <v>12.136148175501352</v>
      </c>
    </row>
    <row r="167" spans="1:13" x14ac:dyDescent="0.3">
      <c r="A167">
        <v>216</v>
      </c>
      <c r="B167">
        <f t="shared" si="42"/>
        <v>2.4506069685608569</v>
      </c>
      <c r="C167">
        <f t="shared" si="39"/>
        <v>2.4506069685608569</v>
      </c>
      <c r="D167" t="s">
        <v>36</v>
      </c>
      <c r="E167" t="s">
        <v>19</v>
      </c>
      <c r="F167">
        <v>1</v>
      </c>
      <c r="G167">
        <f t="shared" si="43"/>
        <v>60</v>
      </c>
      <c r="I167">
        <v>2150</v>
      </c>
      <c r="J167" t="s">
        <v>31</v>
      </c>
      <c r="K167">
        <f t="shared" si="44"/>
        <v>62.5</v>
      </c>
      <c r="L167" cm="1">
        <f t="array" ref="L167">STOWA2024_NDJF_T(A167*60,K167,I167,J167,"")</f>
        <v>0.3097400481710047</v>
      </c>
      <c r="M167">
        <f t="shared" si="34"/>
        <v>9.6855412069404956</v>
      </c>
    </row>
    <row r="168" spans="1:13" x14ac:dyDescent="0.3">
      <c r="A168">
        <v>216</v>
      </c>
      <c r="B168">
        <f t="shared" si="42"/>
        <v>1.9808448239074838</v>
      </c>
      <c r="C168">
        <f t="shared" si="39"/>
        <v>1.9808448239074838</v>
      </c>
      <c r="D168" t="s">
        <v>36</v>
      </c>
      <c r="E168" t="s">
        <v>19</v>
      </c>
      <c r="F168">
        <v>1</v>
      </c>
      <c r="G168">
        <f t="shared" si="43"/>
        <v>65</v>
      </c>
      <c r="I168">
        <v>2150</v>
      </c>
      <c r="J168" t="s">
        <v>31</v>
      </c>
      <c r="K168">
        <f t="shared" si="44"/>
        <v>67.5</v>
      </c>
      <c r="L168" cm="1">
        <f t="array" ref="L168">STOWA2024_NDJF_T(A168*60,K168,I168,J168,"")</f>
        <v>0.38937290333808422</v>
      </c>
      <c r="M168">
        <f t="shared" si="34"/>
        <v>7.7046963830330117</v>
      </c>
    </row>
    <row r="169" spans="1:13" x14ac:dyDescent="0.3">
      <c r="A169">
        <v>216</v>
      </c>
      <c r="B169">
        <f t="shared" si="42"/>
        <v>1.5961924154196101</v>
      </c>
      <c r="C169">
        <f t="shared" si="39"/>
        <v>1.5961924154196101</v>
      </c>
      <c r="D169" t="s">
        <v>36</v>
      </c>
      <c r="E169" t="s">
        <v>19</v>
      </c>
      <c r="F169">
        <v>1</v>
      </c>
      <c r="G169">
        <f t="shared" si="43"/>
        <v>70</v>
      </c>
      <c r="I169">
        <v>2150</v>
      </c>
      <c r="J169" t="s">
        <v>31</v>
      </c>
      <c r="K169">
        <f t="shared" si="44"/>
        <v>72.5</v>
      </c>
      <c r="L169" cm="1">
        <f t="array" ref="L169">STOWA2024_NDJF_T(A169*60,K169,I169,J169,"")</f>
        <v>0.4911186136418445</v>
      </c>
      <c r="M169">
        <f t="shared" si="34"/>
        <v>6.1085039676134016</v>
      </c>
    </row>
    <row r="170" spans="1:13" x14ac:dyDescent="0.3">
      <c r="A170">
        <v>216</v>
      </c>
      <c r="B170">
        <f t="shared" si="42"/>
        <v>1.2821870514857929</v>
      </c>
      <c r="C170">
        <f t="shared" si="39"/>
        <v>1.2821870514857929</v>
      </c>
      <c r="D170" t="s">
        <v>36</v>
      </c>
      <c r="E170" t="s">
        <v>19</v>
      </c>
      <c r="F170">
        <v>1</v>
      </c>
      <c r="G170">
        <f t="shared" si="43"/>
        <v>75</v>
      </c>
      <c r="I170">
        <v>2150</v>
      </c>
      <c r="J170" t="s">
        <v>31</v>
      </c>
      <c r="K170">
        <f t="shared" si="44"/>
        <v>77.5</v>
      </c>
      <c r="L170" cm="1">
        <f t="array" ref="L170">STOWA2024_NDJF_T(A170*60,K170,I170,J170,"")</f>
        <v>0.62159200320542718</v>
      </c>
      <c r="M170">
        <f t="shared" si="34"/>
        <v>4.8263169161276087</v>
      </c>
    </row>
    <row r="171" spans="1:13" x14ac:dyDescent="0.3">
      <c r="A171">
        <v>216</v>
      </c>
      <c r="B171">
        <f t="shared" si="42"/>
        <v>1.0265577698948256</v>
      </c>
      <c r="C171">
        <f t="shared" si="39"/>
        <v>1.0265577698948256</v>
      </c>
      <c r="D171" t="s">
        <v>36</v>
      </c>
      <c r="E171" t="s">
        <v>19</v>
      </c>
      <c r="F171">
        <v>1</v>
      </c>
      <c r="G171">
        <f t="shared" si="43"/>
        <v>80</v>
      </c>
      <c r="I171">
        <v>2150</v>
      </c>
      <c r="J171" t="s">
        <v>31</v>
      </c>
      <c r="K171">
        <f t="shared" si="44"/>
        <v>82.5</v>
      </c>
      <c r="L171" cm="1">
        <f t="array" ref="L171">STOWA2024_NDJF_T(A171*60,K171,I171,J171,"")</f>
        <v>0.7895237262536251</v>
      </c>
      <c r="M171">
        <f t="shared" si="34"/>
        <v>3.7997591462327831</v>
      </c>
    </row>
    <row r="172" spans="1:13" x14ac:dyDescent="0.3">
      <c r="A172">
        <v>216</v>
      </c>
      <c r="B172">
        <f t="shared" si="42"/>
        <v>0.81893697736592719</v>
      </c>
      <c r="C172">
        <f t="shared" si="39"/>
        <v>0.81893697736592719</v>
      </c>
      <c r="D172" t="s">
        <v>36</v>
      </c>
      <c r="E172" t="s">
        <v>19</v>
      </c>
      <c r="F172">
        <v>1</v>
      </c>
      <c r="G172">
        <f t="shared" si="43"/>
        <v>85</v>
      </c>
      <c r="I172">
        <v>2150</v>
      </c>
      <c r="J172" t="s">
        <v>31</v>
      </c>
      <c r="K172">
        <f t="shared" si="44"/>
        <v>87.5</v>
      </c>
      <c r="L172" cm="1">
        <f t="array" ref="L172">STOWA2024_NDJF_T(A172*60,K172,I172,J172,"")</f>
        <v>1.0064337387628979</v>
      </c>
      <c r="M172">
        <f t="shared" si="34"/>
        <v>2.9808221688668559</v>
      </c>
    </row>
    <row r="173" spans="1:13" x14ac:dyDescent="0.3">
      <c r="A173">
        <v>216</v>
      </c>
      <c r="B173">
        <f t="shared" si="42"/>
        <v>0.65137730585218279</v>
      </c>
      <c r="C173">
        <f t="shared" si="39"/>
        <v>0.65137730585218279</v>
      </c>
      <c r="D173" t="s">
        <v>36</v>
      </c>
      <c r="E173" t="s">
        <v>19</v>
      </c>
      <c r="F173">
        <v>1</v>
      </c>
      <c r="G173">
        <f t="shared" si="43"/>
        <v>90</v>
      </c>
      <c r="I173">
        <v>2150</v>
      </c>
      <c r="J173" t="s">
        <v>31</v>
      </c>
      <c r="K173">
        <f t="shared" si="44"/>
        <v>92.5</v>
      </c>
      <c r="L173" cm="1">
        <f t="array" ref="L173">STOWA2024_NDJF_T(A173*60,K173,I173,J173,"")</f>
        <v>1.287860488836607</v>
      </c>
      <c r="M173">
        <f t="shared" si="34"/>
        <v>2.3294448630146731</v>
      </c>
    </row>
    <row r="174" spans="1:13" x14ac:dyDescent="0.3">
      <c r="A174">
        <v>216</v>
      </c>
      <c r="B174">
        <f t="shared" si="42"/>
        <v>0.51611625724018517</v>
      </c>
      <c r="C174">
        <f t="shared" si="39"/>
        <v>0.51611625724018517</v>
      </c>
      <c r="D174" t="s">
        <v>36</v>
      </c>
      <c r="E174" t="s">
        <v>19</v>
      </c>
      <c r="F174">
        <v>1</v>
      </c>
      <c r="G174">
        <f t="shared" si="43"/>
        <v>95</v>
      </c>
      <c r="I174">
        <v>2150</v>
      </c>
      <c r="J174" t="s">
        <v>31</v>
      </c>
      <c r="K174">
        <f t="shared" si="44"/>
        <v>97.5</v>
      </c>
      <c r="L174" cm="1">
        <f t="array" ref="L174">STOWA2024_NDJF_T(A174*60,K174,I174,J174,"")</f>
        <v>1.6544160779500166</v>
      </c>
      <c r="M174">
        <f t="shared" si="34"/>
        <v>1.813328605774488</v>
      </c>
    </row>
    <row r="175" spans="1:13" x14ac:dyDescent="0.3">
      <c r="A175">
        <v>216</v>
      </c>
      <c r="B175">
        <f t="shared" si="42"/>
        <v>0.4074077367291824</v>
      </c>
      <c r="C175">
        <f t="shared" si="39"/>
        <v>0.4074077367291824</v>
      </c>
      <c r="D175" t="s">
        <v>36</v>
      </c>
      <c r="E175" t="s">
        <v>19</v>
      </c>
      <c r="F175">
        <v>1</v>
      </c>
      <c r="G175">
        <f t="shared" si="43"/>
        <v>100</v>
      </c>
      <c r="I175">
        <v>2150</v>
      </c>
      <c r="J175" t="s">
        <v>31</v>
      </c>
      <c r="K175">
        <f t="shared" si="44"/>
        <v>102.5</v>
      </c>
      <c r="L175" cm="1">
        <f t="array" ref="L175">STOWA2024_NDJF_T(A175*60,K175,I175,J175,"")</f>
        <v>2.1338327540704038</v>
      </c>
      <c r="M175">
        <f t="shared" si="34"/>
        <v>1.4059208690453056</v>
      </c>
    </row>
    <row r="176" spans="1:13" x14ac:dyDescent="0.3">
      <c r="A176">
        <v>216</v>
      </c>
      <c r="B176">
        <f t="shared" si="42"/>
        <v>0.32039514171312566</v>
      </c>
      <c r="C176">
        <f t="shared" si="39"/>
        <v>0.32039514171312566</v>
      </c>
      <c r="D176" t="s">
        <v>36</v>
      </c>
      <c r="E176" t="s">
        <v>19</v>
      </c>
      <c r="F176">
        <v>1</v>
      </c>
      <c r="G176">
        <f t="shared" si="43"/>
        <v>105</v>
      </c>
      <c r="I176">
        <v>2150</v>
      </c>
      <c r="J176" t="s">
        <v>31</v>
      </c>
      <c r="K176">
        <f t="shared" si="44"/>
        <v>107.5</v>
      </c>
      <c r="L176" cm="1">
        <f t="array" ref="L176">STOWA2024_NDJF_T(A176*60,K176,I176,J176,"")</f>
        <v>2.7636378617878439</v>
      </c>
      <c r="M176">
        <f t="shared" si="34"/>
        <v>1.0855257273321799</v>
      </c>
    </row>
    <row r="177" spans="1:13" x14ac:dyDescent="0.3">
      <c r="A177">
        <v>216</v>
      </c>
      <c r="B177">
        <f t="shared" si="42"/>
        <v>0.25095675776146353</v>
      </c>
      <c r="C177">
        <f t="shared" si="39"/>
        <v>0.25095675776146353</v>
      </c>
      <c r="D177" t="s">
        <v>36</v>
      </c>
      <c r="E177" t="s">
        <v>19</v>
      </c>
      <c r="F177">
        <v>1</v>
      </c>
      <c r="G177">
        <f t="shared" si="43"/>
        <v>110</v>
      </c>
      <c r="I177">
        <v>2150</v>
      </c>
      <c r="J177" t="s">
        <v>31</v>
      </c>
      <c r="K177">
        <f t="shared" si="44"/>
        <v>112.5</v>
      </c>
      <c r="L177" cm="1">
        <f t="array" ref="L177">STOWA2024_NDJF_T(A177*60,K177,I177,J177,"")</f>
        <v>3.5946699546511214</v>
      </c>
      <c r="M177">
        <f t="shared" si="34"/>
        <v>0.83456896957071636</v>
      </c>
    </row>
    <row r="178" spans="1:13" x14ac:dyDescent="0.3">
      <c r="A178">
        <v>216</v>
      </c>
      <c r="B178">
        <f t="shared" si="42"/>
        <v>0.19577916122080841</v>
      </c>
      <c r="C178">
        <f t="shared" si="39"/>
        <v>0.19577916122080841</v>
      </c>
      <c r="D178" t="s">
        <v>36</v>
      </c>
      <c r="E178" t="s">
        <v>19</v>
      </c>
      <c r="F178">
        <v>1</v>
      </c>
      <c r="G178">
        <f t="shared" si="43"/>
        <v>115</v>
      </c>
      <c r="I178">
        <v>2150</v>
      </c>
      <c r="J178" t="s">
        <v>31</v>
      </c>
      <c r="K178">
        <f t="shared" si="44"/>
        <v>117.5</v>
      </c>
      <c r="L178" cm="1">
        <f t="array" ref="L178">STOWA2024_NDJF_T(A178*60,K178,I178,J178,"")</f>
        <v>4.6963805007306867</v>
      </c>
      <c r="M178">
        <f t="shared" si="34"/>
        <v>0.63878980834990795</v>
      </c>
    </row>
    <row r="179" spans="1:13" x14ac:dyDescent="0.3">
      <c r="A179">
        <v>216</v>
      </c>
      <c r="B179">
        <f t="shared" si="42"/>
        <v>0.1520820714120017</v>
      </c>
      <c r="C179">
        <f t="shared" si="39"/>
        <v>0.1520820714120017</v>
      </c>
      <c r="D179" t="s">
        <v>36</v>
      </c>
      <c r="E179" t="s">
        <v>19</v>
      </c>
      <c r="F179">
        <v>1</v>
      </c>
      <c r="G179">
        <f t="shared" si="43"/>
        <v>120</v>
      </c>
      <c r="I179">
        <v>2150</v>
      </c>
      <c r="J179" t="s">
        <v>31</v>
      </c>
      <c r="K179">
        <f t="shared" si="44"/>
        <v>122.5</v>
      </c>
      <c r="L179" cm="1">
        <f t="array" ref="L179">STOWA2024_NDJF_T(A179*60,K179,I179,J179,"")</f>
        <v>6.1638633872441133</v>
      </c>
      <c r="M179">
        <f t="shared" si="34"/>
        <v>0.48670773693790625</v>
      </c>
    </row>
    <row r="180" spans="1:13" x14ac:dyDescent="0.3">
      <c r="A180">
        <v>216</v>
      </c>
      <c r="B180">
        <f t="shared" si="42"/>
        <v>0.11763047900202839</v>
      </c>
      <c r="C180">
        <f t="shared" si="39"/>
        <v>0.11763047900202839</v>
      </c>
      <c r="D180" t="s">
        <v>36</v>
      </c>
      <c r="E180" t="s">
        <v>19</v>
      </c>
      <c r="F180">
        <v>1</v>
      </c>
      <c r="G180">
        <f t="shared" si="43"/>
        <v>125</v>
      </c>
      <c r="I180">
        <v>2150</v>
      </c>
      <c r="J180" t="s">
        <v>31</v>
      </c>
      <c r="K180">
        <f t="shared" si="44"/>
        <v>127.5</v>
      </c>
      <c r="L180" cm="1">
        <f t="array" ref="L180">STOWA2024_NDJF_T(A180*60,K180,I180,J180,"")</f>
        <v>8.1283794530661897</v>
      </c>
      <c r="M180">
        <f t="shared" si="34"/>
        <v>0.36907725793587787</v>
      </c>
    </row>
    <row r="181" spans="1:13" x14ac:dyDescent="0.3">
      <c r="A181">
        <v>216</v>
      </c>
      <c r="B181">
        <f t="shared" si="42"/>
        <v>9.0570695259646838E-2</v>
      </c>
      <c r="C181">
        <f t="shared" si="39"/>
        <v>9.0570695259646838E-2</v>
      </c>
      <c r="D181" t="s">
        <v>36</v>
      </c>
      <c r="E181" t="s">
        <v>19</v>
      </c>
      <c r="F181">
        <v>1</v>
      </c>
      <c r="G181">
        <f t="shared" si="43"/>
        <v>130</v>
      </c>
      <c r="I181">
        <v>2150</v>
      </c>
      <c r="J181" t="s">
        <v>31</v>
      </c>
      <c r="K181">
        <f t="shared" si="44"/>
        <v>132.5</v>
      </c>
      <c r="L181" cm="1">
        <f t="array" ref="L181">STOWA2024_NDJF_T(A181*60,K181,I181,J181,"")</f>
        <v>10.771738989459845</v>
      </c>
      <c r="M181">
        <f t="shared" si="34"/>
        <v>0.27850656267623103</v>
      </c>
    </row>
    <row r="182" spans="1:13" x14ac:dyDescent="0.3">
      <c r="A182">
        <v>216</v>
      </c>
      <c r="B182">
        <f t="shared" si="42"/>
        <v>6.941057935065692E-2</v>
      </c>
      <c r="C182">
        <f t="shared" si="39"/>
        <v>6.941057935065692E-2</v>
      </c>
      <c r="D182" t="s">
        <v>36</v>
      </c>
      <c r="E182" t="s">
        <v>19</v>
      </c>
      <c r="F182">
        <v>1</v>
      </c>
      <c r="G182">
        <f t="shared" si="43"/>
        <v>135</v>
      </c>
      <c r="I182">
        <v>2150</v>
      </c>
      <c r="J182" t="s">
        <v>31</v>
      </c>
      <c r="K182">
        <f t="shared" si="44"/>
        <v>137.5</v>
      </c>
      <c r="L182" cm="1">
        <f t="array" ref="L182">STOWA2024_NDJF_T(A182*60,K182,I182,J182,"")</f>
        <v>14.347477901231766</v>
      </c>
      <c r="M182">
        <f t="shared" si="34"/>
        <v>0.20909598332557411</v>
      </c>
    </row>
    <row r="183" spans="1:13" x14ac:dyDescent="0.3">
      <c r="A183">
        <v>216</v>
      </c>
      <c r="B183">
        <f t="shared" si="42"/>
        <v>5.2937052242609001E-2</v>
      </c>
      <c r="C183">
        <f t="shared" si="39"/>
        <v>5.2937052242609001E-2</v>
      </c>
      <c r="D183" t="s">
        <v>36</v>
      </c>
      <c r="E183" t="s">
        <v>19</v>
      </c>
      <c r="F183">
        <v>1</v>
      </c>
      <c r="G183">
        <f t="shared" si="43"/>
        <v>140</v>
      </c>
      <c r="I183">
        <v>2150</v>
      </c>
      <c r="J183" t="s">
        <v>31</v>
      </c>
      <c r="K183">
        <f t="shared" si="44"/>
        <v>142.5</v>
      </c>
      <c r="L183" cm="1">
        <f t="array" ref="L183">STOWA2024_NDJF_T(A183*60,K183,I183,J183,"")</f>
        <v>19.2111970746402</v>
      </c>
      <c r="M183">
        <f t="shared" si="34"/>
        <v>0.15615893108296511</v>
      </c>
    </row>
    <row r="184" spans="1:13" x14ac:dyDescent="0.3">
      <c r="A184">
        <v>216</v>
      </c>
      <c r="B184">
        <f t="shared" si="42"/>
        <v>4.0170927391017325E-2</v>
      </c>
      <c r="C184">
        <f t="shared" si="39"/>
        <v>4.0170927391017325E-2</v>
      </c>
      <c r="D184" t="s">
        <v>36</v>
      </c>
      <c r="E184" t="s">
        <v>19</v>
      </c>
      <c r="F184">
        <v>1</v>
      </c>
      <c r="G184">
        <f t="shared" si="43"/>
        <v>145</v>
      </c>
      <c r="I184">
        <v>2150</v>
      </c>
      <c r="J184" t="s">
        <v>31</v>
      </c>
      <c r="K184">
        <f t="shared" si="44"/>
        <v>147.5</v>
      </c>
      <c r="L184" cm="1">
        <f t="array" ref="L184">STOWA2024_NDJF_T(A184*60,K184,I184,J184,"")</f>
        <v>25.864743805468812</v>
      </c>
      <c r="M184">
        <f t="shared" si="34"/>
        <v>0.11598800369194778</v>
      </c>
    </row>
    <row r="185" spans="1:13" x14ac:dyDescent="0.3">
      <c r="A185">
        <v>216</v>
      </c>
      <c r="B185">
        <f t="shared" si="42"/>
        <v>3.0324907728185427E-2</v>
      </c>
      <c r="C185">
        <f t="shared" si="39"/>
        <v>3.0324907728185427E-2</v>
      </c>
      <c r="D185" t="s">
        <v>36</v>
      </c>
      <c r="E185" t="s">
        <v>19</v>
      </c>
      <c r="F185">
        <v>1</v>
      </c>
      <c r="G185">
        <f t="shared" si="43"/>
        <v>150</v>
      </c>
      <c r="I185">
        <v>2150</v>
      </c>
      <c r="J185" t="s">
        <v>31</v>
      </c>
      <c r="K185">
        <f t="shared" si="44"/>
        <v>152.5</v>
      </c>
      <c r="L185" cm="1">
        <f t="array" ref="L185">STOWA2024_NDJF_T(A185*60,K185,I185,J185,"")</f>
        <v>35.020914972172797</v>
      </c>
      <c r="M185">
        <f t="shared" si="34"/>
        <v>8.5663095963762356E-2</v>
      </c>
    </row>
    <row r="186" spans="1:13" x14ac:dyDescent="0.3">
      <c r="A186">
        <v>216</v>
      </c>
      <c r="B186">
        <f t="shared" si="42"/>
        <v>2.2768969382538543E-2</v>
      </c>
      <c r="C186">
        <f t="shared" si="39"/>
        <v>2.2768969382538543E-2</v>
      </c>
      <c r="D186" t="s">
        <v>36</v>
      </c>
      <c r="E186" t="s">
        <v>19</v>
      </c>
      <c r="F186">
        <v>1</v>
      </c>
      <c r="G186">
        <f t="shared" si="43"/>
        <v>155</v>
      </c>
      <c r="I186">
        <v>2150</v>
      </c>
      <c r="J186" t="s">
        <v>31</v>
      </c>
      <c r="K186">
        <f t="shared" si="44"/>
        <v>157.5</v>
      </c>
      <c r="L186" cm="1">
        <f t="array" ref="L186">STOWA2024_NDJF_T(A186*60,K186,I186,J186,"")</f>
        <v>47.699207590166445</v>
      </c>
      <c r="M186">
        <f t="shared" si="34"/>
        <v>6.2894126581223814E-2</v>
      </c>
    </row>
    <row r="187" spans="1:13" x14ac:dyDescent="0.3">
      <c r="A187">
        <v>216</v>
      </c>
      <c r="B187" s="1">
        <f>M186</f>
        <v>6.2894126581223814E-2</v>
      </c>
      <c r="C187">
        <f t="shared" si="39"/>
        <v>6.2894126581223814E-2</v>
      </c>
      <c r="D187" t="s">
        <v>36</v>
      </c>
      <c r="E187" t="s">
        <v>19</v>
      </c>
      <c r="F187">
        <v>1</v>
      </c>
      <c r="G187">
        <f t="shared" si="43"/>
        <v>160</v>
      </c>
      <c r="I187">
        <v>2150</v>
      </c>
      <c r="J187" t="s">
        <v>31</v>
      </c>
      <c r="K187" s="1">
        <v>555</v>
      </c>
      <c r="L187" cm="1">
        <f t="array" ref="L187">STOWA2024_NDJF_T(A187*60,K187,I187,J187,"")</f>
        <v>1.6771768806573601E+267</v>
      </c>
      <c r="M187">
        <f t="shared" si="34"/>
        <v>1.7887201013790307E-267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26</vt:i4>
      </vt:variant>
    </vt:vector>
  </HeadingPairs>
  <TitlesOfParts>
    <vt:vector size="26" baseType="lpstr">
      <vt:lpstr>Start</vt:lpstr>
      <vt:lpstr>Kladblok</vt:lpstr>
      <vt:lpstr>VOLUMES ZOMER</vt:lpstr>
      <vt:lpstr>HERH ZOMER</vt:lpstr>
      <vt:lpstr>VOLUMES WINTER</vt:lpstr>
      <vt:lpstr>HERH WINTER</vt:lpstr>
      <vt:lpstr>HUIDIG ZOMER</vt:lpstr>
      <vt:lpstr>HUIDIG WINTER</vt:lpstr>
      <vt:lpstr>2033L ZOMER</vt:lpstr>
      <vt:lpstr>2033L WINTER</vt:lpstr>
      <vt:lpstr>2050L ZOMER</vt:lpstr>
      <vt:lpstr>2050L WINTER</vt:lpstr>
      <vt:lpstr>2050M ZOMER</vt:lpstr>
      <vt:lpstr>2050M WINTER</vt:lpstr>
      <vt:lpstr>2050H ZOMER</vt:lpstr>
      <vt:lpstr>2050H WINTER</vt:lpstr>
      <vt:lpstr>2100L ZOMER</vt:lpstr>
      <vt:lpstr>2100L WINTER</vt:lpstr>
      <vt:lpstr>2100M ZOMER</vt:lpstr>
      <vt:lpstr>2100M WINTER</vt:lpstr>
      <vt:lpstr>2100H ZOMER</vt:lpstr>
      <vt:lpstr>2100H WINTER</vt:lpstr>
      <vt:lpstr>2150M ZOMER</vt:lpstr>
      <vt:lpstr>2150M WINTER</vt:lpstr>
      <vt:lpstr>2150H ZOMER</vt:lpstr>
      <vt:lpstr>2150H WINTER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Siebe Bosch</dc:creator>
  <cp:lastModifiedBy>Siebe Bosch</cp:lastModifiedBy>
  <dcterms:created xsi:type="dcterms:W3CDTF">2021-03-19T10:21:21Z</dcterms:created>
  <dcterms:modified xsi:type="dcterms:W3CDTF">2024-10-08T07:26:26Z</dcterms:modified>
</cp:coreProperties>
</file>