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240" yWindow="135" windowWidth="20115" windowHeight="6975" firstSheet="2" activeTab="5"/>
  </bookViews>
  <sheets>
    <sheet name="Draft EPI Framework" sheetId="3" r:id="rId1"/>
    <sheet name="Access to safe water" sheetId="1" r:id="rId2"/>
    <sheet name="Access to sanitation" sheetId="2" r:id="rId3"/>
    <sheet name="CO2 emissions per capita" sheetId="4" r:id="rId4"/>
    <sheet name="Renewable energy (KWH)" sheetId="5" r:id="rId5"/>
    <sheet name="Water Stress Index" sheetId="6" r:id="rId6"/>
    <sheet name="Sheet1" sheetId="7" r:id="rId7"/>
  </sheets>
  <definedNames>
    <definedName name="_ftn1" localSheetId="0">'Draft EPI Framework'!#REF!</definedName>
    <definedName name="_ftnref1" localSheetId="0">'Draft EPI Framework'!#REF!</definedName>
  </definedNames>
  <calcPr calcId="144525"/>
</workbook>
</file>

<file path=xl/calcChain.xml><?xml version="1.0" encoding="utf-8"?>
<calcChain xmlns="http://schemas.openxmlformats.org/spreadsheetml/2006/main">
  <c r="I49" i="6" l="1"/>
  <c r="J49" i="6" s="1"/>
  <c r="H49" i="6"/>
  <c r="E49" i="6"/>
  <c r="I48" i="6"/>
  <c r="J48" i="6" s="1"/>
  <c r="H48" i="6"/>
  <c r="E48" i="6"/>
  <c r="I47" i="6"/>
  <c r="J47" i="6" s="1"/>
  <c r="H47" i="6"/>
  <c r="E47" i="6"/>
  <c r="I46" i="6"/>
  <c r="J46" i="6" s="1"/>
  <c r="H46" i="6"/>
  <c r="E46" i="6"/>
  <c r="I45" i="6"/>
  <c r="J45" i="6" s="1"/>
  <c r="H45" i="6"/>
  <c r="E45" i="6"/>
  <c r="I44" i="6"/>
  <c r="J44" i="6" s="1"/>
  <c r="H44" i="6"/>
  <c r="E44" i="6"/>
  <c r="I43" i="6"/>
  <c r="J43" i="6" s="1"/>
  <c r="H43" i="6"/>
  <c r="E43" i="6"/>
  <c r="I42" i="6"/>
  <c r="J42" i="6" s="1"/>
  <c r="H42" i="6"/>
  <c r="E42" i="6"/>
  <c r="I41" i="6"/>
  <c r="J41" i="6" s="1"/>
  <c r="H41" i="6"/>
  <c r="E41" i="6"/>
  <c r="I40" i="6"/>
  <c r="J40" i="6" s="1"/>
  <c r="H40" i="6"/>
  <c r="E40" i="6"/>
  <c r="I39" i="6"/>
  <c r="J39" i="6" s="1"/>
  <c r="H39" i="6"/>
  <c r="E39" i="6"/>
  <c r="I38" i="6"/>
  <c r="J38" i="6" s="1"/>
  <c r="H38" i="6"/>
  <c r="E38" i="6"/>
  <c r="I37" i="6"/>
  <c r="J37" i="6" s="1"/>
  <c r="H37" i="6"/>
  <c r="E37" i="6"/>
  <c r="I36" i="6"/>
  <c r="J36" i="6" s="1"/>
  <c r="H36" i="6"/>
  <c r="E36" i="6"/>
  <c r="I35" i="6"/>
  <c r="J35" i="6" s="1"/>
  <c r="H35" i="6"/>
  <c r="E35" i="6"/>
  <c r="I34" i="6"/>
  <c r="J34" i="6" s="1"/>
  <c r="H34" i="6"/>
  <c r="E34" i="6"/>
  <c r="I33" i="6"/>
  <c r="J33" i="6" s="1"/>
  <c r="H33" i="6"/>
  <c r="E33" i="6"/>
  <c r="I32" i="6"/>
  <c r="J32" i="6" s="1"/>
  <c r="H32" i="6"/>
  <c r="E32" i="6"/>
  <c r="I31" i="6"/>
  <c r="J31" i="6" s="1"/>
  <c r="H31" i="6"/>
  <c r="E31" i="6"/>
  <c r="I30" i="6"/>
  <c r="J30" i="6" s="1"/>
  <c r="H30" i="6"/>
  <c r="E30" i="6"/>
  <c r="I29" i="6"/>
  <c r="J29" i="6" s="1"/>
  <c r="H29" i="6"/>
  <c r="E29" i="6"/>
  <c r="I28" i="6"/>
  <c r="J28" i="6" s="1"/>
  <c r="H28" i="6"/>
  <c r="E28" i="6"/>
  <c r="I27" i="6"/>
  <c r="J27" i="6" s="1"/>
  <c r="H27" i="6"/>
  <c r="E27" i="6"/>
  <c r="I26" i="6"/>
  <c r="J26" i="6" s="1"/>
  <c r="H26" i="6"/>
  <c r="E26" i="6"/>
  <c r="I25" i="6"/>
  <c r="J25" i="6" s="1"/>
  <c r="H25" i="6"/>
  <c r="E25" i="6"/>
  <c r="I24" i="6"/>
  <c r="J24" i="6" s="1"/>
  <c r="H24" i="6"/>
  <c r="E24" i="6"/>
  <c r="I23" i="6"/>
  <c r="J23" i="6" s="1"/>
  <c r="H23" i="6"/>
  <c r="E23" i="6"/>
  <c r="I22" i="6"/>
  <c r="J22" i="6" s="1"/>
  <c r="H22" i="6"/>
  <c r="E22" i="6"/>
  <c r="I21" i="6"/>
  <c r="J21" i="6" s="1"/>
  <c r="H21" i="6"/>
  <c r="E21" i="6"/>
  <c r="I20" i="6"/>
  <c r="J20" i="6" s="1"/>
  <c r="H20" i="6"/>
  <c r="E20" i="6"/>
  <c r="I19" i="6"/>
  <c r="J19" i="6" s="1"/>
  <c r="H19" i="6"/>
  <c r="E19" i="6"/>
  <c r="I18" i="6"/>
  <c r="J18" i="6" s="1"/>
  <c r="H18" i="6"/>
  <c r="E18" i="6"/>
  <c r="I17" i="6"/>
  <c r="J17" i="6" s="1"/>
  <c r="H17" i="6"/>
  <c r="E17" i="6"/>
  <c r="I16" i="6"/>
  <c r="J16" i="6" s="1"/>
  <c r="H16" i="6"/>
  <c r="E16" i="6"/>
  <c r="I15" i="6"/>
  <c r="J15" i="6" s="1"/>
  <c r="H15" i="6"/>
  <c r="E15" i="6"/>
  <c r="I14" i="6"/>
  <c r="J14" i="6" s="1"/>
  <c r="H14" i="6"/>
  <c r="E14" i="6"/>
  <c r="I13" i="6"/>
  <c r="J13" i="6" s="1"/>
  <c r="H13" i="6"/>
  <c r="E13" i="6"/>
  <c r="I12" i="6"/>
  <c r="J12" i="6" s="1"/>
  <c r="H12" i="6"/>
  <c r="E12" i="6"/>
  <c r="I11" i="6"/>
  <c r="J11" i="6" s="1"/>
  <c r="H11" i="6"/>
  <c r="E11" i="6"/>
  <c r="I10" i="6"/>
  <c r="J10" i="6" s="1"/>
  <c r="H10" i="6"/>
  <c r="E10" i="6"/>
  <c r="I9" i="6"/>
  <c r="J9" i="6" s="1"/>
  <c r="H9" i="6"/>
  <c r="E9" i="6"/>
  <c r="I8" i="6"/>
  <c r="J8" i="6" s="1"/>
  <c r="H8" i="6"/>
  <c r="E8" i="6"/>
  <c r="I7" i="6"/>
  <c r="J7" i="6" s="1"/>
  <c r="H7" i="6"/>
  <c r="E7" i="6"/>
  <c r="I6" i="6"/>
  <c r="J6" i="6" s="1"/>
  <c r="H6" i="6"/>
  <c r="E6" i="6"/>
  <c r="I5" i="6"/>
  <c r="J5" i="6" s="1"/>
  <c r="H5" i="6"/>
  <c r="E5" i="6"/>
  <c r="I4" i="6"/>
  <c r="J4" i="6" s="1"/>
  <c r="H4" i="6"/>
  <c r="E4" i="6"/>
  <c r="I3" i="6"/>
  <c r="J3" i="6" s="1"/>
  <c r="H3" i="6"/>
  <c r="E3" i="6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C2" i="5" l="1"/>
  <c r="H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3" i="2"/>
  <c r="I4" i="2"/>
  <c r="J4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3" i="2"/>
  <c r="G6" i="2"/>
  <c r="G7" i="2"/>
  <c r="G8" i="2"/>
  <c r="G9" i="2"/>
  <c r="G10" i="2"/>
  <c r="G11" i="2"/>
  <c r="G3" i="2"/>
  <c r="G49" i="2" s="1"/>
  <c r="G4" i="2"/>
  <c r="G5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3" i="2"/>
  <c r="D49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S5" i="1"/>
  <c r="B50" i="2"/>
  <c r="C50" i="2"/>
</calcChain>
</file>

<file path=xl/sharedStrings.xml><?xml version="1.0" encoding="utf-8"?>
<sst xmlns="http://schemas.openxmlformats.org/spreadsheetml/2006/main" count="365" uniqueCount="203">
  <si>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</si>
  <si>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</si>
  <si>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</si>
  <si>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</si>
  <si>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</si>
  <si>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</si>
  <si>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</si>
  <si>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</si>
  <si>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</si>
  <si>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</si>
  <si>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</si>
  <si>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</si>
  <si>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</si>
  <si>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</si>
  <si>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</si>
  <si>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</si>
  <si>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</si>
  <si>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</si>
  <si>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</si>
  <si>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</si>
  <si>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</si>
  <si>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</si>
  <si>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</si>
  <si>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</si>
  <si>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</si>
  <si>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Transzoia</t>
  </si>
  <si>
    <t>Uasin Gishu</t>
  </si>
  <si>
    <t>Elgeyo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</si>
  <si>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</si>
  <si>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</si>
  <si>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</si>
  <si>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</si>
  <si>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</si>
  <si>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</si>
  <si>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</si>
  <si>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</si>
  <si>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</si>
  <si>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</si>
  <si>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</si>
  <si>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</si>
  <si>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</si>
  <si>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</si>
  <si>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</si>
  <si>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</si>
  <si>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</si>
  <si>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</si>
  <si>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</si>
  <si>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Urban</t>
  </si>
  <si>
    <t>Rural</t>
  </si>
  <si>
    <t>Percentage access (%)</t>
  </si>
  <si>
    <t>n.d.</t>
  </si>
  <si>
    <t>National Average</t>
  </si>
  <si>
    <t>n.a</t>
  </si>
  <si>
    <t>Target (2020)</t>
  </si>
  <si>
    <r>
      <t>proximity to target = (</t>
    </r>
    <r>
      <rPr>
        <u/>
        <sz val="11"/>
        <color indexed="8"/>
        <rFont val="Calibri"/>
        <family val="2"/>
      </rPr>
      <t>national range)- (distance to target)</t>
    </r>
  </si>
  <si>
    <t>national range</t>
  </si>
  <si>
    <t>PTT</t>
  </si>
  <si>
    <t>NB: Evaluation done for urban coverage only</t>
  </si>
  <si>
    <t>Index</t>
  </si>
  <si>
    <t>Objectives</t>
  </si>
  <si>
    <t>Policy</t>
  </si>
  <si>
    <t>Indicators</t>
  </si>
  <si>
    <t>EPI</t>
  </si>
  <si>
    <t>Environmental Health (30)</t>
  </si>
  <si>
    <t>Ecosystem Vitality (40)</t>
  </si>
  <si>
    <t>Socio Economic Sustainability (30)</t>
  </si>
  <si>
    <t>Environmental Burden of Disease (35%)</t>
  </si>
  <si>
    <t>Air Quality (25%)</t>
  </si>
  <si>
    <t>Water and Sanitation (30%)</t>
  </si>
  <si>
    <t>Environmental Nuisance (10%)</t>
  </si>
  <si>
    <t>Sustainable Water Resources Management (10%)</t>
  </si>
  <si>
    <t>Agriculture, Livestock and Fisheries (10%)</t>
  </si>
  <si>
    <t>Air Pollution (10%)</t>
  </si>
  <si>
    <t>Biodiversity and Habitat (10%)</t>
  </si>
  <si>
    <t>Climate Change (20%)</t>
  </si>
  <si>
    <t>Energy Efficiency (10%)</t>
  </si>
  <si>
    <t>Sustainable Land Resource Use (10%)</t>
  </si>
  <si>
    <t>Forests and woodlands (20%)</t>
  </si>
  <si>
    <t>Poverty and Environment (30%)</t>
  </si>
  <si>
    <t>Governance, Compliance and Enforcement (40%)</t>
  </si>
  <si>
    <t>Environmental Behaviour and Awareness (30%)</t>
  </si>
  <si>
    <t>Environmental Risk Exposure (100%)</t>
  </si>
  <si>
    <r>
      <t>Indoor Air Pollution (CO</t>
    </r>
    <r>
      <rPr>
        <vertAlign val="subscript"/>
        <sz val="11"/>
        <color indexed="8"/>
        <rFont val="Times New Roman"/>
        <family val="1"/>
      </rPr>
      <t>X</t>
    </r>
    <r>
      <rPr>
        <sz val="11"/>
        <color indexed="8"/>
        <rFont val="Times New Roman"/>
        <family val="1"/>
      </rPr>
      <t>,NO</t>
    </r>
    <r>
      <rPr>
        <vertAlign val="subscript"/>
        <sz val="11"/>
        <color indexed="8"/>
        <rFont val="Times New Roman"/>
        <family val="1"/>
      </rPr>
      <t>X</t>
    </r>
    <r>
      <rPr>
        <sz val="11"/>
        <color indexed="8"/>
        <rFont val="Times New Roman"/>
        <family val="1"/>
      </rPr>
      <t>, particulate matter) (50%)</t>
    </r>
  </si>
  <si>
    <t>Access to safe drinking water (50%)</t>
  </si>
  <si>
    <t>Access to Sanitation (50%)</t>
  </si>
  <si>
    <r>
      <t>Outdoor Air Pollution (CO</t>
    </r>
    <r>
      <rPr>
        <vertAlign val="subscript"/>
        <sz val="11"/>
        <color indexed="8"/>
        <rFont val="Times New Roman"/>
        <family val="1"/>
      </rPr>
      <t>X</t>
    </r>
    <r>
      <rPr>
        <sz val="11"/>
        <color indexed="8"/>
        <rFont val="Times New Roman"/>
        <family val="1"/>
      </rPr>
      <t>,NO</t>
    </r>
    <r>
      <rPr>
        <vertAlign val="subscript"/>
        <sz val="11"/>
        <color indexed="8"/>
        <rFont val="Times New Roman"/>
        <family val="1"/>
      </rPr>
      <t>X</t>
    </r>
    <r>
      <rPr>
        <sz val="11"/>
        <color indexed="8"/>
        <rFont val="Times New Roman"/>
        <family val="1"/>
      </rPr>
      <t>, dust) (50%)</t>
    </r>
  </si>
  <si>
    <t>Access to solid waste services (70%)</t>
  </si>
  <si>
    <t>Noise Pollution (30%)</t>
  </si>
  <si>
    <t>Water Stress Index (50%)</t>
  </si>
  <si>
    <t xml:space="preserve">River Water Quality Index (50%) </t>
  </si>
  <si>
    <t>Nitrogen Use Efficiency (30%)</t>
  </si>
  <si>
    <t>Nitrogen Balance (30%)</t>
  </si>
  <si>
    <t>Fish stocks (40%)</t>
  </si>
  <si>
    <t>Tree Cover Loss (40%)</t>
  </si>
  <si>
    <t>Forest Cover (30%)</t>
  </si>
  <si>
    <t>Forest Protection (30%)</t>
  </si>
  <si>
    <t>Sulphide oxides concentration  (50%)</t>
  </si>
  <si>
    <t>Nitrogen oxides concentration (50%)</t>
  </si>
  <si>
    <t>Species Protection (Marine and Terrestrial) (40%)</t>
  </si>
  <si>
    <t>Habitats Protection (Marine and Terrestrial) (40%)</t>
  </si>
  <si>
    <t>Invasive species (20%)</t>
  </si>
  <si>
    <t>Green House Gases (GHG) emission per capita (100%)</t>
  </si>
  <si>
    <t>Renewable Energy (50%)</t>
  </si>
  <si>
    <r>
      <t>CO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 xml:space="preserve"> emission per KWH (50%)</t>
    </r>
  </si>
  <si>
    <t>Extent with alkalinity/ acidity risks  (50%)</t>
  </si>
  <si>
    <t>Land degradation / Erosion (50%)</t>
  </si>
  <si>
    <t>Environmental Education (30%)</t>
  </si>
  <si>
    <t>Population below poverty line dependent on natural resource for livelihood (30%)</t>
  </si>
  <si>
    <t>Environmental related policies formulated and legislations enacted (30%)</t>
  </si>
  <si>
    <t>Complains and prosecution on environmental pollution (10%)</t>
  </si>
  <si>
    <t>Year</t>
  </si>
  <si>
    <t>CO2 emissions per capita</t>
  </si>
  <si>
    <t>NB: No County data</t>
  </si>
  <si>
    <t>Renewable energy</t>
  </si>
  <si>
    <t>Target (2030)</t>
  </si>
  <si>
    <t>Where national range = The difference between the best performing County and thepoorest performing County</t>
  </si>
  <si>
    <t>Weighted Average</t>
  </si>
  <si>
    <t>Weighted Average, Y = n1*X1 + n2*X2</t>
  </si>
  <si>
    <t>where Y = Weighted average</t>
  </si>
  <si>
    <t>n1 is the proportion of urban population</t>
  </si>
  <si>
    <t>n2 is the proportion of rural population</t>
  </si>
  <si>
    <t>X1 &amp; X2 are coverages in urban and rural</t>
  </si>
  <si>
    <t xml:space="preserve">EPI Score = </t>
  </si>
  <si>
    <t xml:space="preserve"> = </t>
  </si>
  <si>
    <t>National range</t>
  </si>
  <si>
    <t>PTT Score</t>
  </si>
  <si>
    <t>Policy Category Score</t>
  </si>
  <si>
    <t>Objective Score</t>
  </si>
  <si>
    <t>EPI Score</t>
  </si>
  <si>
    <t>Urban population</t>
  </si>
  <si>
    <t>Rural population</t>
  </si>
  <si>
    <r>
      <t>proximity to target = (</t>
    </r>
    <r>
      <rPr>
        <b/>
        <u/>
        <sz val="11"/>
        <color indexed="8"/>
        <rFont val="Calibri"/>
        <family val="2"/>
      </rPr>
      <t>national range)- (distance to target)</t>
    </r>
  </si>
  <si>
    <t>County</t>
  </si>
  <si>
    <t>Total Population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</si>
  <si>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</si>
  <si>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</si>
  <si>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</si>
  <si>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</si>
  <si>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</si>
  <si>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</si>
  <si>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</si>
  <si>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</si>
  <si>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</si>
  <si>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</si>
  <si>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</si>
  <si>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</si>
  <si>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</si>
  <si>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</t>
  </si>
  <si>
    <t>EMBU</t>
  </si>
  <si>
    <t>KITUI</t>
  </si>
  <si>
    <t>MACHAKOS</t>
  </si>
  <si>
    <t>MAKUENI</t>
  </si>
  <si>
    <t>NYANDARUA</t>
  </si>
  <si>
    <t>NYERI</t>
  </si>
  <si>
    <t>KIRINYAGA</t>
  </si>
  <si>
    <t>MURANGA</t>
  </si>
  <si>
    <t>KIAMBU</t>
  </si>
  <si>
    <t>TURKANA</t>
  </si>
  <si>
    <t>WEST POKOT</t>
  </si>
  <si>
    <t>SAMBURU</t>
  </si>
  <si>
    <t>TRANS-NZOIA</t>
  </si>
  <si>
    <t>UASIN GISHU</t>
  </si>
  <si>
    <t>ELGEYO MARAKWET</t>
  </si>
  <si>
    <t>NANDI</t>
  </si>
  <si>
    <t>BARINGO</t>
  </si>
  <si>
    <t>LAIKIPIA</t>
  </si>
  <si>
    <t>NAKURU</t>
  </si>
  <si>
    <t>NAROK</t>
  </si>
  <si>
    <t>KAJIADO</t>
  </si>
  <si>
    <t>BOMET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</si>
  <si>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</si>
  <si>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</si>
  <si>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</si>
  <si>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</si>
  <si>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</si>
  <si>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</si>
  <si>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</si>
  <si>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</si>
  <si>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</si>
  <si>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</si>
  <si>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</si>
  <si>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Distance to target</t>
  </si>
  <si>
    <t>Numerator</t>
  </si>
  <si>
    <t>Indicator Score</t>
  </si>
  <si>
    <t>CATCHMENT</t>
  </si>
  <si>
    <t>Counties</t>
  </si>
  <si>
    <t>Water Demand(MCM/yr)</t>
  </si>
  <si>
    <t>Available Water Resources (MCM/yr)</t>
  </si>
  <si>
    <t>Water Stress Ratio</t>
  </si>
  <si>
    <t>Water Stress Index (%)</t>
  </si>
  <si>
    <t>NOTES</t>
  </si>
  <si>
    <t>Lake Victoria North 
Catchment Area(LVNCA)</t>
  </si>
  <si>
    <t>Trans Nzoia</t>
  </si>
  <si>
    <t>Water Stress Ratio relates water demand to available water resources. A value of more than 40% implys severe situation in the water balance for the catchment area and such a case is regarded as severe water stress (NWMP 2030)</t>
  </si>
  <si>
    <t>Uasin-Gishu</t>
  </si>
  <si>
    <t>A country is said to be water scarce if annual withdrawals are between 20-40% of annual supply, and severely water scarce if they exceed 40%</t>
  </si>
  <si>
    <t>Lake Victoria North
Catchment Area (LVNCA)</t>
  </si>
  <si>
    <t>Rift Valley
Catchment Area (RVCA)</t>
  </si>
  <si>
    <t>Elgeiyo-Marakwet</t>
  </si>
  <si>
    <t>Athi Catchment
 Area (ACA)</t>
  </si>
  <si>
    <t>Tana Catchment
 Area (TCA)</t>
  </si>
  <si>
    <t>Tharaka</t>
  </si>
  <si>
    <t>Ewaso Ng'iro North Catchment Area (ENNCA)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</si>
</sst>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b/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"/>
      <family val="1"/>
    </font>
  </fonts>
  <fills count="7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9" fontId="6" fillId="0" borderId="0" xfId="0" applyNumberFormat="1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9" fontId="5" fillId="0" borderId="0" xfId="2" applyFont="1"/>
    <xf numFmtId="9" fontId="6" fillId="0" borderId="0" xfId="2" applyFont="1"/>
    <xf numFmtId="0" fontId="10" fillId="2" borderId="1" xfId="0" applyFont="1" applyFill="1" applyBorder="1" applyAlignment="1">
      <alignment horizontal="justify" vertical="center" wrapText="1"/>
    </xf>
    <xf numFmtId="0" fontId="10" fillId="3" borderId="2" xfId="0" applyFont="1" applyFill="1" applyBorder="1" applyAlignment="1">
      <alignment horizontal="justify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10" fillId="3" borderId="5" xfId="0" applyFont="1" applyFill="1" applyBorder="1" applyAlignment="1">
      <alignment horizontal="justify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justify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9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3" fontId="6" fillId="0" borderId="0" xfId="0" applyNumberFormat="1" applyFont="1"/>
    <xf numFmtId="0" fontId="13" fillId="6" borderId="8" xfId="0" applyFont="1" applyFill="1" applyBorder="1" applyAlignment="1">
      <alignment horizontal="left" vertical="top"/>
    </xf>
    <xf numFmtId="164" fontId="0" fillId="6" borderId="8" xfId="1" applyNumberFormat="1" applyFont="1" applyFill="1" applyBorder="1" applyAlignment="1">
      <alignment horizontal="left" vertical="top"/>
    </xf>
    <xf numFmtId="164" fontId="14" fillId="6" borderId="8" xfId="0" applyNumberFormat="1" applyFont="1" applyFill="1" applyBorder="1" applyAlignment="1">
      <alignment horizontal="left" vertical="top" wrapText="1"/>
    </xf>
    <xf numFmtId="43" fontId="13" fillId="6" borderId="8" xfId="1" applyFont="1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165" fontId="6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5" fontId="0" fillId="6" borderId="8" xfId="1" applyNumberFormat="1" applyFont="1" applyFill="1" applyBorder="1" applyAlignment="1">
      <alignment horizontal="left" vertical="top"/>
    </xf>
    <xf numFmtId="165" fontId="6" fillId="0" borderId="0" xfId="1" applyNumberFormat="1" applyFont="1" applyAlignment="1">
      <alignment horizontal="right"/>
    </xf>
    <xf numFmtId="165" fontId="13" fillId="6" borderId="8" xfId="1" applyNumberFormat="1" applyFont="1" applyFill="1" applyBorder="1" applyAlignment="1">
      <alignment horizontal="left" vertical="top"/>
    </xf>
    <xf numFmtId="9" fontId="0" fillId="0" borderId="0" xfId="2" applyFont="1"/>
    <xf numFmtId="9" fontId="6" fillId="0" borderId="0" xfId="2" applyFont="1" applyAlignment="1">
      <alignment horizontal="right"/>
    </xf>
    <xf numFmtId="165" fontId="5" fillId="0" borderId="0" xfId="1" applyNumberFormat="1" applyFont="1"/>
    <xf numFmtId="3" fontId="0" fillId="0" borderId="0" xfId="1" applyNumberFormat="1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7" fillId="0" borderId="0" xfId="0" applyNumberFormat="1" applyFont="1"/>
    <xf numFmtId="2" fontId="6" fillId="0" borderId="0" xfId="0" applyNumberFormat="1" applyFont="1"/>
    <xf numFmtId="0" fontId="10" fillId="3" borderId="0" xfId="0" applyFont="1" applyFill="1" applyBorder="1" applyAlignment="1">
      <alignment horizontal="justify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justify" vertical="center" wrapText="1"/>
    </xf>
    <xf numFmtId="0" fontId="11" fillId="5" borderId="4" xfId="0" applyFont="1" applyFill="1" applyBorder="1" applyAlignment="1">
      <alignment horizontal="justify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justify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Trends in CO2 emissions per capita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6292833187518227"/>
          <c:w val="0.6868856080489939"/>
          <c:h val="0.721091790609507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emissions per capita'!$B$1</c:f>
              <c:strCache>
                <c:ptCount val="1"/>
                <c:pt idx="0">
                  <c:v>CO2 emissions per capita</c:v>
                </c:pt>
              </c:strCache>
            </c:strRef>
          </c:tx>
          <c:xVal>
            <c:numRef>
              <c:f>'CO2 emissions per capita'!$A$2:$A$15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xVal>
          <c:yVal>
            <c:numRef>
              <c:f>'CO2 emissions per capita'!$B$2:$B$15</c:f>
              <c:numCache>
                <c:formatCode>General</c:formatCode>
                <c:ptCount val="14"/>
                <c:pt idx="0">
                  <c:v>0.34</c:v>
                </c:pt>
                <c:pt idx="1">
                  <c:v>0.28999999999999998</c:v>
                </c:pt>
                <c:pt idx="2">
                  <c:v>0.24</c:v>
                </c:pt>
                <c:pt idx="3">
                  <c:v>0.2</c:v>
                </c:pt>
                <c:pt idx="4">
                  <c:v>0.24</c:v>
                </c:pt>
                <c:pt idx="5">
                  <c:v>0.24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0.28999999999999998</c:v>
                </c:pt>
                <c:pt idx="13">
                  <c:v>0.3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2-4ABC-BF7F-57F8AADD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8512"/>
        <c:axId val="89613056"/>
      </c:scatterChart>
      <c:valAx>
        <c:axId val="830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613056"/>
        <c:crosses val="autoZero"/>
        <c:crossBetween val="midCat"/>
      </c:valAx>
      <c:valAx>
        <c:axId val="896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08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516755630265322"/>
          <c:y val="0.51853492271799362"/>
          <c:w val="0.19985117028910715"/>
          <c:h val="0.236494969378827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13</xdr:row>
      <xdr:rowOff>0</xdr:rowOff>
    </xdr:from>
    <xdr:to>
      <xdr:col>23</xdr:col>
      <xdr:colOff>57150</xdr:colOff>
      <xdr:row>16</xdr:row>
      <xdr:rowOff>76200</xdr:rowOff>
    </xdr:to>
    <xdr:pic>
      <xdr:nvPicPr>
        <xdr:cNvPr id="2066" name="Picture 4">
          <a:extLst>
            <a:ext uri="{FF2B5EF4-FFF2-40B4-BE49-F238E27FC236}">
              <a16:creationId xmlns:a16="http://schemas.microsoft.com/office/drawing/2014/main" xmlns="" id="{00000000-0008-0000-01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2476500"/>
          <a:ext cx="47815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314325</xdr:colOff>
      <xdr:row>18</xdr:row>
      <xdr:rowOff>152400</xdr:rowOff>
    </xdr:to>
    <xdr:pic>
      <xdr:nvPicPr>
        <xdr:cNvPr id="2067" name="Picture 5">
          <a:extLst>
            <a:ext uri="{FF2B5EF4-FFF2-40B4-BE49-F238E27FC236}">
              <a16:creationId xmlns:a16="http://schemas.microsoft.com/office/drawing/2014/main" xmlns="" id="{00000000-0008-0000-01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3238500"/>
          <a:ext cx="50387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95250</xdr:colOff>
          <xdr:row>19</xdr:row>
          <xdr:rowOff>133350</xdr:rowOff>
        </xdr:from>
        <xdr:to>
          <xdr:col>19</xdr:col>
          <xdr:colOff>142875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314325</xdr:colOff>
      <xdr:row>9</xdr:row>
      <xdr:rowOff>52387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5953125" y="17668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GB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11</xdr:row>
      <xdr:rowOff>0</xdr:rowOff>
    </xdr:from>
    <xdr:to>
      <xdr:col>21</xdr:col>
      <xdr:colOff>57150</xdr:colOff>
      <xdr:row>14</xdr:row>
      <xdr:rowOff>76200</xdr:rowOff>
    </xdr:to>
    <xdr:pic>
      <xdr:nvPicPr>
        <xdr:cNvPr id="3095" name="Picture 2">
          <a:extLst>
            <a:ext uri="{FF2B5EF4-FFF2-40B4-BE49-F238E27FC236}">
              <a16:creationId xmlns:a16="http://schemas.microsoft.com/office/drawing/2014/main" xmlns="" id="{00000000-0008-0000-02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095500"/>
          <a:ext cx="43243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314325</xdr:colOff>
      <xdr:row>16</xdr:row>
      <xdr:rowOff>152400</xdr:rowOff>
    </xdr:to>
    <xdr:pic>
      <xdr:nvPicPr>
        <xdr:cNvPr id="3096" name="Picture 4">
          <a:extLst>
            <a:ext uri="{FF2B5EF4-FFF2-40B4-BE49-F238E27FC236}">
              <a16:creationId xmlns:a16="http://schemas.microsoft.com/office/drawing/2014/main" xmlns="" id="{00000000-0008-0000-02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857500"/>
          <a:ext cx="45815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95250</xdr:colOff>
          <xdr:row>17</xdr:row>
          <xdr:rowOff>133350</xdr:rowOff>
        </xdr:from>
        <xdr:to>
          <xdr:col>17</xdr:col>
          <xdr:colOff>142875</xdr:colOff>
          <xdr:row>19</xdr:row>
          <xdr:rowOff>47625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47625</xdr:rowOff>
    </xdr:from>
    <xdr:to>
      <xdr:col>14</xdr:col>
      <xdr:colOff>19050</xdr:colOff>
      <xdr:row>18</xdr:row>
      <xdr:rowOff>123825</xdr:rowOff>
    </xdr:to>
    <xdr:graphicFrame macro="">
      <xdr:nvGraphicFramePr>
        <xdr:cNvPr id="4102" name="Chart 3">
          <a:extLst>
            <a:ext uri="{FF2B5EF4-FFF2-40B4-BE49-F238E27FC236}">
              <a16:creationId xmlns:a16="http://schemas.microsoft.com/office/drawing/2014/main" xmlns="" id="{00000000-0008-0000-0300-00000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42" zoomScale="130" zoomScaleNormal="130" workbookViewId="0">
      <selection activeCell="D11" sqref="D11:D12"/>
    </sheetView>
  </sheetViews>
  <sheetFormatPr defaultRowHeight="15" x14ac:dyDescent="0.25"/>
  <cols>
    <col min="1" max="1" width="17.5703125" customWidth="1"/>
    <col min="2" max="2" width="23.7109375" customWidth="1"/>
    <col min="3" max="3" width="25" customWidth="1"/>
    <col min="4" max="4" width="38.5703125" customWidth="1"/>
  </cols>
  <sheetData>
    <row r="1" spans="1:4" ht="15.75" thickBot="1" x14ac:dyDescent="0.3">
      <c r="A1" s="9" t="s">
        <v>58</v>
      </c>
      <c r="B1" s="10" t="s">
        <v>59</v>
      </c>
      <c r="C1" s="11" t="s">
        <v>60</v>
      </c>
      <c r="D1" s="12" t="s">
        <v>61</v>
      </c>
    </row>
    <row r="2" spans="1:4" ht="16.5" customHeight="1" x14ac:dyDescent="0.25">
      <c r="A2" s="13"/>
      <c r="B2" s="16"/>
      <c r="C2" s="52" t="s">
        <v>66</v>
      </c>
      <c r="D2" s="50" t="s">
        <v>81</v>
      </c>
    </row>
    <row r="3" spans="1:4" x14ac:dyDescent="0.25">
      <c r="A3" s="13"/>
      <c r="B3" s="16"/>
      <c r="C3" s="53"/>
      <c r="D3" s="55"/>
    </row>
    <row r="4" spans="1:4" x14ac:dyDescent="0.25">
      <c r="A4" s="13"/>
      <c r="B4" s="16"/>
      <c r="C4" s="53"/>
      <c r="D4" s="55"/>
    </row>
    <row r="5" spans="1:4" x14ac:dyDescent="0.25">
      <c r="A5" s="13"/>
      <c r="B5" s="16"/>
      <c r="C5" s="53"/>
      <c r="D5" s="55"/>
    </row>
    <row r="6" spans="1:4" ht="15.75" thickBot="1" x14ac:dyDescent="0.3">
      <c r="A6" s="13"/>
      <c r="B6" s="16"/>
      <c r="C6" s="54"/>
      <c r="D6" s="51"/>
    </row>
    <row r="7" spans="1:4" ht="32.25" thickBot="1" x14ac:dyDescent="0.3">
      <c r="A7" s="13"/>
      <c r="B7" s="16"/>
      <c r="C7" s="52" t="s">
        <v>67</v>
      </c>
      <c r="D7" s="18" t="s">
        <v>82</v>
      </c>
    </row>
    <row r="8" spans="1:4" ht="32.25" thickBot="1" x14ac:dyDescent="0.3">
      <c r="A8" s="13"/>
      <c r="B8" s="16"/>
      <c r="C8" s="54"/>
      <c r="D8" s="18" t="s">
        <v>85</v>
      </c>
    </row>
    <row r="9" spans="1:4" ht="15.75" thickBot="1" x14ac:dyDescent="0.3">
      <c r="A9" s="13"/>
      <c r="B9" s="16"/>
      <c r="C9" s="52" t="s">
        <v>68</v>
      </c>
      <c r="D9" s="18" t="s">
        <v>83</v>
      </c>
    </row>
    <row r="10" spans="1:4" ht="15.75" thickBot="1" x14ac:dyDescent="0.3">
      <c r="A10" s="13"/>
      <c r="B10" s="16"/>
      <c r="C10" s="53"/>
      <c r="D10" s="18" t="s">
        <v>84</v>
      </c>
    </row>
    <row r="11" spans="1:4" ht="30.75" customHeight="1" x14ac:dyDescent="0.25">
      <c r="A11" s="13"/>
      <c r="B11" s="48"/>
      <c r="C11" s="56" t="s">
        <v>69</v>
      </c>
      <c r="D11" s="57" t="s">
        <v>86</v>
      </c>
    </row>
    <row r="12" spans="1:4" ht="15.75" thickBot="1" x14ac:dyDescent="0.3">
      <c r="A12" s="13"/>
      <c r="B12" s="48"/>
      <c r="C12" s="56"/>
      <c r="D12" s="58"/>
    </row>
    <row r="13" spans="1:4" ht="29.25" thickBot="1" x14ac:dyDescent="0.3">
      <c r="A13" s="13"/>
      <c r="B13" s="49" t="s">
        <v>63</v>
      </c>
      <c r="C13" s="56"/>
      <c r="D13" s="18" t="s">
        <v>87</v>
      </c>
    </row>
    <row r="14" spans="1:4" ht="12.75" customHeight="1" x14ac:dyDescent="0.25">
      <c r="A14" s="13"/>
      <c r="B14" s="16"/>
      <c r="C14" s="17"/>
      <c r="D14" s="50" t="s">
        <v>88</v>
      </c>
    </row>
    <row r="15" spans="1:4" ht="28.5" customHeight="1" x14ac:dyDescent="0.25">
      <c r="A15" s="13"/>
      <c r="B15" s="16"/>
      <c r="C15" s="17" t="s">
        <v>70</v>
      </c>
      <c r="D15" s="55"/>
    </row>
    <row r="16" spans="1:4" ht="14.25" customHeight="1" thickBot="1" x14ac:dyDescent="0.3">
      <c r="A16" s="13"/>
      <c r="B16" s="16"/>
      <c r="C16" s="22"/>
      <c r="D16" s="51"/>
    </row>
    <row r="17" spans="1:4" ht="15.75" thickBot="1" x14ac:dyDescent="0.3">
      <c r="A17" s="13"/>
      <c r="B17" s="16"/>
      <c r="C17" s="22"/>
      <c r="D17" s="18" t="s">
        <v>89</v>
      </c>
    </row>
    <row r="18" spans="1:4" ht="15.75" thickBot="1" x14ac:dyDescent="0.3">
      <c r="A18" s="13"/>
      <c r="B18" s="16"/>
      <c r="C18" s="52" t="s">
        <v>71</v>
      </c>
      <c r="D18" s="18" t="s">
        <v>90</v>
      </c>
    </row>
    <row r="19" spans="1:4" ht="15.75" thickBot="1" x14ac:dyDescent="0.3">
      <c r="A19" s="13"/>
      <c r="B19" s="16"/>
      <c r="C19" s="53"/>
      <c r="D19" s="18" t="s">
        <v>91</v>
      </c>
    </row>
    <row r="20" spans="1:4" ht="15.75" thickBot="1" x14ac:dyDescent="0.3">
      <c r="A20" s="13"/>
      <c r="B20" s="16"/>
      <c r="C20" s="54"/>
      <c r="D20" s="18" t="s">
        <v>92</v>
      </c>
    </row>
    <row r="21" spans="1:4" ht="15.75" thickBot="1" x14ac:dyDescent="0.3">
      <c r="A21" s="13"/>
      <c r="B21" s="16"/>
      <c r="C21" s="52" t="s">
        <v>77</v>
      </c>
      <c r="D21" s="18" t="s">
        <v>93</v>
      </c>
    </row>
    <row r="22" spans="1:4" ht="15.75" thickBot="1" x14ac:dyDescent="0.3">
      <c r="A22" s="13"/>
      <c r="B22" s="16"/>
      <c r="C22" s="53"/>
      <c r="D22" s="18" t="s">
        <v>94</v>
      </c>
    </row>
    <row r="23" spans="1:4" ht="15.75" thickBot="1" x14ac:dyDescent="0.3">
      <c r="A23" s="13"/>
      <c r="B23" s="16"/>
      <c r="C23" s="54"/>
      <c r="D23" s="18" t="s">
        <v>95</v>
      </c>
    </row>
    <row r="24" spans="1:4" ht="15.75" thickBot="1" x14ac:dyDescent="0.3">
      <c r="A24" s="13"/>
      <c r="B24" s="16"/>
      <c r="C24" s="52" t="s">
        <v>72</v>
      </c>
      <c r="D24" s="18" t="s">
        <v>96</v>
      </c>
    </row>
    <row r="25" spans="1:4" ht="21.75" customHeight="1" thickBot="1" x14ac:dyDescent="0.3">
      <c r="A25" s="13"/>
      <c r="B25" s="16"/>
      <c r="C25" s="54"/>
      <c r="D25" s="18" t="s">
        <v>97</v>
      </c>
    </row>
    <row r="26" spans="1:4" ht="26.25" customHeight="1" thickBot="1" x14ac:dyDescent="0.3">
      <c r="A26" s="13"/>
      <c r="B26" s="16"/>
      <c r="C26" s="17"/>
      <c r="D26" s="18" t="s">
        <v>98</v>
      </c>
    </row>
    <row r="27" spans="1:4" ht="33" customHeight="1" thickBot="1" x14ac:dyDescent="0.3">
      <c r="A27" s="13"/>
      <c r="B27" s="16"/>
      <c r="C27" s="17" t="s">
        <v>73</v>
      </c>
      <c r="D27" s="18" t="s">
        <v>99</v>
      </c>
    </row>
    <row r="28" spans="1:4" ht="20.25" customHeight="1" thickBot="1" x14ac:dyDescent="0.3">
      <c r="A28" s="13" t="s">
        <v>62</v>
      </c>
      <c r="B28" s="16"/>
      <c r="C28" s="23"/>
      <c r="D28" s="18" t="s">
        <v>100</v>
      </c>
    </row>
    <row r="29" spans="1:4" ht="30.75" thickBot="1" x14ac:dyDescent="0.3">
      <c r="A29" s="14"/>
      <c r="B29" s="16"/>
      <c r="C29" s="19" t="s">
        <v>74</v>
      </c>
      <c r="D29" s="18" t="s">
        <v>101</v>
      </c>
    </row>
    <row r="30" spans="1:4" ht="15.75" thickBot="1" x14ac:dyDescent="0.3">
      <c r="A30" s="14"/>
      <c r="B30" s="16"/>
      <c r="C30" s="52" t="s">
        <v>75</v>
      </c>
      <c r="D30" s="18" t="s">
        <v>102</v>
      </c>
    </row>
    <row r="31" spans="1:4" ht="17.25" thickBot="1" x14ac:dyDescent="0.3">
      <c r="A31" s="14"/>
      <c r="B31" s="16"/>
      <c r="C31" s="54"/>
      <c r="D31" s="18" t="s">
        <v>103</v>
      </c>
    </row>
    <row r="32" spans="1:4" ht="15.75" thickBot="1" x14ac:dyDescent="0.3">
      <c r="A32" s="14"/>
      <c r="B32" s="16"/>
      <c r="C32" s="52" t="s">
        <v>76</v>
      </c>
      <c r="D32" s="18" t="s">
        <v>104</v>
      </c>
    </row>
    <row r="33" spans="1:4" x14ac:dyDescent="0.25">
      <c r="A33" s="14"/>
      <c r="B33" s="20" t="s">
        <v>64</v>
      </c>
      <c r="C33" s="53"/>
      <c r="D33" s="50" t="s">
        <v>105</v>
      </c>
    </row>
    <row r="34" spans="1:4" ht="15.75" thickBot="1" x14ac:dyDescent="0.3">
      <c r="A34" s="14"/>
      <c r="B34" s="21"/>
      <c r="C34" s="54"/>
      <c r="D34" s="51"/>
    </row>
    <row r="35" spans="1:4" ht="42.75" customHeight="1" thickBot="1" x14ac:dyDescent="0.3">
      <c r="A35" s="14"/>
      <c r="B35" s="59" t="s">
        <v>65</v>
      </c>
      <c r="C35" s="19" t="s">
        <v>80</v>
      </c>
      <c r="D35" s="18" t="s">
        <v>106</v>
      </c>
    </row>
    <row r="36" spans="1:4" ht="30.75" thickBot="1" x14ac:dyDescent="0.3">
      <c r="A36" s="14"/>
      <c r="B36" s="60"/>
      <c r="C36" s="19" t="s">
        <v>78</v>
      </c>
      <c r="D36" s="18" t="s">
        <v>107</v>
      </c>
    </row>
    <row r="37" spans="1:4" ht="30.75" thickBot="1" x14ac:dyDescent="0.3">
      <c r="A37" s="14"/>
      <c r="B37" s="60"/>
      <c r="C37" s="52" t="s">
        <v>79</v>
      </c>
      <c r="D37" s="18" t="s">
        <v>108</v>
      </c>
    </row>
    <row r="38" spans="1:4" ht="30.75" thickBot="1" x14ac:dyDescent="0.3">
      <c r="A38" s="15"/>
      <c r="B38" s="61"/>
      <c r="C38" s="54"/>
      <c r="D38" s="18" t="s">
        <v>109</v>
      </c>
    </row>
  </sheetData>
  <mergeCells count="15">
    <mergeCell ref="B35:B38"/>
    <mergeCell ref="C37:C38"/>
    <mergeCell ref="C18:C20"/>
    <mergeCell ref="C21:C23"/>
    <mergeCell ref="C24:C25"/>
    <mergeCell ref="C30:C31"/>
    <mergeCell ref="C32:C34"/>
    <mergeCell ref="D33:D34"/>
    <mergeCell ref="C2:C6"/>
    <mergeCell ref="D2:D6"/>
    <mergeCell ref="C7:C8"/>
    <mergeCell ref="D14:D16"/>
    <mergeCell ref="C9:C10"/>
    <mergeCell ref="C11:C13"/>
    <mergeCell ref="D11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opLeftCell="A31" workbookViewId="0">
      <selection activeCell="S36" sqref="S36"/>
    </sheetView>
  </sheetViews>
  <sheetFormatPr defaultRowHeight="15" x14ac:dyDescent="0.25"/>
  <cols>
    <col min="1" max="1" width="16.7109375" customWidth="1"/>
    <col min="4" max="4" width="18.140625" bestFit="1" customWidth="1"/>
    <col min="5" max="5" width="17.42578125" bestFit="1" customWidth="1"/>
    <col min="6" max="6" width="17.42578125" customWidth="1"/>
    <col min="7" max="7" width="11.140625" customWidth="1"/>
    <col min="8" max="8" width="9.42578125" bestFit="1" customWidth="1"/>
    <col min="9" max="10" width="14.28515625" bestFit="1" customWidth="1"/>
    <col min="11" max="11" width="21.140625" style="7" customWidth="1"/>
    <col min="12" max="12" width="15" bestFit="1" customWidth="1"/>
    <col min="17" max="17" width="16" customWidth="1"/>
  </cols>
  <sheetData>
    <row r="1" spans="1:19" s="2" customFormat="1" x14ac:dyDescent="0.25">
      <c r="B1" s="2" t="s">
        <v>49</v>
      </c>
      <c r="K1" s="8"/>
    </row>
    <row r="2" spans="1:19" x14ac:dyDescent="0.25">
      <c r="B2" t="s">
        <v>47</v>
      </c>
      <c r="C2" t="s">
        <v>48</v>
      </c>
      <c r="D2" s="42" t="s">
        <v>129</v>
      </c>
      <c r="E2" s="42" t="s">
        <v>130</v>
      </c>
      <c r="F2" s="36" t="s">
        <v>181</v>
      </c>
      <c r="G2" t="s">
        <v>182</v>
      </c>
      <c r="H2" s="7" t="s">
        <v>125</v>
      </c>
      <c r="I2" s="40" t="s">
        <v>183</v>
      </c>
      <c r="J2" s="7" t="s">
        <v>126</v>
      </c>
      <c r="K2" t="s">
        <v>127</v>
      </c>
      <c r="L2" t="s">
        <v>128</v>
      </c>
      <c r="P2" t="s">
        <v>54</v>
      </c>
    </row>
    <row r="3" spans="1:19" x14ac:dyDescent="0.25">
      <c r="A3" t="s">
        <v>0</v>
      </c>
      <c r="B3" s="44">
        <v>54</v>
      </c>
      <c r="C3" s="1" t="s">
        <v>50</v>
      </c>
      <c r="D3" s="35">
        <v>938131</v>
      </c>
      <c r="E3" s="35">
        <v>207128</v>
      </c>
      <c r="F3" s="35">
        <f>80-B3</f>
        <v>26</v>
      </c>
      <c r="G3" s="43">
        <f>72-F3</f>
        <v>46</v>
      </c>
      <c r="H3" s="7">
        <f>G3/72</f>
        <v>0.63888888888888884</v>
      </c>
      <c r="I3" s="7">
        <f>IF(H3&lt;=100%,H3,100)</f>
        <v>0.63888888888888884</v>
      </c>
      <c r="J3" s="7">
        <f>I3/2</f>
        <v>0.31944444444444442</v>
      </c>
      <c r="K3" s="7">
        <f>J3*0.3</f>
        <v>9.5833333333333326E-2</v>
      </c>
      <c r="L3">
        <f>K3*0.3</f>
        <v>2.8749999999999998E-2</v>
      </c>
      <c r="S3" t="s">
        <v>55</v>
      </c>
    </row>
    <row r="4" spans="1:19" x14ac:dyDescent="0.25">
      <c r="A4" t="s">
        <v>1</v>
      </c>
      <c r="B4" s="44">
        <v>47</v>
      </c>
      <c r="C4" s="1" t="s">
        <v>50</v>
      </c>
      <c r="D4" s="36">
        <v>112908</v>
      </c>
      <c r="E4" s="36">
        <v>679790</v>
      </c>
      <c r="F4" s="35">
        <f t="shared" ref="F4:F50" si="0">80-B4</f>
        <v>33</v>
      </c>
      <c r="G4" s="43">
        <f t="shared" ref="G4:G50" si="1">72-F4</f>
        <v>39</v>
      </c>
      <c r="H4" s="7">
        <f t="shared" ref="H4:H50" si="2">G4/72</f>
        <v>0.54166666666666663</v>
      </c>
      <c r="I4" s="7">
        <f t="shared" ref="I4:I27" si="3">IF(H4&lt;=100%,H4,100)</f>
        <v>0.54166666666666663</v>
      </c>
      <c r="J4" s="7">
        <f t="shared" ref="J4:J50" si="4">I4/2</f>
        <v>0.27083333333333331</v>
      </c>
      <c r="K4" s="7">
        <f t="shared" ref="K4:K50" si="5">J4*0.3</f>
        <v>8.1249999999999989E-2</v>
      </c>
      <c r="L4">
        <f t="shared" ref="L4:L50" si="6">K4*0.3</f>
        <v>2.4374999999999997E-2</v>
      </c>
    </row>
    <row r="5" spans="1:19" x14ac:dyDescent="0.25">
      <c r="A5" t="s">
        <v>2</v>
      </c>
      <c r="B5" s="44">
        <v>61</v>
      </c>
      <c r="C5" s="1" t="s">
        <v>50</v>
      </c>
      <c r="D5" s="36">
        <v>275162</v>
      </c>
      <c r="E5" s="36">
        <v>1077880</v>
      </c>
      <c r="F5" s="35">
        <f t="shared" si="0"/>
        <v>19</v>
      </c>
      <c r="G5" s="43">
        <f t="shared" si="1"/>
        <v>53</v>
      </c>
      <c r="H5" s="7">
        <f t="shared" si="2"/>
        <v>0.73611111111111116</v>
      </c>
      <c r="I5" s="7">
        <f t="shared" si="3"/>
        <v>0.73611111111111116</v>
      </c>
      <c r="J5" s="7">
        <f t="shared" si="4"/>
        <v>0.36805555555555558</v>
      </c>
      <c r="K5" s="7">
        <f t="shared" si="5"/>
        <v>0.11041666666666668</v>
      </c>
      <c r="L5">
        <f t="shared" si="6"/>
        <v>3.3125000000000002E-2</v>
      </c>
      <c r="Q5" t="s">
        <v>124</v>
      </c>
      <c r="R5" t="s">
        <v>123</v>
      </c>
      <c r="S5">
        <f>B33-B40</f>
        <v>72</v>
      </c>
    </row>
    <row r="6" spans="1:19" x14ac:dyDescent="0.25">
      <c r="A6" t="s">
        <v>3</v>
      </c>
      <c r="B6" s="45" t="s">
        <v>50</v>
      </c>
      <c r="C6" s="1" t="s">
        <v>50</v>
      </c>
      <c r="D6" s="35">
        <v>36065</v>
      </c>
      <c r="E6" s="35">
        <v>256820</v>
      </c>
      <c r="F6" s="35" t="e">
        <f t="shared" si="0"/>
        <v>#VALUE!</v>
      </c>
      <c r="G6" s="43" t="e">
        <f t="shared" si="1"/>
        <v>#VALUE!</v>
      </c>
      <c r="H6" s="7" t="e">
        <f t="shared" si="2"/>
        <v>#VALUE!</v>
      </c>
      <c r="I6" s="7" t="e">
        <f t="shared" si="3"/>
        <v>#VALUE!</v>
      </c>
      <c r="J6" s="7" t="e">
        <f t="shared" si="4"/>
        <v>#VALUE!</v>
      </c>
      <c r="K6" s="7" t="e">
        <f t="shared" si="5"/>
        <v>#VALUE!</v>
      </c>
      <c r="L6" t="e">
        <f t="shared" si="6"/>
        <v>#VALUE!</v>
      </c>
      <c r="Q6" t="s">
        <v>57</v>
      </c>
    </row>
    <row r="7" spans="1:19" x14ac:dyDescent="0.25">
      <c r="A7" t="s">
        <v>4</v>
      </c>
      <c r="B7" s="44">
        <v>73</v>
      </c>
      <c r="C7" s="1" t="s">
        <v>50</v>
      </c>
      <c r="D7" s="35">
        <v>18382</v>
      </c>
      <c r="E7" s="35">
        <v>105460</v>
      </c>
      <c r="F7" s="35">
        <f t="shared" si="0"/>
        <v>7</v>
      </c>
      <c r="G7" s="43">
        <f t="shared" si="1"/>
        <v>65</v>
      </c>
      <c r="H7" s="7">
        <f t="shared" si="2"/>
        <v>0.90277777777777779</v>
      </c>
      <c r="I7" s="7">
        <f t="shared" si="3"/>
        <v>0.90277777777777779</v>
      </c>
      <c r="J7" s="7">
        <f t="shared" si="4"/>
        <v>0.4513888888888889</v>
      </c>
      <c r="K7" s="7">
        <f t="shared" si="5"/>
        <v>0.13541666666666666</v>
      </c>
      <c r="L7">
        <f t="shared" si="6"/>
        <v>4.0624999999999994E-2</v>
      </c>
    </row>
    <row r="8" spans="1:19" x14ac:dyDescent="0.25">
      <c r="A8" t="s">
        <v>5</v>
      </c>
      <c r="B8" s="44">
        <v>76</v>
      </c>
      <c r="C8" s="1" t="s">
        <v>50</v>
      </c>
      <c r="D8" s="35">
        <v>104994</v>
      </c>
      <c r="E8" s="35">
        <v>242201</v>
      </c>
      <c r="F8" s="35">
        <f t="shared" si="0"/>
        <v>4</v>
      </c>
      <c r="G8" s="43">
        <f t="shared" si="1"/>
        <v>68</v>
      </c>
      <c r="H8" s="7">
        <f t="shared" si="2"/>
        <v>0.94444444444444442</v>
      </c>
      <c r="I8" s="7">
        <f t="shared" si="3"/>
        <v>0.94444444444444442</v>
      </c>
      <c r="J8" s="7">
        <f t="shared" si="4"/>
        <v>0.47222222222222221</v>
      </c>
      <c r="K8" s="7">
        <f t="shared" si="5"/>
        <v>0.14166666666666666</v>
      </c>
      <c r="L8">
        <f t="shared" si="6"/>
        <v>4.2499999999999996E-2</v>
      </c>
      <c r="P8" t="s">
        <v>117</v>
      </c>
    </row>
    <row r="9" spans="1:19" x14ac:dyDescent="0.25">
      <c r="A9" t="s">
        <v>6</v>
      </c>
      <c r="B9" s="44">
        <v>62</v>
      </c>
      <c r="C9" s="1" t="s">
        <v>50</v>
      </c>
      <c r="D9" s="35">
        <v>136052</v>
      </c>
      <c r="E9" s="35">
        <v>287879</v>
      </c>
      <c r="F9" s="35">
        <f t="shared" si="0"/>
        <v>18</v>
      </c>
      <c r="G9" s="43">
        <f t="shared" si="1"/>
        <v>54</v>
      </c>
      <c r="H9" s="7">
        <f t="shared" si="2"/>
        <v>0.75</v>
      </c>
      <c r="I9" s="7">
        <f t="shared" si="3"/>
        <v>0.75</v>
      </c>
      <c r="J9" s="7">
        <f t="shared" si="4"/>
        <v>0.375</v>
      </c>
      <c r="K9" s="7">
        <f t="shared" si="5"/>
        <v>0.11249999999999999</v>
      </c>
      <c r="L9">
        <f t="shared" si="6"/>
        <v>3.3749999999999995E-2</v>
      </c>
      <c r="Q9" t="s">
        <v>118</v>
      </c>
    </row>
    <row r="10" spans="1:19" x14ac:dyDescent="0.25">
      <c r="A10" t="s">
        <v>7</v>
      </c>
      <c r="B10" s="45" t="s">
        <v>50</v>
      </c>
      <c r="C10" s="1" t="s">
        <v>50</v>
      </c>
      <c r="D10" s="35">
        <v>91300</v>
      </c>
      <c r="E10" s="35">
        <v>359085</v>
      </c>
      <c r="F10" s="35" t="e">
        <f t="shared" si="0"/>
        <v>#VALUE!</v>
      </c>
      <c r="G10" s="43" t="e">
        <f t="shared" si="1"/>
        <v>#VALUE!</v>
      </c>
      <c r="H10" s="7" t="e">
        <f t="shared" si="2"/>
        <v>#VALUE!</v>
      </c>
      <c r="I10" s="7" t="e">
        <f t="shared" si="3"/>
        <v>#VALUE!</v>
      </c>
      <c r="J10" s="7" t="e">
        <f t="shared" si="4"/>
        <v>#VALUE!</v>
      </c>
      <c r="K10" s="7" t="e">
        <f t="shared" si="5"/>
        <v>#VALUE!</v>
      </c>
      <c r="L10" t="e">
        <f t="shared" si="6"/>
        <v>#VALUE!</v>
      </c>
      <c r="Q10" t="s">
        <v>119</v>
      </c>
    </row>
    <row r="11" spans="1:19" x14ac:dyDescent="0.25">
      <c r="A11" t="s">
        <v>8</v>
      </c>
      <c r="B11" s="45" t="s">
        <v>50</v>
      </c>
      <c r="C11" s="1" t="s">
        <v>50</v>
      </c>
      <c r="D11" s="35">
        <v>159901</v>
      </c>
      <c r="E11" s="35">
        <v>538021</v>
      </c>
      <c r="F11" s="35" t="e">
        <f t="shared" si="0"/>
        <v>#VALUE!</v>
      </c>
      <c r="G11" s="43" t="e">
        <f t="shared" si="1"/>
        <v>#VALUE!</v>
      </c>
      <c r="H11" s="7" t="e">
        <f t="shared" si="2"/>
        <v>#VALUE!</v>
      </c>
      <c r="I11" s="7" t="e">
        <f t="shared" si="3"/>
        <v>#VALUE!</v>
      </c>
      <c r="J11" s="7" t="e">
        <f t="shared" si="4"/>
        <v>#VALUE!</v>
      </c>
      <c r="K11" s="7" t="e">
        <f t="shared" si="5"/>
        <v>#VALUE!</v>
      </c>
      <c r="L11" t="e">
        <f t="shared" si="6"/>
        <v>#VALUE!</v>
      </c>
      <c r="Q11" t="s">
        <v>120</v>
      </c>
    </row>
    <row r="12" spans="1:19" x14ac:dyDescent="0.25">
      <c r="A12" t="s">
        <v>9</v>
      </c>
      <c r="B12" s="44">
        <v>22</v>
      </c>
      <c r="C12" s="1" t="s">
        <v>50</v>
      </c>
      <c r="D12" s="35">
        <v>64249</v>
      </c>
      <c r="E12" s="35">
        <v>248449</v>
      </c>
      <c r="F12" s="35">
        <f t="shared" si="0"/>
        <v>58</v>
      </c>
      <c r="G12" s="43">
        <f t="shared" si="1"/>
        <v>14</v>
      </c>
      <c r="H12" s="7">
        <f t="shared" si="2"/>
        <v>0.19444444444444445</v>
      </c>
      <c r="I12" s="7">
        <f t="shared" si="3"/>
        <v>0.19444444444444445</v>
      </c>
      <c r="J12" s="7">
        <f t="shared" si="4"/>
        <v>9.7222222222222224E-2</v>
      </c>
      <c r="K12" s="7">
        <f t="shared" si="5"/>
        <v>2.9166666666666667E-2</v>
      </c>
      <c r="L12">
        <f t="shared" si="6"/>
        <v>8.7499999999999991E-3</v>
      </c>
      <c r="Q12" t="s">
        <v>121</v>
      </c>
    </row>
    <row r="13" spans="1:19" x14ac:dyDescent="0.25">
      <c r="A13" t="s">
        <v>10</v>
      </c>
      <c r="B13" s="44">
        <v>58</v>
      </c>
      <c r="C13" s="1">
        <v>50</v>
      </c>
      <c r="D13" s="35">
        <v>61162</v>
      </c>
      <c r="E13" s="35">
        <v>92713</v>
      </c>
      <c r="F13" s="35">
        <f t="shared" si="0"/>
        <v>22</v>
      </c>
      <c r="G13" s="43">
        <f t="shared" si="1"/>
        <v>50</v>
      </c>
      <c r="H13" s="7">
        <f t="shared" si="2"/>
        <v>0.69444444444444442</v>
      </c>
      <c r="I13" s="7">
        <f t="shared" si="3"/>
        <v>0.69444444444444442</v>
      </c>
      <c r="J13" s="7">
        <f t="shared" si="4"/>
        <v>0.34722222222222221</v>
      </c>
      <c r="K13" s="7">
        <f t="shared" si="5"/>
        <v>0.10416666666666666</v>
      </c>
      <c r="L13">
        <f t="shared" si="6"/>
        <v>3.1249999999999997E-2</v>
      </c>
    </row>
    <row r="14" spans="1:19" x14ac:dyDescent="0.25">
      <c r="A14" t="s">
        <v>11</v>
      </c>
      <c r="B14" s="44">
        <v>62</v>
      </c>
      <c r="C14" s="1" t="s">
        <v>50</v>
      </c>
      <c r="D14" s="35">
        <v>94753</v>
      </c>
      <c r="E14" s="35">
        <v>1361096</v>
      </c>
      <c r="F14" s="35">
        <f t="shared" si="0"/>
        <v>18</v>
      </c>
      <c r="G14" s="43">
        <f t="shared" si="1"/>
        <v>54</v>
      </c>
      <c r="H14" s="7">
        <f t="shared" si="2"/>
        <v>0.75</v>
      </c>
      <c r="I14" s="7">
        <f t="shared" si="3"/>
        <v>0.75</v>
      </c>
      <c r="J14" s="7">
        <f t="shared" si="4"/>
        <v>0.375</v>
      </c>
      <c r="K14" s="7">
        <f t="shared" si="5"/>
        <v>0.11249999999999999</v>
      </c>
      <c r="L14">
        <f t="shared" si="6"/>
        <v>3.3749999999999995E-2</v>
      </c>
    </row>
    <row r="15" spans="1:19" x14ac:dyDescent="0.25">
      <c r="A15" t="s">
        <v>12</v>
      </c>
      <c r="B15" s="44">
        <v>76</v>
      </c>
      <c r="C15" s="1" t="s">
        <v>50</v>
      </c>
      <c r="D15" s="35">
        <v>71885</v>
      </c>
      <c r="E15" s="35">
        <v>320210</v>
      </c>
      <c r="F15" s="35">
        <f t="shared" si="0"/>
        <v>4</v>
      </c>
      <c r="G15" s="43">
        <f t="shared" si="1"/>
        <v>68</v>
      </c>
      <c r="H15" s="7">
        <f t="shared" si="2"/>
        <v>0.94444444444444442</v>
      </c>
      <c r="I15" s="7">
        <f t="shared" si="3"/>
        <v>0.94444444444444442</v>
      </c>
      <c r="J15" s="7">
        <f t="shared" si="4"/>
        <v>0.47222222222222221</v>
      </c>
      <c r="K15" s="7">
        <f t="shared" si="5"/>
        <v>0.14166666666666666</v>
      </c>
      <c r="L15">
        <f t="shared" si="6"/>
        <v>4.2499999999999996E-2</v>
      </c>
    </row>
    <row r="16" spans="1:19" x14ac:dyDescent="0.25">
      <c r="A16" t="s">
        <v>13</v>
      </c>
      <c r="B16" s="44">
        <v>68</v>
      </c>
      <c r="C16" s="1" t="s">
        <v>50</v>
      </c>
      <c r="D16" s="35">
        <v>82915</v>
      </c>
      <c r="E16" s="35">
        <v>471164</v>
      </c>
      <c r="F16" s="35">
        <f t="shared" si="0"/>
        <v>12</v>
      </c>
      <c r="G16" s="43">
        <f t="shared" si="1"/>
        <v>60</v>
      </c>
      <c r="H16" s="7">
        <f t="shared" si="2"/>
        <v>0.83333333333333337</v>
      </c>
      <c r="I16" s="7">
        <f t="shared" si="3"/>
        <v>0.83333333333333337</v>
      </c>
      <c r="J16" s="7">
        <f t="shared" si="4"/>
        <v>0.41666666666666669</v>
      </c>
      <c r="K16" s="7">
        <f t="shared" si="5"/>
        <v>0.125</v>
      </c>
      <c r="L16">
        <f t="shared" si="6"/>
        <v>3.7499999999999999E-2</v>
      </c>
    </row>
    <row r="17" spans="1:19" x14ac:dyDescent="0.25">
      <c r="A17" t="s">
        <v>14</v>
      </c>
      <c r="B17" s="44">
        <v>29</v>
      </c>
      <c r="C17" s="1" t="s">
        <v>50</v>
      </c>
      <c r="D17" s="35">
        <v>125538</v>
      </c>
      <c r="E17" s="35">
        <v>961061</v>
      </c>
      <c r="F17" s="35">
        <f t="shared" si="0"/>
        <v>51</v>
      </c>
      <c r="G17" s="43">
        <f t="shared" si="1"/>
        <v>21</v>
      </c>
      <c r="H17" s="7">
        <f t="shared" si="2"/>
        <v>0.29166666666666669</v>
      </c>
      <c r="I17" s="7">
        <f t="shared" si="3"/>
        <v>0.29166666666666669</v>
      </c>
      <c r="J17" s="7">
        <f t="shared" si="4"/>
        <v>0.14583333333333334</v>
      </c>
      <c r="K17" s="7">
        <f t="shared" si="5"/>
        <v>4.3750000000000004E-2</v>
      </c>
      <c r="L17">
        <f t="shared" si="6"/>
        <v>1.3125000000000001E-2</v>
      </c>
    </row>
    <row r="18" spans="1:19" ht="15.75" x14ac:dyDescent="0.25">
      <c r="A18" t="s">
        <v>15</v>
      </c>
      <c r="B18" s="44">
        <v>55</v>
      </c>
      <c r="C18" s="1">
        <v>22</v>
      </c>
      <c r="D18" s="35">
        <v>562425</v>
      </c>
      <c r="E18" s="35">
        <v>616790</v>
      </c>
      <c r="F18" s="35">
        <f t="shared" si="0"/>
        <v>25</v>
      </c>
      <c r="G18" s="43">
        <f t="shared" si="1"/>
        <v>47</v>
      </c>
      <c r="H18" s="7">
        <f t="shared" si="2"/>
        <v>0.65277777777777779</v>
      </c>
      <c r="I18" s="7">
        <f t="shared" si="3"/>
        <v>0.65277777777777779</v>
      </c>
      <c r="J18" s="7">
        <f t="shared" si="4"/>
        <v>0.3263888888888889</v>
      </c>
      <c r="K18" s="7">
        <f t="shared" si="5"/>
        <v>9.7916666666666666E-2</v>
      </c>
      <c r="L18">
        <f t="shared" si="6"/>
        <v>2.9374999999999998E-2</v>
      </c>
      <c r="S18" s="27">
        <v>-3</v>
      </c>
    </row>
    <row r="19" spans="1:19" x14ac:dyDescent="0.25">
      <c r="A19" t="s">
        <v>16</v>
      </c>
      <c r="B19" s="44">
        <v>31</v>
      </c>
      <c r="C19" s="1" t="s">
        <v>50</v>
      </c>
      <c r="D19" s="35">
        <v>38028</v>
      </c>
      <c r="E19" s="35">
        <v>911270</v>
      </c>
      <c r="F19" s="35">
        <f t="shared" si="0"/>
        <v>49</v>
      </c>
      <c r="G19" s="43">
        <f t="shared" si="1"/>
        <v>23</v>
      </c>
      <c r="H19" s="7">
        <f t="shared" si="2"/>
        <v>0.31944444444444442</v>
      </c>
      <c r="I19" s="7">
        <f t="shared" si="3"/>
        <v>0.31944444444444442</v>
      </c>
      <c r="J19" s="7">
        <f t="shared" si="4"/>
        <v>0.15972222222222221</v>
      </c>
      <c r="K19" s="7">
        <f t="shared" si="5"/>
        <v>4.7916666666666663E-2</v>
      </c>
      <c r="L19">
        <f t="shared" si="6"/>
        <v>1.4374999999999999E-2</v>
      </c>
    </row>
    <row r="20" spans="1:19" x14ac:dyDescent="0.25">
      <c r="A20" t="s">
        <v>17</v>
      </c>
      <c r="B20" s="44">
        <v>43</v>
      </c>
      <c r="C20" s="1" t="s">
        <v>50</v>
      </c>
      <c r="D20" s="35">
        <v>83948</v>
      </c>
      <c r="E20" s="35">
        <v>589052</v>
      </c>
      <c r="F20" s="35">
        <f t="shared" si="0"/>
        <v>37</v>
      </c>
      <c r="G20" s="43">
        <f t="shared" si="1"/>
        <v>35</v>
      </c>
      <c r="H20" s="7">
        <f t="shared" si="2"/>
        <v>0.4861111111111111</v>
      </c>
      <c r="I20" s="7">
        <f t="shared" si="3"/>
        <v>0.4861111111111111</v>
      </c>
      <c r="J20" s="7">
        <f t="shared" si="4"/>
        <v>0.24305555555555555</v>
      </c>
      <c r="K20" s="7">
        <f t="shared" si="5"/>
        <v>7.2916666666666657E-2</v>
      </c>
      <c r="L20">
        <f t="shared" si="6"/>
        <v>2.1874999999999995E-2</v>
      </c>
    </row>
    <row r="21" spans="1:19" x14ac:dyDescent="0.25">
      <c r="A21" t="s">
        <v>18</v>
      </c>
      <c r="B21" s="44">
        <v>72</v>
      </c>
      <c r="C21" s="1">
        <v>39</v>
      </c>
      <c r="D21" s="35">
        <v>139621</v>
      </c>
      <c r="E21" s="35">
        <v>643243</v>
      </c>
      <c r="F21" s="35">
        <f t="shared" si="0"/>
        <v>8</v>
      </c>
      <c r="G21" s="43">
        <f t="shared" si="1"/>
        <v>64</v>
      </c>
      <c r="H21" s="7">
        <f t="shared" si="2"/>
        <v>0.88888888888888884</v>
      </c>
      <c r="I21" s="7">
        <f t="shared" si="3"/>
        <v>0.88888888888888884</v>
      </c>
      <c r="J21" s="7">
        <f t="shared" si="4"/>
        <v>0.44444444444444442</v>
      </c>
      <c r="K21" s="7">
        <f t="shared" si="5"/>
        <v>0.13333333333333333</v>
      </c>
      <c r="L21">
        <f t="shared" si="6"/>
        <v>0.04</v>
      </c>
      <c r="Q21" t="s">
        <v>122</v>
      </c>
    </row>
    <row r="22" spans="1:19" x14ac:dyDescent="0.25">
      <c r="A22" t="s">
        <v>19</v>
      </c>
      <c r="B22" s="44">
        <v>34</v>
      </c>
      <c r="C22" s="1" t="s">
        <v>50</v>
      </c>
      <c r="D22" s="35">
        <v>60762</v>
      </c>
      <c r="E22" s="35">
        <v>535268</v>
      </c>
      <c r="F22" s="35">
        <f t="shared" si="0"/>
        <v>46</v>
      </c>
      <c r="G22" s="43">
        <f t="shared" si="1"/>
        <v>26</v>
      </c>
      <c r="H22" s="7">
        <f t="shared" si="2"/>
        <v>0.3611111111111111</v>
      </c>
      <c r="I22" s="7">
        <f t="shared" si="3"/>
        <v>0.3611111111111111</v>
      </c>
      <c r="J22" s="7">
        <f t="shared" si="4"/>
        <v>0.18055555555555555</v>
      </c>
      <c r="K22" s="7">
        <f t="shared" si="5"/>
        <v>5.4166666666666662E-2</v>
      </c>
      <c r="L22">
        <f t="shared" si="6"/>
        <v>1.6249999999999997E-2</v>
      </c>
    </row>
    <row r="23" spans="1:19" x14ac:dyDescent="0.25">
      <c r="A23" t="s">
        <v>20</v>
      </c>
      <c r="B23" s="44">
        <v>48</v>
      </c>
      <c r="C23" s="1" t="s">
        <v>50</v>
      </c>
      <c r="D23" s="35">
        <v>107551</v>
      </c>
      <c r="E23" s="35">
        <v>956170</v>
      </c>
      <c r="F23" s="35">
        <f t="shared" si="0"/>
        <v>32</v>
      </c>
      <c r="G23" s="43">
        <f t="shared" si="1"/>
        <v>40</v>
      </c>
      <c r="H23" s="7">
        <f t="shared" si="2"/>
        <v>0.55555555555555558</v>
      </c>
      <c r="I23" s="7">
        <f t="shared" si="3"/>
        <v>0.55555555555555558</v>
      </c>
      <c r="J23" s="7">
        <f t="shared" si="4"/>
        <v>0.27777777777777779</v>
      </c>
      <c r="K23" s="7">
        <f t="shared" si="5"/>
        <v>8.3333333333333329E-2</v>
      </c>
      <c r="L23">
        <f t="shared" si="6"/>
        <v>2.4999999999999998E-2</v>
      </c>
    </row>
    <row r="24" spans="1:19" x14ac:dyDescent="0.25">
      <c r="A24" t="s">
        <v>21</v>
      </c>
      <c r="B24" s="44">
        <v>74</v>
      </c>
      <c r="C24" s="1">
        <v>41</v>
      </c>
      <c r="D24" s="35">
        <v>936411</v>
      </c>
      <c r="E24" s="35">
        <v>895389</v>
      </c>
      <c r="F24" s="35">
        <f t="shared" si="0"/>
        <v>6</v>
      </c>
      <c r="G24" s="43">
        <f t="shared" si="1"/>
        <v>66</v>
      </c>
      <c r="H24" s="7">
        <f t="shared" si="2"/>
        <v>0.91666666666666663</v>
      </c>
      <c r="I24" s="7">
        <f t="shared" si="3"/>
        <v>0.91666666666666663</v>
      </c>
      <c r="J24" s="7">
        <f t="shared" si="4"/>
        <v>0.45833333333333331</v>
      </c>
      <c r="K24" s="7">
        <f t="shared" si="5"/>
        <v>0.13749999999999998</v>
      </c>
      <c r="L24">
        <f t="shared" si="6"/>
        <v>4.1249999999999995E-2</v>
      </c>
    </row>
    <row r="25" spans="1:19" x14ac:dyDescent="0.25">
      <c r="A25" t="s">
        <v>22</v>
      </c>
      <c r="B25" s="44">
        <v>49</v>
      </c>
      <c r="C25" s="1" t="s">
        <v>50</v>
      </c>
      <c r="D25" s="35">
        <v>102886</v>
      </c>
      <c r="E25" s="35">
        <v>942693</v>
      </c>
      <c r="F25" s="35">
        <f t="shared" si="0"/>
        <v>31</v>
      </c>
      <c r="G25" s="43">
        <f t="shared" si="1"/>
        <v>41</v>
      </c>
      <c r="H25" s="7">
        <f t="shared" si="2"/>
        <v>0.56944444444444442</v>
      </c>
      <c r="I25" s="7">
        <f t="shared" si="3"/>
        <v>0.56944444444444442</v>
      </c>
      <c r="J25" s="7">
        <f t="shared" si="4"/>
        <v>0.28472222222222221</v>
      </c>
      <c r="K25" s="7">
        <f t="shared" si="5"/>
        <v>8.5416666666666655E-2</v>
      </c>
      <c r="L25">
        <f t="shared" si="6"/>
        <v>2.5624999999999995E-2</v>
      </c>
    </row>
    <row r="26" spans="1:19" x14ac:dyDescent="0.25">
      <c r="A26" t="s">
        <v>23</v>
      </c>
      <c r="B26" s="44">
        <v>20</v>
      </c>
      <c r="C26" s="1" t="s">
        <v>50</v>
      </c>
      <c r="D26" s="35">
        <v>34046</v>
      </c>
      <c r="E26" s="35">
        <v>592786</v>
      </c>
      <c r="F26" s="35">
        <f t="shared" si="0"/>
        <v>60</v>
      </c>
      <c r="G26" s="43">
        <f t="shared" si="1"/>
        <v>12</v>
      </c>
      <c r="H26" s="7">
        <f t="shared" si="2"/>
        <v>0.16666666666666666</v>
      </c>
      <c r="I26" s="7">
        <f t="shared" si="3"/>
        <v>0.16666666666666666</v>
      </c>
      <c r="J26" s="7">
        <f t="shared" si="4"/>
        <v>8.3333333333333329E-2</v>
      </c>
      <c r="K26" s="7">
        <f t="shared" si="5"/>
        <v>2.4999999999999998E-2</v>
      </c>
      <c r="L26">
        <f t="shared" si="6"/>
        <v>7.4999999999999989E-3</v>
      </c>
    </row>
    <row r="27" spans="1:19" x14ac:dyDescent="0.25">
      <c r="A27" t="s">
        <v>24</v>
      </c>
      <c r="B27" s="44">
        <v>25</v>
      </c>
      <c r="C27" s="1" t="s">
        <v>50</v>
      </c>
      <c r="D27" s="35">
        <v>36353</v>
      </c>
      <c r="E27" s="35">
        <v>237451</v>
      </c>
      <c r="F27" s="35">
        <f t="shared" si="0"/>
        <v>55</v>
      </c>
      <c r="G27" s="43">
        <f t="shared" si="1"/>
        <v>17</v>
      </c>
      <c r="H27" s="7">
        <f t="shared" si="2"/>
        <v>0.2361111111111111</v>
      </c>
      <c r="I27" s="7">
        <f t="shared" si="3"/>
        <v>0.2361111111111111</v>
      </c>
      <c r="J27" s="7">
        <f t="shared" si="4"/>
        <v>0.11805555555555555</v>
      </c>
      <c r="K27" s="7">
        <f t="shared" si="5"/>
        <v>3.5416666666666666E-2</v>
      </c>
      <c r="L27">
        <f t="shared" si="6"/>
        <v>1.0624999999999999E-2</v>
      </c>
    </row>
    <row r="28" spans="1:19" x14ac:dyDescent="0.25">
      <c r="A28" t="s">
        <v>25</v>
      </c>
      <c r="B28" s="44">
        <v>83</v>
      </c>
      <c r="C28" s="1">
        <v>90</v>
      </c>
      <c r="D28" s="35">
        <v>117846</v>
      </c>
      <c r="E28" s="35">
        <v>883159</v>
      </c>
      <c r="F28" s="35">
        <f t="shared" si="0"/>
        <v>-3</v>
      </c>
      <c r="G28" s="43">
        <f t="shared" si="1"/>
        <v>75</v>
      </c>
      <c r="H28" s="7">
        <f t="shared" si="2"/>
        <v>1.0416666666666667</v>
      </c>
      <c r="I28" s="7">
        <f>IF(H28&lt;=100%,H28,1)</f>
        <v>1</v>
      </c>
      <c r="J28" s="7">
        <f t="shared" si="4"/>
        <v>0.5</v>
      </c>
      <c r="K28" s="7">
        <f t="shared" si="5"/>
        <v>0.15</v>
      </c>
      <c r="L28">
        <f t="shared" si="6"/>
        <v>4.4999999999999998E-2</v>
      </c>
    </row>
    <row r="29" spans="1:19" x14ac:dyDescent="0.25">
      <c r="A29" t="s">
        <v>26</v>
      </c>
      <c r="B29" s="44">
        <v>72</v>
      </c>
      <c r="C29" s="1">
        <v>69</v>
      </c>
      <c r="D29" s="35">
        <v>325195</v>
      </c>
      <c r="E29" s="35">
        <v>767608</v>
      </c>
      <c r="F29" s="35">
        <f t="shared" si="0"/>
        <v>8</v>
      </c>
      <c r="G29" s="43">
        <f t="shared" si="1"/>
        <v>64</v>
      </c>
      <c r="H29" s="7">
        <f t="shared" si="2"/>
        <v>0.88888888888888884</v>
      </c>
      <c r="I29" s="7">
        <f t="shared" ref="I29:I50" si="7">IF(H29&lt;=100%,H29,1)</f>
        <v>0.88888888888888884</v>
      </c>
      <c r="J29" s="7">
        <f t="shared" si="4"/>
        <v>0.44444444444444442</v>
      </c>
      <c r="K29" s="7">
        <f t="shared" si="5"/>
        <v>0.13333333333333333</v>
      </c>
      <c r="L29">
        <f t="shared" si="6"/>
        <v>0.04</v>
      </c>
    </row>
    <row r="30" spans="1:19" x14ac:dyDescent="0.25">
      <c r="A30" t="s">
        <v>27</v>
      </c>
      <c r="B30" s="44">
        <v>21</v>
      </c>
      <c r="C30" s="1" t="s">
        <v>50</v>
      </c>
      <c r="D30" s="35">
        <v>49972</v>
      </c>
      <c r="E30" s="35">
        <v>402388</v>
      </c>
      <c r="F30" s="35">
        <f t="shared" si="0"/>
        <v>59</v>
      </c>
      <c r="G30" s="43">
        <f t="shared" si="1"/>
        <v>13</v>
      </c>
      <c r="H30" s="7">
        <f t="shared" si="2"/>
        <v>0.18055555555555555</v>
      </c>
      <c r="I30" s="7">
        <f t="shared" si="7"/>
        <v>0.18055555555555555</v>
      </c>
      <c r="J30" s="7">
        <f t="shared" si="4"/>
        <v>9.0277777777777776E-2</v>
      </c>
      <c r="K30" s="7">
        <f t="shared" si="5"/>
        <v>2.7083333333333331E-2</v>
      </c>
      <c r="L30">
        <f t="shared" si="6"/>
        <v>8.1249999999999985E-3</v>
      </c>
    </row>
    <row r="31" spans="1:19" x14ac:dyDescent="0.25">
      <c r="A31" t="s">
        <v>28</v>
      </c>
      <c r="B31" s="44">
        <v>51</v>
      </c>
      <c r="C31" s="1" t="s">
        <v>50</v>
      </c>
      <c r="D31" s="35">
        <v>96923</v>
      </c>
      <c r="E31" s="35">
        <v>823522</v>
      </c>
      <c r="F31" s="35">
        <f t="shared" si="0"/>
        <v>29</v>
      </c>
      <c r="G31" s="43">
        <f t="shared" si="1"/>
        <v>43</v>
      </c>
      <c r="H31" s="7">
        <f t="shared" si="2"/>
        <v>0.59722222222222221</v>
      </c>
      <c r="I31" s="7">
        <f t="shared" si="7"/>
        <v>0.59722222222222221</v>
      </c>
      <c r="J31" s="7">
        <f t="shared" si="4"/>
        <v>0.2986111111111111</v>
      </c>
      <c r="K31" s="7">
        <f t="shared" si="5"/>
        <v>8.9583333333333334E-2</v>
      </c>
      <c r="L31">
        <f t="shared" si="6"/>
        <v>2.6875E-2</v>
      </c>
    </row>
    <row r="32" spans="1:19" x14ac:dyDescent="0.25">
      <c r="A32" t="s">
        <v>29</v>
      </c>
      <c r="B32" s="44">
        <v>45</v>
      </c>
      <c r="C32" s="1" t="s">
        <v>50</v>
      </c>
      <c r="D32" s="35">
        <v>60995</v>
      </c>
      <c r="E32" s="35">
        <v>618261</v>
      </c>
      <c r="F32" s="35">
        <f t="shared" si="0"/>
        <v>35</v>
      </c>
      <c r="G32" s="43">
        <f t="shared" si="1"/>
        <v>37</v>
      </c>
      <c r="H32" s="7">
        <f t="shared" si="2"/>
        <v>0.51388888888888884</v>
      </c>
      <c r="I32" s="7">
        <f t="shared" si="7"/>
        <v>0.51388888888888884</v>
      </c>
      <c r="J32" s="7">
        <f t="shared" si="4"/>
        <v>0.25694444444444442</v>
      </c>
      <c r="K32" s="7">
        <f t="shared" si="5"/>
        <v>7.7083333333333323E-2</v>
      </c>
      <c r="L32">
        <f t="shared" si="6"/>
        <v>2.3124999999999996E-2</v>
      </c>
    </row>
    <row r="33" spans="1:12" s="25" customFormat="1" x14ac:dyDescent="0.25">
      <c r="A33" s="25" t="s">
        <v>30</v>
      </c>
      <c r="B33" s="46">
        <v>88</v>
      </c>
      <c r="C33" s="26" t="s">
        <v>50</v>
      </c>
      <c r="D33" s="35">
        <v>92836</v>
      </c>
      <c r="E33" s="35">
        <v>395098</v>
      </c>
      <c r="F33" s="35">
        <f t="shared" si="0"/>
        <v>-8</v>
      </c>
      <c r="G33" s="43">
        <f t="shared" si="1"/>
        <v>80</v>
      </c>
      <c r="H33" s="7">
        <f t="shared" si="2"/>
        <v>1.1111111111111112</v>
      </c>
      <c r="I33" s="7">
        <f t="shared" si="7"/>
        <v>1</v>
      </c>
      <c r="J33" s="7">
        <f t="shared" si="4"/>
        <v>0.5</v>
      </c>
      <c r="K33" s="7">
        <f t="shared" si="5"/>
        <v>0.15</v>
      </c>
      <c r="L33">
        <f t="shared" si="6"/>
        <v>4.4999999999999998E-2</v>
      </c>
    </row>
    <row r="34" spans="1:12" x14ac:dyDescent="0.25">
      <c r="A34" t="s">
        <v>31</v>
      </c>
      <c r="B34" s="44">
        <v>79</v>
      </c>
      <c r="C34" s="1" t="s">
        <v>50</v>
      </c>
      <c r="D34" s="35">
        <v>617651</v>
      </c>
      <c r="E34" s="35">
        <v>1342229</v>
      </c>
      <c r="F34" s="35">
        <f t="shared" si="0"/>
        <v>1</v>
      </c>
      <c r="G34" s="43">
        <f t="shared" si="1"/>
        <v>71</v>
      </c>
      <c r="H34" s="7">
        <f t="shared" si="2"/>
        <v>0.98611111111111116</v>
      </c>
      <c r="I34" s="7">
        <f t="shared" si="7"/>
        <v>0.98611111111111116</v>
      </c>
      <c r="J34" s="7">
        <f t="shared" si="4"/>
        <v>0.49305555555555558</v>
      </c>
      <c r="K34" s="7">
        <f t="shared" si="5"/>
        <v>0.14791666666666667</v>
      </c>
      <c r="L34">
        <f t="shared" si="6"/>
        <v>4.4374999999999998E-2</v>
      </c>
    </row>
    <row r="35" spans="1:12" x14ac:dyDescent="0.25">
      <c r="A35" t="s">
        <v>32</v>
      </c>
      <c r="B35" s="44">
        <v>33</v>
      </c>
      <c r="C35" s="1">
        <v>30</v>
      </c>
      <c r="D35" s="35">
        <v>57114</v>
      </c>
      <c r="E35" s="35">
        <v>982723</v>
      </c>
      <c r="F35" s="35">
        <f t="shared" si="0"/>
        <v>47</v>
      </c>
      <c r="G35" s="43">
        <f t="shared" si="1"/>
        <v>25</v>
      </c>
      <c r="H35" s="7">
        <f t="shared" si="2"/>
        <v>0.34722222222222221</v>
      </c>
      <c r="I35" s="7">
        <f t="shared" si="7"/>
        <v>0.34722222222222221</v>
      </c>
      <c r="J35" s="7">
        <f t="shared" si="4"/>
        <v>0.1736111111111111</v>
      </c>
      <c r="K35" s="7">
        <f t="shared" si="5"/>
        <v>5.2083333333333329E-2</v>
      </c>
      <c r="L35">
        <f t="shared" si="6"/>
        <v>1.5624999999999998E-2</v>
      </c>
    </row>
    <row r="36" spans="1:12" x14ac:dyDescent="0.25">
      <c r="A36" t="s">
        <v>33</v>
      </c>
      <c r="B36" s="44">
        <v>35</v>
      </c>
      <c r="C36" s="1">
        <v>40</v>
      </c>
      <c r="D36" s="35">
        <v>279689</v>
      </c>
      <c r="E36" s="35">
        <v>560438</v>
      </c>
      <c r="F36" s="35">
        <f t="shared" si="0"/>
        <v>45</v>
      </c>
      <c r="G36" s="43">
        <f t="shared" si="1"/>
        <v>27</v>
      </c>
      <c r="H36" s="7">
        <f t="shared" si="2"/>
        <v>0.375</v>
      </c>
      <c r="I36" s="7">
        <f t="shared" si="7"/>
        <v>0.375</v>
      </c>
      <c r="J36" s="7">
        <f t="shared" si="4"/>
        <v>0.1875</v>
      </c>
      <c r="K36" s="7">
        <f t="shared" si="5"/>
        <v>5.6249999999999994E-2</v>
      </c>
      <c r="L36">
        <f t="shared" si="6"/>
        <v>1.6874999999999998E-2</v>
      </c>
    </row>
    <row r="37" spans="1:12" x14ac:dyDescent="0.25">
      <c r="A37" t="s">
        <v>34</v>
      </c>
      <c r="B37" s="44">
        <v>58</v>
      </c>
      <c r="C37" s="1" t="s">
        <v>50</v>
      </c>
      <c r="D37" s="35">
        <v>92095</v>
      </c>
      <c r="E37" s="35">
        <v>800334</v>
      </c>
      <c r="F37" s="35">
        <f t="shared" si="0"/>
        <v>22</v>
      </c>
      <c r="G37" s="43">
        <f t="shared" si="1"/>
        <v>50</v>
      </c>
      <c r="H37" s="7">
        <f t="shared" si="2"/>
        <v>0.69444444444444442</v>
      </c>
      <c r="I37" s="7">
        <f t="shared" si="7"/>
        <v>0.69444444444444442</v>
      </c>
      <c r="J37" s="7">
        <f t="shared" si="4"/>
        <v>0.34722222222222221</v>
      </c>
      <c r="K37" s="7">
        <f t="shared" si="5"/>
        <v>0.10416666666666666</v>
      </c>
      <c r="L37">
        <f t="shared" si="6"/>
        <v>3.1249999999999997E-2</v>
      </c>
    </row>
    <row r="38" spans="1:12" x14ac:dyDescent="0.25">
      <c r="A38" t="s">
        <v>35</v>
      </c>
      <c r="B38" s="44">
        <v>75</v>
      </c>
      <c r="C38" s="1" t="s">
        <v>50</v>
      </c>
      <c r="D38" s="35">
        <v>205060</v>
      </c>
      <c r="E38" s="35">
        <v>714577</v>
      </c>
      <c r="F38" s="35">
        <f t="shared" si="0"/>
        <v>5</v>
      </c>
      <c r="G38" s="43">
        <f t="shared" si="1"/>
        <v>67</v>
      </c>
      <c r="H38" s="7">
        <f t="shared" si="2"/>
        <v>0.93055555555555558</v>
      </c>
      <c r="I38" s="7">
        <f t="shared" si="7"/>
        <v>0.93055555555555558</v>
      </c>
      <c r="J38" s="7">
        <f t="shared" si="4"/>
        <v>0.46527777777777779</v>
      </c>
      <c r="K38" s="7">
        <f t="shared" si="5"/>
        <v>0.13958333333333334</v>
      </c>
      <c r="L38">
        <f t="shared" si="6"/>
        <v>4.1875000000000002E-2</v>
      </c>
    </row>
    <row r="39" spans="1:12" x14ac:dyDescent="0.25">
      <c r="A39" t="s">
        <v>36</v>
      </c>
      <c r="B39" s="44" t="s">
        <v>50</v>
      </c>
      <c r="C39" s="1">
        <v>30</v>
      </c>
      <c r="D39" s="35">
        <v>219185</v>
      </c>
      <c r="E39" s="35">
        <v>1624135</v>
      </c>
      <c r="F39" s="35" t="e">
        <f t="shared" si="0"/>
        <v>#VALUE!</v>
      </c>
      <c r="G39" s="43" t="e">
        <f t="shared" si="1"/>
        <v>#VALUE!</v>
      </c>
      <c r="H39" s="7" t="e">
        <f t="shared" si="2"/>
        <v>#VALUE!</v>
      </c>
      <c r="I39" s="7" t="e">
        <f t="shared" si="7"/>
        <v>#VALUE!</v>
      </c>
      <c r="J39" s="7" t="e">
        <f t="shared" si="4"/>
        <v>#VALUE!</v>
      </c>
      <c r="K39" s="7" t="e">
        <f t="shared" si="5"/>
        <v>#VALUE!</v>
      </c>
      <c r="L39" t="e">
        <f t="shared" si="6"/>
        <v>#VALUE!</v>
      </c>
    </row>
    <row r="40" spans="1:12" s="25" customFormat="1" x14ac:dyDescent="0.25">
      <c r="A40" s="25" t="s">
        <v>37</v>
      </c>
      <c r="B40" s="46">
        <v>16</v>
      </c>
      <c r="C40" s="26" t="s">
        <v>50</v>
      </c>
      <c r="D40" s="35">
        <v>168042</v>
      </c>
      <c r="E40" s="35">
        <v>447692</v>
      </c>
      <c r="F40" s="35">
        <f t="shared" si="0"/>
        <v>64</v>
      </c>
      <c r="G40" s="43">
        <f t="shared" si="1"/>
        <v>8</v>
      </c>
      <c r="H40" s="7">
        <f t="shared" si="2"/>
        <v>0.1111111111111111</v>
      </c>
      <c r="I40" s="7">
        <f t="shared" si="7"/>
        <v>0.1111111111111111</v>
      </c>
      <c r="J40" s="7">
        <f t="shared" si="4"/>
        <v>5.5555555555555552E-2</v>
      </c>
      <c r="K40" s="7">
        <f t="shared" si="5"/>
        <v>1.6666666666666666E-2</v>
      </c>
      <c r="L40">
        <f t="shared" si="6"/>
        <v>5.0000000000000001E-3</v>
      </c>
    </row>
    <row r="41" spans="1:12" x14ac:dyDescent="0.25">
      <c r="A41" t="s">
        <v>38</v>
      </c>
      <c r="B41" s="44">
        <v>82</v>
      </c>
      <c r="C41" s="1" t="s">
        <v>50</v>
      </c>
      <c r="D41" s="35">
        <v>229271</v>
      </c>
      <c r="E41" s="35">
        <v>1297469</v>
      </c>
      <c r="F41" s="35">
        <f t="shared" si="0"/>
        <v>-2</v>
      </c>
      <c r="G41" s="43">
        <f t="shared" si="1"/>
        <v>74</v>
      </c>
      <c r="H41" s="7">
        <f t="shared" si="2"/>
        <v>1.0277777777777777</v>
      </c>
      <c r="I41" s="7">
        <f t="shared" si="7"/>
        <v>1</v>
      </c>
      <c r="J41" s="7">
        <f t="shared" si="4"/>
        <v>0.5</v>
      </c>
      <c r="K41" s="7">
        <f t="shared" si="5"/>
        <v>0.15</v>
      </c>
      <c r="L41">
        <f t="shared" si="6"/>
        <v>4.4999999999999998E-2</v>
      </c>
    </row>
    <row r="42" spans="1:12" x14ac:dyDescent="0.25">
      <c r="A42" t="s">
        <v>39</v>
      </c>
      <c r="B42" s="44">
        <v>73</v>
      </c>
      <c r="C42" s="1" t="s">
        <v>50</v>
      </c>
      <c r="D42" s="35">
        <v>88464</v>
      </c>
      <c r="E42" s="35">
        <v>737372</v>
      </c>
      <c r="F42" s="35">
        <f t="shared" si="0"/>
        <v>7</v>
      </c>
      <c r="G42" s="43">
        <f t="shared" si="1"/>
        <v>65</v>
      </c>
      <c r="H42" s="7">
        <f t="shared" si="2"/>
        <v>0.90277777777777779</v>
      </c>
      <c r="I42" s="7">
        <f t="shared" si="7"/>
        <v>0.90277777777777779</v>
      </c>
      <c r="J42" s="7">
        <f t="shared" si="4"/>
        <v>0.4513888888888889</v>
      </c>
      <c r="K42" s="7">
        <f t="shared" si="5"/>
        <v>0.13541666666666666</v>
      </c>
      <c r="L42">
        <f t="shared" si="6"/>
        <v>4.0624999999999994E-2</v>
      </c>
    </row>
    <row r="43" spans="1:12" x14ac:dyDescent="0.25">
      <c r="A43" t="s">
        <v>40</v>
      </c>
      <c r="B43" s="44">
        <v>34</v>
      </c>
      <c r="C43" s="1" t="s">
        <v>50</v>
      </c>
      <c r="D43" s="35">
        <v>99504</v>
      </c>
      <c r="E43" s="35">
        <v>863503</v>
      </c>
      <c r="F43" s="35">
        <f t="shared" si="0"/>
        <v>46</v>
      </c>
      <c r="G43" s="43">
        <f t="shared" si="1"/>
        <v>26</v>
      </c>
      <c r="H43" s="7">
        <f t="shared" si="2"/>
        <v>0.3611111111111111</v>
      </c>
      <c r="I43" s="7">
        <f t="shared" si="7"/>
        <v>0.3611111111111111</v>
      </c>
      <c r="J43" s="7">
        <f t="shared" si="4"/>
        <v>0.18055555555555555</v>
      </c>
      <c r="K43" s="7">
        <f t="shared" si="5"/>
        <v>5.4166666666666662E-2</v>
      </c>
      <c r="L43">
        <f t="shared" si="6"/>
        <v>1.6249999999999997E-2</v>
      </c>
    </row>
    <row r="44" spans="1:12" x14ac:dyDescent="0.25">
      <c r="A44" t="s">
        <v>41</v>
      </c>
      <c r="B44" s="44">
        <v>68</v>
      </c>
      <c r="C44" s="1" t="s">
        <v>50</v>
      </c>
      <c r="D44" s="35">
        <v>579858</v>
      </c>
      <c r="E44" s="35">
        <v>527897</v>
      </c>
      <c r="F44" s="35">
        <f t="shared" si="0"/>
        <v>12</v>
      </c>
      <c r="G44" s="43">
        <f t="shared" si="1"/>
        <v>60</v>
      </c>
      <c r="H44" s="7">
        <f t="shared" si="2"/>
        <v>0.83333333333333337</v>
      </c>
      <c r="I44" s="7">
        <f t="shared" si="7"/>
        <v>0.83333333333333337</v>
      </c>
      <c r="J44" s="7">
        <f t="shared" si="4"/>
        <v>0.41666666666666669</v>
      </c>
      <c r="K44" s="7">
        <f t="shared" si="5"/>
        <v>0.125</v>
      </c>
      <c r="L44">
        <f t="shared" si="6"/>
        <v>3.7499999999999999E-2</v>
      </c>
    </row>
    <row r="45" spans="1:12" x14ac:dyDescent="0.25">
      <c r="A45" t="s">
        <v>42</v>
      </c>
      <c r="B45" s="44">
        <v>20</v>
      </c>
      <c r="C45" s="1" t="s">
        <v>50</v>
      </c>
      <c r="D45" s="35">
        <v>133488</v>
      </c>
      <c r="E45" s="35">
        <v>968413</v>
      </c>
      <c r="F45" s="35">
        <f t="shared" si="0"/>
        <v>60</v>
      </c>
      <c r="G45" s="43">
        <f t="shared" si="1"/>
        <v>12</v>
      </c>
      <c r="H45" s="7">
        <f t="shared" si="2"/>
        <v>0.16666666666666666</v>
      </c>
      <c r="I45" s="7">
        <f t="shared" si="7"/>
        <v>0.16666666666666666</v>
      </c>
      <c r="J45" s="7">
        <f t="shared" si="4"/>
        <v>8.3333333333333329E-2</v>
      </c>
      <c r="K45" s="7">
        <f t="shared" si="5"/>
        <v>2.4999999999999998E-2</v>
      </c>
      <c r="L45">
        <f t="shared" si="6"/>
        <v>7.4999999999999989E-3</v>
      </c>
    </row>
    <row r="46" spans="1:12" x14ac:dyDescent="0.25">
      <c r="A46" t="s">
        <v>43</v>
      </c>
      <c r="B46" s="44">
        <v>18</v>
      </c>
      <c r="C46" s="1" t="s">
        <v>50</v>
      </c>
      <c r="D46" s="35">
        <v>180493</v>
      </c>
      <c r="E46" s="35">
        <v>868109</v>
      </c>
      <c r="F46" s="35">
        <f t="shared" si="0"/>
        <v>62</v>
      </c>
      <c r="G46" s="43">
        <f t="shared" si="1"/>
        <v>10</v>
      </c>
      <c r="H46" s="7">
        <f t="shared" si="2"/>
        <v>0.1388888888888889</v>
      </c>
      <c r="I46" s="7">
        <f t="shared" si="7"/>
        <v>0.1388888888888889</v>
      </c>
      <c r="J46" s="7">
        <f t="shared" si="4"/>
        <v>6.9444444444444448E-2</v>
      </c>
      <c r="K46" s="7">
        <f t="shared" si="5"/>
        <v>2.0833333333333332E-2</v>
      </c>
      <c r="L46">
        <f t="shared" si="6"/>
        <v>6.2499999999999995E-3</v>
      </c>
    </row>
    <row r="47" spans="1:12" x14ac:dyDescent="0.25">
      <c r="A47" t="s">
        <v>44</v>
      </c>
      <c r="B47" s="44">
        <v>37</v>
      </c>
      <c r="C47" s="1" t="s">
        <v>50</v>
      </c>
      <c r="D47" s="35">
        <v>195644</v>
      </c>
      <c r="E47" s="35">
        <v>1121763</v>
      </c>
      <c r="F47" s="35">
        <f t="shared" si="0"/>
        <v>43</v>
      </c>
      <c r="G47" s="43">
        <f t="shared" si="1"/>
        <v>29</v>
      </c>
      <c r="H47" s="7">
        <f t="shared" si="2"/>
        <v>0.40277777777777779</v>
      </c>
      <c r="I47" s="7">
        <f t="shared" si="7"/>
        <v>0.40277777777777779</v>
      </c>
      <c r="J47" s="7">
        <f t="shared" si="4"/>
        <v>0.2013888888888889</v>
      </c>
      <c r="K47" s="7">
        <f t="shared" si="5"/>
        <v>6.0416666666666667E-2</v>
      </c>
      <c r="L47">
        <f t="shared" si="6"/>
        <v>1.8124999999999999E-2</v>
      </c>
    </row>
    <row r="48" spans="1:12" x14ac:dyDescent="0.25">
      <c r="A48" t="s">
        <v>45</v>
      </c>
      <c r="B48" s="44">
        <v>37</v>
      </c>
      <c r="C48" s="1" t="s">
        <v>50</v>
      </c>
      <c r="D48" s="35">
        <v>47305</v>
      </c>
      <c r="E48" s="35">
        <v>636674</v>
      </c>
      <c r="F48" s="35">
        <f t="shared" si="0"/>
        <v>43</v>
      </c>
      <c r="G48" s="43">
        <f t="shared" si="1"/>
        <v>29</v>
      </c>
      <c r="H48" s="7">
        <f t="shared" si="2"/>
        <v>0.40277777777777779</v>
      </c>
      <c r="I48" s="7">
        <f t="shared" si="7"/>
        <v>0.40277777777777779</v>
      </c>
      <c r="J48" s="7">
        <f t="shared" si="4"/>
        <v>0.2013888888888889</v>
      </c>
      <c r="K48" s="7">
        <f t="shared" si="5"/>
        <v>6.0416666666666667E-2</v>
      </c>
      <c r="L48">
        <f t="shared" si="6"/>
        <v>1.8124999999999999E-2</v>
      </c>
    </row>
    <row r="49" spans="1:12" x14ac:dyDescent="0.25">
      <c r="A49" t="s">
        <v>46</v>
      </c>
      <c r="B49" s="44">
        <v>81</v>
      </c>
      <c r="C49" s="1" t="s">
        <v>50</v>
      </c>
      <c r="D49" s="37">
        <v>4232087</v>
      </c>
      <c r="E49" s="37" t="s">
        <v>52</v>
      </c>
      <c r="F49" s="35">
        <f t="shared" si="0"/>
        <v>-1</v>
      </c>
      <c r="G49" s="43">
        <f t="shared" si="1"/>
        <v>73</v>
      </c>
      <c r="H49" s="7">
        <f t="shared" si="2"/>
        <v>1.0138888888888888</v>
      </c>
      <c r="I49" s="7">
        <f t="shared" si="7"/>
        <v>1</v>
      </c>
      <c r="J49" s="7">
        <f t="shared" si="4"/>
        <v>0.5</v>
      </c>
      <c r="K49" s="7">
        <f t="shared" si="5"/>
        <v>0.15</v>
      </c>
      <c r="L49">
        <f t="shared" si="6"/>
        <v>4.4999999999999998E-2</v>
      </c>
    </row>
    <row r="50" spans="1:12" s="2" customFormat="1" x14ac:dyDescent="0.25">
      <c r="A50" s="2" t="s">
        <v>51</v>
      </c>
      <c r="B50" s="47">
        <v>58</v>
      </c>
      <c r="C50" s="2">
        <v>50.2</v>
      </c>
      <c r="D50" s="28">
        <v>46128651</v>
      </c>
      <c r="E50"/>
      <c r="F50" s="35">
        <f t="shared" si="0"/>
        <v>22</v>
      </c>
      <c r="G50" s="43">
        <f t="shared" si="1"/>
        <v>50</v>
      </c>
      <c r="H50" s="7">
        <f t="shared" si="2"/>
        <v>0.69444444444444442</v>
      </c>
      <c r="I50" s="7">
        <f t="shared" si="7"/>
        <v>0.69444444444444442</v>
      </c>
      <c r="J50" s="7">
        <f t="shared" si="4"/>
        <v>0.34722222222222221</v>
      </c>
      <c r="K50" s="7">
        <f t="shared" si="5"/>
        <v>0.10416666666666666</v>
      </c>
      <c r="L50">
        <f t="shared" si="6"/>
        <v>3.1249999999999997E-2</v>
      </c>
    </row>
    <row r="52" spans="1:12" s="2" customFormat="1" x14ac:dyDescent="0.25">
      <c r="A52" s="2" t="s">
        <v>53</v>
      </c>
      <c r="B52" s="4">
        <v>0.8</v>
      </c>
      <c r="K52" s="8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17</xdr:col>
                <xdr:colOff>95250</xdr:colOff>
                <xdr:row>19</xdr:row>
                <xdr:rowOff>133350</xdr:rowOff>
              </from>
              <to>
                <xdr:col>19</xdr:col>
                <xdr:colOff>142875</xdr:colOff>
                <xdr:row>21</xdr:row>
                <xdr:rowOff>47625</xdr:rowOff>
              </to>
            </anchor>
          </objectPr>
        </oleObject>
      </mc:Choice>
      <mc:Fallback>
        <oleObject progId="Equation.3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2"/>
  <sheetViews>
    <sheetView workbookViewId="0">
      <selection activeCell="G3" sqref="G3"/>
    </sheetView>
  </sheetViews>
  <sheetFormatPr defaultRowHeight="15" x14ac:dyDescent="0.25"/>
  <cols>
    <col min="1" max="1" width="19.28515625" bestFit="1" customWidth="1"/>
    <col min="2" max="2" width="20.7109375" bestFit="1" customWidth="1"/>
    <col min="3" max="3" width="10.5703125" bestFit="1" customWidth="1"/>
    <col min="4" max="4" width="16.7109375" style="36" bestFit="1" customWidth="1"/>
    <col min="5" max="5" width="15.85546875" style="36" bestFit="1" customWidth="1"/>
    <col min="6" max="6" width="17.140625" customWidth="1"/>
    <col min="8" max="8" width="9.140625" style="40"/>
    <col min="9" max="9" width="19.7109375" style="40" customWidth="1"/>
    <col min="10" max="10" width="14.140625" style="40" customWidth="1"/>
  </cols>
  <sheetData>
    <row r="1" spans="1:17" s="2" customFormat="1" x14ac:dyDescent="0.25">
      <c r="B1" s="2" t="s">
        <v>49</v>
      </c>
      <c r="D1" s="34"/>
      <c r="E1" s="34"/>
      <c r="H1" s="8"/>
      <c r="I1" s="8"/>
      <c r="J1" s="8"/>
    </row>
    <row r="2" spans="1:17" s="2" customFormat="1" x14ac:dyDescent="0.25">
      <c r="B2" s="2" t="s">
        <v>47</v>
      </c>
      <c r="C2" s="2" t="s">
        <v>48</v>
      </c>
      <c r="D2" s="34" t="s">
        <v>129</v>
      </c>
      <c r="E2" s="34" t="s">
        <v>130</v>
      </c>
      <c r="F2" s="2" t="s">
        <v>116</v>
      </c>
      <c r="G2" s="2" t="s">
        <v>56</v>
      </c>
      <c r="H2" s="8" t="s">
        <v>125</v>
      </c>
      <c r="I2" s="8" t="s">
        <v>126</v>
      </c>
      <c r="J2" s="8" t="s">
        <v>127</v>
      </c>
      <c r="K2" s="2" t="s">
        <v>128</v>
      </c>
      <c r="M2" s="2" t="s">
        <v>131</v>
      </c>
    </row>
    <row r="3" spans="1:17" x14ac:dyDescent="0.25">
      <c r="A3" t="s">
        <v>0</v>
      </c>
      <c r="B3">
        <v>45</v>
      </c>
      <c r="C3" s="1" t="s">
        <v>50</v>
      </c>
      <c r="D3" s="35">
        <v>938131</v>
      </c>
      <c r="E3" s="35">
        <v>207128</v>
      </c>
      <c r="F3" t="e">
        <f>(B3/100)*(D3/(D3+E3))+((C3/100)*(E3/(E3+D3)))</f>
        <v>#VALUE!</v>
      </c>
      <c r="G3" t="e">
        <f t="shared" ref="G3:G48" si="0">(0.72-(0.8-F3))/0.72</f>
        <v>#VALUE!</v>
      </c>
      <c r="H3" s="40" t="e">
        <f>G3</f>
        <v>#VALUE!</v>
      </c>
      <c r="I3" s="40" t="e">
        <f>0.5*H3</f>
        <v>#VALUE!</v>
      </c>
      <c r="J3" s="40" t="e">
        <f>0.3*I3</f>
        <v>#VALUE!</v>
      </c>
      <c r="P3" t="s">
        <v>55</v>
      </c>
    </row>
    <row r="4" spans="1:17" x14ac:dyDescent="0.25">
      <c r="A4" t="s">
        <v>1</v>
      </c>
      <c r="B4">
        <v>62</v>
      </c>
      <c r="C4">
        <v>15</v>
      </c>
      <c r="D4" s="36">
        <v>112908</v>
      </c>
      <c r="E4" s="36">
        <v>679790</v>
      </c>
      <c r="F4">
        <f t="shared" ref="F4:F49" si="1">(B4/100)*(D4/(D4+E4))+((C4/100)*(E4/(E4+D4)))</f>
        <v>0.21694448579408551</v>
      </c>
      <c r="G4">
        <f t="shared" si="0"/>
        <v>0.19020067471400759</v>
      </c>
      <c r="H4" s="40">
        <f t="shared" ref="H4:H49" si="2">G4</f>
        <v>0.19020067471400759</v>
      </c>
      <c r="I4" s="40">
        <f t="shared" ref="I4:I49" si="3">0.5*H4</f>
        <v>9.5100337357003795E-2</v>
      </c>
      <c r="J4" s="40">
        <f t="shared" ref="J4:J49" si="4">0.3*I4</f>
        <v>2.8530101207101137E-2</v>
      </c>
      <c r="O4" t="s">
        <v>115</v>
      </c>
    </row>
    <row r="5" spans="1:17" x14ac:dyDescent="0.25">
      <c r="A5" t="s">
        <v>2</v>
      </c>
      <c r="B5">
        <v>43</v>
      </c>
      <c r="C5">
        <v>26</v>
      </c>
      <c r="D5" s="36">
        <v>275162</v>
      </c>
      <c r="E5" s="36">
        <v>1077880</v>
      </c>
      <c r="F5">
        <f t="shared" si="1"/>
        <v>0.29457212710322372</v>
      </c>
      <c r="G5">
        <f t="shared" si="0"/>
        <v>0.29801684319892185</v>
      </c>
      <c r="H5" s="40">
        <f t="shared" si="2"/>
        <v>0.29801684319892185</v>
      </c>
      <c r="I5" s="40">
        <f t="shared" si="3"/>
        <v>0.14900842159946093</v>
      </c>
      <c r="J5" s="40">
        <f t="shared" si="4"/>
        <v>4.470252647983828E-2</v>
      </c>
    </row>
    <row r="6" spans="1:17" x14ac:dyDescent="0.25">
      <c r="A6" t="s">
        <v>3</v>
      </c>
      <c r="B6" s="1" t="s">
        <v>50</v>
      </c>
      <c r="C6" s="1">
        <v>37</v>
      </c>
      <c r="D6" s="35">
        <v>36065</v>
      </c>
      <c r="E6" s="35">
        <v>256820</v>
      </c>
      <c r="F6" t="e">
        <f t="shared" si="1"/>
        <v>#VALUE!</v>
      </c>
      <c r="G6" t="e">
        <f t="shared" si="0"/>
        <v>#VALUE!</v>
      </c>
      <c r="H6" s="40" t="e">
        <f t="shared" si="2"/>
        <v>#VALUE!</v>
      </c>
      <c r="I6" s="40" t="e">
        <f t="shared" si="3"/>
        <v>#VALUE!</v>
      </c>
      <c r="J6" s="40" t="e">
        <f t="shared" si="4"/>
        <v>#VALUE!</v>
      </c>
      <c r="O6" t="s">
        <v>117</v>
      </c>
    </row>
    <row r="7" spans="1:17" x14ac:dyDescent="0.25">
      <c r="A7" t="s">
        <v>4</v>
      </c>
      <c r="B7" s="1">
        <v>80</v>
      </c>
      <c r="C7" s="1">
        <v>31</v>
      </c>
      <c r="D7" s="35">
        <v>18382</v>
      </c>
      <c r="E7" s="35">
        <v>105460</v>
      </c>
      <c r="F7">
        <f t="shared" si="1"/>
        <v>0.38273122204098775</v>
      </c>
      <c r="G7">
        <f t="shared" si="0"/>
        <v>0.42046003061248288</v>
      </c>
      <c r="H7" s="40">
        <f t="shared" si="2"/>
        <v>0.42046003061248288</v>
      </c>
      <c r="I7" s="40">
        <f t="shared" si="3"/>
        <v>0.21023001530624144</v>
      </c>
      <c r="J7" s="40">
        <f t="shared" si="4"/>
        <v>6.3069004591872424E-2</v>
      </c>
      <c r="P7" t="s">
        <v>118</v>
      </c>
    </row>
    <row r="8" spans="1:17" x14ac:dyDescent="0.25">
      <c r="A8" t="s">
        <v>5</v>
      </c>
      <c r="B8" s="1">
        <v>77</v>
      </c>
      <c r="C8" s="1">
        <v>37</v>
      </c>
      <c r="D8" s="35">
        <v>104994</v>
      </c>
      <c r="E8" s="35">
        <v>242201</v>
      </c>
      <c r="F8">
        <f t="shared" si="1"/>
        <v>0.4909625714656029</v>
      </c>
      <c r="G8">
        <f t="shared" si="0"/>
        <v>0.57078134925778168</v>
      </c>
      <c r="H8" s="40">
        <f t="shared" si="2"/>
        <v>0.57078134925778168</v>
      </c>
      <c r="I8" s="40">
        <f t="shared" si="3"/>
        <v>0.28539067462889084</v>
      </c>
      <c r="J8" s="40">
        <f t="shared" si="4"/>
        <v>8.5617202388667255E-2</v>
      </c>
      <c r="P8" t="s">
        <v>119</v>
      </c>
    </row>
    <row r="9" spans="1:17" x14ac:dyDescent="0.25">
      <c r="A9" t="s">
        <v>6</v>
      </c>
      <c r="B9" s="1">
        <v>81</v>
      </c>
      <c r="C9" s="1">
        <v>17</v>
      </c>
      <c r="D9" s="35">
        <v>136052</v>
      </c>
      <c r="E9" s="35">
        <v>287879</v>
      </c>
      <c r="F9">
        <f t="shared" si="1"/>
        <v>0.37539493455302875</v>
      </c>
      <c r="G9">
        <f t="shared" si="0"/>
        <v>0.41027074243476208</v>
      </c>
      <c r="H9" s="40">
        <f t="shared" si="2"/>
        <v>0.41027074243476208</v>
      </c>
      <c r="I9" s="40">
        <f t="shared" si="3"/>
        <v>0.20513537121738104</v>
      </c>
      <c r="J9" s="40">
        <f t="shared" si="4"/>
        <v>6.1540611365214312E-2</v>
      </c>
      <c r="P9" t="s">
        <v>120</v>
      </c>
    </row>
    <row r="10" spans="1:17" x14ac:dyDescent="0.25">
      <c r="A10" t="s">
        <v>7</v>
      </c>
      <c r="B10" s="1" t="s">
        <v>50</v>
      </c>
      <c r="C10" s="1">
        <v>4</v>
      </c>
      <c r="D10" s="35">
        <v>91300</v>
      </c>
      <c r="E10" s="35">
        <v>359085</v>
      </c>
      <c r="F10" t="e">
        <f t="shared" si="1"/>
        <v>#VALUE!</v>
      </c>
      <c r="G10" t="e">
        <f t="shared" si="0"/>
        <v>#VALUE!</v>
      </c>
      <c r="H10" s="40" t="e">
        <f t="shared" si="2"/>
        <v>#VALUE!</v>
      </c>
      <c r="I10" s="40" t="e">
        <f t="shared" si="3"/>
        <v>#VALUE!</v>
      </c>
      <c r="J10" s="40" t="e">
        <f t="shared" si="4"/>
        <v>#VALUE!</v>
      </c>
      <c r="K10" s="1"/>
      <c r="P10" t="s">
        <v>121</v>
      </c>
    </row>
    <row r="11" spans="1:17" x14ac:dyDescent="0.25">
      <c r="A11" t="s">
        <v>8</v>
      </c>
      <c r="B11" s="1" t="s">
        <v>50</v>
      </c>
      <c r="C11" s="1">
        <v>9</v>
      </c>
      <c r="D11" s="35">
        <v>159901</v>
      </c>
      <c r="E11" s="35">
        <v>538021</v>
      </c>
      <c r="F11" t="e">
        <f t="shared" si="1"/>
        <v>#VALUE!</v>
      </c>
      <c r="G11" t="e">
        <f t="shared" si="0"/>
        <v>#VALUE!</v>
      </c>
      <c r="H11" s="40" t="e">
        <f t="shared" si="2"/>
        <v>#VALUE!</v>
      </c>
      <c r="I11" s="40" t="e">
        <f t="shared" si="3"/>
        <v>#VALUE!</v>
      </c>
      <c r="J11" s="40" t="e">
        <f t="shared" si="4"/>
        <v>#VALUE!</v>
      </c>
      <c r="K11" s="1"/>
    </row>
    <row r="12" spans="1:17" x14ac:dyDescent="0.25">
      <c r="A12" t="s">
        <v>9</v>
      </c>
      <c r="B12" s="1">
        <v>60</v>
      </c>
      <c r="C12" s="1">
        <v>14</v>
      </c>
      <c r="D12" s="35">
        <v>64249</v>
      </c>
      <c r="E12" s="35">
        <v>248449</v>
      </c>
      <c r="F12">
        <f t="shared" si="1"/>
        <v>0.23451464352186457</v>
      </c>
      <c r="G12">
        <f t="shared" si="0"/>
        <v>0.21460367155814516</v>
      </c>
      <c r="H12" s="40">
        <f t="shared" si="2"/>
        <v>0.21460367155814516</v>
      </c>
      <c r="I12" s="40">
        <f t="shared" si="3"/>
        <v>0.10730183577907258</v>
      </c>
      <c r="J12" s="40">
        <f t="shared" si="4"/>
        <v>3.2190550733721776E-2</v>
      </c>
    </row>
    <row r="13" spans="1:17" x14ac:dyDescent="0.25">
      <c r="A13" t="s">
        <v>10</v>
      </c>
      <c r="B13" s="1">
        <v>76</v>
      </c>
      <c r="C13" s="1">
        <v>23</v>
      </c>
      <c r="D13" s="35">
        <v>61162</v>
      </c>
      <c r="E13" s="35">
        <v>92713</v>
      </c>
      <c r="F13">
        <f t="shared" si="1"/>
        <v>0.44066359057676685</v>
      </c>
      <c r="G13">
        <f t="shared" si="0"/>
        <v>0.50092165357884277</v>
      </c>
      <c r="H13" s="40">
        <f t="shared" si="2"/>
        <v>0.50092165357884277</v>
      </c>
      <c r="I13" s="40">
        <f t="shared" si="3"/>
        <v>0.25046082678942139</v>
      </c>
      <c r="J13" s="40">
        <f t="shared" si="4"/>
        <v>7.5138248036826408E-2</v>
      </c>
    </row>
    <row r="14" spans="1:17" x14ac:dyDescent="0.25">
      <c r="A14" t="s">
        <v>11</v>
      </c>
      <c r="B14" s="1">
        <v>77</v>
      </c>
      <c r="C14" s="1">
        <v>42</v>
      </c>
      <c r="D14" s="35">
        <v>94753</v>
      </c>
      <c r="E14" s="35">
        <v>1361096</v>
      </c>
      <c r="F14">
        <f t="shared" si="1"/>
        <v>0.44277952589863373</v>
      </c>
      <c r="G14">
        <f t="shared" si="0"/>
        <v>0.5038604526369912</v>
      </c>
      <c r="H14" s="40">
        <f t="shared" si="2"/>
        <v>0.5038604526369912</v>
      </c>
      <c r="I14" s="40">
        <f t="shared" si="3"/>
        <v>0.2519302263184956</v>
      </c>
      <c r="J14" s="40">
        <f t="shared" si="4"/>
        <v>7.5579067895548677E-2</v>
      </c>
    </row>
    <row r="15" spans="1:17" x14ac:dyDescent="0.25">
      <c r="A15" t="s">
        <v>12</v>
      </c>
      <c r="B15" s="1">
        <v>73</v>
      </c>
      <c r="C15" s="1">
        <v>33</v>
      </c>
      <c r="D15" s="35">
        <v>71885</v>
      </c>
      <c r="E15" s="35">
        <v>320210</v>
      </c>
      <c r="F15">
        <f t="shared" si="1"/>
        <v>0.40333426848085291</v>
      </c>
      <c r="G15">
        <f t="shared" si="0"/>
        <v>0.44907537289007338</v>
      </c>
      <c r="H15" s="40">
        <f t="shared" si="2"/>
        <v>0.44907537289007338</v>
      </c>
      <c r="I15" s="40">
        <f t="shared" si="3"/>
        <v>0.22453768644503669</v>
      </c>
      <c r="J15" s="40">
        <f t="shared" si="4"/>
        <v>6.7361305933511001E-2</v>
      </c>
    </row>
    <row r="16" spans="1:17" ht="15.75" x14ac:dyDescent="0.25">
      <c r="A16" t="s">
        <v>13</v>
      </c>
      <c r="B16" s="1">
        <v>25</v>
      </c>
      <c r="C16" s="1">
        <v>36</v>
      </c>
      <c r="D16" s="35">
        <v>82915</v>
      </c>
      <c r="E16" s="35">
        <v>471164</v>
      </c>
      <c r="F16">
        <f t="shared" si="1"/>
        <v>0.34353908016726853</v>
      </c>
      <c r="G16">
        <f t="shared" si="0"/>
        <v>0.36602650023231731</v>
      </c>
      <c r="H16" s="40">
        <f t="shared" si="2"/>
        <v>0.36602650023231731</v>
      </c>
      <c r="I16" s="40">
        <f t="shared" si="3"/>
        <v>0.18301325011615865</v>
      </c>
      <c r="J16" s="40">
        <f t="shared" si="4"/>
        <v>5.4903975034847598E-2</v>
      </c>
      <c r="Q16" s="27">
        <v>-3</v>
      </c>
    </row>
    <row r="17" spans="1:15" x14ac:dyDescent="0.25">
      <c r="A17" t="s">
        <v>14</v>
      </c>
      <c r="B17" s="1">
        <v>77</v>
      </c>
      <c r="C17" s="1">
        <v>29</v>
      </c>
      <c r="D17" s="35">
        <v>125538</v>
      </c>
      <c r="E17" s="35">
        <v>961061</v>
      </c>
      <c r="F17">
        <f t="shared" si="1"/>
        <v>0.34545582132875141</v>
      </c>
      <c r="G17">
        <f t="shared" si="0"/>
        <v>0.36868864073437685</v>
      </c>
      <c r="H17" s="40">
        <f t="shared" si="2"/>
        <v>0.36868864073437685</v>
      </c>
      <c r="I17" s="40">
        <f t="shared" si="3"/>
        <v>0.18434432036718842</v>
      </c>
      <c r="J17" s="40">
        <f t="shared" si="4"/>
        <v>5.5303296110156525E-2</v>
      </c>
    </row>
    <row r="18" spans="1:15" x14ac:dyDescent="0.25">
      <c r="A18" t="s">
        <v>15</v>
      </c>
      <c r="B18" s="1">
        <v>60</v>
      </c>
      <c r="C18" s="1">
        <v>34</v>
      </c>
      <c r="D18" s="35">
        <v>562425</v>
      </c>
      <c r="E18" s="35">
        <v>616790</v>
      </c>
      <c r="F18">
        <f t="shared" si="1"/>
        <v>0.46400664849073325</v>
      </c>
      <c r="G18">
        <f t="shared" si="0"/>
        <v>0.53334256734824059</v>
      </c>
      <c r="H18" s="40">
        <f t="shared" si="2"/>
        <v>0.53334256734824059</v>
      </c>
      <c r="I18" s="40">
        <f t="shared" si="3"/>
        <v>0.2666712836741203</v>
      </c>
      <c r="J18" s="40">
        <f t="shared" si="4"/>
        <v>8.0001385102236089E-2</v>
      </c>
    </row>
    <row r="19" spans="1:15" x14ac:dyDescent="0.25">
      <c r="A19" t="s">
        <v>16</v>
      </c>
      <c r="B19" s="1">
        <v>85</v>
      </c>
      <c r="C19" s="1">
        <v>31</v>
      </c>
      <c r="D19" s="35">
        <v>38028</v>
      </c>
      <c r="E19" s="35">
        <v>911270</v>
      </c>
      <c r="F19">
        <f t="shared" si="1"/>
        <v>0.33163190062551484</v>
      </c>
      <c r="G19">
        <f t="shared" si="0"/>
        <v>0.34948875086877051</v>
      </c>
      <c r="H19" s="40">
        <f t="shared" si="2"/>
        <v>0.34948875086877051</v>
      </c>
      <c r="I19" s="40">
        <f t="shared" si="3"/>
        <v>0.17474437543438526</v>
      </c>
      <c r="J19" s="40">
        <f t="shared" si="4"/>
        <v>5.2423312630315577E-2</v>
      </c>
      <c r="O19" t="s">
        <v>122</v>
      </c>
    </row>
    <row r="20" spans="1:15" x14ac:dyDescent="0.25">
      <c r="A20" t="s">
        <v>17</v>
      </c>
      <c r="B20" s="1">
        <v>75</v>
      </c>
      <c r="C20" s="1">
        <v>40</v>
      </c>
      <c r="D20" s="35">
        <v>83948</v>
      </c>
      <c r="E20" s="35">
        <v>589052</v>
      </c>
      <c r="F20">
        <f t="shared" si="1"/>
        <v>0.44365794947994064</v>
      </c>
      <c r="G20">
        <f t="shared" si="0"/>
        <v>0.50508048538880634</v>
      </c>
      <c r="H20" s="40">
        <f t="shared" si="2"/>
        <v>0.50508048538880634</v>
      </c>
      <c r="I20" s="40">
        <f t="shared" si="3"/>
        <v>0.25254024269440317</v>
      </c>
      <c r="J20" s="40">
        <f t="shared" si="4"/>
        <v>7.5762072808320952E-2</v>
      </c>
    </row>
    <row r="21" spans="1:15" x14ac:dyDescent="0.25">
      <c r="A21" t="s">
        <v>18</v>
      </c>
      <c r="B21" s="1">
        <v>78</v>
      </c>
      <c r="C21" s="1">
        <v>40</v>
      </c>
      <c r="D21" s="35">
        <v>139621</v>
      </c>
      <c r="E21" s="35">
        <v>643243</v>
      </c>
      <c r="F21">
        <f t="shared" si="1"/>
        <v>0.46777164360604145</v>
      </c>
      <c r="G21">
        <f t="shared" si="0"/>
        <v>0.53857172723061308</v>
      </c>
      <c r="H21" s="40">
        <f t="shared" si="2"/>
        <v>0.53857172723061308</v>
      </c>
      <c r="I21" s="40">
        <f t="shared" si="3"/>
        <v>0.26928586361530654</v>
      </c>
      <c r="J21" s="40">
        <f t="shared" si="4"/>
        <v>8.0785759084591957E-2</v>
      </c>
    </row>
    <row r="22" spans="1:15" x14ac:dyDescent="0.25">
      <c r="A22" t="s">
        <v>19</v>
      </c>
      <c r="B22" s="1">
        <v>88</v>
      </c>
      <c r="C22" s="1">
        <v>45</v>
      </c>
      <c r="D22" s="35">
        <v>60762</v>
      </c>
      <c r="E22" s="35">
        <v>535268</v>
      </c>
      <c r="F22">
        <f t="shared" si="1"/>
        <v>0.49383614918712143</v>
      </c>
      <c r="G22">
        <f t="shared" si="0"/>
        <v>0.57477242942655749</v>
      </c>
      <c r="H22" s="40">
        <f t="shared" si="2"/>
        <v>0.57477242942655749</v>
      </c>
      <c r="I22" s="40">
        <f t="shared" si="3"/>
        <v>0.28738621471327874</v>
      </c>
      <c r="J22" s="40">
        <f t="shared" si="4"/>
        <v>8.6215864413983614E-2</v>
      </c>
    </row>
    <row r="23" spans="1:15" x14ac:dyDescent="0.25">
      <c r="A23" t="s">
        <v>20</v>
      </c>
      <c r="B23" s="1">
        <v>74</v>
      </c>
      <c r="C23" s="1">
        <v>37</v>
      </c>
      <c r="D23" s="35">
        <v>107551</v>
      </c>
      <c r="E23" s="35">
        <v>956170</v>
      </c>
      <c r="F23">
        <f t="shared" si="1"/>
        <v>0.40741006335307844</v>
      </c>
      <c r="G23">
        <f t="shared" si="0"/>
        <v>0.45473619910149776</v>
      </c>
      <c r="H23" s="40">
        <f t="shared" si="2"/>
        <v>0.45473619910149776</v>
      </c>
      <c r="I23" s="40">
        <f t="shared" si="3"/>
        <v>0.22736809955074888</v>
      </c>
      <c r="J23" s="40">
        <f t="shared" si="4"/>
        <v>6.8210429865224659E-2</v>
      </c>
    </row>
    <row r="24" spans="1:15" x14ac:dyDescent="0.25">
      <c r="A24" t="s">
        <v>21</v>
      </c>
      <c r="B24" s="1">
        <v>83</v>
      </c>
      <c r="C24" s="1">
        <v>30</v>
      </c>
      <c r="D24" s="35">
        <v>936411</v>
      </c>
      <c r="E24" s="35">
        <v>895389</v>
      </c>
      <c r="F24">
        <f t="shared" si="1"/>
        <v>0.57093450704225346</v>
      </c>
      <c r="G24">
        <f t="shared" si="0"/>
        <v>0.68185348200312978</v>
      </c>
      <c r="H24" s="40">
        <f t="shared" si="2"/>
        <v>0.68185348200312978</v>
      </c>
      <c r="I24" s="40">
        <f t="shared" si="3"/>
        <v>0.34092674100156489</v>
      </c>
      <c r="J24" s="40">
        <f t="shared" si="4"/>
        <v>0.10227802230046946</v>
      </c>
    </row>
    <row r="25" spans="1:15" x14ac:dyDescent="0.25">
      <c r="A25" t="s">
        <v>22</v>
      </c>
      <c r="B25" s="1">
        <v>36</v>
      </c>
      <c r="C25" s="1">
        <v>7</v>
      </c>
      <c r="D25" s="35">
        <v>102886</v>
      </c>
      <c r="E25" s="35">
        <v>942693</v>
      </c>
      <c r="F25">
        <f t="shared" si="1"/>
        <v>9.8536284680545427E-2</v>
      </c>
      <c r="G25">
        <f t="shared" si="0"/>
        <v>2.5744839834090774E-2</v>
      </c>
      <c r="H25" s="40">
        <f t="shared" si="2"/>
        <v>2.5744839834090774E-2</v>
      </c>
      <c r="I25" s="40">
        <f t="shared" si="3"/>
        <v>1.2872419917045387E-2</v>
      </c>
      <c r="J25" s="40">
        <f t="shared" si="4"/>
        <v>3.861725975113616E-3</v>
      </c>
    </row>
    <row r="26" spans="1:15" x14ac:dyDescent="0.25">
      <c r="A26" t="s">
        <v>23</v>
      </c>
      <c r="B26" s="1">
        <v>76</v>
      </c>
      <c r="C26" s="1">
        <v>15</v>
      </c>
      <c r="D26" s="35">
        <v>34046</v>
      </c>
      <c r="E26" s="35">
        <v>592786</v>
      </c>
      <c r="F26">
        <f t="shared" si="1"/>
        <v>0.18313178012609438</v>
      </c>
      <c r="G26">
        <f t="shared" si="0"/>
        <v>0.14323858350846425</v>
      </c>
      <c r="H26" s="40">
        <f t="shared" si="2"/>
        <v>0.14323858350846425</v>
      </c>
      <c r="I26" s="40">
        <f t="shared" si="3"/>
        <v>7.1619291754232123E-2</v>
      </c>
      <c r="J26" s="40">
        <f t="shared" si="4"/>
        <v>2.1485787526269635E-2</v>
      </c>
    </row>
    <row r="27" spans="1:15" x14ac:dyDescent="0.25">
      <c r="A27" t="s">
        <v>24</v>
      </c>
      <c r="B27" s="1">
        <v>33</v>
      </c>
      <c r="C27" s="1">
        <v>12</v>
      </c>
      <c r="D27" s="35">
        <v>36353</v>
      </c>
      <c r="E27" s="35">
        <v>237451</v>
      </c>
      <c r="F27">
        <f t="shared" si="1"/>
        <v>0.14788173291843801</v>
      </c>
      <c r="G27">
        <f t="shared" si="0"/>
        <v>9.4280184608941539E-2</v>
      </c>
      <c r="H27" s="40">
        <f t="shared" si="2"/>
        <v>9.4280184608941539E-2</v>
      </c>
      <c r="I27" s="40">
        <f t="shared" si="3"/>
        <v>4.714009230447077E-2</v>
      </c>
      <c r="J27" s="40">
        <f t="shared" si="4"/>
        <v>1.4142027691341231E-2</v>
      </c>
    </row>
    <row r="28" spans="1:15" x14ac:dyDescent="0.25">
      <c r="A28" t="s">
        <v>25</v>
      </c>
      <c r="B28" s="1">
        <v>35</v>
      </c>
      <c r="C28" s="1">
        <v>48</v>
      </c>
      <c r="D28" s="35">
        <v>117846</v>
      </c>
      <c r="E28" s="35">
        <v>883159</v>
      </c>
      <c r="F28">
        <f t="shared" si="1"/>
        <v>0.46469540112187246</v>
      </c>
      <c r="G28">
        <f t="shared" si="0"/>
        <v>0.53429916822482282</v>
      </c>
      <c r="H28" s="40">
        <f t="shared" si="2"/>
        <v>0.53429916822482282</v>
      </c>
      <c r="I28" s="40">
        <f t="shared" si="3"/>
        <v>0.26714958411241141</v>
      </c>
      <c r="J28" s="40">
        <f t="shared" si="4"/>
        <v>8.014487523372342E-2</v>
      </c>
    </row>
    <row r="29" spans="1:15" x14ac:dyDescent="0.25">
      <c r="A29" t="s">
        <v>26</v>
      </c>
      <c r="B29" s="1">
        <v>64</v>
      </c>
      <c r="C29" s="1">
        <v>43</v>
      </c>
      <c r="D29" s="35">
        <v>325195</v>
      </c>
      <c r="E29" s="35">
        <v>767608</v>
      </c>
      <c r="F29">
        <f t="shared" si="1"/>
        <v>0.49249154696683661</v>
      </c>
      <c r="G29">
        <f t="shared" si="0"/>
        <v>0.57290492634282852</v>
      </c>
      <c r="H29" s="40">
        <f t="shared" si="2"/>
        <v>0.57290492634282852</v>
      </c>
      <c r="I29" s="40">
        <f t="shared" si="3"/>
        <v>0.28645246317141426</v>
      </c>
      <c r="J29" s="40">
        <f t="shared" si="4"/>
        <v>8.593573895142427E-2</v>
      </c>
    </row>
    <row r="30" spans="1:15" x14ac:dyDescent="0.25">
      <c r="A30" t="s">
        <v>27</v>
      </c>
      <c r="B30" s="1">
        <v>86</v>
      </c>
      <c r="C30" s="1">
        <v>26</v>
      </c>
      <c r="D30" s="35">
        <v>49972</v>
      </c>
      <c r="E30" s="35">
        <v>402388</v>
      </c>
      <c r="F30">
        <f t="shared" si="1"/>
        <v>0.32628172252188525</v>
      </c>
      <c r="G30">
        <f t="shared" si="0"/>
        <v>0.34205794794706279</v>
      </c>
      <c r="H30" s="40">
        <f t="shared" si="2"/>
        <v>0.34205794794706279</v>
      </c>
      <c r="I30" s="40">
        <f t="shared" si="3"/>
        <v>0.1710289739735314</v>
      </c>
      <c r="J30" s="40">
        <f t="shared" si="4"/>
        <v>5.130869219205942E-2</v>
      </c>
    </row>
    <row r="31" spans="1:15" x14ac:dyDescent="0.25">
      <c r="A31" t="s">
        <v>28</v>
      </c>
      <c r="B31" s="1">
        <v>91</v>
      </c>
      <c r="C31" s="1">
        <v>39</v>
      </c>
      <c r="D31" s="35">
        <v>96923</v>
      </c>
      <c r="E31" s="35">
        <v>823522</v>
      </c>
      <c r="F31">
        <f t="shared" si="1"/>
        <v>0.44475607993959443</v>
      </c>
      <c r="G31">
        <f t="shared" si="0"/>
        <v>0.50660566658276995</v>
      </c>
      <c r="H31" s="40">
        <f t="shared" si="2"/>
        <v>0.50660566658276995</v>
      </c>
      <c r="I31" s="40">
        <f t="shared" si="3"/>
        <v>0.25330283329138498</v>
      </c>
      <c r="J31" s="40">
        <f t="shared" si="4"/>
        <v>7.5990849987415496E-2</v>
      </c>
    </row>
    <row r="32" spans="1:15" x14ac:dyDescent="0.25">
      <c r="A32" t="s">
        <v>29</v>
      </c>
      <c r="B32" s="1">
        <v>69</v>
      </c>
      <c r="C32" s="1">
        <v>22</v>
      </c>
      <c r="D32" s="35">
        <v>60995</v>
      </c>
      <c r="E32" s="35">
        <v>618261</v>
      </c>
      <c r="F32">
        <f t="shared" si="1"/>
        <v>0.26220448549589548</v>
      </c>
      <c r="G32">
        <f t="shared" si="0"/>
        <v>0.25306178541096586</v>
      </c>
      <c r="H32" s="40">
        <f t="shared" si="2"/>
        <v>0.25306178541096586</v>
      </c>
      <c r="I32" s="40">
        <f t="shared" si="3"/>
        <v>0.12653089270548293</v>
      </c>
      <c r="J32" s="40">
        <f t="shared" si="4"/>
        <v>3.7959267811644874E-2</v>
      </c>
    </row>
    <row r="33" spans="1:15" x14ac:dyDescent="0.25">
      <c r="A33" t="s">
        <v>30</v>
      </c>
      <c r="B33" s="1">
        <v>93</v>
      </c>
      <c r="C33" s="1">
        <v>39</v>
      </c>
      <c r="D33" s="35">
        <v>92836</v>
      </c>
      <c r="E33" s="35">
        <v>395098</v>
      </c>
      <c r="F33">
        <f t="shared" si="1"/>
        <v>0.49274225612480382</v>
      </c>
      <c r="G33">
        <f t="shared" si="0"/>
        <v>0.57325313350667195</v>
      </c>
      <c r="H33" s="40">
        <f t="shared" si="2"/>
        <v>0.57325313350667195</v>
      </c>
      <c r="I33" s="40">
        <f t="shared" si="3"/>
        <v>0.28662656675333598</v>
      </c>
      <c r="J33" s="40">
        <f t="shared" si="4"/>
        <v>8.5987970026000796E-2</v>
      </c>
    </row>
    <row r="34" spans="1:15" x14ac:dyDescent="0.25">
      <c r="A34" t="s">
        <v>31</v>
      </c>
      <c r="B34" s="1">
        <v>74</v>
      </c>
      <c r="C34" s="1">
        <v>42</v>
      </c>
      <c r="D34" s="35">
        <v>617651</v>
      </c>
      <c r="E34" s="35">
        <v>1342229</v>
      </c>
      <c r="F34">
        <f t="shared" si="1"/>
        <v>0.52084715390738212</v>
      </c>
      <c r="G34">
        <f t="shared" si="0"/>
        <v>0.61228771376025282</v>
      </c>
      <c r="H34" s="40">
        <f t="shared" si="2"/>
        <v>0.61228771376025282</v>
      </c>
      <c r="I34" s="40">
        <f t="shared" si="3"/>
        <v>0.30614385688012641</v>
      </c>
      <c r="J34" s="40">
        <f t="shared" si="4"/>
        <v>9.1843157064037922E-2</v>
      </c>
    </row>
    <row r="35" spans="1:15" ht="15.75" x14ac:dyDescent="0.25">
      <c r="A35" t="s">
        <v>32</v>
      </c>
      <c r="B35" s="1">
        <v>80</v>
      </c>
      <c r="C35" s="1">
        <v>20</v>
      </c>
      <c r="D35" s="35">
        <v>57114</v>
      </c>
      <c r="E35" s="35">
        <v>982723</v>
      </c>
      <c r="F35">
        <f t="shared" si="1"/>
        <v>0.23295554976404959</v>
      </c>
      <c r="G35">
        <f t="shared" si="0"/>
        <v>0.21243826356117998</v>
      </c>
      <c r="H35" s="40">
        <f t="shared" si="2"/>
        <v>0.21243826356117998</v>
      </c>
      <c r="I35" s="40">
        <f t="shared" si="3"/>
        <v>0.10621913178058999</v>
      </c>
      <c r="J35" s="40">
        <f t="shared" si="4"/>
        <v>3.1865739534176998E-2</v>
      </c>
      <c r="O35" s="5"/>
    </row>
    <row r="36" spans="1:15" ht="15.75" x14ac:dyDescent="0.25">
      <c r="A36" t="s">
        <v>33</v>
      </c>
      <c r="B36" s="1">
        <v>65</v>
      </c>
      <c r="C36" s="1">
        <v>33</v>
      </c>
      <c r="D36" s="35">
        <v>279689</v>
      </c>
      <c r="E36" s="35">
        <v>560438</v>
      </c>
      <c r="F36">
        <f t="shared" si="1"/>
        <v>0.43653208383970521</v>
      </c>
      <c r="G36">
        <f t="shared" si="0"/>
        <v>0.49518344977736828</v>
      </c>
      <c r="H36" s="40">
        <f t="shared" si="2"/>
        <v>0.49518344977736828</v>
      </c>
      <c r="I36" s="40">
        <f t="shared" si="3"/>
        <v>0.24759172488868414</v>
      </c>
      <c r="J36" s="40">
        <f t="shared" si="4"/>
        <v>7.4277517466605242E-2</v>
      </c>
      <c r="L36" s="5"/>
    </row>
    <row r="37" spans="1:15" ht="15.75" x14ac:dyDescent="0.25">
      <c r="A37" t="s">
        <v>34</v>
      </c>
      <c r="B37" s="1">
        <v>74</v>
      </c>
      <c r="C37" s="1">
        <v>36</v>
      </c>
      <c r="D37" s="35">
        <v>92095</v>
      </c>
      <c r="E37" s="35">
        <v>800334</v>
      </c>
      <c r="F37">
        <f t="shared" si="1"/>
        <v>0.39921443610640173</v>
      </c>
      <c r="G37">
        <f t="shared" si="0"/>
        <v>0.44335338348111342</v>
      </c>
      <c r="H37" s="40">
        <f t="shared" si="2"/>
        <v>0.44335338348111342</v>
      </c>
      <c r="I37" s="40">
        <f t="shared" si="3"/>
        <v>0.22167669174055671</v>
      </c>
      <c r="J37" s="40">
        <f t="shared" si="4"/>
        <v>6.6503007522167007E-2</v>
      </c>
      <c r="L37" s="5"/>
    </row>
    <row r="38" spans="1:15" ht="15.75" x14ac:dyDescent="0.25">
      <c r="A38" t="s">
        <v>35</v>
      </c>
      <c r="B38" s="1">
        <v>70</v>
      </c>
      <c r="C38" s="1">
        <v>36</v>
      </c>
      <c r="D38" s="35">
        <v>205060</v>
      </c>
      <c r="E38" s="35">
        <v>714577</v>
      </c>
      <c r="F38">
        <f t="shared" si="1"/>
        <v>0.43581295663397623</v>
      </c>
      <c r="G38">
        <f t="shared" si="0"/>
        <v>0.49418466199163358</v>
      </c>
      <c r="H38" s="40">
        <f t="shared" si="2"/>
        <v>0.49418466199163358</v>
      </c>
      <c r="I38" s="40">
        <f t="shared" si="3"/>
        <v>0.24709233099581679</v>
      </c>
      <c r="J38" s="40">
        <f t="shared" si="4"/>
        <v>7.4127699298745034E-2</v>
      </c>
      <c r="L38" s="6"/>
    </row>
    <row r="39" spans="1:15" ht="15.75" x14ac:dyDescent="0.25">
      <c r="A39" t="s">
        <v>36</v>
      </c>
      <c r="B39" s="1">
        <v>76</v>
      </c>
      <c r="C39" s="1">
        <v>45</v>
      </c>
      <c r="D39" s="35">
        <v>219185</v>
      </c>
      <c r="E39" s="35">
        <v>1624135</v>
      </c>
      <c r="F39">
        <f t="shared" si="1"/>
        <v>0.48686139682746349</v>
      </c>
      <c r="G39">
        <f t="shared" si="0"/>
        <v>0.56508527337147696</v>
      </c>
      <c r="H39" s="40">
        <f t="shared" si="2"/>
        <v>0.56508527337147696</v>
      </c>
      <c r="I39" s="40">
        <f t="shared" si="3"/>
        <v>0.28254263668573848</v>
      </c>
      <c r="J39" s="40">
        <f t="shared" si="4"/>
        <v>8.4762791005721538E-2</v>
      </c>
      <c r="L39" s="6"/>
    </row>
    <row r="40" spans="1:15" x14ac:dyDescent="0.25">
      <c r="A40" t="s">
        <v>37</v>
      </c>
      <c r="B40" s="1">
        <v>39</v>
      </c>
      <c r="C40" s="1">
        <v>46</v>
      </c>
      <c r="D40" s="35">
        <v>168042</v>
      </c>
      <c r="E40" s="35">
        <v>447692</v>
      </c>
      <c r="F40">
        <f t="shared" si="1"/>
        <v>0.4408960687569633</v>
      </c>
      <c r="G40">
        <f t="shared" si="0"/>
        <v>0.50124453994022677</v>
      </c>
      <c r="H40" s="40">
        <f t="shared" si="2"/>
        <v>0.50124453994022677</v>
      </c>
      <c r="I40" s="40">
        <f t="shared" si="3"/>
        <v>0.25062226997011339</v>
      </c>
      <c r="J40" s="40">
        <f t="shared" si="4"/>
        <v>7.5186680991034011E-2</v>
      </c>
    </row>
    <row r="41" spans="1:15" x14ac:dyDescent="0.25">
      <c r="A41" t="s">
        <v>38</v>
      </c>
      <c r="B41" s="1">
        <v>60</v>
      </c>
      <c r="C41" s="1">
        <v>39</v>
      </c>
      <c r="D41" s="35">
        <v>229271</v>
      </c>
      <c r="E41" s="35">
        <v>1297469</v>
      </c>
      <c r="F41">
        <f t="shared" si="1"/>
        <v>0.42153576247429164</v>
      </c>
      <c r="G41">
        <f t="shared" si="0"/>
        <v>0.47435522565873833</v>
      </c>
      <c r="H41" s="40">
        <f t="shared" si="2"/>
        <v>0.47435522565873833</v>
      </c>
      <c r="I41" s="40">
        <f t="shared" si="3"/>
        <v>0.23717761282936917</v>
      </c>
      <c r="J41" s="40">
        <f t="shared" si="4"/>
        <v>7.1153283848810742E-2</v>
      </c>
    </row>
    <row r="42" spans="1:15" x14ac:dyDescent="0.25">
      <c r="A42" t="s">
        <v>39</v>
      </c>
      <c r="B42" s="1">
        <v>76</v>
      </c>
      <c r="C42" s="1">
        <v>33</v>
      </c>
      <c r="D42" s="35">
        <v>88464</v>
      </c>
      <c r="E42" s="35">
        <v>737372</v>
      </c>
      <c r="F42">
        <f t="shared" si="1"/>
        <v>0.37606183310003444</v>
      </c>
      <c r="G42">
        <f t="shared" si="0"/>
        <v>0.41119699041671443</v>
      </c>
      <c r="H42" s="40">
        <f t="shared" si="2"/>
        <v>0.41119699041671443</v>
      </c>
      <c r="I42" s="40">
        <f t="shared" si="3"/>
        <v>0.20559849520835721</v>
      </c>
      <c r="J42" s="40">
        <f t="shared" si="4"/>
        <v>6.167954856250716E-2</v>
      </c>
    </row>
    <row r="43" spans="1:15" x14ac:dyDescent="0.25">
      <c r="A43" t="s">
        <v>40</v>
      </c>
      <c r="B43" s="1">
        <v>62</v>
      </c>
      <c r="C43" s="1">
        <v>26</v>
      </c>
      <c r="D43" s="35">
        <v>99504</v>
      </c>
      <c r="E43" s="35">
        <v>863503</v>
      </c>
      <c r="F43">
        <f t="shared" si="1"/>
        <v>0.29719748662263101</v>
      </c>
      <c r="G43">
        <f t="shared" si="0"/>
        <v>0.30166317586476521</v>
      </c>
      <c r="H43" s="40">
        <f t="shared" si="2"/>
        <v>0.30166317586476521</v>
      </c>
      <c r="I43" s="40">
        <f t="shared" si="3"/>
        <v>0.1508315879323826</v>
      </c>
      <c r="J43" s="40">
        <f t="shared" si="4"/>
        <v>4.5249476379714777E-2</v>
      </c>
    </row>
    <row r="44" spans="1:15" x14ac:dyDescent="0.25">
      <c r="A44" t="s">
        <v>41</v>
      </c>
      <c r="B44" s="1">
        <v>76</v>
      </c>
      <c r="C44" s="1">
        <v>30</v>
      </c>
      <c r="D44" s="35">
        <v>579858</v>
      </c>
      <c r="E44" s="35">
        <v>527897</v>
      </c>
      <c r="F44">
        <f t="shared" si="1"/>
        <v>0.54078851370564796</v>
      </c>
      <c r="G44">
        <f t="shared" si="0"/>
        <v>0.63998404681339982</v>
      </c>
      <c r="H44" s="40">
        <f t="shared" si="2"/>
        <v>0.63998404681339982</v>
      </c>
      <c r="I44" s="40">
        <f t="shared" si="3"/>
        <v>0.31999202340669991</v>
      </c>
      <c r="J44" s="40">
        <f t="shared" si="4"/>
        <v>9.5997607022009976E-2</v>
      </c>
    </row>
    <row r="45" spans="1:15" x14ac:dyDescent="0.25">
      <c r="A45" t="s">
        <v>42</v>
      </c>
      <c r="B45" s="1">
        <v>56</v>
      </c>
      <c r="C45" s="1">
        <v>22</v>
      </c>
      <c r="D45" s="35">
        <v>133488</v>
      </c>
      <c r="E45" s="35">
        <v>968413</v>
      </c>
      <c r="F45">
        <f t="shared" si="1"/>
        <v>0.26118874563141337</v>
      </c>
      <c r="G45">
        <f t="shared" si="0"/>
        <v>0.25165103559918517</v>
      </c>
      <c r="H45" s="40">
        <f t="shared" si="2"/>
        <v>0.25165103559918517</v>
      </c>
      <c r="I45" s="40">
        <f t="shared" si="3"/>
        <v>0.12582551779959258</v>
      </c>
      <c r="J45" s="40">
        <f t="shared" si="4"/>
        <v>3.7747655339877777E-2</v>
      </c>
    </row>
    <row r="46" spans="1:15" x14ac:dyDescent="0.25">
      <c r="A46" t="s">
        <v>43</v>
      </c>
      <c r="B46" s="1">
        <v>65</v>
      </c>
      <c r="C46" s="1">
        <v>28</v>
      </c>
      <c r="D46" s="35">
        <v>180493</v>
      </c>
      <c r="E46" s="35">
        <v>868109</v>
      </c>
      <c r="F46">
        <f t="shared" si="1"/>
        <v>0.34368709004941822</v>
      </c>
      <c r="G46">
        <f t="shared" si="0"/>
        <v>0.36623206951308079</v>
      </c>
      <c r="H46" s="40">
        <f t="shared" si="2"/>
        <v>0.36623206951308079</v>
      </c>
      <c r="I46" s="40">
        <f t="shared" si="3"/>
        <v>0.1831160347565404</v>
      </c>
      <c r="J46" s="40">
        <f t="shared" si="4"/>
        <v>5.4934810426962119E-2</v>
      </c>
    </row>
    <row r="47" spans="1:15" x14ac:dyDescent="0.25">
      <c r="A47" t="s">
        <v>44</v>
      </c>
      <c r="B47" s="1">
        <v>84</v>
      </c>
      <c r="C47" s="1">
        <v>35</v>
      </c>
      <c r="D47" s="35">
        <v>195644</v>
      </c>
      <c r="E47" s="35">
        <v>1121763</v>
      </c>
      <c r="F47">
        <f t="shared" si="1"/>
        <v>0.42276836998740708</v>
      </c>
      <c r="G47">
        <f t="shared" si="0"/>
        <v>0.47606718053806529</v>
      </c>
      <c r="H47" s="40">
        <f t="shared" si="2"/>
        <v>0.47606718053806529</v>
      </c>
      <c r="I47" s="40">
        <f t="shared" si="3"/>
        <v>0.23803359026903265</v>
      </c>
      <c r="J47" s="40">
        <f t="shared" si="4"/>
        <v>7.1410077080709788E-2</v>
      </c>
    </row>
    <row r="48" spans="1:15" x14ac:dyDescent="0.25">
      <c r="A48" t="s">
        <v>45</v>
      </c>
      <c r="B48" s="1">
        <v>84</v>
      </c>
      <c r="C48" s="1">
        <v>36</v>
      </c>
      <c r="D48" s="35">
        <v>47305</v>
      </c>
      <c r="E48" s="35">
        <v>636674</v>
      </c>
      <c r="F48">
        <f t="shared" si="1"/>
        <v>0.39319751044988221</v>
      </c>
      <c r="G48">
        <f t="shared" si="0"/>
        <v>0.43499654229150297</v>
      </c>
      <c r="H48" s="40">
        <f t="shared" si="2"/>
        <v>0.43499654229150297</v>
      </c>
      <c r="I48" s="40">
        <f t="shared" si="3"/>
        <v>0.21749827114575149</v>
      </c>
      <c r="J48" s="40">
        <f t="shared" si="4"/>
        <v>6.5249481343725449E-2</v>
      </c>
    </row>
    <row r="49" spans="1:11" x14ac:dyDescent="0.25">
      <c r="A49" t="s">
        <v>46</v>
      </c>
      <c r="B49" s="1">
        <v>26</v>
      </c>
      <c r="C49" s="1" t="s">
        <v>52</v>
      </c>
      <c r="D49" s="37">
        <f>B56</f>
        <v>4232087</v>
      </c>
      <c r="E49" s="37" t="s">
        <v>52</v>
      </c>
      <c r="F49" t="e">
        <f t="shared" si="1"/>
        <v>#VALUE!</v>
      </c>
      <c r="G49" t="e">
        <f>AVERAGE(G3:G48)</f>
        <v>#VALUE!</v>
      </c>
      <c r="H49" s="40" t="e">
        <f t="shared" si="2"/>
        <v>#VALUE!</v>
      </c>
      <c r="I49" s="40" t="e">
        <f t="shared" si="3"/>
        <v>#VALUE!</v>
      </c>
      <c r="J49" s="40" t="e">
        <f t="shared" si="4"/>
        <v>#VALUE!</v>
      </c>
    </row>
    <row r="50" spans="1:11" s="2" customFormat="1" x14ac:dyDescent="0.25">
      <c r="A50" s="2" t="s">
        <v>51</v>
      </c>
      <c r="B50" s="3">
        <f>AVERAGE(B3:B49)</f>
        <v>67.477272727272734</v>
      </c>
      <c r="C50" s="3">
        <f>AVERAGE(C3:C49)</f>
        <v>30.4</v>
      </c>
      <c r="D50" s="38"/>
      <c r="E50" s="38"/>
      <c r="F50" s="3"/>
      <c r="G50" s="3"/>
      <c r="H50" s="41"/>
      <c r="I50" s="41"/>
      <c r="J50" s="41"/>
      <c r="K50" s="3"/>
    </row>
    <row r="52" spans="1:11" s="2" customFormat="1" x14ac:dyDescent="0.25">
      <c r="A52" s="2" t="s">
        <v>53</v>
      </c>
      <c r="B52" s="4">
        <v>0.75</v>
      </c>
      <c r="D52" s="34"/>
      <c r="E52" s="34"/>
      <c r="H52" s="8"/>
      <c r="I52" s="8"/>
      <c r="J52" s="8"/>
    </row>
    <row r="55" spans="1:11" x14ac:dyDescent="0.25">
      <c r="A55" s="29" t="s">
        <v>132</v>
      </c>
      <c r="B55" s="32" t="s">
        <v>133</v>
      </c>
      <c r="C55" s="29" t="s">
        <v>47</v>
      </c>
      <c r="D55" s="39" t="s">
        <v>48</v>
      </c>
    </row>
    <row r="56" spans="1:11" x14ac:dyDescent="0.25">
      <c r="A56" s="29" t="s">
        <v>134</v>
      </c>
      <c r="B56" s="30">
        <v>4232087</v>
      </c>
      <c r="C56" s="30">
        <v>3133518</v>
      </c>
      <c r="D56" s="37">
        <f>B56-C56</f>
        <v>1098569</v>
      </c>
    </row>
    <row r="57" spans="1:11" x14ac:dyDescent="0.25">
      <c r="A57" s="29" t="s">
        <v>135</v>
      </c>
      <c r="B57" s="30">
        <v>1145259</v>
      </c>
      <c r="C57" s="31">
        <v>938131</v>
      </c>
      <c r="D57" s="37">
        <f t="shared" ref="D57:D102" si="5">B57-C57</f>
        <v>207128</v>
      </c>
    </row>
    <row r="58" spans="1:11" x14ac:dyDescent="0.25">
      <c r="A58" s="33" t="s">
        <v>136</v>
      </c>
      <c r="B58" s="30">
        <v>792698</v>
      </c>
      <c r="C58" s="30">
        <v>112908</v>
      </c>
      <c r="D58" s="37">
        <f t="shared" si="5"/>
        <v>679790</v>
      </c>
    </row>
    <row r="59" spans="1:11" x14ac:dyDescent="0.25">
      <c r="A59" s="33" t="s">
        <v>137</v>
      </c>
      <c r="B59" s="30">
        <v>1353042</v>
      </c>
      <c r="C59" s="30">
        <v>275162</v>
      </c>
      <c r="D59" s="37">
        <f t="shared" si="5"/>
        <v>1077880</v>
      </c>
    </row>
    <row r="60" spans="1:11" x14ac:dyDescent="0.25">
      <c r="A60" s="29" t="s">
        <v>138</v>
      </c>
      <c r="B60" s="30">
        <v>292885</v>
      </c>
      <c r="C60" s="30">
        <v>36065</v>
      </c>
      <c r="D60" s="37">
        <f t="shared" si="5"/>
        <v>256820</v>
      </c>
    </row>
    <row r="61" spans="1:11" x14ac:dyDescent="0.25">
      <c r="A61" s="33" t="s">
        <v>139</v>
      </c>
      <c r="B61" s="30">
        <v>123842</v>
      </c>
      <c r="C61" s="30">
        <v>18382</v>
      </c>
      <c r="D61" s="37">
        <f t="shared" si="5"/>
        <v>105460</v>
      </c>
    </row>
    <row r="62" spans="1:11" x14ac:dyDescent="0.25">
      <c r="A62" s="29" t="s">
        <v>140</v>
      </c>
      <c r="B62" s="30">
        <v>347195</v>
      </c>
      <c r="C62" s="30">
        <v>104994</v>
      </c>
      <c r="D62" s="37">
        <f t="shared" si="5"/>
        <v>242201</v>
      </c>
    </row>
    <row r="63" spans="1:11" x14ac:dyDescent="0.25">
      <c r="A63" s="33" t="s">
        <v>141</v>
      </c>
      <c r="B63" s="30">
        <v>423931</v>
      </c>
      <c r="C63" s="30">
        <v>136052</v>
      </c>
      <c r="D63" s="37">
        <f t="shared" si="5"/>
        <v>287879</v>
      </c>
    </row>
    <row r="64" spans="1:11" x14ac:dyDescent="0.25">
      <c r="A64" s="33" t="s">
        <v>142</v>
      </c>
      <c r="B64" s="30">
        <v>450385</v>
      </c>
      <c r="C64" s="30">
        <v>91300</v>
      </c>
      <c r="D64" s="37">
        <f t="shared" si="5"/>
        <v>359085</v>
      </c>
    </row>
    <row r="65" spans="1:4" x14ac:dyDescent="0.25">
      <c r="A65" s="33" t="s">
        <v>143</v>
      </c>
      <c r="B65" s="30">
        <v>697922</v>
      </c>
      <c r="C65" s="30">
        <v>159901</v>
      </c>
      <c r="D65" s="37">
        <f t="shared" si="5"/>
        <v>538021</v>
      </c>
    </row>
    <row r="66" spans="1:4" x14ac:dyDescent="0.25">
      <c r="A66" s="33" t="s">
        <v>144</v>
      </c>
      <c r="B66" s="30">
        <v>312698</v>
      </c>
      <c r="C66" s="30">
        <v>64249</v>
      </c>
      <c r="D66" s="37">
        <f t="shared" si="5"/>
        <v>248449</v>
      </c>
    </row>
    <row r="67" spans="1:4" x14ac:dyDescent="0.25">
      <c r="A67" s="33" t="s">
        <v>145</v>
      </c>
      <c r="B67" s="30">
        <v>153875</v>
      </c>
      <c r="C67" s="30">
        <v>61162</v>
      </c>
      <c r="D67" s="37">
        <f t="shared" si="5"/>
        <v>92713</v>
      </c>
    </row>
    <row r="68" spans="1:4" x14ac:dyDescent="0.25">
      <c r="A68" s="33" t="s">
        <v>146</v>
      </c>
      <c r="B68" s="30">
        <v>1455849</v>
      </c>
      <c r="C68" s="30">
        <v>94753</v>
      </c>
      <c r="D68" s="37">
        <f t="shared" si="5"/>
        <v>1361096</v>
      </c>
    </row>
    <row r="69" spans="1:4" x14ac:dyDescent="0.25">
      <c r="A69" s="33" t="s">
        <v>147</v>
      </c>
      <c r="B69" s="30">
        <v>392095</v>
      </c>
      <c r="C69" s="30">
        <v>71885</v>
      </c>
      <c r="D69" s="37">
        <f t="shared" si="5"/>
        <v>320210</v>
      </c>
    </row>
    <row r="70" spans="1:4" x14ac:dyDescent="0.25">
      <c r="A70" s="33" t="s">
        <v>148</v>
      </c>
      <c r="B70" s="30">
        <v>554079</v>
      </c>
      <c r="C70" s="30">
        <v>82915</v>
      </c>
      <c r="D70" s="37">
        <f t="shared" si="5"/>
        <v>471164</v>
      </c>
    </row>
    <row r="71" spans="1:4" x14ac:dyDescent="0.25">
      <c r="A71" s="33" t="s">
        <v>149</v>
      </c>
      <c r="B71" s="30">
        <v>1086599</v>
      </c>
      <c r="C71" s="30">
        <v>125538</v>
      </c>
      <c r="D71" s="37">
        <f t="shared" si="5"/>
        <v>961061</v>
      </c>
    </row>
    <row r="72" spans="1:4" x14ac:dyDescent="0.25">
      <c r="A72" s="33" t="s">
        <v>150</v>
      </c>
      <c r="B72" s="30">
        <v>1179215</v>
      </c>
      <c r="C72" s="30">
        <v>562425</v>
      </c>
      <c r="D72" s="37">
        <f t="shared" si="5"/>
        <v>616790</v>
      </c>
    </row>
    <row r="73" spans="1:4" x14ac:dyDescent="0.25">
      <c r="A73" s="33" t="s">
        <v>151</v>
      </c>
      <c r="B73" s="30">
        <v>949298</v>
      </c>
      <c r="C73" s="30">
        <v>38028</v>
      </c>
      <c r="D73" s="37">
        <f t="shared" si="5"/>
        <v>911270</v>
      </c>
    </row>
    <row r="74" spans="1:4" x14ac:dyDescent="0.25">
      <c r="A74" s="33" t="s">
        <v>152</v>
      </c>
      <c r="B74" s="30">
        <v>673000</v>
      </c>
      <c r="C74" s="30">
        <v>83948</v>
      </c>
      <c r="D74" s="37">
        <f t="shared" si="5"/>
        <v>589052</v>
      </c>
    </row>
    <row r="75" spans="1:4" x14ac:dyDescent="0.25">
      <c r="A75" s="33" t="s">
        <v>153</v>
      </c>
      <c r="B75" s="30">
        <v>782864</v>
      </c>
      <c r="C75" s="30">
        <v>139621</v>
      </c>
      <c r="D75" s="37">
        <f t="shared" si="5"/>
        <v>643243</v>
      </c>
    </row>
    <row r="76" spans="1:4" x14ac:dyDescent="0.25">
      <c r="A76" s="33" t="s">
        <v>154</v>
      </c>
      <c r="B76" s="30">
        <v>596030</v>
      </c>
      <c r="C76" s="30">
        <v>60762</v>
      </c>
      <c r="D76" s="37">
        <f t="shared" si="5"/>
        <v>535268</v>
      </c>
    </row>
    <row r="77" spans="1:4" x14ac:dyDescent="0.25">
      <c r="A77" s="33" t="s">
        <v>155</v>
      </c>
      <c r="B77" s="30">
        <v>1063721</v>
      </c>
      <c r="C77" s="30">
        <v>107551</v>
      </c>
      <c r="D77" s="37">
        <f t="shared" si="5"/>
        <v>956170</v>
      </c>
    </row>
    <row r="78" spans="1:4" x14ac:dyDescent="0.25">
      <c r="A78" s="33" t="s">
        <v>156</v>
      </c>
      <c r="B78" s="30">
        <v>1831800</v>
      </c>
      <c r="C78" s="30">
        <v>936411</v>
      </c>
      <c r="D78" s="37">
        <f t="shared" si="5"/>
        <v>895389</v>
      </c>
    </row>
    <row r="79" spans="1:4" x14ac:dyDescent="0.25">
      <c r="A79" s="33" t="s">
        <v>157</v>
      </c>
      <c r="B79" s="30">
        <v>1045579</v>
      </c>
      <c r="C79" s="30">
        <v>102886</v>
      </c>
      <c r="D79" s="37">
        <f t="shared" si="5"/>
        <v>942693</v>
      </c>
    </row>
    <row r="80" spans="1:4" x14ac:dyDescent="0.25">
      <c r="A80" s="29" t="s">
        <v>158</v>
      </c>
      <c r="B80" s="30">
        <v>626832</v>
      </c>
      <c r="C80" s="30">
        <v>34046</v>
      </c>
      <c r="D80" s="37">
        <f t="shared" si="5"/>
        <v>592786</v>
      </c>
    </row>
    <row r="81" spans="1:4" x14ac:dyDescent="0.25">
      <c r="A81" s="33" t="s">
        <v>159</v>
      </c>
      <c r="B81" s="30">
        <v>273804</v>
      </c>
      <c r="C81" s="30">
        <v>36353</v>
      </c>
      <c r="D81" s="37">
        <f t="shared" si="5"/>
        <v>237451</v>
      </c>
    </row>
    <row r="82" spans="1:4" x14ac:dyDescent="0.25">
      <c r="A82" s="33" t="s">
        <v>160</v>
      </c>
      <c r="B82" s="30">
        <v>1001005</v>
      </c>
      <c r="C82" s="30">
        <v>117846</v>
      </c>
      <c r="D82" s="37">
        <f t="shared" si="5"/>
        <v>883159</v>
      </c>
    </row>
    <row r="83" spans="1:4" x14ac:dyDescent="0.25">
      <c r="A83" s="29" t="s">
        <v>161</v>
      </c>
      <c r="B83" s="30">
        <v>1092803</v>
      </c>
      <c r="C83" s="30">
        <v>325195</v>
      </c>
      <c r="D83" s="37">
        <f t="shared" si="5"/>
        <v>767608</v>
      </c>
    </row>
    <row r="84" spans="1:4" x14ac:dyDescent="0.25">
      <c r="A84" s="29" t="s">
        <v>162</v>
      </c>
      <c r="B84" s="30">
        <v>452360</v>
      </c>
      <c r="C84" s="30">
        <v>49972</v>
      </c>
      <c r="D84" s="37">
        <f t="shared" si="5"/>
        <v>402388</v>
      </c>
    </row>
    <row r="85" spans="1:4" x14ac:dyDescent="0.25">
      <c r="A85" s="33" t="s">
        <v>163</v>
      </c>
      <c r="B85" s="30">
        <v>920445</v>
      </c>
      <c r="C85" s="30">
        <v>96923</v>
      </c>
      <c r="D85" s="37">
        <f t="shared" si="5"/>
        <v>823522</v>
      </c>
    </row>
    <row r="86" spans="1:4" x14ac:dyDescent="0.25">
      <c r="A86" s="33" t="s">
        <v>164</v>
      </c>
      <c r="B86" s="30">
        <v>679256</v>
      </c>
      <c r="C86" s="30">
        <v>60995</v>
      </c>
      <c r="D86" s="37">
        <f t="shared" si="5"/>
        <v>618261</v>
      </c>
    </row>
    <row r="87" spans="1:4" x14ac:dyDescent="0.25">
      <c r="A87" s="33" t="s">
        <v>165</v>
      </c>
      <c r="B87" s="30">
        <v>487934</v>
      </c>
      <c r="C87" s="30">
        <v>92836</v>
      </c>
      <c r="D87" s="37">
        <f t="shared" si="5"/>
        <v>395098</v>
      </c>
    </row>
    <row r="88" spans="1:4" x14ac:dyDescent="0.25">
      <c r="A88" s="33" t="s">
        <v>166</v>
      </c>
      <c r="B88" s="30">
        <v>1959880</v>
      </c>
      <c r="C88" s="30">
        <v>617651</v>
      </c>
      <c r="D88" s="37">
        <f t="shared" si="5"/>
        <v>1342229</v>
      </c>
    </row>
    <row r="89" spans="1:4" x14ac:dyDescent="0.25">
      <c r="A89" s="33" t="s">
        <v>167</v>
      </c>
      <c r="B89" s="30">
        <v>1039837</v>
      </c>
      <c r="C89" s="30">
        <v>57114</v>
      </c>
      <c r="D89" s="37">
        <f t="shared" si="5"/>
        <v>982723</v>
      </c>
    </row>
    <row r="90" spans="1:4" x14ac:dyDescent="0.25">
      <c r="A90" s="33" t="s">
        <v>168</v>
      </c>
      <c r="B90" s="30">
        <v>840127</v>
      </c>
      <c r="C90" s="30">
        <v>279689</v>
      </c>
      <c r="D90" s="37">
        <f t="shared" si="5"/>
        <v>560438</v>
      </c>
    </row>
    <row r="91" spans="1:4" x14ac:dyDescent="0.25">
      <c r="A91" s="33" t="s">
        <v>169</v>
      </c>
      <c r="B91" s="30">
        <v>892429</v>
      </c>
      <c r="C91" s="30">
        <v>92095</v>
      </c>
      <c r="D91" s="37">
        <f t="shared" si="5"/>
        <v>800334</v>
      </c>
    </row>
    <row r="92" spans="1:4" x14ac:dyDescent="0.25">
      <c r="A92" s="33" t="s">
        <v>170</v>
      </c>
      <c r="B92" s="30">
        <v>919637</v>
      </c>
      <c r="C92" s="30">
        <v>205060</v>
      </c>
      <c r="D92" s="37">
        <f t="shared" si="5"/>
        <v>714577</v>
      </c>
    </row>
    <row r="93" spans="1:4" x14ac:dyDescent="0.25">
      <c r="A93" s="33" t="s">
        <v>171</v>
      </c>
      <c r="B93" s="30">
        <v>1843320</v>
      </c>
      <c r="C93" s="30">
        <v>219185</v>
      </c>
      <c r="D93" s="37">
        <f t="shared" si="5"/>
        <v>1624135</v>
      </c>
    </row>
    <row r="94" spans="1:4" x14ac:dyDescent="0.25">
      <c r="A94" s="33" t="s">
        <v>172</v>
      </c>
      <c r="B94" s="30">
        <v>615734</v>
      </c>
      <c r="C94" s="30">
        <v>168042</v>
      </c>
      <c r="D94" s="37">
        <f t="shared" si="5"/>
        <v>447692</v>
      </c>
    </row>
    <row r="95" spans="1:4" x14ac:dyDescent="0.25">
      <c r="A95" s="33" t="s">
        <v>173</v>
      </c>
      <c r="B95" s="30">
        <v>1526740</v>
      </c>
      <c r="C95" s="30">
        <v>229271</v>
      </c>
      <c r="D95" s="37">
        <f t="shared" si="5"/>
        <v>1297469</v>
      </c>
    </row>
    <row r="96" spans="1:4" x14ac:dyDescent="0.25">
      <c r="A96" s="33" t="s">
        <v>174</v>
      </c>
      <c r="B96" s="30">
        <v>825836</v>
      </c>
      <c r="C96" s="30">
        <v>88464</v>
      </c>
      <c r="D96" s="37">
        <f t="shared" si="5"/>
        <v>737372</v>
      </c>
    </row>
    <row r="97" spans="1:4" x14ac:dyDescent="0.25">
      <c r="A97" s="33" t="s">
        <v>175</v>
      </c>
      <c r="B97" s="30">
        <v>963007</v>
      </c>
      <c r="C97" s="30">
        <v>99504</v>
      </c>
      <c r="D97" s="37">
        <f t="shared" si="5"/>
        <v>863503</v>
      </c>
    </row>
    <row r="98" spans="1:4" x14ac:dyDescent="0.25">
      <c r="A98" s="33" t="s">
        <v>176</v>
      </c>
      <c r="B98" s="30">
        <v>1107755</v>
      </c>
      <c r="C98" s="30">
        <v>579858</v>
      </c>
      <c r="D98" s="37">
        <f t="shared" si="5"/>
        <v>527897</v>
      </c>
    </row>
    <row r="99" spans="1:4" x14ac:dyDescent="0.25">
      <c r="A99" s="29" t="s">
        <v>177</v>
      </c>
      <c r="B99" s="30">
        <v>1101901</v>
      </c>
      <c r="C99" s="30">
        <v>133488</v>
      </c>
      <c r="D99" s="37">
        <f t="shared" si="5"/>
        <v>968413</v>
      </c>
    </row>
    <row r="100" spans="1:4" x14ac:dyDescent="0.25">
      <c r="A100" s="33" t="s">
        <v>178</v>
      </c>
      <c r="B100" s="30">
        <v>1048602</v>
      </c>
      <c r="C100" s="30">
        <v>180493</v>
      </c>
      <c r="D100" s="37">
        <f t="shared" si="5"/>
        <v>868109</v>
      </c>
    </row>
    <row r="101" spans="1:4" x14ac:dyDescent="0.25">
      <c r="A101" s="33" t="s">
        <v>179</v>
      </c>
      <c r="B101" s="30">
        <v>1317407</v>
      </c>
      <c r="C101" s="30">
        <v>195644</v>
      </c>
      <c r="D101" s="37">
        <f t="shared" si="5"/>
        <v>1121763</v>
      </c>
    </row>
    <row r="102" spans="1:4" x14ac:dyDescent="0.25">
      <c r="A102" s="33" t="s">
        <v>180</v>
      </c>
      <c r="B102" s="30">
        <v>683979</v>
      </c>
      <c r="C102" s="30">
        <v>47305</v>
      </c>
      <c r="D102" s="37">
        <f t="shared" si="5"/>
        <v>636674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84" r:id="rId4">
          <objectPr defaultSize="0" autoPict="0" r:id="rId5">
            <anchor moveWithCells="1" sizeWithCells="1">
              <from>
                <xdr:col>15</xdr:col>
                <xdr:colOff>95250</xdr:colOff>
                <xdr:row>17</xdr:row>
                <xdr:rowOff>133350</xdr:rowOff>
              </from>
              <to>
                <xdr:col>17</xdr:col>
                <xdr:colOff>142875</xdr:colOff>
                <xdr:row>19</xdr:row>
                <xdr:rowOff>47625</xdr:rowOff>
              </to>
            </anchor>
          </objectPr>
        </oleObject>
      </mc:Choice>
      <mc:Fallback>
        <oleObject progId="Equation.3" shapeId="308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E4" sqref="E4"/>
    </sheetView>
  </sheetViews>
  <sheetFormatPr defaultRowHeight="15" x14ac:dyDescent="0.25"/>
  <cols>
    <col min="2" max="2" width="23.42578125" bestFit="1" customWidth="1"/>
  </cols>
  <sheetData>
    <row r="1" spans="1:7" s="2" customFormat="1" x14ac:dyDescent="0.25">
      <c r="A1" s="2" t="s">
        <v>110</v>
      </c>
      <c r="B1" s="2" t="s">
        <v>111</v>
      </c>
    </row>
    <row r="2" spans="1:7" x14ac:dyDescent="0.25">
      <c r="A2">
        <v>2000</v>
      </c>
      <c r="B2">
        <v>0.34</v>
      </c>
      <c r="G2" t="s">
        <v>112</v>
      </c>
    </row>
    <row r="3" spans="1:7" x14ac:dyDescent="0.25">
      <c r="A3">
        <v>2001</v>
      </c>
      <c r="B3">
        <v>0.28999999999999998</v>
      </c>
    </row>
    <row r="4" spans="1:7" x14ac:dyDescent="0.25">
      <c r="A4">
        <v>2002</v>
      </c>
      <c r="B4">
        <v>0.24</v>
      </c>
    </row>
    <row r="5" spans="1:7" x14ac:dyDescent="0.25">
      <c r="A5">
        <v>2003</v>
      </c>
      <c r="B5">
        <v>0.2</v>
      </c>
    </row>
    <row r="6" spans="1:7" x14ac:dyDescent="0.25">
      <c r="A6">
        <v>2004</v>
      </c>
      <c r="B6">
        <v>0.24</v>
      </c>
    </row>
    <row r="7" spans="1:7" x14ac:dyDescent="0.25">
      <c r="A7">
        <v>2005</v>
      </c>
      <c r="B7">
        <v>0.24</v>
      </c>
    </row>
    <row r="8" spans="1:7" x14ac:dyDescent="0.25">
      <c r="A8">
        <v>2006</v>
      </c>
      <c r="B8">
        <v>0.26</v>
      </c>
    </row>
    <row r="9" spans="1:7" x14ac:dyDescent="0.25">
      <c r="A9">
        <v>2007</v>
      </c>
      <c r="B9">
        <v>0.26</v>
      </c>
    </row>
    <row r="10" spans="1:7" x14ac:dyDescent="0.25">
      <c r="A10">
        <v>2008</v>
      </c>
      <c r="B10">
        <v>0.27</v>
      </c>
    </row>
    <row r="11" spans="1:7" x14ac:dyDescent="0.25">
      <c r="A11">
        <v>2009</v>
      </c>
      <c r="B11">
        <v>0.31</v>
      </c>
    </row>
    <row r="12" spans="1:7" x14ac:dyDescent="0.25">
      <c r="A12">
        <v>2010</v>
      </c>
      <c r="B12">
        <v>0.3</v>
      </c>
    </row>
    <row r="13" spans="1:7" x14ac:dyDescent="0.25">
      <c r="A13">
        <v>2011</v>
      </c>
      <c r="B13">
        <v>0.32</v>
      </c>
    </row>
    <row r="14" spans="1:7" x14ac:dyDescent="0.25">
      <c r="A14">
        <v>2012</v>
      </c>
      <c r="B14">
        <v>0.28999999999999998</v>
      </c>
    </row>
    <row r="15" spans="1:7" x14ac:dyDescent="0.25">
      <c r="A15">
        <v>2013</v>
      </c>
      <c r="B15">
        <v>0.3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5" sqref="D5"/>
    </sheetView>
  </sheetViews>
  <sheetFormatPr defaultRowHeight="15" x14ac:dyDescent="0.25"/>
  <cols>
    <col min="1" max="1" width="18.28515625" customWidth="1"/>
    <col min="8" max="8" width="9.140625" customWidth="1"/>
  </cols>
  <sheetData>
    <row r="1" spans="1:8" x14ac:dyDescent="0.25">
      <c r="C1" t="s">
        <v>56</v>
      </c>
    </row>
    <row r="2" spans="1:8" x14ac:dyDescent="0.25">
      <c r="A2" t="s">
        <v>113</v>
      </c>
      <c r="B2" s="24">
        <v>0.67</v>
      </c>
      <c r="C2" s="40">
        <f>(B2/B4)</f>
        <v>0.83750000000000002</v>
      </c>
      <c r="E2" t="s">
        <v>54</v>
      </c>
    </row>
    <row r="3" spans="1:8" x14ac:dyDescent="0.25">
      <c r="H3" t="s">
        <v>55</v>
      </c>
    </row>
    <row r="4" spans="1:8" x14ac:dyDescent="0.25">
      <c r="A4" t="s">
        <v>114</v>
      </c>
      <c r="B4" s="24">
        <v>0.8</v>
      </c>
      <c r="F4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F9" sqref="F9"/>
    </sheetView>
  </sheetViews>
  <sheetFormatPr defaultRowHeight="15" x14ac:dyDescent="0.25"/>
  <cols>
    <col min="1" max="1" width="18.7109375" customWidth="1"/>
    <col min="2" max="2" width="21.28515625" customWidth="1"/>
    <col min="8" max="8" width="16.42578125" customWidth="1"/>
    <col min="9" max="9" width="14.140625" customWidth="1"/>
    <col min="10" max="10" width="13.5703125" customWidth="1"/>
  </cols>
  <sheetData>
    <row r="1" spans="1:12" s="2" customFormat="1" x14ac:dyDescent="0.25">
      <c r="A1" s="2" t="s">
        <v>184</v>
      </c>
      <c r="B1" s="2" t="s">
        <v>185</v>
      </c>
      <c r="C1" s="2" t="s">
        <v>186</v>
      </c>
      <c r="F1" s="2" t="s">
        <v>187</v>
      </c>
      <c r="I1" s="2" t="s">
        <v>188</v>
      </c>
      <c r="J1" s="2" t="s">
        <v>189</v>
      </c>
      <c r="K1" s="2" t="s">
        <v>125</v>
      </c>
      <c r="L1" s="2" t="s">
        <v>190</v>
      </c>
    </row>
    <row r="2" spans="1:12" s="2" customFormat="1" x14ac:dyDescent="0.25">
      <c r="C2" s="2">
        <v>2010</v>
      </c>
      <c r="D2" s="2">
        <v>2030</v>
      </c>
      <c r="E2" s="2">
        <v>2016</v>
      </c>
      <c r="F2" s="2">
        <v>2010</v>
      </c>
      <c r="G2" s="2">
        <v>2030</v>
      </c>
      <c r="H2" s="2">
        <v>2016</v>
      </c>
    </row>
    <row r="3" spans="1:12" x14ac:dyDescent="0.25">
      <c r="A3" t="s">
        <v>191</v>
      </c>
      <c r="B3" t="s">
        <v>192</v>
      </c>
      <c r="C3">
        <v>228</v>
      </c>
      <c r="D3">
        <v>1879</v>
      </c>
      <c r="E3">
        <f>C3+((2016-2010)/20)*(D3-C3)</f>
        <v>723.3</v>
      </c>
      <c r="F3">
        <v>4742</v>
      </c>
      <c r="G3">
        <v>5077</v>
      </c>
      <c r="H3">
        <f>F3+((2016-2010)/20)*(G3-F3)</f>
        <v>4842.5</v>
      </c>
      <c r="I3">
        <f t="shared" ref="I3:I49" si="0">E3/H3</f>
        <v>0.14936499741868869</v>
      </c>
      <c r="J3">
        <f>I3</f>
        <v>0.14936499741868869</v>
      </c>
      <c r="L3" t="s">
        <v>193</v>
      </c>
    </row>
    <row r="4" spans="1:12" x14ac:dyDescent="0.25">
      <c r="B4" t="s">
        <v>38</v>
      </c>
      <c r="C4">
        <v>228</v>
      </c>
      <c r="D4">
        <v>1879</v>
      </c>
      <c r="E4">
        <f t="shared" ref="E4:E49" si="1">C4+((2016-2010)/20)*(D4-C4)</f>
        <v>723.3</v>
      </c>
      <c r="F4">
        <v>4742</v>
      </c>
      <c r="G4">
        <v>5077</v>
      </c>
      <c r="H4">
        <f t="shared" ref="H4:H49" si="2">F4+((2016-2010)/20)*(G4-F4)</f>
        <v>4842.5</v>
      </c>
      <c r="I4">
        <f t="shared" si="0"/>
        <v>0.14936499741868869</v>
      </c>
      <c r="J4">
        <f t="shared" ref="J4:J49" si="3">I4</f>
        <v>0.14936499741868869</v>
      </c>
    </row>
    <row r="5" spans="1:12" x14ac:dyDescent="0.25">
      <c r="B5" t="s">
        <v>194</v>
      </c>
      <c r="C5">
        <v>228</v>
      </c>
      <c r="D5">
        <v>1879</v>
      </c>
      <c r="E5">
        <f t="shared" si="1"/>
        <v>723.3</v>
      </c>
      <c r="F5">
        <v>4742</v>
      </c>
      <c r="G5">
        <v>5077</v>
      </c>
      <c r="H5">
        <f t="shared" si="2"/>
        <v>4842.5</v>
      </c>
      <c r="I5">
        <f t="shared" si="0"/>
        <v>0.14936499741868869</v>
      </c>
      <c r="J5">
        <f t="shared" si="3"/>
        <v>0.14936499741868869</v>
      </c>
    </row>
    <row r="6" spans="1:12" x14ac:dyDescent="0.25">
      <c r="B6" t="s">
        <v>36</v>
      </c>
      <c r="C6">
        <v>228</v>
      </c>
      <c r="D6">
        <v>1879</v>
      </c>
      <c r="E6">
        <f t="shared" si="1"/>
        <v>723.3</v>
      </c>
      <c r="F6">
        <v>4742</v>
      </c>
      <c r="G6">
        <v>5077</v>
      </c>
      <c r="H6">
        <f t="shared" si="2"/>
        <v>4842.5</v>
      </c>
      <c r="I6">
        <f t="shared" si="0"/>
        <v>0.14936499741868869</v>
      </c>
      <c r="J6">
        <f t="shared" si="3"/>
        <v>0.14936499741868869</v>
      </c>
      <c r="L6" t="s">
        <v>195</v>
      </c>
    </row>
    <row r="7" spans="1:12" x14ac:dyDescent="0.25">
      <c r="B7" t="s">
        <v>39</v>
      </c>
      <c r="C7">
        <v>228</v>
      </c>
      <c r="D7">
        <v>1879</v>
      </c>
      <c r="E7">
        <f t="shared" si="1"/>
        <v>723.3</v>
      </c>
      <c r="F7">
        <v>4742</v>
      </c>
      <c r="G7">
        <v>5077</v>
      </c>
      <c r="H7">
        <f t="shared" si="2"/>
        <v>4842.5</v>
      </c>
      <c r="I7">
        <f t="shared" si="0"/>
        <v>0.14936499741868869</v>
      </c>
      <c r="J7">
        <f t="shared" si="3"/>
        <v>0.14936499741868869</v>
      </c>
    </row>
    <row r="8" spans="1:12" x14ac:dyDescent="0.25">
      <c r="B8" t="s">
        <v>28</v>
      </c>
      <c r="C8">
        <v>228</v>
      </c>
      <c r="D8">
        <v>1879</v>
      </c>
      <c r="E8">
        <f t="shared" si="1"/>
        <v>723.3</v>
      </c>
      <c r="F8">
        <v>4742</v>
      </c>
      <c r="G8">
        <v>5077</v>
      </c>
      <c r="H8">
        <f t="shared" si="2"/>
        <v>4842.5</v>
      </c>
      <c r="I8">
        <f t="shared" si="0"/>
        <v>0.14936499741868869</v>
      </c>
      <c r="J8">
        <f t="shared" si="3"/>
        <v>0.14936499741868869</v>
      </c>
    </row>
    <row r="9" spans="1:12" x14ac:dyDescent="0.25">
      <c r="B9" t="s">
        <v>40</v>
      </c>
      <c r="C9">
        <v>228</v>
      </c>
      <c r="D9">
        <v>1879</v>
      </c>
      <c r="E9">
        <f t="shared" si="1"/>
        <v>723.3</v>
      </c>
      <c r="F9">
        <v>4742</v>
      </c>
      <c r="G9">
        <v>5077</v>
      </c>
      <c r="H9">
        <f t="shared" si="2"/>
        <v>4842.5</v>
      </c>
      <c r="I9">
        <f t="shared" si="0"/>
        <v>0.14936499741868869</v>
      </c>
      <c r="J9">
        <f t="shared" si="3"/>
        <v>0.14936499741868869</v>
      </c>
    </row>
    <row r="10" spans="1:12" x14ac:dyDescent="0.25">
      <c r="B10" t="s">
        <v>37</v>
      </c>
      <c r="C10">
        <v>228</v>
      </c>
      <c r="D10">
        <v>1879</v>
      </c>
      <c r="E10">
        <f t="shared" si="1"/>
        <v>723.3</v>
      </c>
      <c r="F10">
        <v>4742</v>
      </c>
      <c r="G10">
        <v>5077</v>
      </c>
      <c r="H10">
        <f t="shared" si="2"/>
        <v>4842.5</v>
      </c>
      <c r="I10">
        <f t="shared" si="0"/>
        <v>0.14936499741868869</v>
      </c>
      <c r="J10">
        <f t="shared" si="3"/>
        <v>0.14936499741868869</v>
      </c>
    </row>
    <row r="11" spans="1:12" x14ac:dyDescent="0.25">
      <c r="A11" t="s">
        <v>196</v>
      </c>
      <c r="B11" t="s">
        <v>34</v>
      </c>
      <c r="C11">
        <v>385</v>
      </c>
      <c r="D11">
        <v>1787</v>
      </c>
      <c r="E11">
        <f t="shared" si="1"/>
        <v>805.59999999999991</v>
      </c>
      <c r="F11">
        <v>4976</v>
      </c>
      <c r="G11">
        <v>5749</v>
      </c>
      <c r="H11">
        <f t="shared" si="2"/>
        <v>5207.8999999999996</v>
      </c>
      <c r="I11">
        <f t="shared" si="0"/>
        <v>0.15468807004742793</v>
      </c>
      <c r="J11">
        <f t="shared" si="3"/>
        <v>0.15468807004742793</v>
      </c>
    </row>
    <row r="12" spans="1:12" x14ac:dyDescent="0.25">
      <c r="B12" t="s">
        <v>41</v>
      </c>
      <c r="C12">
        <v>385</v>
      </c>
      <c r="D12">
        <v>1787</v>
      </c>
      <c r="E12">
        <f t="shared" si="1"/>
        <v>805.59999999999991</v>
      </c>
      <c r="F12">
        <v>4976</v>
      </c>
      <c r="G12">
        <v>5749</v>
      </c>
      <c r="H12">
        <f t="shared" si="2"/>
        <v>5207.8999999999996</v>
      </c>
      <c r="I12">
        <f t="shared" si="0"/>
        <v>0.15468807004742793</v>
      </c>
      <c r="J12">
        <f t="shared" si="3"/>
        <v>0.15468807004742793</v>
      </c>
    </row>
    <row r="13" spans="1:12" x14ac:dyDescent="0.25">
      <c r="B13" t="s">
        <v>42</v>
      </c>
      <c r="C13">
        <v>385</v>
      </c>
      <c r="D13">
        <v>1787</v>
      </c>
      <c r="E13">
        <f t="shared" si="1"/>
        <v>805.59999999999991</v>
      </c>
      <c r="F13">
        <v>4976</v>
      </c>
      <c r="G13">
        <v>5749</v>
      </c>
      <c r="H13">
        <f t="shared" si="2"/>
        <v>5207.8999999999996</v>
      </c>
      <c r="I13">
        <f t="shared" si="0"/>
        <v>0.15468807004742793</v>
      </c>
      <c r="J13">
        <f t="shared" si="3"/>
        <v>0.15468807004742793</v>
      </c>
    </row>
    <row r="14" spans="1:12" x14ac:dyDescent="0.25">
      <c r="B14" t="s">
        <v>35</v>
      </c>
      <c r="C14">
        <v>385</v>
      </c>
      <c r="D14">
        <v>1787</v>
      </c>
      <c r="E14">
        <f t="shared" si="1"/>
        <v>805.59999999999991</v>
      </c>
      <c r="F14">
        <v>4976</v>
      </c>
      <c r="G14">
        <v>5749</v>
      </c>
      <c r="H14">
        <f t="shared" si="2"/>
        <v>5207.8999999999996</v>
      </c>
      <c r="I14">
        <f t="shared" si="0"/>
        <v>0.15468807004742793</v>
      </c>
      <c r="J14">
        <f t="shared" si="3"/>
        <v>0.15468807004742793</v>
      </c>
    </row>
    <row r="15" spans="1:12" x14ac:dyDescent="0.25">
      <c r="B15" t="s">
        <v>45</v>
      </c>
      <c r="C15">
        <v>385</v>
      </c>
      <c r="D15">
        <v>1787</v>
      </c>
      <c r="E15">
        <f t="shared" si="1"/>
        <v>805.59999999999991</v>
      </c>
      <c r="F15">
        <v>4976</v>
      </c>
      <c r="G15">
        <v>5749</v>
      </c>
      <c r="H15">
        <f t="shared" si="2"/>
        <v>5207.8999999999996</v>
      </c>
      <c r="I15">
        <f t="shared" si="0"/>
        <v>0.15468807004742793</v>
      </c>
      <c r="J15">
        <f t="shared" si="3"/>
        <v>0.15468807004742793</v>
      </c>
    </row>
    <row r="16" spans="1:12" x14ac:dyDescent="0.25">
      <c r="B16" t="s">
        <v>32</v>
      </c>
      <c r="C16">
        <v>385</v>
      </c>
      <c r="D16">
        <v>1787</v>
      </c>
      <c r="E16">
        <f t="shared" si="1"/>
        <v>805.59999999999991</v>
      </c>
      <c r="F16">
        <v>4976</v>
      </c>
      <c r="G16">
        <v>5749</v>
      </c>
      <c r="H16">
        <f t="shared" si="2"/>
        <v>5207.8999999999996</v>
      </c>
      <c r="I16">
        <f t="shared" si="0"/>
        <v>0.15468807004742793</v>
      </c>
      <c r="J16">
        <f t="shared" si="3"/>
        <v>0.15468807004742793</v>
      </c>
    </row>
    <row r="17" spans="1:10" x14ac:dyDescent="0.25">
      <c r="B17" t="s">
        <v>44</v>
      </c>
      <c r="C17">
        <v>385</v>
      </c>
      <c r="D17">
        <v>1787</v>
      </c>
      <c r="E17">
        <f t="shared" si="1"/>
        <v>805.59999999999991</v>
      </c>
      <c r="F17">
        <v>4976</v>
      </c>
      <c r="G17">
        <v>5749</v>
      </c>
      <c r="H17">
        <f t="shared" si="2"/>
        <v>5207.8999999999996</v>
      </c>
      <c r="I17">
        <f t="shared" si="0"/>
        <v>0.15468807004742793</v>
      </c>
      <c r="J17">
        <f t="shared" si="3"/>
        <v>0.15468807004742793</v>
      </c>
    </row>
    <row r="18" spans="1:10" x14ac:dyDescent="0.25">
      <c r="B18" t="s">
        <v>43</v>
      </c>
      <c r="C18">
        <v>385</v>
      </c>
      <c r="D18">
        <v>1787</v>
      </c>
      <c r="E18">
        <f t="shared" si="1"/>
        <v>805.59999999999991</v>
      </c>
      <c r="F18">
        <v>4976</v>
      </c>
      <c r="G18">
        <v>5749</v>
      </c>
      <c r="H18">
        <f t="shared" si="2"/>
        <v>5207.8999999999996</v>
      </c>
      <c r="I18">
        <f t="shared" si="0"/>
        <v>0.15468807004742793</v>
      </c>
      <c r="J18">
        <f t="shared" si="3"/>
        <v>0.15468807004742793</v>
      </c>
    </row>
    <row r="19" spans="1:10" x14ac:dyDescent="0.25">
      <c r="A19" t="s">
        <v>197</v>
      </c>
      <c r="B19" t="s">
        <v>22</v>
      </c>
      <c r="C19">
        <v>357</v>
      </c>
      <c r="D19">
        <v>1812</v>
      </c>
      <c r="E19">
        <f t="shared" si="1"/>
        <v>793.5</v>
      </c>
      <c r="F19">
        <v>2559</v>
      </c>
      <c r="G19">
        <v>3147</v>
      </c>
      <c r="H19">
        <f t="shared" si="2"/>
        <v>2735.4</v>
      </c>
      <c r="I19">
        <f t="shared" si="0"/>
        <v>0.29008554507567447</v>
      </c>
      <c r="J19">
        <f t="shared" si="3"/>
        <v>0.29008554507567447</v>
      </c>
    </row>
    <row r="20" spans="1:10" x14ac:dyDescent="0.25">
      <c r="B20" t="s">
        <v>23</v>
      </c>
      <c r="C20">
        <v>357</v>
      </c>
      <c r="D20">
        <v>1812</v>
      </c>
      <c r="E20">
        <f t="shared" si="1"/>
        <v>793.5</v>
      </c>
      <c r="F20">
        <v>2559</v>
      </c>
      <c r="G20">
        <v>3147</v>
      </c>
      <c r="H20">
        <f t="shared" si="2"/>
        <v>2735.4</v>
      </c>
      <c r="I20">
        <f t="shared" si="0"/>
        <v>0.29008554507567447</v>
      </c>
      <c r="J20">
        <f t="shared" si="3"/>
        <v>0.29008554507567447</v>
      </c>
    </row>
    <row r="21" spans="1:10" x14ac:dyDescent="0.25">
      <c r="B21" t="s">
        <v>29</v>
      </c>
      <c r="C21">
        <v>357</v>
      </c>
      <c r="D21">
        <v>1812</v>
      </c>
      <c r="E21">
        <f t="shared" si="1"/>
        <v>793.5</v>
      </c>
      <c r="F21">
        <v>2559</v>
      </c>
      <c r="G21">
        <v>3147</v>
      </c>
      <c r="H21">
        <f t="shared" si="2"/>
        <v>2735.4</v>
      </c>
      <c r="I21">
        <f t="shared" si="0"/>
        <v>0.29008554507567447</v>
      </c>
      <c r="J21">
        <f t="shared" si="3"/>
        <v>0.29008554507567447</v>
      </c>
    </row>
    <row r="22" spans="1:10" x14ac:dyDescent="0.25">
      <c r="B22" t="s">
        <v>198</v>
      </c>
      <c r="C22">
        <v>357</v>
      </c>
      <c r="D22">
        <v>1812</v>
      </c>
      <c r="E22">
        <f t="shared" si="1"/>
        <v>793.5</v>
      </c>
      <c r="F22">
        <v>2559</v>
      </c>
      <c r="G22">
        <v>3147</v>
      </c>
      <c r="H22">
        <f t="shared" si="2"/>
        <v>2735.4</v>
      </c>
      <c r="I22">
        <f t="shared" si="0"/>
        <v>0.29008554507567447</v>
      </c>
      <c r="J22">
        <f t="shared" si="3"/>
        <v>0.29008554507567447</v>
      </c>
    </row>
    <row r="23" spans="1:10" x14ac:dyDescent="0.25">
      <c r="B23" t="s">
        <v>31</v>
      </c>
      <c r="C23">
        <v>357</v>
      </c>
      <c r="D23">
        <v>1812</v>
      </c>
      <c r="E23">
        <f t="shared" si="1"/>
        <v>793.5</v>
      </c>
      <c r="F23">
        <v>2559</v>
      </c>
      <c r="G23">
        <v>3147</v>
      </c>
      <c r="H23">
        <f t="shared" si="2"/>
        <v>2735.4</v>
      </c>
      <c r="I23">
        <f t="shared" si="0"/>
        <v>0.29008554507567447</v>
      </c>
      <c r="J23">
        <f t="shared" si="3"/>
        <v>0.29008554507567447</v>
      </c>
    </row>
    <row r="24" spans="1:10" x14ac:dyDescent="0.25">
      <c r="B24" t="s">
        <v>17</v>
      </c>
      <c r="C24">
        <v>357</v>
      </c>
      <c r="D24">
        <v>1812</v>
      </c>
      <c r="E24">
        <f t="shared" si="1"/>
        <v>793.5</v>
      </c>
      <c r="F24">
        <v>2559</v>
      </c>
      <c r="G24">
        <v>3147</v>
      </c>
      <c r="H24">
        <f t="shared" si="2"/>
        <v>2735.4</v>
      </c>
      <c r="I24">
        <f t="shared" si="0"/>
        <v>0.29008554507567447</v>
      </c>
      <c r="J24">
        <f t="shared" si="3"/>
        <v>0.29008554507567447</v>
      </c>
    </row>
    <row r="25" spans="1:10" x14ac:dyDescent="0.25">
      <c r="A25" t="s">
        <v>199</v>
      </c>
      <c r="B25" t="s">
        <v>21</v>
      </c>
      <c r="C25">
        <v>1145</v>
      </c>
      <c r="D25">
        <v>2085</v>
      </c>
      <c r="E25">
        <f t="shared" si="1"/>
        <v>1427</v>
      </c>
      <c r="F25">
        <v>1503</v>
      </c>
      <c r="G25">
        <v>1634</v>
      </c>
      <c r="H25">
        <f t="shared" si="2"/>
        <v>1542.3</v>
      </c>
      <c r="I25">
        <f t="shared" si="0"/>
        <v>0.92524152240160806</v>
      </c>
      <c r="J25">
        <f t="shared" si="3"/>
        <v>0.92524152240160806</v>
      </c>
    </row>
    <row r="26" spans="1:10" x14ac:dyDescent="0.25">
      <c r="B26" t="s">
        <v>15</v>
      </c>
      <c r="C26">
        <v>1145</v>
      </c>
      <c r="D26">
        <v>2085</v>
      </c>
      <c r="E26">
        <f t="shared" si="1"/>
        <v>1427</v>
      </c>
      <c r="F26">
        <v>1503</v>
      </c>
      <c r="G26">
        <v>1634</v>
      </c>
      <c r="H26">
        <f t="shared" si="2"/>
        <v>1542.3</v>
      </c>
      <c r="I26">
        <f t="shared" si="0"/>
        <v>0.92524152240160806</v>
      </c>
      <c r="J26">
        <f t="shared" si="3"/>
        <v>0.92524152240160806</v>
      </c>
    </row>
    <row r="27" spans="1:10" x14ac:dyDescent="0.25">
      <c r="B27" t="s">
        <v>33</v>
      </c>
      <c r="C27">
        <v>1145</v>
      </c>
      <c r="D27">
        <v>2085</v>
      </c>
      <c r="E27">
        <f t="shared" si="1"/>
        <v>1427</v>
      </c>
      <c r="F27">
        <v>1503</v>
      </c>
      <c r="G27">
        <v>1634</v>
      </c>
      <c r="H27">
        <f t="shared" si="2"/>
        <v>1542.3</v>
      </c>
      <c r="I27">
        <f t="shared" si="0"/>
        <v>0.92524152240160806</v>
      </c>
      <c r="J27">
        <f t="shared" si="3"/>
        <v>0.92524152240160806</v>
      </c>
    </row>
    <row r="28" spans="1:10" x14ac:dyDescent="0.25">
      <c r="B28" t="s">
        <v>46</v>
      </c>
      <c r="C28">
        <v>1145</v>
      </c>
      <c r="D28">
        <v>2085</v>
      </c>
      <c r="E28">
        <f t="shared" si="1"/>
        <v>1427</v>
      </c>
      <c r="F28">
        <v>1503</v>
      </c>
      <c r="G28">
        <v>1634</v>
      </c>
      <c r="H28">
        <f t="shared" si="2"/>
        <v>1542.3</v>
      </c>
      <c r="I28">
        <f t="shared" si="0"/>
        <v>0.92524152240160806</v>
      </c>
      <c r="J28">
        <f t="shared" si="3"/>
        <v>0.92524152240160806</v>
      </c>
    </row>
    <row r="29" spans="1:10" x14ac:dyDescent="0.25">
      <c r="B29" t="s">
        <v>16</v>
      </c>
      <c r="C29">
        <v>1145</v>
      </c>
      <c r="D29">
        <v>2085</v>
      </c>
      <c r="E29">
        <f t="shared" si="1"/>
        <v>1427</v>
      </c>
      <c r="F29">
        <v>1503</v>
      </c>
      <c r="G29">
        <v>1634</v>
      </c>
      <c r="H29">
        <f t="shared" si="2"/>
        <v>1542.3</v>
      </c>
      <c r="I29">
        <f t="shared" si="0"/>
        <v>0.92524152240160806</v>
      </c>
      <c r="J29">
        <f t="shared" si="3"/>
        <v>0.92524152240160806</v>
      </c>
    </row>
    <row r="30" spans="1:10" x14ac:dyDescent="0.25">
      <c r="B30" t="s">
        <v>2</v>
      </c>
      <c r="C30">
        <v>1145</v>
      </c>
      <c r="D30">
        <v>2085</v>
      </c>
      <c r="E30">
        <f t="shared" si="1"/>
        <v>1427</v>
      </c>
      <c r="F30">
        <v>1503</v>
      </c>
      <c r="G30">
        <v>1634</v>
      </c>
      <c r="H30">
        <f t="shared" si="2"/>
        <v>1542.3</v>
      </c>
      <c r="I30">
        <f t="shared" si="0"/>
        <v>0.92524152240160806</v>
      </c>
      <c r="J30">
        <f t="shared" si="3"/>
        <v>0.92524152240160806</v>
      </c>
    </row>
    <row r="31" spans="1:10" x14ac:dyDescent="0.25">
      <c r="B31" t="s">
        <v>5</v>
      </c>
      <c r="C31">
        <v>1145</v>
      </c>
      <c r="D31">
        <v>2085</v>
      </c>
      <c r="E31">
        <f t="shared" si="1"/>
        <v>1427</v>
      </c>
      <c r="F31">
        <v>1503</v>
      </c>
      <c r="G31">
        <v>1634</v>
      </c>
      <c r="H31">
        <f t="shared" si="2"/>
        <v>1542.3</v>
      </c>
      <c r="I31">
        <f t="shared" si="0"/>
        <v>0.92524152240160806</v>
      </c>
      <c r="J31">
        <f t="shared" si="3"/>
        <v>0.92524152240160806</v>
      </c>
    </row>
    <row r="32" spans="1:10" x14ac:dyDescent="0.25">
      <c r="B32" t="s">
        <v>1</v>
      </c>
      <c r="C32">
        <v>1145</v>
      </c>
      <c r="D32">
        <v>2085</v>
      </c>
      <c r="E32">
        <f t="shared" si="1"/>
        <v>1427</v>
      </c>
      <c r="F32">
        <v>1503</v>
      </c>
      <c r="G32">
        <v>1634</v>
      </c>
      <c r="H32">
        <f t="shared" si="2"/>
        <v>1542.3</v>
      </c>
      <c r="I32">
        <f t="shared" si="0"/>
        <v>0.92524152240160806</v>
      </c>
      <c r="J32">
        <f t="shared" si="3"/>
        <v>0.92524152240160806</v>
      </c>
    </row>
    <row r="33" spans="1:10" x14ac:dyDescent="0.25">
      <c r="B33" t="s">
        <v>0</v>
      </c>
      <c r="C33">
        <v>1145</v>
      </c>
      <c r="D33">
        <v>2085</v>
      </c>
      <c r="E33">
        <f t="shared" si="1"/>
        <v>1427</v>
      </c>
      <c r="F33">
        <v>1503</v>
      </c>
      <c r="G33">
        <v>1634</v>
      </c>
      <c r="H33">
        <f t="shared" si="2"/>
        <v>1542.3</v>
      </c>
      <c r="I33">
        <f t="shared" si="0"/>
        <v>0.92524152240160806</v>
      </c>
      <c r="J33">
        <f t="shared" si="3"/>
        <v>0.92524152240160806</v>
      </c>
    </row>
    <row r="34" spans="1:10" x14ac:dyDescent="0.25">
      <c r="A34" t="s">
        <v>200</v>
      </c>
      <c r="B34" t="s">
        <v>6</v>
      </c>
      <c r="C34">
        <v>891</v>
      </c>
      <c r="D34">
        <v>3168</v>
      </c>
      <c r="E34">
        <f t="shared" si="1"/>
        <v>1574.1</v>
      </c>
      <c r="F34">
        <v>6533</v>
      </c>
      <c r="G34">
        <v>7828</v>
      </c>
      <c r="H34">
        <f t="shared" si="2"/>
        <v>6921.5</v>
      </c>
      <c r="I34">
        <f t="shared" si="0"/>
        <v>0.22742180163259407</v>
      </c>
      <c r="J34">
        <f t="shared" si="3"/>
        <v>0.22742180163259407</v>
      </c>
    </row>
    <row r="35" spans="1:10" x14ac:dyDescent="0.25">
      <c r="B35" t="s">
        <v>201</v>
      </c>
      <c r="C35">
        <v>891</v>
      </c>
      <c r="D35">
        <v>3168</v>
      </c>
      <c r="E35">
        <f t="shared" si="1"/>
        <v>1574.1</v>
      </c>
      <c r="F35">
        <v>6533</v>
      </c>
      <c r="G35">
        <v>7828</v>
      </c>
      <c r="H35">
        <f t="shared" si="2"/>
        <v>6921.5</v>
      </c>
      <c r="I35">
        <f t="shared" si="0"/>
        <v>0.22742180163259407</v>
      </c>
      <c r="J35">
        <f t="shared" si="3"/>
        <v>0.22742180163259407</v>
      </c>
    </row>
    <row r="36" spans="1:10" x14ac:dyDescent="0.25">
      <c r="B36" t="s">
        <v>18</v>
      </c>
      <c r="C36">
        <v>891</v>
      </c>
      <c r="D36">
        <v>3168</v>
      </c>
      <c r="E36">
        <f t="shared" si="1"/>
        <v>1574.1</v>
      </c>
      <c r="F36">
        <v>6533</v>
      </c>
      <c r="G36">
        <v>7828</v>
      </c>
      <c r="H36">
        <f t="shared" si="2"/>
        <v>6921.5</v>
      </c>
      <c r="I36">
        <f t="shared" si="0"/>
        <v>0.22742180163259407</v>
      </c>
      <c r="J36">
        <f t="shared" si="3"/>
        <v>0.22742180163259407</v>
      </c>
    </row>
    <row r="37" spans="1:10" x14ac:dyDescent="0.25">
      <c r="B37" t="s">
        <v>3</v>
      </c>
      <c r="C37">
        <v>891</v>
      </c>
      <c r="D37">
        <v>3168</v>
      </c>
      <c r="E37">
        <f t="shared" si="1"/>
        <v>1574.1</v>
      </c>
      <c r="F37">
        <v>6533</v>
      </c>
      <c r="G37">
        <v>7828</v>
      </c>
      <c r="H37">
        <f t="shared" si="2"/>
        <v>6921.5</v>
      </c>
      <c r="I37">
        <f t="shared" si="0"/>
        <v>0.22742180163259407</v>
      </c>
      <c r="J37">
        <f t="shared" si="3"/>
        <v>0.22742180163259407</v>
      </c>
    </row>
    <row r="38" spans="1:10" x14ac:dyDescent="0.25">
      <c r="B38" t="s">
        <v>14</v>
      </c>
      <c r="C38">
        <v>891</v>
      </c>
      <c r="D38">
        <v>3168</v>
      </c>
      <c r="E38">
        <f t="shared" si="1"/>
        <v>1574.1</v>
      </c>
      <c r="F38">
        <v>6533</v>
      </c>
      <c r="G38">
        <v>7828</v>
      </c>
      <c r="H38">
        <f t="shared" si="2"/>
        <v>6921.5</v>
      </c>
      <c r="I38">
        <f t="shared" si="0"/>
        <v>0.22742180163259407</v>
      </c>
      <c r="J38">
        <f t="shared" si="3"/>
        <v>0.22742180163259407</v>
      </c>
    </row>
    <row r="39" spans="1:10" x14ac:dyDescent="0.25">
      <c r="B39" t="s">
        <v>19</v>
      </c>
      <c r="C39">
        <v>891</v>
      </c>
      <c r="D39">
        <v>3168</v>
      </c>
      <c r="E39">
        <f t="shared" si="1"/>
        <v>1574.1</v>
      </c>
      <c r="F39">
        <v>6533</v>
      </c>
      <c r="G39">
        <v>7828</v>
      </c>
      <c r="H39">
        <f t="shared" si="2"/>
        <v>6921.5</v>
      </c>
      <c r="I39">
        <f t="shared" si="0"/>
        <v>0.22742180163259407</v>
      </c>
      <c r="J39">
        <f t="shared" si="3"/>
        <v>0.22742180163259407</v>
      </c>
    </row>
    <row r="40" spans="1:10" x14ac:dyDescent="0.25">
      <c r="B40" t="s">
        <v>13</v>
      </c>
      <c r="C40">
        <v>891</v>
      </c>
      <c r="D40">
        <v>3168</v>
      </c>
      <c r="E40">
        <f t="shared" si="1"/>
        <v>1574.1</v>
      </c>
      <c r="F40">
        <v>6533</v>
      </c>
      <c r="G40">
        <v>7828</v>
      </c>
      <c r="H40">
        <f t="shared" si="2"/>
        <v>6921.5</v>
      </c>
      <c r="I40">
        <f t="shared" si="0"/>
        <v>0.22742180163259407</v>
      </c>
      <c r="J40">
        <f t="shared" si="3"/>
        <v>0.22742180163259407</v>
      </c>
    </row>
    <row r="41" spans="1:10" x14ac:dyDescent="0.25">
      <c r="B41" t="s">
        <v>20</v>
      </c>
      <c r="C41">
        <v>891</v>
      </c>
      <c r="D41">
        <v>3168</v>
      </c>
      <c r="E41">
        <f t="shared" si="1"/>
        <v>1574.1</v>
      </c>
      <c r="F41">
        <v>6533</v>
      </c>
      <c r="G41">
        <v>7828</v>
      </c>
      <c r="H41">
        <f t="shared" si="2"/>
        <v>6921.5</v>
      </c>
      <c r="I41">
        <f t="shared" si="0"/>
        <v>0.22742180163259407</v>
      </c>
      <c r="J41">
        <f t="shared" si="3"/>
        <v>0.22742180163259407</v>
      </c>
    </row>
    <row r="42" spans="1:10" x14ac:dyDescent="0.25">
      <c r="B42" t="s">
        <v>4</v>
      </c>
      <c r="C42">
        <v>891</v>
      </c>
      <c r="D42">
        <v>3168</v>
      </c>
      <c r="E42">
        <f t="shared" si="1"/>
        <v>1574.1</v>
      </c>
      <c r="F42">
        <v>6533</v>
      </c>
      <c r="G42">
        <v>7828</v>
      </c>
      <c r="H42">
        <f t="shared" si="2"/>
        <v>6921.5</v>
      </c>
      <c r="I42">
        <f t="shared" si="0"/>
        <v>0.22742180163259407</v>
      </c>
      <c r="J42">
        <f t="shared" si="3"/>
        <v>0.22742180163259407</v>
      </c>
    </row>
    <row r="43" spans="1:10" x14ac:dyDescent="0.25">
      <c r="A43" t="s">
        <v>202</v>
      </c>
      <c r="B43" t="s">
        <v>9</v>
      </c>
      <c r="C43">
        <v>212</v>
      </c>
      <c r="D43">
        <v>752</v>
      </c>
      <c r="E43">
        <f t="shared" si="1"/>
        <v>374</v>
      </c>
      <c r="F43">
        <v>2251</v>
      </c>
      <c r="G43">
        <v>3011</v>
      </c>
      <c r="H43">
        <f t="shared" si="2"/>
        <v>2479</v>
      </c>
      <c r="I43">
        <f t="shared" si="0"/>
        <v>0.15086728519564341</v>
      </c>
      <c r="J43">
        <f t="shared" si="3"/>
        <v>0.15086728519564341</v>
      </c>
    </row>
    <row r="44" spans="1:10" x14ac:dyDescent="0.25">
      <c r="B44" t="s">
        <v>8</v>
      </c>
      <c r="C44">
        <v>212</v>
      </c>
      <c r="D44">
        <v>752</v>
      </c>
      <c r="E44">
        <f t="shared" si="1"/>
        <v>374</v>
      </c>
      <c r="F44">
        <v>2251</v>
      </c>
      <c r="G44">
        <v>3011</v>
      </c>
      <c r="H44">
        <f t="shared" si="2"/>
        <v>2479</v>
      </c>
      <c r="I44">
        <f t="shared" si="0"/>
        <v>0.15086728519564341</v>
      </c>
      <c r="J44">
        <f t="shared" si="3"/>
        <v>0.15086728519564341</v>
      </c>
    </row>
    <row r="45" spans="1:10" x14ac:dyDescent="0.25">
      <c r="B45" t="s">
        <v>7</v>
      </c>
      <c r="C45">
        <v>212</v>
      </c>
      <c r="D45">
        <v>752</v>
      </c>
      <c r="E45">
        <f t="shared" si="1"/>
        <v>374</v>
      </c>
      <c r="F45">
        <v>2251</v>
      </c>
      <c r="G45">
        <v>3011</v>
      </c>
      <c r="H45">
        <f t="shared" si="2"/>
        <v>2479</v>
      </c>
      <c r="I45">
        <f t="shared" si="0"/>
        <v>0.15086728519564341</v>
      </c>
      <c r="J45">
        <f t="shared" si="3"/>
        <v>0.15086728519564341</v>
      </c>
    </row>
    <row r="46" spans="1:10" x14ac:dyDescent="0.25">
      <c r="B46" t="s">
        <v>24</v>
      </c>
      <c r="C46">
        <v>212</v>
      </c>
      <c r="D46">
        <v>752</v>
      </c>
      <c r="E46">
        <f t="shared" si="1"/>
        <v>374</v>
      </c>
      <c r="F46">
        <v>2251</v>
      </c>
      <c r="G46">
        <v>3011</v>
      </c>
      <c r="H46">
        <f t="shared" si="2"/>
        <v>2479</v>
      </c>
      <c r="I46">
        <f t="shared" si="0"/>
        <v>0.15086728519564341</v>
      </c>
      <c r="J46">
        <f t="shared" si="3"/>
        <v>0.15086728519564341</v>
      </c>
    </row>
    <row r="47" spans="1:10" x14ac:dyDescent="0.25">
      <c r="B47" t="s">
        <v>10</v>
      </c>
      <c r="C47">
        <v>212</v>
      </c>
      <c r="D47">
        <v>752</v>
      </c>
      <c r="E47">
        <f t="shared" si="1"/>
        <v>374</v>
      </c>
      <c r="F47">
        <v>2251</v>
      </c>
      <c r="G47">
        <v>3011</v>
      </c>
      <c r="H47">
        <f t="shared" si="2"/>
        <v>2479</v>
      </c>
      <c r="I47">
        <f t="shared" si="0"/>
        <v>0.15086728519564341</v>
      </c>
      <c r="J47">
        <f t="shared" si="3"/>
        <v>0.15086728519564341</v>
      </c>
    </row>
    <row r="48" spans="1:10" x14ac:dyDescent="0.25">
      <c r="B48" t="s">
        <v>30</v>
      </c>
      <c r="C48">
        <v>212</v>
      </c>
      <c r="D48">
        <v>752</v>
      </c>
      <c r="E48">
        <f t="shared" si="1"/>
        <v>374</v>
      </c>
      <c r="F48">
        <v>2251</v>
      </c>
      <c r="G48">
        <v>3011</v>
      </c>
      <c r="H48">
        <f t="shared" si="2"/>
        <v>2479</v>
      </c>
      <c r="I48">
        <f t="shared" si="0"/>
        <v>0.15086728519564341</v>
      </c>
      <c r="J48">
        <f t="shared" si="3"/>
        <v>0.15086728519564341</v>
      </c>
    </row>
    <row r="49" spans="2:10" x14ac:dyDescent="0.25">
      <c r="B49" t="s">
        <v>11</v>
      </c>
      <c r="C49">
        <v>212</v>
      </c>
      <c r="D49">
        <v>752</v>
      </c>
      <c r="E49">
        <f t="shared" si="1"/>
        <v>374</v>
      </c>
      <c r="F49">
        <v>2251</v>
      </c>
      <c r="G49">
        <v>3011</v>
      </c>
      <c r="H49">
        <f t="shared" si="2"/>
        <v>2479</v>
      </c>
      <c r="I49">
        <f t="shared" si="0"/>
        <v>0.15086728519564341</v>
      </c>
      <c r="J49">
        <f t="shared" si="3"/>
        <v>0.15086728519564341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Draft EPI Framework</vt:lpstr>
      <vt:lpstr>Access to safe water</vt:lpstr>
      <vt:lpstr>Access to sanitation</vt:lpstr>
      <vt:lpstr>CO2 emissions per capita</vt:lpstr>
      <vt:lpstr>Renewable energy (KWH)</vt:lpstr>
      <vt:lpstr>Water Stress Index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2017-09-19T10:52:45Z</dcterms:created>
  <dcterms:modified xsi:type="dcterms:W3CDTF">2017-10-09T01:39:09Z</dcterms:modified>
</cp:coreProperties>
</file>