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75"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110" i="1" l="1"/>
  <c r="F62" i="1" l="1"/>
  <c r="F60" i="1"/>
  <c r="F48" i="1"/>
  <c r="F41" i="1" l="1"/>
  <c r="F57" i="1"/>
  <c r="F51" i="1"/>
  <c r="F50" i="1"/>
  <c r="F63" i="1"/>
  <c r="F66" i="1" l="1"/>
  <c r="F65" i="1"/>
  <c r="F64" i="1"/>
  <c r="F67" i="1" s="1"/>
  <c r="F105" i="1"/>
  <c r="F103" i="1"/>
  <c r="F102"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<sst xmlns="http://schemas.openxmlformats.org/spreadsheetml/2006/main" count="320" uniqueCount="228">
  <si>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</si>
  <si>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</si>
  <si>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</si>
  <si>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</si>
  <si>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</si>
  <si>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</si>
  <si>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</si>
  <si>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</si>
  <si>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</si>
  <si>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</si>
  <si>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</si>
  <si>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</si>
  <si>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</si>
  <si>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</si>
  <si>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</si>
  <si>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</si>
  <si>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</si>
  <si>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</si>
  <si>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</si>
  <si>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</si>
  <si>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</si>
  <si>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</si>
  <si>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</si>
  <si>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</si>
  <si>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</si>
  <si>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</si>
  <si>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</si>
  <si>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</si>
  <si>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</si>
  <si>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</si>
  <si>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</si>
  <si>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</si>
  <si>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</si>
  <si>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</si>
  <si>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</si>
  <si>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</si>
  <si>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</si>
  <si>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</si>
  <si>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</si>
  <si>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</si>
  <si>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</si>
  <si>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</si>
  <si>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</si>
  <si>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</si>
  <si>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</si>
  <si>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</si>
  <si>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</si>
  <si>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</si>
  <si>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</si>
  <si>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</si>
  <si>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</si>
  <si>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</si>
  <si>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</si>
  <si>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</si>
  <si>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</si>
  <si>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</si>
  <si>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</si>
  <si>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</si>
  <si>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</si>
  <si>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</si>
  <si>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</si>
  <si>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</si>
  <si>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</si>
  <si>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</si>
  <si>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</si>
  <si>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</si>
  <si>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</si>
  <si>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</si>
  <si>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</si>
  <si>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</si>
  <si>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</si>
  <si>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</si>
  <si>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</si>
  <si>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</si>
  <si>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</si>
  <si>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</si>
  <si>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</si>
  <si>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</si>
  <si>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</si>
  <si>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</si>
  <si>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</si>
  <si>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</si>
  <si>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</si>
  <si>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</si>
  <si>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</si>
  <si>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</si>
  <si>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</si>
  <si>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</si>
  <si>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</si>
  <si>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</si>
  <si>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</si>
  <si>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</si>
  <si>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</si>
  <si>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</si>
  <si>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</si>
  <si>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</si>
  <si>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</si>
  <si>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</si>
  <si>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</si>
  <si>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</si>
  <si>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</si>
  <si>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</si>
  <si>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</si>
  <si>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</si>
  <si>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</si>
  <si>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</si>
  <si>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</si>
  <si>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</si>
  <si>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</si>
  <si>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</si>
  <si>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</si>
  <si>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</si>
  <si>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</si>
  <si>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</si>
  <si>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</si>
  <si>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</si>
  <si>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</si>
  <si>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</si>
  <si>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</si>
  <si>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</si>
  <si>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</si>
  <si>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</si>
  <si>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</si>
  <si>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</si>
  <si>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</si>
  <si>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</si>
  <si>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</si>
  <si>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</si>
  <si>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</si>
  <si>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</si>
  <si>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</si>
  <si>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</si>
  <si>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</si>
  <si>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</si>
  <si>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</si>
  <si>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</si>
  <si>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</si>
  <si>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</si>
  <si>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</si>
  <si>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</si>
  <si>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</si>
  <si>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</si>
  <si>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</si>
  <si>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</si>
  <si>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</si>
  <si>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</si>
  <si>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</si>
  <si>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</si>
  <si>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</si>
  <si>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</si>
  <si>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</si>
  <si>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</si>
  <si>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</si>
  <si>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</si>
  <si>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</si>
  <si>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</si>
  <si>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</si>
  <si>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</si>
  <si>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</si>
  <si>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</si>
  <si>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</si>
  <si>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</si>
  <si>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</si>
  <si>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</si>
  <si>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</si>
  <si>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</si>
  <si>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</si>
  <si>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</si>
  <si>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</si>
  <si>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</si>
  <si>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</si>
  <si>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</si>
  <si>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</si>
  <si>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</si>
  <si>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</si>
  <si>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</si>
  <si>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</si>
  <si>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</si>
  <si>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</si>
  <si>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</si>
  <si>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</si>
  <si>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</si>
  <si>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</si>
  <si>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</si>
  <si>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</si>
  <si>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</si>
  <si>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</si>
  <si>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</si>
  <si>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</si>
  <si>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</si>
  <si>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</si>
  <si>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</si>
  <si>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</si>
  <si>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</si>
  <si>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</si>
  <si>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</si>
  <si>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</si>
  <si>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</si>
  <si>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</si>
  <si>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</si>
  <si>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</si>
  <si>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</si>
  <si>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</si>
  <si>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</si>
  <si>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</si>
  <si>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</si>
  <si>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</si>
  <si>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</si>
  <si>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</si>
  <si>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</si>
  <si>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</si>
  <si>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</si>
  <si>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</si>
  <si>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</si>
  <si>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</si>
  <si>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</si>
  <si>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</si>
  <si>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</si>
  <si>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</si>
  <si>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</si>
  <si>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</si>
  <si>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</si>
  <si>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</si>
  <si>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</si>
  <si>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</si>
  <si>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</si>
  <si>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</si>
  <si>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AOD66923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</si>
</sst>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43</xdr:row>
      <xdr:rowOff>0</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75" x14ac:dyDescent="0.2"/>
  <sheetData>
    <row r="1" spans="1:16" ht="13.5" thickTop="1" x14ac:dyDescent="0.2">
      <c r="A1" s="135"/>
      <c r="B1" s="136"/>
      <c r="C1" s="136"/>
      <c r="D1" s="136"/>
      <c r="E1" s="136"/>
      <c r="F1" s="136"/>
      <c r="G1" s="136"/>
      <c r="H1" s="136"/>
      <c r="I1" s="136"/>
      <c r="J1" s="136"/>
      <c r="K1" s="136"/>
      <c r="L1" s="136"/>
      <c r="M1" s="136"/>
      <c r="N1" s="136"/>
      <c r="O1" s="136"/>
      <c r="P1" s="137"/>
    </row>
    <row r="2" spans="1:16" x14ac:dyDescent="0.2">
      <c r="A2" s="138"/>
      <c r="B2" s="139"/>
      <c r="C2" s="139"/>
      <c r="D2" s="139"/>
      <c r="E2" s="139"/>
      <c r="F2" s="139"/>
      <c r="G2" s="139"/>
      <c r="H2" s="139"/>
      <c r="I2" s="139"/>
      <c r="J2" s="139"/>
      <c r="K2" s="139"/>
      <c r="L2" s="139"/>
      <c r="M2" s="139"/>
      <c r="N2" s="139"/>
      <c r="O2" s="139"/>
      <c r="P2" s="140"/>
    </row>
    <row r="3" spans="1:16" ht="30" x14ac:dyDescent="0.4">
      <c r="A3" s="138"/>
      <c r="B3" s="139"/>
      <c r="C3" s="139"/>
      <c r="D3" s="141"/>
      <c r="E3" s="139"/>
      <c r="F3" s="139"/>
      <c r="G3" s="139"/>
      <c r="H3" s="139"/>
      <c r="I3" s="139"/>
      <c r="J3" s="139"/>
      <c r="K3" s="139"/>
      <c r="L3" s="142"/>
      <c r="M3" s="139"/>
      <c r="N3" s="139"/>
      <c r="O3" s="139"/>
      <c r="P3" s="140"/>
    </row>
    <row r="4" spans="1:16" ht="23.25" x14ac:dyDescent="0.35">
      <c r="A4" s="138"/>
      <c r="B4" s="139"/>
      <c r="C4" s="139"/>
      <c r="D4" s="143"/>
      <c r="E4" s="139"/>
      <c r="F4" s="139"/>
      <c r="G4" s="139"/>
      <c r="H4" s="139"/>
      <c r="I4" s="139"/>
      <c r="J4" s="139"/>
      <c r="K4" s="139"/>
      <c r="L4" s="139"/>
      <c r="M4" s="139"/>
      <c r="N4" s="139"/>
      <c r="O4" s="139"/>
      <c r="P4" s="140"/>
    </row>
    <row r="5" spans="1:16" x14ac:dyDescent="0.2">
      <c r="A5" s="138"/>
      <c r="B5" s="139"/>
      <c r="C5" s="139"/>
      <c r="D5" s="139"/>
      <c r="E5" s="139"/>
      <c r="F5" s="139"/>
      <c r="G5" s="139"/>
      <c r="H5" s="139"/>
      <c r="I5" s="139"/>
      <c r="J5" s="139"/>
      <c r="K5" s="139"/>
      <c r="L5" s="139"/>
      <c r="M5" s="139"/>
      <c r="N5" s="139"/>
      <c r="O5" s="139"/>
      <c r="P5" s="140"/>
    </row>
    <row r="6" spans="1:16" x14ac:dyDescent="0.2">
      <c r="A6" s="138"/>
      <c r="B6" s="139"/>
      <c r="C6" s="139"/>
      <c r="D6" s="139"/>
      <c r="E6" s="139"/>
      <c r="F6" s="139"/>
      <c r="G6" s="139"/>
      <c r="H6" s="139"/>
      <c r="I6" s="139"/>
      <c r="J6" s="139"/>
      <c r="K6" s="139"/>
      <c r="L6" s="139"/>
      <c r="M6" s="139"/>
      <c r="N6" s="139"/>
      <c r="O6" s="139"/>
      <c r="P6" s="140"/>
    </row>
    <row r="7" spans="1:16" ht="15.75" x14ac:dyDescent="0.25">
      <c r="A7" s="138"/>
      <c r="B7" s="139"/>
      <c r="C7" s="139"/>
      <c r="D7" s="139"/>
      <c r="E7" s="139"/>
      <c r="F7" s="139"/>
      <c r="G7" s="139"/>
      <c r="H7" s="139"/>
      <c r="I7" s="139"/>
      <c r="J7" s="139"/>
      <c r="K7" s="139"/>
      <c r="L7" s="139"/>
      <c r="M7" s="142" t="s">
        <v>58</v>
      </c>
      <c r="N7" s="139"/>
      <c r="O7" s="139"/>
      <c r="P7" s="140"/>
    </row>
    <row r="8" spans="1:16" ht="30" x14ac:dyDescent="0.4">
      <c r="A8" s="138"/>
      <c r="B8" s="141" t="s">
        <v>226</v>
      </c>
      <c r="C8" s="139"/>
      <c r="D8" s="139"/>
      <c r="E8" s="139"/>
      <c r="F8" s="139"/>
      <c r="G8" s="139"/>
      <c r="H8" s="139"/>
      <c r="I8" s="139"/>
      <c r="J8" s="139"/>
      <c r="K8" s="139"/>
      <c r="L8" s="139"/>
      <c r="M8" s="139"/>
      <c r="N8" s="139"/>
      <c r="O8" s="139"/>
      <c r="P8" s="140"/>
    </row>
    <row r="9" spans="1:16" x14ac:dyDescent="0.2">
      <c r="A9" s="138"/>
      <c r="B9" s="139"/>
      <c r="C9" s="139"/>
      <c r="D9" s="139"/>
      <c r="E9" s="139"/>
      <c r="F9" s="139"/>
      <c r="G9" s="139"/>
      <c r="H9" s="139"/>
      <c r="I9" s="139"/>
      <c r="J9" s="139"/>
      <c r="K9" s="139"/>
      <c r="L9" s="139"/>
      <c r="M9" s="139"/>
      <c r="N9" s="139"/>
      <c r="O9" s="139"/>
      <c r="P9" s="140"/>
    </row>
    <row r="10" spans="1:16" ht="20.25" x14ac:dyDescent="0.3">
      <c r="A10" s="138"/>
      <c r="B10" s="144" t="s">
        <v>51</v>
      </c>
      <c r="C10" s="145"/>
      <c r="D10" s="145"/>
      <c r="E10" s="145"/>
      <c r="F10" s="139"/>
      <c r="G10" s="139"/>
      <c r="H10" s="139"/>
      <c r="I10" s="139"/>
      <c r="J10" s="139"/>
      <c r="K10" s="139"/>
      <c r="L10" s="139"/>
      <c r="M10" s="139"/>
      <c r="N10" s="139"/>
      <c r="O10" s="139"/>
      <c r="P10" s="140"/>
    </row>
    <row r="11" spans="1:16" ht="14.25" x14ac:dyDescent="0.2">
      <c r="A11" s="138"/>
      <c r="B11" s="146" t="s">
        <v>52</v>
      </c>
      <c r="C11" s="147"/>
      <c r="D11" s="147"/>
      <c r="E11" s="147"/>
      <c r="F11" s="139"/>
      <c r="G11" s="139"/>
      <c r="H11" s="139"/>
      <c r="I11" s="139"/>
      <c r="J11" s="139"/>
      <c r="K11" s="139"/>
      <c r="L11" s="139"/>
      <c r="M11" s="139"/>
      <c r="N11" s="139"/>
      <c r="O11" s="139"/>
      <c r="P11" s="140"/>
    </row>
    <row r="12" spans="1:16" ht="14.25" x14ac:dyDescent="0.2">
      <c r="A12" s="138"/>
      <c r="B12" s="146" t="s">
        <v>53</v>
      </c>
      <c r="C12" s="147"/>
      <c r="D12" s="147"/>
      <c r="E12" s="147"/>
      <c r="F12" s="139"/>
      <c r="G12" s="139"/>
      <c r="H12" s="139"/>
      <c r="I12" s="139"/>
      <c r="J12" s="139"/>
      <c r="K12" s="139"/>
      <c r="L12" s="139"/>
      <c r="M12" s="139"/>
      <c r="N12" s="139"/>
      <c r="O12" s="139"/>
      <c r="P12" s="140"/>
    </row>
    <row r="13" spans="1:16" x14ac:dyDescent="0.2">
      <c r="A13" s="138"/>
      <c r="B13" s="145"/>
      <c r="C13" s="145"/>
      <c r="D13" s="145"/>
      <c r="E13" s="145"/>
      <c r="F13" s="139"/>
      <c r="G13" s="139"/>
      <c r="H13" s="139"/>
      <c r="I13" s="139"/>
      <c r="J13" s="139"/>
      <c r="K13" s="139"/>
      <c r="L13" s="139"/>
      <c r="M13" s="139"/>
      <c r="N13" s="139"/>
      <c r="O13" s="139"/>
      <c r="P13" s="140"/>
    </row>
    <row r="14" spans="1:16" x14ac:dyDescent="0.2">
      <c r="A14" s="138"/>
      <c r="B14" s="277" t="s">
        <v>69</v>
      </c>
      <c r="C14" s="277"/>
      <c r="D14" s="277"/>
      <c r="E14" s="277"/>
      <c r="F14" s="277"/>
      <c r="G14" s="277"/>
      <c r="H14" s="277"/>
      <c r="I14" s="277"/>
      <c r="J14" s="139"/>
      <c r="K14" s="139"/>
      <c r="L14" s="139"/>
      <c r="M14" s="139"/>
      <c r="N14" s="139"/>
      <c r="O14" s="139"/>
      <c r="P14" s="140"/>
    </row>
    <row r="15" spans="1:16" x14ac:dyDescent="0.2">
      <c r="A15" s="138"/>
      <c r="B15" s="145"/>
      <c r="C15" s="145"/>
      <c r="D15" s="145"/>
      <c r="E15" s="145"/>
      <c r="F15" s="139"/>
      <c r="G15" s="139"/>
      <c r="H15" s="139"/>
      <c r="I15" s="139"/>
      <c r="J15" s="139"/>
      <c r="K15" s="139"/>
      <c r="L15" s="139"/>
      <c r="M15" s="139"/>
      <c r="N15" s="139"/>
      <c r="O15" s="139"/>
      <c r="P15" s="140"/>
    </row>
    <row r="16" spans="1:16" x14ac:dyDescent="0.2">
      <c r="A16" s="138"/>
      <c r="B16" s="148" t="s">
        <v>54</v>
      </c>
      <c r="C16" s="145"/>
      <c r="D16" s="145"/>
      <c r="E16" s="145"/>
      <c r="F16" s="139"/>
      <c r="G16" s="139"/>
      <c r="H16" s="139"/>
      <c r="I16" s="139"/>
      <c r="J16" s="139"/>
      <c r="K16" s="139"/>
      <c r="L16" s="139"/>
      <c r="M16" s="139"/>
      <c r="N16" s="139"/>
      <c r="O16" s="139"/>
      <c r="P16" s="140"/>
    </row>
    <row r="17" spans="1:16" x14ac:dyDescent="0.2">
      <c r="A17" s="138"/>
      <c r="B17" s="149" t="s">
        <v>62</v>
      </c>
      <c r="C17" s="145"/>
      <c r="D17" s="145"/>
      <c r="E17" s="145"/>
      <c r="F17" s="139"/>
      <c r="G17" s="139"/>
      <c r="H17" s="139"/>
      <c r="I17" s="139"/>
      <c r="J17" s="139"/>
      <c r="K17" s="139"/>
      <c r="L17" s="139"/>
      <c r="M17" s="139"/>
      <c r="N17" s="139"/>
      <c r="O17" s="139"/>
      <c r="P17" s="140"/>
    </row>
    <row r="18" spans="1:16" x14ac:dyDescent="0.2">
      <c r="A18" s="138"/>
      <c r="B18" s="149" t="s">
        <v>175</v>
      </c>
      <c r="C18" s="145"/>
      <c r="D18" s="145"/>
      <c r="E18" s="145"/>
      <c r="F18" s="139"/>
      <c r="G18" s="139"/>
      <c r="H18" s="139"/>
      <c r="I18" s="139"/>
      <c r="J18" s="139"/>
      <c r="K18" s="139"/>
      <c r="L18" s="139"/>
      <c r="M18" s="139"/>
      <c r="N18" s="139"/>
      <c r="O18" s="139"/>
      <c r="P18" s="140"/>
    </row>
    <row r="19" spans="1:16" x14ac:dyDescent="0.2">
      <c r="A19" s="138"/>
      <c r="B19" s="149" t="s">
        <v>176</v>
      </c>
      <c r="C19" s="145"/>
      <c r="D19" s="145"/>
      <c r="E19" s="145"/>
      <c r="F19" s="139"/>
      <c r="G19" s="139"/>
      <c r="H19" s="139"/>
      <c r="I19" s="139"/>
      <c r="J19" s="139"/>
      <c r="K19" s="139"/>
      <c r="L19" s="139"/>
      <c r="M19" s="139"/>
      <c r="N19" s="139"/>
      <c r="O19" s="139"/>
      <c r="P19" s="140"/>
    </row>
    <row r="20" spans="1:16" x14ac:dyDescent="0.2">
      <c r="A20" s="138"/>
      <c r="B20" s="149" t="s">
        <v>177</v>
      </c>
      <c r="C20" s="145"/>
      <c r="D20" s="145"/>
      <c r="E20" s="145"/>
      <c r="F20" s="139"/>
      <c r="G20" s="139"/>
      <c r="H20" s="139"/>
      <c r="I20" s="139"/>
      <c r="J20" s="139"/>
      <c r="K20" s="139"/>
      <c r="L20" s="139"/>
      <c r="M20" s="139"/>
      <c r="N20" s="139"/>
      <c r="O20" s="139"/>
      <c r="P20" s="140"/>
    </row>
    <row r="21" spans="1:16" x14ac:dyDescent="0.2">
      <c r="A21" s="138"/>
      <c r="B21" s="149"/>
      <c r="C21" s="145"/>
      <c r="D21" s="145"/>
      <c r="E21" s="145"/>
      <c r="F21" s="139"/>
      <c r="G21" s="139"/>
      <c r="H21" s="139"/>
      <c r="I21" s="139"/>
      <c r="J21" s="139"/>
      <c r="K21" s="139"/>
      <c r="L21" s="139"/>
      <c r="M21" s="139"/>
      <c r="N21" s="139"/>
      <c r="O21" s="139"/>
      <c r="P21" s="140"/>
    </row>
    <row r="22" spans="1:16" ht="20.25" x14ac:dyDescent="0.3">
      <c r="A22" s="138"/>
      <c r="B22" s="144" t="s">
        <v>55</v>
      </c>
      <c r="C22" s="139"/>
      <c r="D22" s="139"/>
      <c r="E22" s="139"/>
      <c r="F22" s="139"/>
      <c r="G22" s="139"/>
      <c r="H22" s="139"/>
      <c r="I22" s="139"/>
      <c r="J22" s="139"/>
      <c r="K22" s="139"/>
      <c r="L22" s="139"/>
      <c r="M22" s="139"/>
      <c r="N22" s="139"/>
      <c r="O22" s="139"/>
      <c r="P22" s="140"/>
    </row>
    <row r="23" spans="1:16" x14ac:dyDescent="0.2">
      <c r="A23" s="138"/>
      <c r="B23" s="153" t="s">
        <v>61</v>
      </c>
      <c r="C23" s="139"/>
      <c r="D23" s="139"/>
      <c r="E23" s="139"/>
      <c r="F23" s="139"/>
      <c r="G23" s="139"/>
      <c r="H23" s="139"/>
      <c r="I23" s="139"/>
      <c r="J23" s="139"/>
      <c r="K23" s="139"/>
      <c r="L23" s="139"/>
      <c r="M23" s="139"/>
      <c r="N23" s="139"/>
      <c r="O23" s="139"/>
      <c r="P23" s="140"/>
    </row>
    <row r="24" spans="1:16" x14ac:dyDescent="0.2">
      <c r="A24" s="138"/>
      <c r="B24" s="139" t="s">
        <v>56</v>
      </c>
      <c r="C24" s="139"/>
      <c r="D24" s="139"/>
      <c r="E24" s="139"/>
      <c r="F24" s="139"/>
      <c r="G24" s="139"/>
      <c r="H24" s="139"/>
      <c r="I24" s="139"/>
      <c r="J24" s="139"/>
      <c r="K24" s="139"/>
      <c r="L24" s="139"/>
      <c r="M24" s="139"/>
      <c r="N24" s="139"/>
      <c r="O24" s="139"/>
      <c r="P24" s="140"/>
    </row>
    <row r="25" spans="1:16" x14ac:dyDescent="0.2">
      <c r="A25" s="138"/>
      <c r="B25" s="139"/>
      <c r="C25" s="139"/>
      <c r="D25" s="139"/>
      <c r="E25" s="139"/>
      <c r="F25" s="139"/>
      <c r="G25" s="139"/>
      <c r="H25" s="139"/>
      <c r="I25" s="139"/>
      <c r="J25" s="139"/>
      <c r="K25" s="139"/>
      <c r="L25" s="139"/>
      <c r="M25" s="139"/>
      <c r="N25" s="139"/>
      <c r="O25" s="139"/>
      <c r="P25" s="140"/>
    </row>
    <row r="26" spans="1:16" x14ac:dyDescent="0.2">
      <c r="A26" s="138"/>
      <c r="B26" s="153" t="s">
        <v>60</v>
      </c>
      <c r="C26" s="139"/>
      <c r="D26" s="139"/>
      <c r="E26" s="139"/>
      <c r="F26" s="139"/>
      <c r="G26" s="139"/>
      <c r="H26" s="139"/>
      <c r="I26" s="139"/>
      <c r="J26" s="139"/>
      <c r="K26" s="139"/>
      <c r="L26" s="139"/>
      <c r="M26" s="139"/>
      <c r="N26" s="139"/>
      <c r="O26" s="139"/>
      <c r="P26" s="140"/>
    </row>
    <row r="27" spans="1:16" x14ac:dyDescent="0.2">
      <c r="A27" s="138"/>
      <c r="B27" s="139"/>
      <c r="C27" s="139"/>
      <c r="D27" s="139"/>
      <c r="E27" s="139"/>
      <c r="F27" s="139"/>
      <c r="G27" s="139"/>
      <c r="H27" s="139"/>
      <c r="I27" s="139"/>
      <c r="J27" s="139"/>
      <c r="K27" s="139"/>
      <c r="L27" s="139"/>
      <c r="M27" s="139"/>
      <c r="N27" s="139"/>
      <c r="O27" s="139"/>
      <c r="P27" s="140"/>
    </row>
    <row r="28" spans="1:16" x14ac:dyDescent="0.2">
      <c r="A28" s="138"/>
      <c r="B28" s="139" t="s">
        <v>57</v>
      </c>
      <c r="C28" s="139"/>
      <c r="D28" s="139"/>
      <c r="E28" s="139"/>
      <c r="F28" s="139"/>
      <c r="G28" s="139"/>
      <c r="H28" s="139"/>
      <c r="I28" s="139"/>
      <c r="J28" s="139"/>
      <c r="K28" s="139"/>
      <c r="L28" s="139"/>
      <c r="M28" s="139"/>
      <c r="N28" s="139"/>
      <c r="O28" s="139"/>
      <c r="P28" s="140"/>
    </row>
    <row r="29" spans="1:16" x14ac:dyDescent="0.2">
      <c r="A29" s="138"/>
      <c r="B29" s="153"/>
      <c r="C29" s="139"/>
      <c r="D29" s="139"/>
      <c r="E29" s="139"/>
      <c r="F29" s="139"/>
      <c r="G29" s="139"/>
      <c r="H29" s="139"/>
      <c r="I29" s="139"/>
      <c r="J29" s="139"/>
      <c r="K29" s="139"/>
      <c r="L29" s="139"/>
      <c r="M29" s="139"/>
      <c r="N29" s="139"/>
      <c r="O29" s="139"/>
      <c r="P29" s="140"/>
    </row>
    <row r="30" spans="1:16" ht="13.5" thickBot="1" x14ac:dyDescent="0.25">
      <c r="A30" s="138"/>
      <c r="B30" s="139"/>
      <c r="C30" s="139"/>
      <c r="D30" s="139"/>
      <c r="E30" s="139"/>
      <c r="F30" s="139"/>
      <c r="G30" s="139"/>
      <c r="H30" s="139"/>
      <c r="I30" s="139"/>
      <c r="J30" s="139"/>
      <c r="K30" s="139"/>
      <c r="L30" s="139"/>
      <c r="M30" s="139"/>
      <c r="N30" s="139"/>
      <c r="O30" s="139"/>
      <c r="P30" s="140"/>
    </row>
    <row r="31" spans="1:16" x14ac:dyDescent="0.2">
      <c r="A31" s="138"/>
      <c r="B31" s="278" t="s">
        <v>67</v>
      </c>
      <c r="C31" s="279"/>
      <c r="D31" s="279"/>
      <c r="E31" s="279"/>
      <c r="F31" s="279"/>
      <c r="G31" s="279"/>
      <c r="H31" s="279"/>
      <c r="I31" s="279"/>
      <c r="J31" s="279"/>
      <c r="K31" s="279"/>
      <c r="L31" s="279"/>
      <c r="M31" s="280"/>
      <c r="N31" s="139"/>
      <c r="O31" s="139"/>
      <c r="P31" s="140"/>
    </row>
    <row r="32" spans="1:16" x14ac:dyDescent="0.2">
      <c r="A32" s="138"/>
      <c r="B32" s="281"/>
      <c r="C32" s="282"/>
      <c r="D32" s="282"/>
      <c r="E32" s="282"/>
      <c r="F32" s="282"/>
      <c r="G32" s="282"/>
      <c r="H32" s="282"/>
      <c r="I32" s="282"/>
      <c r="J32" s="282"/>
      <c r="K32" s="282"/>
      <c r="L32" s="282"/>
      <c r="M32" s="283"/>
      <c r="N32" s="139"/>
      <c r="O32" s="139"/>
      <c r="P32" s="140"/>
    </row>
    <row r="33" spans="1:16" x14ac:dyDescent="0.2">
      <c r="A33" s="138"/>
      <c r="B33" s="281"/>
      <c r="C33" s="282"/>
      <c r="D33" s="282"/>
      <c r="E33" s="282"/>
      <c r="F33" s="282"/>
      <c r="G33" s="282"/>
      <c r="H33" s="282"/>
      <c r="I33" s="282"/>
      <c r="J33" s="282"/>
      <c r="K33" s="282"/>
      <c r="L33" s="282"/>
      <c r="M33" s="283"/>
      <c r="N33" s="139"/>
      <c r="O33" s="139"/>
      <c r="P33" s="140"/>
    </row>
    <row r="34" spans="1:16" x14ac:dyDescent="0.2">
      <c r="A34" s="138"/>
      <c r="B34" s="281"/>
      <c r="C34" s="282"/>
      <c r="D34" s="282"/>
      <c r="E34" s="282"/>
      <c r="F34" s="282"/>
      <c r="G34" s="282"/>
      <c r="H34" s="282"/>
      <c r="I34" s="282"/>
      <c r="J34" s="282"/>
      <c r="K34" s="282"/>
      <c r="L34" s="282"/>
      <c r="M34" s="283"/>
      <c r="N34" s="139"/>
      <c r="O34" s="139"/>
      <c r="P34" s="140"/>
    </row>
    <row r="35" spans="1:16" x14ac:dyDescent="0.2">
      <c r="A35" s="138"/>
      <c r="B35" s="281"/>
      <c r="C35" s="282"/>
      <c r="D35" s="282"/>
      <c r="E35" s="282"/>
      <c r="F35" s="282"/>
      <c r="G35" s="282"/>
      <c r="H35" s="282"/>
      <c r="I35" s="282"/>
      <c r="J35" s="282"/>
      <c r="K35" s="282"/>
      <c r="L35" s="282"/>
      <c r="M35" s="283"/>
      <c r="N35" s="139"/>
      <c r="O35" s="139"/>
      <c r="P35" s="140"/>
    </row>
    <row r="36" spans="1:16" x14ac:dyDescent="0.2">
      <c r="A36" s="138"/>
      <c r="B36" s="281"/>
      <c r="C36" s="282"/>
      <c r="D36" s="282"/>
      <c r="E36" s="282"/>
      <c r="F36" s="282"/>
      <c r="G36" s="282"/>
      <c r="H36" s="282"/>
      <c r="I36" s="282"/>
      <c r="J36" s="282"/>
      <c r="K36" s="282"/>
      <c r="L36" s="282"/>
      <c r="M36" s="283"/>
      <c r="N36" s="139"/>
      <c r="O36" s="139"/>
      <c r="P36" s="140"/>
    </row>
    <row r="37" spans="1:16" x14ac:dyDescent="0.2">
      <c r="A37" s="138"/>
      <c r="B37" s="281"/>
      <c r="C37" s="282"/>
      <c r="D37" s="282"/>
      <c r="E37" s="282"/>
      <c r="F37" s="282"/>
      <c r="G37" s="282"/>
      <c r="H37" s="282"/>
      <c r="I37" s="282"/>
      <c r="J37" s="282"/>
      <c r="K37" s="282"/>
      <c r="L37" s="282"/>
      <c r="M37" s="283"/>
      <c r="N37" s="139"/>
      <c r="O37" s="139"/>
      <c r="P37" s="140"/>
    </row>
    <row r="38" spans="1:16" x14ac:dyDescent="0.2">
      <c r="A38" s="138"/>
      <c r="B38" s="281"/>
      <c r="C38" s="282"/>
      <c r="D38" s="282"/>
      <c r="E38" s="282"/>
      <c r="F38" s="282"/>
      <c r="G38" s="282"/>
      <c r="H38" s="282"/>
      <c r="I38" s="282"/>
      <c r="J38" s="282"/>
      <c r="K38" s="282"/>
      <c r="L38" s="282"/>
      <c r="M38" s="283"/>
      <c r="N38" s="139"/>
      <c r="O38" s="139"/>
      <c r="P38" s="140"/>
    </row>
    <row r="39" spans="1:16" x14ac:dyDescent="0.2">
      <c r="A39" s="138"/>
      <c r="B39" s="281"/>
      <c r="C39" s="282"/>
      <c r="D39" s="282"/>
      <c r="E39" s="282"/>
      <c r="F39" s="282"/>
      <c r="G39" s="282"/>
      <c r="H39" s="282"/>
      <c r="I39" s="282"/>
      <c r="J39" s="282"/>
      <c r="K39" s="282"/>
      <c r="L39" s="282"/>
      <c r="M39" s="283"/>
      <c r="N39" s="139"/>
      <c r="O39" s="139"/>
      <c r="P39" s="140"/>
    </row>
    <row r="40" spans="1:16" x14ac:dyDescent="0.2">
      <c r="A40" s="138"/>
      <c r="B40" s="281"/>
      <c r="C40" s="282"/>
      <c r="D40" s="282"/>
      <c r="E40" s="282"/>
      <c r="F40" s="282"/>
      <c r="G40" s="282"/>
      <c r="H40" s="282"/>
      <c r="I40" s="282"/>
      <c r="J40" s="282"/>
      <c r="K40" s="282"/>
      <c r="L40" s="282"/>
      <c r="M40" s="283"/>
      <c r="N40" s="139"/>
      <c r="O40" s="139"/>
      <c r="P40" s="140"/>
    </row>
    <row r="41" spans="1:16" x14ac:dyDescent="0.2">
      <c r="A41" s="138"/>
      <c r="B41" s="281"/>
      <c r="C41" s="282"/>
      <c r="D41" s="282"/>
      <c r="E41" s="282"/>
      <c r="F41" s="282"/>
      <c r="G41" s="282"/>
      <c r="H41" s="282"/>
      <c r="I41" s="282"/>
      <c r="J41" s="282"/>
      <c r="K41" s="282"/>
      <c r="L41" s="282"/>
      <c r="M41" s="283"/>
      <c r="N41" s="139"/>
      <c r="O41" s="139"/>
      <c r="P41" s="140"/>
    </row>
    <row r="42" spans="1:16" x14ac:dyDescent="0.2">
      <c r="A42" s="138"/>
      <c r="B42" s="281"/>
      <c r="C42" s="282"/>
      <c r="D42" s="282"/>
      <c r="E42" s="282"/>
      <c r="F42" s="282"/>
      <c r="G42" s="282"/>
      <c r="H42" s="282"/>
      <c r="I42" s="282"/>
      <c r="J42" s="282"/>
      <c r="K42" s="282"/>
      <c r="L42" s="282"/>
      <c r="M42" s="283"/>
      <c r="N42" s="139"/>
      <c r="O42" s="139"/>
      <c r="P42" s="140"/>
    </row>
    <row r="43" spans="1:16" x14ac:dyDescent="0.2">
      <c r="A43" s="138"/>
      <c r="B43" s="281"/>
      <c r="C43" s="282"/>
      <c r="D43" s="282"/>
      <c r="E43" s="282"/>
      <c r="F43" s="282"/>
      <c r="G43" s="282"/>
      <c r="H43" s="282"/>
      <c r="I43" s="282"/>
      <c r="J43" s="282"/>
      <c r="K43" s="282"/>
      <c r="L43" s="282"/>
      <c r="M43" s="283"/>
      <c r="N43" s="139"/>
      <c r="O43" s="139"/>
      <c r="P43" s="140"/>
    </row>
    <row r="44" spans="1:16" x14ac:dyDescent="0.2">
      <c r="A44" s="138"/>
      <c r="B44" s="281"/>
      <c r="C44" s="282"/>
      <c r="D44" s="282"/>
      <c r="E44" s="282"/>
      <c r="F44" s="282"/>
      <c r="G44" s="282"/>
      <c r="H44" s="282"/>
      <c r="I44" s="282"/>
      <c r="J44" s="282"/>
      <c r="K44" s="282"/>
      <c r="L44" s="282"/>
      <c r="M44" s="283"/>
      <c r="N44" s="139"/>
      <c r="O44" s="139"/>
      <c r="P44" s="140"/>
    </row>
    <row r="45" spans="1:16" x14ac:dyDescent="0.2">
      <c r="A45" s="138"/>
      <c r="B45" s="281"/>
      <c r="C45" s="282"/>
      <c r="D45" s="282"/>
      <c r="E45" s="282"/>
      <c r="F45" s="282"/>
      <c r="G45" s="282"/>
      <c r="H45" s="282"/>
      <c r="I45" s="282"/>
      <c r="J45" s="282"/>
      <c r="K45" s="282"/>
      <c r="L45" s="282"/>
      <c r="M45" s="283"/>
      <c r="N45" s="139"/>
      <c r="O45" s="139"/>
      <c r="P45" s="140"/>
    </row>
    <row r="46" spans="1:16" x14ac:dyDescent="0.2">
      <c r="A46" s="138"/>
      <c r="B46" s="281"/>
      <c r="C46" s="282"/>
      <c r="D46" s="282"/>
      <c r="E46" s="282"/>
      <c r="F46" s="282"/>
      <c r="G46" s="282"/>
      <c r="H46" s="282"/>
      <c r="I46" s="282"/>
      <c r="J46" s="282"/>
      <c r="K46" s="282"/>
      <c r="L46" s="282"/>
      <c r="M46" s="283"/>
      <c r="N46" s="139"/>
      <c r="O46" s="139"/>
      <c r="P46" s="140"/>
    </row>
    <row r="47" spans="1:16" x14ac:dyDescent="0.2">
      <c r="A47" s="138"/>
      <c r="B47" s="281"/>
      <c r="C47" s="282"/>
      <c r="D47" s="282"/>
      <c r="E47" s="282"/>
      <c r="F47" s="282"/>
      <c r="G47" s="282"/>
      <c r="H47" s="282"/>
      <c r="I47" s="282"/>
      <c r="J47" s="282"/>
      <c r="K47" s="282"/>
      <c r="L47" s="282"/>
      <c r="M47" s="283"/>
      <c r="N47" s="139"/>
      <c r="O47" s="139"/>
      <c r="P47" s="140"/>
    </row>
    <row r="48" spans="1:16" x14ac:dyDescent="0.2">
      <c r="A48" s="138"/>
      <c r="B48" s="281"/>
      <c r="C48" s="282"/>
      <c r="D48" s="282"/>
      <c r="E48" s="282"/>
      <c r="F48" s="282"/>
      <c r="G48" s="282"/>
      <c r="H48" s="282"/>
      <c r="I48" s="282"/>
      <c r="J48" s="282"/>
      <c r="K48" s="282"/>
      <c r="L48" s="282"/>
      <c r="M48" s="283"/>
      <c r="N48" s="139"/>
      <c r="O48" s="139"/>
      <c r="P48" s="140"/>
    </row>
    <row r="49" spans="1:16" x14ac:dyDescent="0.2">
      <c r="A49" s="138"/>
      <c r="B49" s="281"/>
      <c r="C49" s="282"/>
      <c r="D49" s="282"/>
      <c r="E49" s="282"/>
      <c r="F49" s="282"/>
      <c r="G49" s="282"/>
      <c r="H49" s="282"/>
      <c r="I49" s="282"/>
      <c r="J49" s="282"/>
      <c r="K49" s="282"/>
      <c r="L49" s="282"/>
      <c r="M49" s="283"/>
      <c r="N49" s="139"/>
      <c r="O49" s="139"/>
      <c r="P49" s="140"/>
    </row>
    <row r="50" spans="1:16" x14ac:dyDescent="0.2">
      <c r="A50" s="138"/>
      <c r="B50" s="281"/>
      <c r="C50" s="282"/>
      <c r="D50" s="282"/>
      <c r="E50" s="282"/>
      <c r="F50" s="282"/>
      <c r="G50" s="282"/>
      <c r="H50" s="282"/>
      <c r="I50" s="282"/>
      <c r="J50" s="282"/>
      <c r="K50" s="282"/>
      <c r="L50" s="282"/>
      <c r="M50" s="283"/>
      <c r="N50" s="139"/>
      <c r="O50" s="139"/>
      <c r="P50" s="140"/>
    </row>
    <row r="51" spans="1:16" x14ac:dyDescent="0.2">
      <c r="A51" s="138"/>
      <c r="B51" s="281"/>
      <c r="C51" s="282"/>
      <c r="D51" s="282"/>
      <c r="E51" s="282"/>
      <c r="F51" s="282"/>
      <c r="G51" s="282"/>
      <c r="H51" s="282"/>
      <c r="I51" s="282"/>
      <c r="J51" s="282"/>
      <c r="K51" s="282"/>
      <c r="L51" s="282"/>
      <c r="M51" s="283"/>
      <c r="N51" s="139"/>
      <c r="O51" s="139"/>
      <c r="P51" s="140"/>
    </row>
    <row r="52" spans="1:16" x14ac:dyDescent="0.2">
      <c r="A52" s="138"/>
      <c r="B52" s="281"/>
      <c r="C52" s="282"/>
      <c r="D52" s="282"/>
      <c r="E52" s="282"/>
      <c r="F52" s="282"/>
      <c r="G52" s="282"/>
      <c r="H52" s="282"/>
      <c r="I52" s="282"/>
      <c r="J52" s="282"/>
      <c r="K52" s="282"/>
      <c r="L52" s="282"/>
      <c r="M52" s="283"/>
      <c r="N52" s="139"/>
      <c r="O52" s="139"/>
      <c r="P52" s="140"/>
    </row>
    <row r="53" spans="1:16" x14ac:dyDescent="0.2">
      <c r="A53" s="138"/>
      <c r="B53" s="281"/>
      <c r="C53" s="282"/>
      <c r="D53" s="282"/>
      <c r="E53" s="282"/>
      <c r="F53" s="282"/>
      <c r="G53" s="282"/>
      <c r="H53" s="282"/>
      <c r="I53" s="282"/>
      <c r="J53" s="282"/>
      <c r="K53" s="282"/>
      <c r="L53" s="282"/>
      <c r="M53" s="283"/>
      <c r="N53" s="139"/>
      <c r="O53" s="139"/>
      <c r="P53" s="140"/>
    </row>
    <row r="54" spans="1:16" x14ac:dyDescent="0.2">
      <c r="A54" s="138"/>
      <c r="B54" s="281"/>
      <c r="C54" s="282"/>
      <c r="D54" s="282"/>
      <c r="E54" s="282"/>
      <c r="F54" s="282"/>
      <c r="G54" s="282"/>
      <c r="H54" s="282"/>
      <c r="I54" s="282"/>
      <c r="J54" s="282"/>
      <c r="K54" s="282"/>
      <c r="L54" s="282"/>
      <c r="M54" s="283"/>
      <c r="N54" s="139"/>
      <c r="O54" s="139"/>
      <c r="P54" s="140"/>
    </row>
    <row r="55" spans="1:16" x14ac:dyDescent="0.2">
      <c r="A55" s="138"/>
      <c r="B55" s="281"/>
      <c r="C55" s="282"/>
      <c r="D55" s="282"/>
      <c r="E55" s="282"/>
      <c r="F55" s="282"/>
      <c r="G55" s="282"/>
      <c r="H55" s="282"/>
      <c r="I55" s="282"/>
      <c r="J55" s="282"/>
      <c r="K55" s="282"/>
      <c r="L55" s="282"/>
      <c r="M55" s="283"/>
      <c r="N55" s="139"/>
      <c r="O55" s="139"/>
      <c r="P55" s="140"/>
    </row>
    <row r="56" spans="1:16" x14ac:dyDescent="0.2">
      <c r="A56" s="138"/>
      <c r="B56" s="281"/>
      <c r="C56" s="282"/>
      <c r="D56" s="282"/>
      <c r="E56" s="282"/>
      <c r="F56" s="282"/>
      <c r="G56" s="282"/>
      <c r="H56" s="282"/>
      <c r="I56" s="282"/>
      <c r="J56" s="282"/>
      <c r="K56" s="282"/>
      <c r="L56" s="282"/>
      <c r="M56" s="283"/>
      <c r="N56" s="139"/>
      <c r="O56" s="139"/>
      <c r="P56" s="140"/>
    </row>
    <row r="57" spans="1:16" x14ac:dyDescent="0.2">
      <c r="A57" s="138"/>
      <c r="B57" s="281"/>
      <c r="C57" s="282"/>
      <c r="D57" s="282"/>
      <c r="E57" s="282"/>
      <c r="F57" s="282"/>
      <c r="G57" s="282"/>
      <c r="H57" s="282"/>
      <c r="I57" s="282"/>
      <c r="J57" s="282"/>
      <c r="K57" s="282"/>
      <c r="L57" s="282"/>
      <c r="M57" s="283"/>
      <c r="N57" s="139"/>
      <c r="O57" s="139"/>
      <c r="P57" s="140"/>
    </row>
    <row r="58" spans="1:16" x14ac:dyDescent="0.2">
      <c r="A58" s="138"/>
      <c r="B58" s="281"/>
      <c r="C58" s="282"/>
      <c r="D58" s="282"/>
      <c r="E58" s="282"/>
      <c r="F58" s="282"/>
      <c r="G58" s="282"/>
      <c r="H58" s="282"/>
      <c r="I58" s="282"/>
      <c r="J58" s="282"/>
      <c r="K58" s="282"/>
      <c r="L58" s="282"/>
      <c r="M58" s="283"/>
      <c r="N58" s="139"/>
      <c r="O58" s="139"/>
      <c r="P58" s="140"/>
    </row>
    <row r="59" spans="1:16" x14ac:dyDescent="0.2">
      <c r="A59" s="138"/>
      <c r="B59" s="281"/>
      <c r="C59" s="282"/>
      <c r="D59" s="282"/>
      <c r="E59" s="282"/>
      <c r="F59" s="282"/>
      <c r="G59" s="282"/>
      <c r="H59" s="282"/>
      <c r="I59" s="282"/>
      <c r="J59" s="282"/>
      <c r="K59" s="282"/>
      <c r="L59" s="282"/>
      <c r="M59" s="283"/>
      <c r="N59" s="139"/>
      <c r="O59" s="139"/>
      <c r="P59" s="140"/>
    </row>
    <row r="60" spans="1:16" x14ac:dyDescent="0.2">
      <c r="A60" s="138"/>
      <c r="B60" s="281"/>
      <c r="C60" s="282"/>
      <c r="D60" s="282"/>
      <c r="E60" s="282"/>
      <c r="F60" s="282"/>
      <c r="G60" s="282"/>
      <c r="H60" s="282"/>
      <c r="I60" s="282"/>
      <c r="J60" s="282"/>
      <c r="K60" s="282"/>
      <c r="L60" s="282"/>
      <c r="M60" s="283"/>
      <c r="N60" s="139"/>
      <c r="O60" s="139"/>
      <c r="P60" s="140"/>
    </row>
    <row r="61" spans="1:16" x14ac:dyDescent="0.2">
      <c r="A61" s="138"/>
      <c r="B61" s="281"/>
      <c r="C61" s="282"/>
      <c r="D61" s="282"/>
      <c r="E61" s="282"/>
      <c r="F61" s="282"/>
      <c r="G61" s="282"/>
      <c r="H61" s="282"/>
      <c r="I61" s="282"/>
      <c r="J61" s="282"/>
      <c r="K61" s="282"/>
      <c r="L61" s="282"/>
      <c r="M61" s="283"/>
      <c r="N61" s="139"/>
      <c r="O61" s="139"/>
      <c r="P61" s="140"/>
    </row>
    <row r="62" spans="1:16" x14ac:dyDescent="0.2">
      <c r="A62" s="138"/>
      <c r="B62" s="281"/>
      <c r="C62" s="282"/>
      <c r="D62" s="282"/>
      <c r="E62" s="282"/>
      <c r="F62" s="282"/>
      <c r="G62" s="282"/>
      <c r="H62" s="282"/>
      <c r="I62" s="282"/>
      <c r="J62" s="282"/>
      <c r="K62" s="282"/>
      <c r="L62" s="282"/>
      <c r="M62" s="283"/>
      <c r="N62" s="139"/>
      <c r="O62" s="139"/>
      <c r="P62" s="140"/>
    </row>
    <row r="63" spans="1:16" x14ac:dyDescent="0.2">
      <c r="A63" s="138"/>
      <c r="B63" s="281"/>
      <c r="C63" s="282"/>
      <c r="D63" s="282"/>
      <c r="E63" s="282"/>
      <c r="F63" s="282"/>
      <c r="G63" s="282"/>
      <c r="H63" s="282"/>
      <c r="I63" s="282"/>
      <c r="J63" s="282"/>
      <c r="K63" s="282"/>
      <c r="L63" s="282"/>
      <c r="M63" s="283"/>
      <c r="N63" s="139"/>
      <c r="O63" s="139"/>
      <c r="P63" s="140"/>
    </row>
    <row r="64" spans="1:16" x14ac:dyDescent="0.2">
      <c r="A64" s="138"/>
      <c r="B64" s="281"/>
      <c r="C64" s="282"/>
      <c r="D64" s="282"/>
      <c r="E64" s="282"/>
      <c r="F64" s="282"/>
      <c r="G64" s="282"/>
      <c r="H64" s="282"/>
      <c r="I64" s="282"/>
      <c r="J64" s="282"/>
      <c r="K64" s="282"/>
      <c r="L64" s="282"/>
      <c r="M64" s="283"/>
      <c r="N64" s="139"/>
      <c r="O64" s="139"/>
      <c r="P64" s="140"/>
    </row>
    <row r="65" spans="1:16" x14ac:dyDescent="0.2">
      <c r="A65" s="138"/>
      <c r="B65" s="281"/>
      <c r="C65" s="282"/>
      <c r="D65" s="282"/>
      <c r="E65" s="282"/>
      <c r="F65" s="282"/>
      <c r="G65" s="282"/>
      <c r="H65" s="282"/>
      <c r="I65" s="282"/>
      <c r="J65" s="282"/>
      <c r="K65" s="282"/>
      <c r="L65" s="282"/>
      <c r="M65" s="283"/>
      <c r="N65" s="139"/>
      <c r="O65" s="139"/>
      <c r="P65" s="140"/>
    </row>
    <row r="66" spans="1:16" x14ac:dyDescent="0.2">
      <c r="A66" s="138"/>
      <c r="B66" s="281"/>
      <c r="C66" s="282"/>
      <c r="D66" s="282"/>
      <c r="E66" s="282"/>
      <c r="F66" s="282"/>
      <c r="G66" s="282"/>
      <c r="H66" s="282"/>
      <c r="I66" s="282"/>
      <c r="J66" s="282"/>
      <c r="K66" s="282"/>
      <c r="L66" s="282"/>
      <c r="M66" s="283"/>
      <c r="N66" s="139"/>
      <c r="O66" s="139"/>
      <c r="P66" s="140"/>
    </row>
    <row r="67" spans="1:16" x14ac:dyDescent="0.2">
      <c r="A67" s="138"/>
      <c r="B67" s="281"/>
      <c r="C67" s="282"/>
      <c r="D67" s="282"/>
      <c r="E67" s="282"/>
      <c r="F67" s="282"/>
      <c r="G67" s="282"/>
      <c r="H67" s="282"/>
      <c r="I67" s="282"/>
      <c r="J67" s="282"/>
      <c r="K67" s="282"/>
      <c r="L67" s="282"/>
      <c r="M67" s="283"/>
      <c r="N67" s="139"/>
      <c r="O67" s="139"/>
      <c r="P67" s="140"/>
    </row>
    <row r="68" spans="1:16" x14ac:dyDescent="0.2">
      <c r="A68" s="138"/>
      <c r="B68" s="281"/>
      <c r="C68" s="282"/>
      <c r="D68" s="282"/>
      <c r="E68" s="282"/>
      <c r="F68" s="282"/>
      <c r="G68" s="282"/>
      <c r="H68" s="282"/>
      <c r="I68" s="282"/>
      <c r="J68" s="282"/>
      <c r="K68" s="282"/>
      <c r="L68" s="282"/>
      <c r="M68" s="283"/>
      <c r="N68" s="139"/>
      <c r="O68" s="139"/>
      <c r="P68" s="140"/>
    </row>
    <row r="69" spans="1:16" x14ac:dyDescent="0.2">
      <c r="A69" s="138"/>
      <c r="B69" s="281"/>
      <c r="C69" s="282"/>
      <c r="D69" s="282"/>
      <c r="E69" s="282"/>
      <c r="F69" s="282"/>
      <c r="G69" s="282"/>
      <c r="H69" s="282"/>
      <c r="I69" s="282"/>
      <c r="J69" s="282"/>
      <c r="K69" s="282"/>
      <c r="L69" s="282"/>
      <c r="M69" s="283"/>
      <c r="N69" s="139"/>
      <c r="O69" s="139"/>
      <c r="P69" s="140"/>
    </row>
    <row r="70" spans="1:16" x14ac:dyDescent="0.2">
      <c r="A70" s="138"/>
      <c r="B70" s="281"/>
      <c r="C70" s="282"/>
      <c r="D70" s="282"/>
      <c r="E70" s="282"/>
      <c r="F70" s="282"/>
      <c r="G70" s="282"/>
      <c r="H70" s="282"/>
      <c r="I70" s="282"/>
      <c r="J70" s="282"/>
      <c r="K70" s="282"/>
      <c r="L70" s="282"/>
      <c r="M70" s="283"/>
      <c r="N70" s="139"/>
      <c r="O70" s="139"/>
      <c r="P70" s="140"/>
    </row>
    <row r="71" spans="1:16" x14ac:dyDescent="0.2">
      <c r="A71" s="138"/>
      <c r="B71" s="281"/>
      <c r="C71" s="282"/>
      <c r="D71" s="282"/>
      <c r="E71" s="282"/>
      <c r="F71" s="282"/>
      <c r="G71" s="282"/>
      <c r="H71" s="282"/>
      <c r="I71" s="282"/>
      <c r="J71" s="282"/>
      <c r="K71" s="282"/>
      <c r="L71" s="282"/>
      <c r="M71" s="283"/>
      <c r="N71" s="139"/>
      <c r="O71" s="139"/>
      <c r="P71" s="140"/>
    </row>
    <row r="72" spans="1:16" x14ac:dyDescent="0.2">
      <c r="A72" s="138"/>
      <c r="B72" s="281"/>
      <c r="C72" s="282"/>
      <c r="D72" s="282"/>
      <c r="E72" s="282"/>
      <c r="F72" s="282"/>
      <c r="G72" s="282"/>
      <c r="H72" s="282"/>
      <c r="I72" s="282"/>
      <c r="J72" s="282"/>
      <c r="K72" s="282"/>
      <c r="L72" s="282"/>
      <c r="M72" s="283"/>
      <c r="N72" s="139"/>
      <c r="O72" s="139"/>
      <c r="P72" s="140"/>
    </row>
    <row r="73" spans="1:16" x14ac:dyDescent="0.2">
      <c r="A73" s="138"/>
      <c r="B73" s="281"/>
      <c r="C73" s="282"/>
      <c r="D73" s="282"/>
      <c r="E73" s="282"/>
      <c r="F73" s="282"/>
      <c r="G73" s="282"/>
      <c r="H73" s="282"/>
      <c r="I73" s="282"/>
      <c r="J73" s="282"/>
      <c r="K73" s="282"/>
      <c r="L73" s="282"/>
      <c r="M73" s="283"/>
      <c r="N73" s="139"/>
      <c r="O73" s="139"/>
      <c r="P73" s="140"/>
    </row>
    <row r="74" spans="1:16" x14ac:dyDescent="0.2">
      <c r="A74" s="138"/>
      <c r="B74" s="281"/>
      <c r="C74" s="282"/>
      <c r="D74" s="282"/>
      <c r="E74" s="282"/>
      <c r="F74" s="282"/>
      <c r="G74" s="282"/>
      <c r="H74" s="282"/>
      <c r="I74" s="282"/>
      <c r="J74" s="282"/>
      <c r="K74" s="282"/>
      <c r="L74" s="282"/>
      <c r="M74" s="283"/>
      <c r="N74" s="139"/>
      <c r="O74" s="139"/>
      <c r="P74" s="140"/>
    </row>
    <row r="75" spans="1:16" x14ac:dyDescent="0.2">
      <c r="A75" s="138"/>
      <c r="B75" s="281"/>
      <c r="C75" s="282"/>
      <c r="D75" s="282"/>
      <c r="E75" s="282"/>
      <c r="F75" s="282"/>
      <c r="G75" s="282"/>
      <c r="H75" s="282"/>
      <c r="I75" s="282"/>
      <c r="J75" s="282"/>
      <c r="K75" s="282"/>
      <c r="L75" s="282"/>
      <c r="M75" s="283"/>
      <c r="N75" s="139"/>
      <c r="O75" s="139"/>
      <c r="P75" s="140"/>
    </row>
    <row r="76" spans="1:16" x14ac:dyDescent="0.2">
      <c r="A76" s="138"/>
      <c r="B76" s="281"/>
      <c r="C76" s="282"/>
      <c r="D76" s="282"/>
      <c r="E76" s="282"/>
      <c r="F76" s="282"/>
      <c r="G76" s="282"/>
      <c r="H76" s="282"/>
      <c r="I76" s="282"/>
      <c r="J76" s="282"/>
      <c r="K76" s="282"/>
      <c r="L76" s="282"/>
      <c r="M76" s="283"/>
      <c r="N76" s="139"/>
      <c r="O76" s="139"/>
      <c r="P76" s="140"/>
    </row>
    <row r="77" spans="1:16" x14ac:dyDescent="0.2">
      <c r="A77" s="138"/>
      <c r="B77" s="281"/>
      <c r="C77" s="282"/>
      <c r="D77" s="282"/>
      <c r="E77" s="282"/>
      <c r="F77" s="282"/>
      <c r="G77" s="282"/>
      <c r="H77" s="282"/>
      <c r="I77" s="282"/>
      <c r="J77" s="282"/>
      <c r="K77" s="282"/>
      <c r="L77" s="282"/>
      <c r="M77" s="283"/>
      <c r="N77" s="139"/>
      <c r="O77" s="139"/>
      <c r="P77" s="140"/>
    </row>
    <row r="78" spans="1:16" x14ac:dyDescent="0.2">
      <c r="A78" s="138"/>
      <c r="B78" s="281"/>
      <c r="C78" s="282"/>
      <c r="D78" s="282"/>
      <c r="E78" s="282"/>
      <c r="F78" s="282"/>
      <c r="G78" s="282"/>
      <c r="H78" s="282"/>
      <c r="I78" s="282"/>
      <c r="J78" s="282"/>
      <c r="K78" s="282"/>
      <c r="L78" s="282"/>
      <c r="M78" s="283"/>
      <c r="N78" s="139"/>
      <c r="O78" s="139"/>
      <c r="P78" s="140"/>
    </row>
    <row r="79" spans="1:16" x14ac:dyDescent="0.2">
      <c r="A79" s="138"/>
      <c r="B79" s="281"/>
      <c r="C79" s="282"/>
      <c r="D79" s="282"/>
      <c r="E79" s="282"/>
      <c r="F79" s="282"/>
      <c r="G79" s="282"/>
      <c r="H79" s="282"/>
      <c r="I79" s="282"/>
      <c r="J79" s="282"/>
      <c r="K79" s="282"/>
      <c r="L79" s="282"/>
      <c r="M79" s="283"/>
      <c r="N79" s="139"/>
      <c r="O79" s="139"/>
      <c r="P79" s="140"/>
    </row>
    <row r="80" spans="1:16" x14ac:dyDescent="0.2">
      <c r="A80" s="138"/>
      <c r="B80" s="281"/>
      <c r="C80" s="282"/>
      <c r="D80" s="282"/>
      <c r="E80" s="282"/>
      <c r="F80" s="282"/>
      <c r="G80" s="282"/>
      <c r="H80" s="282"/>
      <c r="I80" s="282"/>
      <c r="J80" s="282"/>
      <c r="K80" s="282"/>
      <c r="L80" s="282"/>
      <c r="M80" s="283"/>
      <c r="N80" s="139"/>
      <c r="O80" s="139"/>
      <c r="P80" s="140"/>
    </row>
    <row r="81" spans="1:16" x14ac:dyDescent="0.2">
      <c r="A81" s="138"/>
      <c r="B81" s="281"/>
      <c r="C81" s="282"/>
      <c r="D81" s="282"/>
      <c r="E81" s="282"/>
      <c r="F81" s="282"/>
      <c r="G81" s="282"/>
      <c r="H81" s="282"/>
      <c r="I81" s="282"/>
      <c r="J81" s="282"/>
      <c r="K81" s="282"/>
      <c r="L81" s="282"/>
      <c r="M81" s="283"/>
      <c r="N81" s="139"/>
      <c r="O81" s="139"/>
      <c r="P81" s="140"/>
    </row>
    <row r="82" spans="1:16" x14ac:dyDescent="0.2">
      <c r="A82" s="138"/>
      <c r="B82" s="281"/>
      <c r="C82" s="282"/>
      <c r="D82" s="282"/>
      <c r="E82" s="282"/>
      <c r="F82" s="282"/>
      <c r="G82" s="282"/>
      <c r="H82" s="282"/>
      <c r="I82" s="282"/>
      <c r="J82" s="282"/>
      <c r="K82" s="282"/>
      <c r="L82" s="282"/>
      <c r="M82" s="283"/>
      <c r="N82" s="139"/>
      <c r="O82" s="139"/>
      <c r="P82" s="140"/>
    </row>
    <row r="83" spans="1:16" x14ac:dyDescent="0.2">
      <c r="A83" s="138"/>
      <c r="B83" s="281"/>
      <c r="C83" s="282"/>
      <c r="D83" s="282"/>
      <c r="E83" s="282"/>
      <c r="F83" s="282"/>
      <c r="G83" s="282"/>
      <c r="H83" s="282"/>
      <c r="I83" s="282"/>
      <c r="J83" s="282"/>
      <c r="K83" s="282"/>
      <c r="L83" s="282"/>
      <c r="M83" s="283"/>
      <c r="N83" s="139"/>
      <c r="O83" s="139"/>
      <c r="P83" s="140"/>
    </row>
    <row r="84" spans="1:16" x14ac:dyDescent="0.2">
      <c r="A84" s="138"/>
      <c r="B84" s="281"/>
      <c r="C84" s="282"/>
      <c r="D84" s="282"/>
      <c r="E84" s="282"/>
      <c r="F84" s="282"/>
      <c r="G84" s="282"/>
      <c r="H84" s="282"/>
      <c r="I84" s="282"/>
      <c r="J84" s="282"/>
      <c r="K84" s="282"/>
      <c r="L84" s="282"/>
      <c r="M84" s="283"/>
      <c r="N84" s="139"/>
      <c r="O84" s="139"/>
      <c r="P84" s="140"/>
    </row>
    <row r="85" spans="1:16" x14ac:dyDescent="0.2">
      <c r="A85" s="138"/>
      <c r="B85" s="281"/>
      <c r="C85" s="282"/>
      <c r="D85" s="282"/>
      <c r="E85" s="282"/>
      <c r="F85" s="282"/>
      <c r="G85" s="282"/>
      <c r="H85" s="282"/>
      <c r="I85" s="282"/>
      <c r="J85" s="282"/>
      <c r="K85" s="282"/>
      <c r="L85" s="282"/>
      <c r="M85" s="283"/>
      <c r="N85" s="139"/>
      <c r="O85" s="139"/>
      <c r="P85" s="140"/>
    </row>
    <row r="86" spans="1:16" x14ac:dyDescent="0.2">
      <c r="A86" s="138"/>
      <c r="B86" s="281"/>
      <c r="C86" s="282"/>
      <c r="D86" s="282"/>
      <c r="E86" s="282"/>
      <c r="F86" s="282"/>
      <c r="G86" s="282"/>
      <c r="H86" s="282"/>
      <c r="I86" s="282"/>
      <c r="J86" s="282"/>
      <c r="K86" s="282"/>
      <c r="L86" s="282"/>
      <c r="M86" s="283"/>
      <c r="N86" s="139"/>
      <c r="O86" s="139"/>
      <c r="P86" s="140"/>
    </row>
    <row r="87" spans="1:16" x14ac:dyDescent="0.2">
      <c r="A87" s="138"/>
      <c r="B87" s="281"/>
      <c r="C87" s="282"/>
      <c r="D87" s="282"/>
      <c r="E87" s="282"/>
      <c r="F87" s="282"/>
      <c r="G87" s="282"/>
      <c r="H87" s="282"/>
      <c r="I87" s="282"/>
      <c r="J87" s="282"/>
      <c r="K87" s="282"/>
      <c r="L87" s="282"/>
      <c r="M87" s="283"/>
      <c r="N87" s="139"/>
      <c r="O87" s="139"/>
      <c r="P87" s="140"/>
    </row>
    <row r="88" spans="1:16" x14ac:dyDescent="0.2">
      <c r="A88" s="138"/>
      <c r="B88" s="281"/>
      <c r="C88" s="282"/>
      <c r="D88" s="282"/>
      <c r="E88" s="282"/>
      <c r="F88" s="282"/>
      <c r="G88" s="282"/>
      <c r="H88" s="282"/>
      <c r="I88" s="282"/>
      <c r="J88" s="282"/>
      <c r="K88" s="282"/>
      <c r="L88" s="282"/>
      <c r="M88" s="283"/>
      <c r="N88" s="139"/>
      <c r="O88" s="139"/>
      <c r="P88" s="140"/>
    </row>
    <row r="89" spans="1:16" x14ac:dyDescent="0.2">
      <c r="A89" s="138"/>
      <c r="B89" s="281"/>
      <c r="C89" s="282"/>
      <c r="D89" s="282"/>
      <c r="E89" s="282"/>
      <c r="F89" s="282"/>
      <c r="G89" s="282"/>
      <c r="H89" s="282"/>
      <c r="I89" s="282"/>
      <c r="J89" s="282"/>
      <c r="K89" s="282"/>
      <c r="L89" s="282"/>
      <c r="M89" s="283"/>
      <c r="N89" s="139"/>
      <c r="O89" s="139"/>
      <c r="P89" s="140"/>
    </row>
    <row r="90" spans="1:16" x14ac:dyDescent="0.2">
      <c r="A90" s="138"/>
      <c r="B90" s="281"/>
      <c r="C90" s="282"/>
      <c r="D90" s="282"/>
      <c r="E90" s="282"/>
      <c r="F90" s="282"/>
      <c r="G90" s="282"/>
      <c r="H90" s="282"/>
      <c r="I90" s="282"/>
      <c r="J90" s="282"/>
      <c r="K90" s="282"/>
      <c r="L90" s="282"/>
      <c r="M90" s="283"/>
      <c r="N90" s="139"/>
      <c r="O90" s="139"/>
      <c r="P90" s="140"/>
    </row>
    <row r="91" spans="1:16" x14ac:dyDescent="0.2">
      <c r="A91" s="138"/>
      <c r="B91" s="281"/>
      <c r="C91" s="282"/>
      <c r="D91" s="282"/>
      <c r="E91" s="282"/>
      <c r="F91" s="282"/>
      <c r="G91" s="282"/>
      <c r="H91" s="282"/>
      <c r="I91" s="282"/>
      <c r="J91" s="282"/>
      <c r="K91" s="282"/>
      <c r="L91" s="282"/>
      <c r="M91" s="283"/>
      <c r="N91" s="139"/>
      <c r="O91" s="139"/>
      <c r="P91" s="140"/>
    </row>
    <row r="92" spans="1:16" x14ac:dyDescent="0.2">
      <c r="A92" s="138"/>
      <c r="B92" s="281"/>
      <c r="C92" s="282"/>
      <c r="D92" s="282"/>
      <c r="E92" s="282"/>
      <c r="F92" s="282"/>
      <c r="G92" s="282"/>
      <c r="H92" s="282"/>
      <c r="I92" s="282"/>
      <c r="J92" s="282"/>
      <c r="K92" s="282"/>
      <c r="L92" s="282"/>
      <c r="M92" s="283"/>
      <c r="N92" s="139"/>
      <c r="O92" s="139"/>
      <c r="P92" s="140"/>
    </row>
    <row r="93" spans="1:16" ht="13.5" thickBot="1" x14ac:dyDescent="0.25">
      <c r="A93" s="138"/>
      <c r="B93" s="284"/>
      <c r="C93" s="285"/>
      <c r="D93" s="285"/>
      <c r="E93" s="285"/>
      <c r="F93" s="285"/>
      <c r="G93" s="285"/>
      <c r="H93" s="285"/>
      <c r="I93" s="285"/>
      <c r="J93" s="285"/>
      <c r="K93" s="285"/>
      <c r="L93" s="285"/>
      <c r="M93" s="286"/>
      <c r="N93" s="139"/>
      <c r="O93" s="139"/>
      <c r="P93" s="140"/>
    </row>
    <row r="94" spans="1:16" x14ac:dyDescent="0.2">
      <c r="A94" s="138"/>
      <c r="B94" s="139"/>
      <c r="C94" s="139"/>
      <c r="D94" s="139"/>
      <c r="E94" s="139"/>
      <c r="F94" s="139"/>
      <c r="G94" s="139"/>
      <c r="H94" s="139"/>
      <c r="I94" s="139"/>
      <c r="J94" s="139"/>
      <c r="K94" s="139"/>
      <c r="L94" s="139"/>
      <c r="M94" s="139"/>
      <c r="N94" s="139"/>
      <c r="O94" s="139"/>
      <c r="P94" s="140"/>
    </row>
    <row r="95" spans="1:16" ht="13.5" thickBot="1" x14ac:dyDescent="0.25">
      <c r="A95" s="150"/>
      <c r="B95" s="151"/>
      <c r="C95" s="151"/>
      <c r="D95" s="151"/>
      <c r="E95" s="151"/>
      <c r="F95" s="151"/>
      <c r="G95" s="151"/>
      <c r="H95" s="151"/>
      <c r="I95" s="151"/>
      <c r="J95" s="151"/>
      <c r="K95" s="151"/>
      <c r="L95" s="151"/>
      <c r="M95" s="151"/>
      <c r="N95" s="151"/>
      <c r="O95" s="151"/>
      <c r="P95" s="152"/>
    </row>
    <row r="96" spans="1:16" ht="13.5" thickTop="1" x14ac:dyDescent="0.2"/>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92" zoomScale="115" zoomScaleNormal="115" zoomScaleSheetLayoutView="100" workbookViewId="0">
      <selection activeCell="F106" sqref="F106"/>
    </sheetView>
  </sheetViews>
  <sheetFormatPr defaultRowHeight="12.75" x14ac:dyDescent="0.2"/>
  <cols>
    <col min="1" max="1" width="0.42578125" customWidth="1"/>
    <col min="2" max="2" width="30" customWidth="1"/>
    <col min="3" max="3" width="15.140625" customWidth="1"/>
    <col min="4" max="4" width="16.5703125" customWidth="1"/>
    <col min="5" max="5" width="22.7109375" customWidth="1"/>
    <col min="6" max="6" width="17.5703125" customWidth="1"/>
    <col min="7" max="7" width="5.5703125" style="95" customWidth="1"/>
    <col min="8" max="8" width="7.42578125" customWidth="1"/>
    <col min="9" max="9" width="17.42578125" customWidth="1"/>
    <col min="10" max="10" width="9.85546875" customWidth="1"/>
    <col min="11" max="11" width="10.42578125" customWidth="1"/>
    <col min="12" max="12" width="8.85546875" customWidth="1"/>
    <col min="13" max="13" width="9.85546875" customWidth="1"/>
    <col min="14" max="19" width="0" hidden="1" customWidth="1"/>
    <col min="20" max="20" width="2.5703125" hidden="1" customWidth="1"/>
    <col min="21" max="21" width="3" hidden="1" customWidth="1"/>
    <col min="22" max="22" width="1.140625" hidden="1" customWidth="1"/>
    <col min="23" max="23" width="3.5703125" hidden="1" customWidth="1"/>
    <col min="24" max="38" width="0" hidden="1" customWidth="1"/>
    <col min="39" max="39" width="11.5703125" customWidth="1"/>
    <col min="40" max="40" width="7.42578125" style="221" customWidth="1"/>
    <col min="41" max="41" width="9.42578125" customWidth="1"/>
    <col min="42" max="42" width="12.42578125" customWidth="1"/>
    <col min="43" max="43" width="12" customWidth="1"/>
    <col min="44" max="44" width="13.42578125" customWidth="1"/>
    <col min="45" max="46" width="14.5703125" customWidth="1"/>
    <col min="47" max="47" width="11.42578125" customWidth="1"/>
    <col min="48" max="48" width="13" customWidth="1"/>
    <col min="49" max="49" width="13.42578125" customWidth="1"/>
    <col min="50" max="50" width="14.5703125" customWidth="1"/>
    <col min="51" max="51" width="14.140625" customWidth="1"/>
    <col min="52" max="52" width="12.85546875" customWidth="1"/>
    <col min="53" max="53" width="12.5703125" customWidth="1"/>
    <col min="54" max="54" width="9.85546875" customWidth="1"/>
    <col min="55" max="55" width="12.5703125" customWidth="1"/>
    <col min="56" max="56" width="13.5703125" customWidth="1"/>
    <col min="57" max="57" width="13.85546875" customWidth="1"/>
    <col min="58" max="59" width="14.42578125" customWidth="1"/>
    <col min="60" max="61" width="15.42578125" customWidth="1"/>
    <col min="62" max="62" width="15.570312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42578125" customWidth="1"/>
    <col min="71" max="71" width="4.5703125" customWidth="1"/>
  </cols>
  <sheetData>
    <row r="1" spans="1:40" s="83" customFormat="1" ht="60.75" customHeight="1" x14ac:dyDescent="0.2">
      <c r="A1" s="287" t="s">
        <v>68</v>
      </c>
      <c r="B1" s="288"/>
      <c r="C1" s="288"/>
      <c r="D1" s="288"/>
      <c r="E1" s="288"/>
      <c r="F1" s="288"/>
      <c r="G1" s="288"/>
      <c r="H1" s="288"/>
      <c r="I1" s="288"/>
      <c r="J1" s="288"/>
      <c r="K1" s="288"/>
      <c r="L1" s="288"/>
      <c r="M1" s="288"/>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75" x14ac:dyDescent="0.2">
      <c r="A2" s="19"/>
      <c r="B2" s="38" t="s">
        <v>22</v>
      </c>
      <c r="C2" s="19"/>
      <c r="D2" s="19"/>
      <c r="E2" s="19"/>
      <c r="F2" s="20"/>
      <c r="G2" s="20"/>
      <c r="H2" s="19"/>
      <c r="I2" s="19"/>
      <c r="J2" s="19"/>
      <c r="K2" s="19"/>
      <c r="L2" s="302"/>
      <c r="M2" s="302"/>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 customHeight="1" x14ac:dyDescent="0.2">
      <c r="A11" s="19"/>
      <c r="B11" s="25"/>
      <c r="C11" s="119"/>
      <c r="D11" s="289" t="s">
        <v>59</v>
      </c>
      <c r="E11" s="290"/>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
      <c r="A12" s="19"/>
      <c r="B12" s="25"/>
      <c r="C12" s="118"/>
      <c r="D12" s="289"/>
      <c r="E12" s="290"/>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25">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25">
      <c r="A14" s="19"/>
      <c r="B14" s="235" t="s">
        <v>217</v>
      </c>
      <c r="C14" s="263"/>
      <c r="D14" s="294" t="s">
        <v>216</v>
      </c>
      <c r="E14" s="294"/>
      <c r="F14" s="294"/>
      <c r="G14" s="294"/>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25">
      <c r="A15" s="239"/>
      <c r="B15" s="189"/>
      <c r="C15" s="262"/>
      <c r="D15" s="295"/>
      <c r="E15" s="295"/>
      <c r="F15" s="295"/>
      <c r="G15" s="295"/>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2">
      <c r="A16" s="239"/>
      <c r="B16" s="292"/>
      <c r="C16" s="244"/>
      <c r="D16" s="303" t="s">
        <v>218</v>
      </c>
      <c r="E16" s="303"/>
      <c r="F16" s="303"/>
      <c r="G16" s="303"/>
      <c r="H16" s="303"/>
      <c r="I16" s="303"/>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2">
      <c r="A17" s="239"/>
      <c r="B17" s="292"/>
      <c r="C17" s="244"/>
      <c r="D17" s="303" t="s">
        <v>219</v>
      </c>
      <c r="E17" s="303"/>
      <c r="F17" s="303"/>
      <c r="G17" s="303"/>
      <c r="H17" s="303"/>
      <c r="I17" s="303"/>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2">
      <c r="A18" s="19"/>
      <c r="B18" s="292"/>
      <c r="C18" s="236"/>
      <c r="D18" s="303" t="s">
        <v>220</v>
      </c>
      <c r="E18" s="303"/>
      <c r="F18" s="303"/>
      <c r="G18" s="303"/>
      <c r="H18" s="303"/>
      <c r="I18" s="303"/>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2">
      <c r="A19" s="19"/>
      <c r="B19" s="292"/>
      <c r="C19" s="236"/>
      <c r="D19" s="303" t="s">
        <v>221</v>
      </c>
      <c r="E19" s="303"/>
      <c r="F19" s="303"/>
      <c r="G19" s="303"/>
      <c r="H19" s="303"/>
      <c r="I19" s="303"/>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2">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25">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 customHeight="1" thickBot="1" x14ac:dyDescent="0.25">
      <c r="A22" s="19"/>
      <c r="B22" s="229"/>
      <c r="C22" s="226"/>
      <c r="D22" s="296" t="s">
        <v>223</v>
      </c>
      <c r="E22" s="297"/>
      <c r="F22" s="298"/>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 customHeight="1" thickBot="1" x14ac:dyDescent="0.3">
      <c r="A23" s="239"/>
      <c r="B23" s="229"/>
      <c r="C23" s="240"/>
      <c r="D23" s="304" t="s">
        <v>224</v>
      </c>
      <c r="E23" s="305"/>
      <c r="F23" s="306"/>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 customHeight="1" x14ac:dyDescent="0.2">
      <c r="A24" s="19"/>
      <c r="B24" s="229"/>
      <c r="C24" s="226"/>
      <c r="D24" s="299" t="s">
        <v>222</v>
      </c>
      <c r="E24" s="299"/>
      <c r="F24" s="299"/>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
      <c r="A25" s="19"/>
      <c r="B25" s="229"/>
      <c r="C25" s="240"/>
      <c r="D25" s="299"/>
      <c r="E25" s="299"/>
      <c r="F25" s="299"/>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25">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25">
      <c r="A27" s="19"/>
      <c r="B27" s="91" t="s">
        <v>31</v>
      </c>
      <c r="C27" s="64"/>
      <c r="D27" s="64"/>
      <c r="E27" s="65" t="s">
        <v>24</v>
      </c>
      <c r="F27" s="111">
        <v>9</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25">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
      <c r="A30" s="264"/>
      <c r="B30" s="266"/>
      <c r="C30" s="23"/>
      <c r="D30" s="23"/>
      <c r="E30" s="60" t="s">
        <v>87</v>
      </c>
      <c r="F30" s="112"/>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
      <c r="A31" s="264"/>
      <c r="B31" s="266"/>
      <c r="C31" s="23"/>
      <c r="D31" s="23"/>
      <c r="E31" s="60" t="s">
        <v>29</v>
      </c>
      <c r="F31" s="169">
        <v>10</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
      <c r="A32" s="264"/>
      <c r="B32" s="266"/>
      <c r="C32" s="23"/>
      <c r="D32" s="23"/>
      <c r="E32" s="60" t="s">
        <v>209</v>
      </c>
      <c r="F32" s="112">
        <v>1000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
      <c r="A33" s="264"/>
      <c r="B33" s="293"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
      <c r="A34" s="264"/>
      <c r="B34" s="293"/>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25">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5" x14ac:dyDescent="0.25">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x14ac:dyDescent="0.2">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75" x14ac:dyDescent="0.2">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x14ac:dyDescent="0.2">
      <c r="A43" s="19"/>
      <c r="B43" s="266"/>
      <c r="C43" s="79"/>
      <c r="D43" s="23"/>
      <c r="E43" s="37" t="s">
        <v>72</v>
      </c>
      <c r="F43" s="173">
        <v>11</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x14ac:dyDescent="0.2">
      <c r="A44" s="19"/>
      <c r="B44" s="291" t="s">
        <v>210</v>
      </c>
      <c r="C44" s="79"/>
      <c r="D44" s="23"/>
      <c r="E44" s="37" t="s">
        <v>73</v>
      </c>
      <c r="F44" s="112">
        <v>12</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
      <c r="A45" s="19"/>
      <c r="B45" s="291"/>
      <c r="C45" s="79"/>
      <c r="D45" s="23"/>
      <c r="E45" s="37" t="s">
        <v>74</v>
      </c>
      <c r="F45" s="5">
        <f>(RDSTYP/RDSMAX)*RDSTYP</f>
        <v>10.083333333333332</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x14ac:dyDescent="0.2">
      <c r="A46" s="19"/>
      <c r="B46" s="291"/>
      <c r="C46" s="79"/>
      <c r="D46" s="23"/>
      <c r="E46" s="37" t="s">
        <v>75</v>
      </c>
      <c r="F46" s="211">
        <v>0.8</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
      <c r="A47" s="19"/>
      <c r="B47" s="269"/>
      <c r="C47" s="79"/>
      <c r="D47" s="23"/>
      <c r="E47" s="37" t="s">
        <v>71</v>
      </c>
      <c r="F47" s="211">
        <v>1.5</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13.750000000000002</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x14ac:dyDescent="0.2">
      <c r="A49" s="19"/>
      <c r="B49" s="269"/>
      <c r="C49" s="79"/>
      <c r="D49" s="23"/>
      <c r="E49" s="37" t="s">
        <v>77</v>
      </c>
      <c r="F49" s="211">
        <v>12</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
      <c r="A50" s="19"/>
      <c r="B50" s="269"/>
      <c r="C50" s="79"/>
      <c r="D50" s="23"/>
      <c r="E50" s="37" t="s">
        <v>171</v>
      </c>
      <c r="F50" s="28">
        <f>IF(REVPOL="no", ((RS*1000)*ISNSMIN-VOFFSETMAX)/((RDSMAX/1000)*TRDSMAX*(1/NUMFETS+IF(BBFET="YES",1,0))),(((RS*1000)-(RO*1000)/IRATIOMIN)*ISNSMIN-VOFFSETMAX)/((RDSMAX/1000)*TRDSMAX*(1/NUMFETS+IF(BBFET="YES",1,0))))</f>
        <v>8.6777777777777771</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
      <c r="A51" s="19"/>
      <c r="B51" s="269"/>
      <c r="C51" s="79"/>
      <c r="D51" s="23"/>
      <c r="E51" s="37" t="s">
        <v>78</v>
      </c>
      <c r="F51" s="28">
        <f>IF(REVPOL="no",((RS*1000)*ISNSTYP-VOFFSETTYP)/((RDSTYP/1000)*(1/NUMFETS+IF(BBFET="YES",1,0))),(((RS*1000)-(RO*1000)/IRATIOTYP)*ISNSTYP)/((RDSTYP/1000)*(1/NUMFETS+IF(BBFET="YES",1,0))*1))</f>
        <v>17.454545454545457</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
      <c r="A52" s="19"/>
      <c r="B52" s="276" t="s">
        <v>211</v>
      </c>
      <c r="C52" s="79"/>
      <c r="D52" s="23"/>
      <c r="E52" s="37" t="s">
        <v>172</v>
      </c>
      <c r="F52" s="28">
        <f>IF(REVPOL="no",((RS*1000)*ISNSMAX-VOFFSETMIN)/((RDSMIN/1000)*TRDSMIN*(1/NUMFETS+IF(BBFET="YES",1,0))),(((RS*1000)-(RO*1000)/IRATIOMAX)*ISNSMAX-VOFFSETMIN)/((RDSMIN/1000)*TRDSMIN*(1/NUMFETS+IF(BBFET="YES",1,0))))</f>
        <v>27.644628099173563</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25">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5" x14ac:dyDescent="0.25">
      <c r="A55" s="19"/>
      <c r="B55" s="203" t="s">
        <v>81</v>
      </c>
      <c r="C55" s="204"/>
      <c r="D55" s="228"/>
      <c r="E55" s="258" t="str">
        <f>"Gate Charge at Mosfet Vgs= " &amp;'Device Parameters'!F22 &amp;" Volts"</f>
        <v>Gate Charge at Mosfet Vgs= 6.5 Volts</v>
      </c>
      <c r="F55" s="259">
        <v>28</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
      <c r="A57" s="19"/>
      <c r="B57" s="267"/>
      <c r="C57" s="270"/>
      <c r="D57" s="23"/>
      <c r="E57" s="176" t="s">
        <v>181</v>
      </c>
      <c r="F57" s="212">
        <f>F55*F56</f>
        <v>42</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
      <c r="A58" s="19"/>
      <c r="B58" s="267"/>
      <c r="C58" s="79"/>
      <c r="D58" s="23"/>
      <c r="E58" s="176" t="s">
        <v>204</v>
      </c>
      <c r="F58" s="175" t="s">
        <v>84</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
      <c r="A59" s="19"/>
      <c r="B59" s="267"/>
      <c r="C59" s="79"/>
      <c r="D59" s="23"/>
      <c r="E59" s="176" t="s">
        <v>197</v>
      </c>
      <c r="F59" s="173">
        <v>220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75" x14ac:dyDescent="0.3">
      <c r="A60" s="19"/>
      <c r="B60" s="267"/>
      <c r="C60" s="79"/>
      <c r="D60" s="23"/>
      <c r="E60" s="176" t="s">
        <v>200</v>
      </c>
      <c r="F60" s="208">
        <f>IGATEMAX/(DINRUSH/1000)*(COUTMAX/1000000)*1000000000</f>
        <v>140.90909090909093</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75" x14ac:dyDescent="0.3">
      <c r="A61" s="19"/>
      <c r="B61" s="267"/>
      <c r="C61" s="79"/>
      <c r="D61" s="23"/>
      <c r="E61" s="176" t="s">
        <v>196</v>
      </c>
      <c r="F61" s="209">
        <v>31</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
      <c r="A62" s="19"/>
      <c r="B62" s="271"/>
      <c r="C62" s="79"/>
      <c r="D62" s="23"/>
      <c r="E62" s="176" t="s">
        <v>199</v>
      </c>
      <c r="F62" s="210">
        <f>IGATEMAX/(CONE/1000000000)*(COUTMAX/1000000)*1000</f>
        <v>1000</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
      <c r="A63" s="19"/>
      <c r="B63" s="276" t="s">
        <v>212</v>
      </c>
      <c r="C63" s="79"/>
      <c r="D63" s="23"/>
      <c r="E63" s="176" t="s">
        <v>198</v>
      </c>
      <c r="F63" s="5">
        <f>IGATEMAX/(CONE/1000000)</f>
        <v>1</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
      <c r="A64" s="19"/>
      <c r="B64" s="194"/>
      <c r="C64" s="23"/>
      <c r="D64" s="23"/>
      <c r="E64" s="213" t="s">
        <v>189</v>
      </c>
      <c r="F64" s="28">
        <f>IF(INRUSH="YES",(GVTHHI*(NUMFETS+IF(BBFET="YES",1,0))/1000000000)/IGATEMIN*1000+(CONE/1000000000)*(VINMAX+VGATEMAX)/IGATEMAX*1000,(GVTHHI*(NUMFETS+IF(BBFET="YES",1,0))/1000000000)/IGATEMIN*1000)</f>
        <v>2.4705882352941178</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
      <c r="A65" s="19"/>
      <c r="B65" s="194"/>
      <c r="C65" s="23"/>
      <c r="D65" s="23"/>
      <c r="E65" s="213" t="s">
        <v>190</v>
      </c>
      <c r="F65" s="28">
        <f>IF(INRUSH="YES",(GVTHHI*(NUMFETS+IF(BBFET="YES",1,0))/1000000000)/IGATETYP*1000+(CONE/1000000000)*(VINNOM+VGATETYP)/IGATETYP*1000,(GVTHHI*(NUMFETS+IF(BBFET="YES",1,0))/1000000000)/IGATETYP*1000)</f>
        <v>1.7499999999999998</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
      <c r="A66" s="19"/>
      <c r="B66" s="194"/>
      <c r="C66" s="23"/>
      <c r="D66" s="23"/>
      <c r="E66" s="213" t="s">
        <v>191</v>
      </c>
      <c r="F66" s="28">
        <f>IF(INRUSH="YES",(GVTHHI*(NUMFETS+IF(BBFET="YES",1,0))/1000000000)/IGATEMAX*1000+(CONE/1000000000)*(VINMIN+VGATEMIN)/IGATEMIN*1000,(GVTHHI*(NUMFETS+IF(BBFET="YES",1,0))/1000000000)/IGATEMAX*1000)</f>
        <v>1.3548387096774193</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75" x14ac:dyDescent="0.2">
      <c r="A67" s="19"/>
      <c r="B67" s="66"/>
      <c r="C67" s="23"/>
      <c r="D67" s="23"/>
      <c r="E67" s="60" t="s">
        <v>98</v>
      </c>
      <c r="F67" s="215">
        <f>VDSFLTTMEMIN/1000*(ITMRLMAX)/VTMRHMIN*1000000000</f>
        <v>8.647058823529413</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
      <c r="A68" s="19"/>
      <c r="B68" s="66"/>
      <c r="C68" s="23"/>
      <c r="D68" s="23"/>
      <c r="E68" s="37" t="s">
        <v>99</v>
      </c>
      <c r="F68" s="211">
        <v>100</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35" customHeight="1" x14ac:dyDescent="0.2">
      <c r="A69" s="19"/>
      <c r="B69" s="69"/>
      <c r="C69" s="23"/>
      <c r="D69" s="79"/>
      <c r="E69" s="99" t="s">
        <v>187</v>
      </c>
      <c r="F69" s="216">
        <f>VTMRHMIN*CTMR/1000000/ITMRLMAX</f>
        <v>28.571428571428573</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 customHeight="1" x14ac:dyDescent="0.2">
      <c r="A70" s="19"/>
      <c r="B70" s="66"/>
      <c r="C70" s="23"/>
      <c r="D70" s="79"/>
      <c r="E70" s="99" t="s">
        <v>188</v>
      </c>
      <c r="F70" s="216">
        <f>VTMRHTYP*CTMR/1000000/ITMRLTYP</f>
        <v>33.333333333333336</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
      <c r="A71" s="19"/>
      <c r="B71" s="66"/>
      <c r="C71" s="23"/>
      <c r="D71" s="79"/>
      <c r="E71" s="99" t="s">
        <v>184</v>
      </c>
      <c r="F71" s="216">
        <f>VTMRHMAX*CTMR/1000000/ITMRLMIN</f>
        <v>50.000000000000007</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
      <c r="A72" s="19"/>
      <c r="B72" s="66"/>
      <c r="C72" s="23"/>
      <c r="D72" s="79"/>
      <c r="E72" s="99" t="s">
        <v>185</v>
      </c>
      <c r="F72" s="216">
        <f>VTMRHMIN*CTMR/1000000/ITMRHMAX</f>
        <v>15.384615384615387</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
      <c r="A73" s="19"/>
      <c r="B73" s="66"/>
      <c r="C73" s="23"/>
      <c r="D73" s="79"/>
      <c r="E73" s="99" t="s">
        <v>186</v>
      </c>
      <c r="F73" s="216">
        <f>VTMRHTYP*CTMR/1000000/ITMRHTYP</f>
        <v>18.181818181818183</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
      <c r="A74" s="19"/>
      <c r="B74" s="66"/>
      <c r="C74" s="23"/>
      <c r="D74" s="79"/>
      <c r="E74" s="99" t="s">
        <v>183</v>
      </c>
      <c r="F74" s="216">
        <f>VTMRHMAX*CTMR/1000000/ITMRHMIN</f>
        <v>23.529411764705884</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25">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25">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
      <c r="A77" s="19"/>
      <c r="B77" s="194"/>
      <c r="C77" s="192"/>
      <c r="D77" s="23"/>
      <c r="E77" s="59"/>
      <c r="F77" s="191" t="s">
        <v>160</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25">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25">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
      <c r="A80" s="19"/>
      <c r="B80" s="66"/>
      <c r="C80" s="23"/>
      <c r="D80" s="23"/>
      <c r="E80" s="60" t="str">
        <f>IF(OPTION="Option A", "R1","R11")</f>
        <v>R1</v>
      </c>
      <c r="F80" s="181">
        <v>200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
      <c r="A81" s="19"/>
      <c r="B81" s="66"/>
      <c r="C81" s="23"/>
      <c r="D81" s="23"/>
      <c r="E81" s="78" t="str">
        <f>IF(OPTION="Option A", "Recommended Resistance for:  R2",  "Recommended Resistance for:  R10")</f>
        <v>Recommended Resistance for:  R2</v>
      </c>
      <c r="F81" s="54">
        <f>IF(F76="Option A",IF(F77="No Hysteresis",RRTWO, RRTWOHYS),IF(F77="No Hysteresis",RRTEN, RRTENHYS))</f>
        <v>25.874013044210347</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2">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2">
      <c r="A84" s="19"/>
      <c r="B84" s="66"/>
      <c r="C84" s="23"/>
      <c r="D84" s="23"/>
      <c r="E84" s="77" t="str">
        <f>IF(OPTION="Option A", "Recommended Resistance for R3","Recommended Resistance for R8")</f>
        <v>Recommended Resistance for R3</v>
      </c>
      <c r="F84" s="54">
        <f>IF(F76="Option A",IF(F77="No Hysteresis",RRTHREE,RRTHREEHYS),IF(F77="No Hysteresis",RREIGHT, RREIGHTHYS))</f>
        <v>17.375659204367135</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
      <c r="A85" s="19"/>
      <c r="B85" s="66"/>
      <c r="C85" s="23"/>
      <c r="D85" s="23"/>
      <c r="E85" s="60" t="str">
        <f>IF(OPTION="Option A", "Enter the Resistance for R3","Enter the Resistance for R8")</f>
        <v>Enter the Resistance for R3</v>
      </c>
      <c r="F85" s="114">
        <v>18</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x14ac:dyDescent="0.2">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2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
      <c r="A88" s="19"/>
      <c r="B88" s="66"/>
      <c r="C88" s="37" t="s">
        <v>165</v>
      </c>
      <c r="D88" s="50">
        <f>IF($F$76="Option A",Equations!F23,Equations!J23)</f>
        <v>26.348888888888887</v>
      </c>
      <c r="E88" s="51">
        <f>IF($F$76="Option A",Equations!F24,Equations!J24)</f>
        <v>28.322222222222223</v>
      </c>
      <c r="F88" s="52">
        <f>IF($F$76="Option A",Equations!F25,Equations!J25)</f>
        <v>30.295555555555559</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25">
      <c r="A89" s="19"/>
      <c r="B89" s="66"/>
      <c r="C89" s="37" t="s">
        <v>166</v>
      </c>
      <c r="D89" s="53">
        <f>IF($F$76="Option A",Equations!F20,Equations!J20)</f>
        <v>23.082222222222221</v>
      </c>
      <c r="E89" s="54">
        <f>IF($F$76="Option A",Equations!F21,Equations!J21)</f>
        <v>25.055555555555561</v>
      </c>
      <c r="F89" s="55">
        <f>IF($F$76="Option A",Equations!F22,Equations!J22)</f>
        <v>27.02888888888889</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25">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
      <c r="A92" s="19"/>
      <c r="B92" s="66"/>
      <c r="C92" s="37" t="s">
        <v>163</v>
      </c>
      <c r="D92" s="50">
        <f>IF($F$76="Option A",Equations!F29,Equations!J29)</f>
        <v>8.6544444444444437</v>
      </c>
      <c r="E92" s="51">
        <f>IF($F$76="Option A",Equations!F30,Equations!J30)</f>
        <v>9.81111111111111</v>
      </c>
      <c r="F92" s="52">
        <f>IF($F$76="Option A",Equations!F31,Equations!J31)</f>
        <v>10.967777777777778</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25">
      <c r="A93" s="19"/>
      <c r="B93" s="66"/>
      <c r="C93" s="37" t="s">
        <v>164</v>
      </c>
      <c r="D93" s="195">
        <f>IF($F$76="Option A",Equations!F26,Equations!J26)</f>
        <v>7.6322222222222225</v>
      </c>
      <c r="E93" s="196">
        <f>IF($F$76="Option A",Equations!F27,Equations!J27)</f>
        <v>9.0111111111111111</v>
      </c>
      <c r="F93" s="197">
        <f>IF($F$76="Option A",Equations!F28,Equations!J28)</f>
        <v>10.434444444444443</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 customHeight="1" x14ac:dyDescent="0.2">
      <c r="A94" s="19"/>
      <c r="B94" s="66"/>
      <c r="C94" s="300" t="s">
        <v>49</v>
      </c>
      <c r="D94" s="300"/>
      <c r="E94" s="300"/>
      <c r="F94" s="300"/>
      <c r="G94" s="301"/>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
      <c r="A95" s="19"/>
      <c r="B95" s="66"/>
      <c r="C95" s="300"/>
      <c r="D95" s="300"/>
      <c r="E95" s="300"/>
      <c r="F95" s="300"/>
      <c r="G95" s="301"/>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
      <c r="A96" s="19"/>
      <c r="B96" s="66"/>
      <c r="C96" s="300"/>
      <c r="D96" s="300"/>
      <c r="E96" s="300"/>
      <c r="F96" s="300"/>
      <c r="G96" s="301"/>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25">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
      <c r="A98" s="19"/>
      <c r="B98" s="91" t="s">
        <v>39</v>
      </c>
      <c r="C98" s="64"/>
      <c r="D98" s="64"/>
      <c r="E98" s="59" t="s">
        <v>1</v>
      </c>
      <c r="F98" s="185">
        <f>F80</f>
        <v>200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2">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
      <c r="A100" s="19"/>
      <c r="B100" s="66"/>
      <c r="C100" s="23"/>
      <c r="D100" s="23"/>
      <c r="E100" s="59" t="s">
        <v>3</v>
      </c>
      <c r="F100" s="45">
        <f>F85</f>
        <v>18</v>
      </c>
      <c r="G100" s="202" t="s">
        <v>16</v>
      </c>
      <c r="H100" s="219"/>
      <c r="I100" s="162"/>
      <c r="J100" s="156" t="s">
        <v>170</v>
      </c>
      <c r="K100" s="89">
        <f>OCTYP</f>
        <v>17.454545454545457</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
      <c r="A101" s="19"/>
      <c r="B101" s="66"/>
      <c r="C101" s="23"/>
      <c r="D101" s="23"/>
      <c r="E101" s="60" t="s">
        <v>203</v>
      </c>
      <c r="F101" s="48">
        <f>RS</f>
        <v>12</v>
      </c>
      <c r="G101" s="202" t="s">
        <v>16</v>
      </c>
      <c r="H101" s="23"/>
      <c r="I101" s="162"/>
      <c r="J101" s="156" t="s">
        <v>169</v>
      </c>
      <c r="K101" s="89">
        <f>F70</f>
        <v>33.333333333333336</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
      <c r="A102" s="19"/>
      <c r="B102" s="66"/>
      <c r="C102" s="23"/>
      <c r="D102" s="23"/>
      <c r="E102" s="60" t="s">
        <v>144</v>
      </c>
      <c r="F102" s="46">
        <f>IF(REVPOL="no",0, RO)</f>
        <v>0</v>
      </c>
      <c r="G102" s="202" t="s">
        <v>16</v>
      </c>
      <c r="H102" s="23"/>
      <c r="I102" s="162"/>
      <c r="J102" s="156" t="s">
        <v>168</v>
      </c>
      <c r="K102" s="89">
        <f>F73</f>
        <v>18.181818181818183</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
      <c r="A103" s="19"/>
      <c r="B103" s="66"/>
      <c r="C103" s="23"/>
      <c r="D103" s="23"/>
      <c r="E103" s="60" t="s">
        <v>140</v>
      </c>
      <c r="F103" s="46">
        <f>F85</f>
        <v>18</v>
      </c>
      <c r="G103" s="202" t="s">
        <v>16</v>
      </c>
      <c r="H103" s="23"/>
      <c r="I103" s="162"/>
      <c r="J103" s="157" t="s">
        <v>43</v>
      </c>
      <c r="K103" s="89">
        <f>E88</f>
        <v>28.322222222222223</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
      <c r="A104" s="19"/>
      <c r="B104" s="66"/>
      <c r="C104" s="23"/>
      <c r="D104" s="23"/>
      <c r="E104" s="60" t="s">
        <v>141</v>
      </c>
      <c r="F104" s="47">
        <f>F82</f>
        <v>27</v>
      </c>
      <c r="G104" s="202" t="s">
        <v>16</v>
      </c>
      <c r="H104" s="23"/>
      <c r="I104" s="162"/>
      <c r="J104" s="157" t="s">
        <v>41</v>
      </c>
      <c r="K104" s="89">
        <f>E89</f>
        <v>25.055555555555561</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
      <c r="A105" s="19"/>
      <c r="B105" s="66"/>
      <c r="C105" s="23"/>
      <c r="D105" s="23"/>
      <c r="E105" s="60" t="s">
        <v>142</v>
      </c>
      <c r="F105" s="47">
        <f>F82</f>
        <v>27</v>
      </c>
      <c r="G105" s="202" t="s">
        <v>16</v>
      </c>
      <c r="H105" s="23"/>
      <c r="I105" s="162"/>
      <c r="J105" s="157" t="s">
        <v>40</v>
      </c>
      <c r="K105" s="89">
        <f>E92</f>
        <v>9.81111111111111</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25">
      <c r="A106" s="19"/>
      <c r="B106" s="66"/>
      <c r="C106" s="23"/>
      <c r="D106" s="23"/>
      <c r="E106" s="60" t="s">
        <v>143</v>
      </c>
      <c r="F106" s="49">
        <f>F85</f>
        <v>18</v>
      </c>
      <c r="G106" s="202" t="s">
        <v>16</v>
      </c>
      <c r="H106" s="23"/>
      <c r="I106" s="164"/>
      <c r="J106" s="165" t="s">
        <v>42</v>
      </c>
      <c r="K106" s="217">
        <f>E93</f>
        <v>9.0111111111111111</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2">
      <c r="A107" s="19"/>
      <c r="B107" s="66"/>
      <c r="C107" s="23"/>
      <c r="D107" s="23"/>
      <c r="E107" s="60" t="s">
        <v>201</v>
      </c>
      <c r="F107" s="48">
        <f>CTMR</f>
        <v>100</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
      <c r="A109" s="19"/>
      <c r="B109" s="66"/>
      <c r="C109" s="23"/>
      <c r="D109" s="23"/>
      <c r="E109" s="60" t="s">
        <v>202</v>
      </c>
      <c r="F109" s="49">
        <f>CONE</f>
        <v>31</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
      <c r="A110" s="19"/>
      <c r="B110" s="66"/>
      <c r="C110" s="23"/>
      <c r="D110" s="23"/>
      <c r="E110" s="60" t="s">
        <v>208</v>
      </c>
      <c r="F110" s="49">
        <f>COUTMAX</f>
        <v>1000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
      <c r="A112" s="19"/>
      <c r="B112" s="66"/>
      <c r="C112" s="23"/>
      <c r="D112" s="23"/>
      <c r="E112" s="60" t="s">
        <v>65</v>
      </c>
      <c r="F112" s="82" t="str">
        <f>MOSFET</f>
        <v>AOD66923</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75" x14ac:dyDescent="0.3">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5" thickBot="1" x14ac:dyDescent="0.25">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5" x14ac:dyDescent="0.25">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5" x14ac:dyDescent="0.25">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C94:G96"/>
    <mergeCell ref="L2:M2"/>
    <mergeCell ref="D16:I16"/>
    <mergeCell ref="D17:I17"/>
    <mergeCell ref="D18:I18"/>
    <mergeCell ref="D19:I19"/>
    <mergeCell ref="D23:F23"/>
    <mergeCell ref="A1:M1"/>
    <mergeCell ref="D11:E12"/>
    <mergeCell ref="B44:B46"/>
    <mergeCell ref="B16:B19"/>
    <mergeCell ref="B33:B34"/>
    <mergeCell ref="D14:G15"/>
    <mergeCell ref="D22:F22"/>
    <mergeCell ref="D24:F25"/>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75" x14ac:dyDescent="0.2"/>
  <cols>
    <col min="1" max="2" width="9.42578125" customWidth="1"/>
    <col min="3" max="3" width="34.140625" customWidth="1"/>
    <col min="4" max="4" width="9.140625" customWidth="1"/>
    <col min="5" max="6" width="10" bestFit="1" customWidth="1"/>
    <col min="13" max="13" width="13.5703125" customWidth="1"/>
  </cols>
  <sheetData>
    <row r="2" spans="1:11" x14ac:dyDescent="0.2">
      <c r="A2" s="33"/>
      <c r="B2" s="155"/>
      <c r="D2" s="33" t="s">
        <v>12</v>
      </c>
      <c r="E2" s="33" t="s">
        <v>13</v>
      </c>
      <c r="F2" s="33" t="s">
        <v>14</v>
      </c>
      <c r="G2" s="33" t="s">
        <v>34</v>
      </c>
    </row>
    <row r="3" spans="1:11" x14ac:dyDescent="0.2">
      <c r="A3" s="27" t="s">
        <v>32</v>
      </c>
      <c r="B3" s="27"/>
      <c r="D3" s="33"/>
      <c r="E3" s="33"/>
      <c r="F3" s="33"/>
    </row>
    <row r="4" spans="1:11" x14ac:dyDescent="0.2">
      <c r="A4" s="27"/>
      <c r="B4" s="27"/>
      <c r="C4" s="33" t="s">
        <v>36</v>
      </c>
      <c r="D4" s="63">
        <v>-40</v>
      </c>
      <c r="E4" s="63"/>
      <c r="F4" s="63">
        <v>125</v>
      </c>
    </row>
    <row r="5" spans="1:11" x14ac:dyDescent="0.2">
      <c r="C5" s="34" t="s">
        <v>33</v>
      </c>
      <c r="D5" s="1">
        <v>5.5</v>
      </c>
      <c r="E5" s="1"/>
      <c r="F5" s="1">
        <v>65</v>
      </c>
      <c r="G5" s="33" t="s">
        <v>17</v>
      </c>
      <c r="K5" s="2"/>
    </row>
    <row r="6" spans="1:11" x14ac:dyDescent="0.2">
      <c r="D6" s="1"/>
      <c r="E6" s="1"/>
      <c r="F6" s="1"/>
    </row>
    <row r="7" spans="1:11" x14ac:dyDescent="0.2">
      <c r="A7" s="27" t="s">
        <v>110</v>
      </c>
      <c r="B7" s="27"/>
      <c r="D7" s="1"/>
      <c r="E7" s="1"/>
      <c r="F7" s="1"/>
    </row>
    <row r="8" spans="1:11" x14ac:dyDescent="0.2">
      <c r="B8" s="155" t="s">
        <v>111</v>
      </c>
      <c r="C8" s="34" t="s">
        <v>112</v>
      </c>
      <c r="D8" s="167">
        <v>1.88</v>
      </c>
      <c r="E8" s="167">
        <v>2</v>
      </c>
      <c r="F8" s="167">
        <v>2.12</v>
      </c>
      <c r="G8" s="155" t="s">
        <v>17</v>
      </c>
    </row>
    <row r="9" spans="1:11" x14ac:dyDescent="0.2">
      <c r="B9" s="155" t="s">
        <v>113</v>
      </c>
      <c r="C9" s="34" t="s">
        <v>114</v>
      </c>
      <c r="D9" s="167"/>
      <c r="E9" s="63">
        <v>0.24</v>
      </c>
      <c r="F9" s="167"/>
      <c r="G9" s="155" t="s">
        <v>17</v>
      </c>
    </row>
    <row r="10" spans="1:11" x14ac:dyDescent="0.2">
      <c r="B10" s="155" t="s">
        <v>117</v>
      </c>
      <c r="C10" s="34" t="s">
        <v>118</v>
      </c>
      <c r="D10" s="167"/>
      <c r="E10" s="167">
        <v>9.5999999999999996E-6</v>
      </c>
      <c r="F10" s="167"/>
      <c r="G10" s="155" t="s">
        <v>92</v>
      </c>
    </row>
    <row r="11" spans="1:11" x14ac:dyDescent="0.2">
      <c r="B11" s="155" t="s">
        <v>115</v>
      </c>
      <c r="C11" s="34" t="s">
        <v>116</v>
      </c>
      <c r="D11" s="167"/>
      <c r="E11" s="167">
        <v>0</v>
      </c>
      <c r="F11" s="167">
        <v>5.0000000000000003E-10</v>
      </c>
      <c r="G11" s="155" t="s">
        <v>7</v>
      </c>
    </row>
    <row r="12" spans="1:11" x14ac:dyDescent="0.2">
      <c r="D12" s="167"/>
      <c r="E12" s="167"/>
      <c r="F12" s="167"/>
    </row>
    <row r="13" spans="1:11" x14ac:dyDescent="0.2">
      <c r="A13" s="27" t="s">
        <v>100</v>
      </c>
      <c r="B13" s="27"/>
      <c r="D13" s="167"/>
      <c r="E13" s="167"/>
      <c r="F13" s="167"/>
    </row>
    <row r="14" spans="1:11" x14ac:dyDescent="0.2">
      <c r="B14" s="155" t="s">
        <v>119</v>
      </c>
      <c r="C14" s="34" t="s">
        <v>101</v>
      </c>
      <c r="D14" s="167">
        <v>1.45</v>
      </c>
      <c r="E14" s="167">
        <v>1.6</v>
      </c>
      <c r="F14" s="167">
        <v>1.75</v>
      </c>
      <c r="G14" s="155" t="s">
        <v>17</v>
      </c>
    </row>
    <row r="15" spans="1:11" x14ac:dyDescent="0.2">
      <c r="B15" s="155" t="s">
        <v>120</v>
      </c>
      <c r="C15" s="34" t="s">
        <v>102</v>
      </c>
      <c r="D15" s="167">
        <v>0.12</v>
      </c>
      <c r="E15" s="167">
        <v>0.18</v>
      </c>
      <c r="F15" s="167">
        <v>0.23</v>
      </c>
      <c r="G15" s="155" t="s">
        <v>17</v>
      </c>
    </row>
    <row r="16" spans="1:11" x14ac:dyDescent="0.2">
      <c r="B16" s="155" t="s">
        <v>121</v>
      </c>
      <c r="C16" s="34" t="s">
        <v>103</v>
      </c>
      <c r="D16" s="167">
        <v>3.8E-6</v>
      </c>
      <c r="E16" s="167">
        <v>5.4999999999999999E-6</v>
      </c>
      <c r="F16" s="167">
        <v>7.1999999999999997E-6</v>
      </c>
      <c r="G16" s="155" t="s">
        <v>7</v>
      </c>
    </row>
    <row r="17" spans="1:7" x14ac:dyDescent="0.2">
      <c r="C17" s="2"/>
      <c r="D17" s="1"/>
      <c r="E17" s="1"/>
      <c r="F17" s="1"/>
    </row>
    <row r="18" spans="1:7" x14ac:dyDescent="0.2">
      <c r="A18" s="27" t="s">
        <v>37</v>
      </c>
      <c r="B18" s="27"/>
      <c r="C18" s="2"/>
      <c r="D18" s="1"/>
      <c r="E18" s="1"/>
      <c r="F18" s="1"/>
    </row>
    <row r="19" spans="1:7" x14ac:dyDescent="0.2">
      <c r="B19" s="155" t="s">
        <v>126</v>
      </c>
      <c r="C19" s="34" t="s">
        <v>38</v>
      </c>
      <c r="D19" s="1">
        <v>1.7E-5</v>
      </c>
      <c r="E19" s="1">
        <v>2.4000000000000001E-5</v>
      </c>
      <c r="F19" s="1">
        <v>3.1000000000000001E-5</v>
      </c>
      <c r="G19" t="s">
        <v>7</v>
      </c>
    </row>
    <row r="20" spans="1:7" x14ac:dyDescent="0.2">
      <c r="B20" s="155" t="s">
        <v>127</v>
      </c>
      <c r="C20" s="34" t="s">
        <v>95</v>
      </c>
      <c r="D20" s="167"/>
      <c r="E20" s="167">
        <v>2.2000000000000001E-3</v>
      </c>
      <c r="F20" s="167"/>
      <c r="G20" t="s">
        <v>7</v>
      </c>
    </row>
    <row r="21" spans="1:7" x14ac:dyDescent="0.2">
      <c r="B21" s="155" t="s">
        <v>128</v>
      </c>
      <c r="C21" s="34" t="s">
        <v>94</v>
      </c>
      <c r="D21" s="167"/>
      <c r="E21" s="167">
        <v>0.08</v>
      </c>
      <c r="F21" s="167"/>
      <c r="G21" t="s">
        <v>7</v>
      </c>
    </row>
    <row r="22" spans="1:7" x14ac:dyDescent="0.2">
      <c r="B22" s="155" t="s">
        <v>129</v>
      </c>
      <c r="C22" s="34" t="s">
        <v>96</v>
      </c>
      <c r="D22" s="167">
        <v>3.5</v>
      </c>
      <c r="E22" s="167">
        <v>5</v>
      </c>
      <c r="F22" s="167">
        <v>6.5</v>
      </c>
      <c r="G22" t="s">
        <v>17</v>
      </c>
    </row>
    <row r="23" spans="1:7" x14ac:dyDescent="0.2">
      <c r="B23" s="155" t="s">
        <v>130</v>
      </c>
      <c r="C23" s="34" t="s">
        <v>97</v>
      </c>
      <c r="D23" s="167">
        <v>10</v>
      </c>
      <c r="E23" s="167">
        <v>12</v>
      </c>
      <c r="F23" s="167">
        <v>14</v>
      </c>
    </row>
    <row r="24" spans="1:7" x14ac:dyDescent="0.2">
      <c r="C24" s="2"/>
      <c r="D24" s="1"/>
      <c r="E24" s="1"/>
      <c r="F24" s="1"/>
    </row>
    <row r="25" spans="1:7" x14ac:dyDescent="0.2">
      <c r="A25" s="27" t="s">
        <v>44</v>
      </c>
      <c r="B25" s="27"/>
      <c r="C25" s="2"/>
    </row>
    <row r="26" spans="1:7" x14ac:dyDescent="0.2">
      <c r="B26" s="155" t="s">
        <v>131</v>
      </c>
      <c r="C26" s="34" t="s">
        <v>35</v>
      </c>
      <c r="D26" s="167">
        <v>2</v>
      </c>
      <c r="E26" s="167">
        <v>2</v>
      </c>
      <c r="F26" s="167">
        <v>2</v>
      </c>
      <c r="G26" t="s">
        <v>17</v>
      </c>
    </row>
    <row r="27" spans="1:7" x14ac:dyDescent="0.2">
      <c r="B27" s="155" t="s">
        <v>132</v>
      </c>
      <c r="C27" s="34" t="s">
        <v>45</v>
      </c>
      <c r="E27">
        <v>0.3</v>
      </c>
    </row>
    <row r="28" spans="1:7" x14ac:dyDescent="0.2">
      <c r="B28" s="155" t="s">
        <v>133</v>
      </c>
      <c r="C28" s="34" t="s">
        <v>89</v>
      </c>
      <c r="D28">
        <v>8.4999999999999999E-6</v>
      </c>
      <c r="E28">
        <v>1.1E-5</v>
      </c>
      <c r="F28">
        <v>1.2999999999999999E-5</v>
      </c>
      <c r="G28" t="s">
        <v>7</v>
      </c>
    </row>
    <row r="29" spans="1:7" x14ac:dyDescent="0.2">
      <c r="B29" s="155" t="s">
        <v>134</v>
      </c>
      <c r="C29" s="34" t="s">
        <v>93</v>
      </c>
      <c r="D29">
        <v>3.9999999999999998E-6</v>
      </c>
      <c r="E29">
        <v>6.0000000000000002E-6</v>
      </c>
      <c r="F29">
        <v>6.9999999999999999E-6</v>
      </c>
      <c r="G29" t="s">
        <v>7</v>
      </c>
    </row>
    <row r="30" spans="1:7" x14ac:dyDescent="0.2">
      <c r="B30" s="155" t="s">
        <v>135</v>
      </c>
      <c r="C30" s="34" t="s">
        <v>90</v>
      </c>
      <c r="D30">
        <v>4.4000000000000003E-3</v>
      </c>
      <c r="E30">
        <v>6.0000000000000001E-3</v>
      </c>
      <c r="F30">
        <v>8.2000000000000007E-3</v>
      </c>
      <c r="G30" t="s">
        <v>7</v>
      </c>
    </row>
    <row r="31" spans="1:7" x14ac:dyDescent="0.2">
      <c r="B31" s="155" t="s">
        <v>136</v>
      </c>
      <c r="C31" s="34" t="s">
        <v>91</v>
      </c>
      <c r="E31">
        <v>5</v>
      </c>
      <c r="G31" t="s">
        <v>92</v>
      </c>
    </row>
    <row r="32" spans="1:7" x14ac:dyDescent="0.2">
      <c r="C32" s="34"/>
    </row>
    <row r="33" spans="1:9" x14ac:dyDescent="0.2">
      <c r="A33" s="27" t="s">
        <v>79</v>
      </c>
      <c r="B33" s="27"/>
    </row>
    <row r="34" spans="1:9" x14ac:dyDescent="0.2">
      <c r="A34" s="27"/>
      <c r="B34" s="155" t="s">
        <v>137</v>
      </c>
      <c r="C34" s="34" t="s">
        <v>106</v>
      </c>
      <c r="D34">
        <v>1.36E-5</v>
      </c>
      <c r="E34">
        <v>1.5999999999999999E-5</v>
      </c>
      <c r="F34">
        <v>1.8E-5</v>
      </c>
      <c r="G34" s="155" t="s">
        <v>7</v>
      </c>
    </row>
    <row r="35" spans="1:9" x14ac:dyDescent="0.2">
      <c r="A35" s="27"/>
      <c r="B35" s="155" t="s">
        <v>138</v>
      </c>
      <c r="C35" s="34" t="s">
        <v>80</v>
      </c>
      <c r="D35">
        <v>-7.0000000000000001E-3</v>
      </c>
      <c r="E35">
        <v>0</v>
      </c>
      <c r="F35">
        <v>7.0000000000000001E-3</v>
      </c>
      <c r="G35" s="155" t="s">
        <v>17</v>
      </c>
    </row>
    <row r="36" spans="1:9" x14ac:dyDescent="0.2">
      <c r="A36" s="27"/>
      <c r="B36" s="155" t="s">
        <v>139</v>
      </c>
      <c r="C36" s="34" t="s">
        <v>88</v>
      </c>
      <c r="D36">
        <v>1.7</v>
      </c>
      <c r="E36">
        <v>2</v>
      </c>
      <c r="F36">
        <v>2.2999999999999998</v>
      </c>
      <c r="G36" s="155" t="s">
        <v>7</v>
      </c>
    </row>
    <row r="40" spans="1:9" x14ac:dyDescent="0.2">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75" x14ac:dyDescent="0.2"/>
  <cols>
    <col min="5" max="5" width="12.42578125" customWidth="1"/>
    <col min="6" max="6" width="12.42578125" bestFit="1" customWidth="1"/>
    <col min="7" max="7" width="12.42578125" customWidth="1"/>
    <col min="9" max="9" width="14" customWidth="1"/>
    <col min="10" max="11" width="12.5703125" customWidth="1"/>
    <col min="12" max="12" width="11.5703125" customWidth="1"/>
  </cols>
  <sheetData>
    <row r="5" spans="1:10" x14ac:dyDescent="0.2">
      <c r="B5" s="155"/>
    </row>
    <row r="6" spans="1:10" x14ac:dyDescent="0.2">
      <c r="B6" s="155"/>
    </row>
    <row r="7" spans="1:10" x14ac:dyDescent="0.2">
      <c r="B7" s="155"/>
    </row>
    <row r="12" spans="1:10" ht="15" x14ac:dyDescent="0.25">
      <c r="A12" s="177" t="s">
        <v>81</v>
      </c>
    </row>
    <row r="13" spans="1:10" x14ac:dyDescent="0.2">
      <c r="A13" s="27"/>
      <c r="D13" s="90"/>
    </row>
    <row r="14" spans="1:10" x14ac:dyDescent="0.2">
      <c r="D14" s="121" t="s">
        <v>5</v>
      </c>
    </row>
    <row r="15" spans="1:10" x14ac:dyDescent="0.2">
      <c r="D15" s="155" t="s">
        <v>161</v>
      </c>
      <c r="E15" s="155" t="s">
        <v>160</v>
      </c>
      <c r="F15" s="155" t="s">
        <v>158</v>
      </c>
      <c r="G15" s="121" t="s">
        <v>6</v>
      </c>
      <c r="H15" s="155" t="s">
        <v>161</v>
      </c>
      <c r="I15" s="155" t="s">
        <v>160</v>
      </c>
      <c r="J15" s="190" t="s">
        <v>158</v>
      </c>
    </row>
    <row r="16" spans="1:10" x14ac:dyDescent="0.2">
      <c r="C16" s="62" t="s">
        <v>107</v>
      </c>
      <c r="D16" s="2">
        <f>'Design Calculator'!F80</f>
        <v>200</v>
      </c>
      <c r="E16" s="2">
        <f>'Design Calculator'!F80</f>
        <v>200</v>
      </c>
      <c r="F16">
        <f>'Design Calculator'!F80</f>
        <v>200</v>
      </c>
      <c r="G16" s="155" t="s">
        <v>122</v>
      </c>
      <c r="H16" s="2">
        <f>RRNINEHYS*(TVINMAX-(OVPTHTYP-OVPHYSTYP))/(OVPTHTYP-OVPHYSTYP)</f>
        <v>223.63636363636363</v>
      </c>
      <c r="I16" s="2">
        <f>RRNINE*(TVINMAX-(OVPTHTYP))/(OVPTHTYP)</f>
        <v>195</v>
      </c>
      <c r="J16">
        <f>'Design Calculator'!F85</f>
        <v>18</v>
      </c>
    </row>
    <row r="17" spans="1:11" x14ac:dyDescent="0.2">
      <c r="C17" s="121" t="s">
        <v>108</v>
      </c>
      <c r="D17" s="2">
        <f>(RRTHREEHYS*TVINMAX)/(OVPTHTYP-OVPHYSTYP)-RRTHREEHYS-RRONEHYS-(UVLOBIASTYP*RRONEHYS*RRTHREEHYS/(OVPTHTYP-OVPHYSTYP))</f>
        <v>22.545029872312721</v>
      </c>
      <c r="E17" s="2">
        <f>(RRTHREE*TVINMAX)/(OVPTHTYP)-RRTHREE-RRONE-(UVLOBIASTYP*RRONE*RRTHREE/(OVPTHTYP))</f>
        <v>25.874013044210347</v>
      </c>
      <c r="F17" s="4">
        <f>'Design Calculator'!F82</f>
        <v>27</v>
      </c>
      <c r="G17" s="155" t="s">
        <v>123</v>
      </c>
      <c r="H17">
        <f>'Design Calculator'!F83</f>
        <v>15</v>
      </c>
      <c r="I17">
        <f>'Design Calculator'!F83</f>
        <v>15</v>
      </c>
      <c r="J17">
        <f>'Design Calculator'!F83</f>
        <v>15</v>
      </c>
    </row>
    <row r="18" spans="1:11" x14ac:dyDescent="0.2">
      <c r="C18" s="121" t="s">
        <v>109</v>
      </c>
      <c r="D18">
        <f>(((UVLOTHTYP-UVLOHYSTYP)*RRONEHYS)/(TVINMIN-(UVLOTHTYP-UVLOHYSTYP)-(UVLOBIASTYP*RRONEHYS))+RRONEHYS)/(TVINMAX/(OVPTHTYP-OVPHYSTYP)-UVLOBIASTYP*RRONEHYS/(OVPTHTYP-OVPHYSTYP))</f>
        <v>14.927426552762137</v>
      </c>
      <c r="E18">
        <f>(((UVLOTHTYP)*RRONE)/(TVINMIN-(UVLOTHTYP)-(UVLOBIASTYP*RRONE))+RRONE)/(TVINMAX/(OVPTHTYP)-UVLOBIASTYP*RRONE/(OVPTHTYP))</f>
        <v>17.375659204367135</v>
      </c>
      <c r="F18" s="4">
        <f>'Design Calculator'!F85</f>
        <v>18</v>
      </c>
      <c r="G18" s="155" t="s">
        <v>124</v>
      </c>
      <c r="H18">
        <f>(TVINMIN-(UVLOTHTYP-OVPHYSTYP))/(UVLOBIASTYP+(UVLOTHTYP-UVLOHYSTYP)/RRELEVENHYS)</f>
        <v>1075.2234184786432</v>
      </c>
      <c r="I18">
        <f>(TVINMIN-(UVLOTHTYP))/(UVLOBIASTYP+(UVLOTHTYP)/RRELEVEN)</f>
        <v>924.36449940665796</v>
      </c>
      <c r="J18">
        <f>'Design Calculator'!F82</f>
        <v>27</v>
      </c>
    </row>
    <row r="19" spans="1:11" x14ac:dyDescent="0.2">
      <c r="A19" s="27"/>
      <c r="C19" s="121"/>
      <c r="G19" s="155" t="s">
        <v>125</v>
      </c>
      <c r="H19" s="4">
        <f>'Design Calculator'!F80</f>
        <v>200</v>
      </c>
      <c r="I19" s="4">
        <f>'Design Calculator'!F80</f>
        <v>200</v>
      </c>
      <c r="J19">
        <f>'Design Calculator'!F80</f>
        <v>200</v>
      </c>
    </row>
    <row r="20" spans="1:11" x14ac:dyDescent="0.2">
      <c r="B20" s="10"/>
      <c r="C20" s="11"/>
      <c r="D20" s="131"/>
      <c r="E20" s="182" t="s">
        <v>155</v>
      </c>
      <c r="F20">
        <f>RONE*((OVPTHMIN-OVPHYSTYP)/RTHREE+UVLOBIASMIN*1000)+RTWO*(OVPTHMIN-OVPHYSTYP)/RTHREE+(OVPTHMIN-OVPHYSTYP)</f>
        <v>23.082222222222221</v>
      </c>
      <c r="J20">
        <f>(OVPTHMIN)+(REIGHT*(OVPTHMIN-OVPHYSTYP)/RNINE)</f>
        <v>3.8479999999999999</v>
      </c>
    </row>
    <row r="21" spans="1:11" x14ac:dyDescent="0.2">
      <c r="B21" s="13"/>
      <c r="C21" s="9"/>
      <c r="D21" s="132"/>
      <c r="E21" s="183" t="s">
        <v>156</v>
      </c>
      <c r="F21">
        <f>RONE*((OVPTHTYP-OVPHYSTYP)/RTHREE+UVLOBIASTYP*1000)+RTWO*(OVPTHTYP-OVPHYSTYP)/RTHREE+(OVPTHTYP-OVPHYSTYP)</f>
        <v>25.055555555555561</v>
      </c>
      <c r="J21">
        <f>(OVPTHTYP-OVPHYSTYP)+(REIGHT*(OVPTHTYP-OVPHYSTYP)/RNINE)</f>
        <v>3.8719999999999999</v>
      </c>
    </row>
    <row r="22" spans="1:11" x14ac:dyDescent="0.2">
      <c r="B22" s="15"/>
      <c r="C22" s="16"/>
      <c r="D22" s="133"/>
      <c r="E22" s="184" t="s">
        <v>157</v>
      </c>
      <c r="F22">
        <f>RONE*((OVPTHMAX-OVPHYSTYP)/RTHREE+UVLOBIASMAX*1000)+RTWO*(OVPTHMAX-OVPHYSTYP)/RTHREE+(OVPTHMAX-OVPHYSTYP)</f>
        <v>27.02888888888889</v>
      </c>
      <c r="J22">
        <f>(OVPTHMAX-OVPHYSTYP)+(REIGHT*(OVPTHMAX-OVPHYSTYP)/RNINE)</f>
        <v>4.1360000000000001</v>
      </c>
    </row>
    <row r="23" spans="1:11" x14ac:dyDescent="0.2">
      <c r="D23" s="90"/>
      <c r="E23" s="182" t="s">
        <v>146</v>
      </c>
      <c r="F23">
        <f>RONE*((OVPTHMIN)/RTHREE+UVLOBIASMIN*1000)+RTWO*(OVPTHMIN)/RTHREE+(OVPTHMIN)</f>
        <v>26.348888888888887</v>
      </c>
      <c r="J23">
        <f>(OVPTHMIN)+(REIGHT*(OVPTHMIN)/RNINE)</f>
        <v>4.1359999999999992</v>
      </c>
    </row>
    <row r="24" spans="1:11" x14ac:dyDescent="0.2">
      <c r="D24" s="90"/>
      <c r="E24" s="183" t="s">
        <v>147</v>
      </c>
      <c r="F24">
        <f>RONE*((OVPTHTYP)/RTHREE+UVLOBIASTYP*1000)+RTWO*(OVPTHTYP)/RTHREE+(OVPTHTYP)</f>
        <v>28.322222222222223</v>
      </c>
      <c r="J24">
        <f>(OVPTHTYP)+(REIGHT*(OVPTHTYP)/RNINE)</f>
        <v>4.4000000000000004</v>
      </c>
    </row>
    <row r="25" spans="1:11" x14ac:dyDescent="0.2">
      <c r="D25" s="90"/>
      <c r="E25" s="184" t="s">
        <v>154</v>
      </c>
      <c r="F25">
        <f>RONE*((OVPTHMAX)/RTHREE+UVLOBIASMAX*1000)+RTWO*(OVPTHMAX)/RTHREE+(OVPTHMAX)</f>
        <v>30.295555555555559</v>
      </c>
      <c r="J25">
        <f>(OVPTHMAX)+(REIGHT*(OVPTHMAX)/RNINE)</f>
        <v>4.6639999999999997</v>
      </c>
    </row>
    <row r="26" spans="1:11" x14ac:dyDescent="0.2">
      <c r="A26" s="33"/>
      <c r="E26" s="110" t="s">
        <v>148</v>
      </c>
      <c r="F26">
        <f>((UVLOTHMIN-UVLOHYSMAX)/(RTWO+RTHREE)+UVLOBIASMIN*1000)*RONE+UVLOTHMIN</f>
        <v>7.6322222222222225</v>
      </c>
      <c r="J26" s="155">
        <f>(UVLOTHMIN-UVLOHYSMAX)+(RTEN*(UVLOBIASMIN*1000+(UVLOTHMIN-UVLOHYSMAX)/RELEVEN))</f>
        <v>1.4872999999999998</v>
      </c>
      <c r="K26" s="155"/>
    </row>
    <row r="27" spans="1:11" x14ac:dyDescent="0.2">
      <c r="A27" s="33"/>
      <c r="E27" s="110" t="s">
        <v>149</v>
      </c>
      <c r="F27" s="4">
        <f>((UVLOTHTYP-UVLOHYSTYP)/(RTWO+RTHREE)+UVLOBIASTYP*1000)*RONE+UVLOTHTYP</f>
        <v>9.0111111111111111</v>
      </c>
      <c r="G27" s="4"/>
      <c r="I27" s="4"/>
      <c r="J27">
        <f>(UVLOTHTYP-UVLOHYSTYP)+(RTEN*(UVLOBIASTYP*1000+(UVLOTHTYP-UVLOHYSTYP)/RELEVEN))</f>
        <v>1.7602000000000002</v>
      </c>
    </row>
    <row r="28" spans="1:11" x14ac:dyDescent="0.2">
      <c r="A28" s="33"/>
      <c r="E28" s="110" t="s">
        <v>150</v>
      </c>
      <c r="F28">
        <f>((UVLOTHMAX-UVLOHYSMIN)/(RTWO+RTHREE)+UVLOBIASMAX*1000)*RONE+UVLOTHMAX</f>
        <v>10.434444444444443</v>
      </c>
      <c r="J28">
        <f>(UVLOTHMAX-UVLOHYSMIN)+(RTEN*(UVLOBIASMAX*1000+(UVLOTHMAX-UVLOHYSMIN)/RELEVEN))</f>
        <v>2.0444499999999999</v>
      </c>
    </row>
    <row r="29" spans="1:11" x14ac:dyDescent="0.2">
      <c r="A29" s="33"/>
      <c r="E29" s="110" t="s">
        <v>151</v>
      </c>
      <c r="F29">
        <f>((UVLOTHMIN)/(RTWO+RTHREE)+UVLOBIASMIN*1000)*RONE+UVLOTHMIN</f>
        <v>8.6544444444444437</v>
      </c>
      <c r="J29" s="155">
        <f>(UVLOTHMIN)+(RTEN*(UVLOBIASMIN*1000+(UVLOTHMIN-UVLOHYSMAX)/RELEVEN))</f>
        <v>1.7172999999999998</v>
      </c>
      <c r="K29" s="155"/>
    </row>
    <row r="30" spans="1:11" x14ac:dyDescent="0.2">
      <c r="A30" s="33"/>
      <c r="E30" s="110" t="s">
        <v>152</v>
      </c>
      <c r="F30" s="4">
        <f>((UVLOTHTYP)/(RTWO+RTHREE)+UVLOBIASTYP*1000)*RONE+UVLOTHTYP</f>
        <v>9.81111111111111</v>
      </c>
      <c r="G30" s="4"/>
      <c r="I30" s="4"/>
      <c r="J30">
        <f>(UVLOTHTYP)+(RTEN*(UVLOBIASTYP*1000+(UVLOTHTYP)/RELEVEN))</f>
        <v>1.9645000000000001</v>
      </c>
    </row>
    <row r="31" spans="1:11" x14ac:dyDescent="0.2">
      <c r="A31" s="33"/>
      <c r="E31" s="110" t="s">
        <v>153</v>
      </c>
      <c r="F31">
        <f>((UVLOTHMAX)/(RTWO+RTHREE)+UVLOBIASMAX*1000)*RONE+UVLOTHMAX</f>
        <v>10.967777777777778</v>
      </c>
      <c r="J31">
        <f>(UVLOTHMAX)+(RTEN*(UVLOBIASMAX*1000+(UVLOTHMAX)/RELEVEN))</f>
        <v>2.18065</v>
      </c>
    </row>
    <row r="32" spans="1:11" x14ac:dyDescent="0.2">
      <c r="A32" s="33"/>
    </row>
    <row r="33" spans="1:14" x14ac:dyDescent="0.2">
      <c r="A33" s="33"/>
      <c r="I33" s="90"/>
    </row>
    <row r="34" spans="1:14" x14ac:dyDescent="0.2">
      <c r="A34" s="33"/>
      <c r="I34" s="90"/>
    </row>
    <row r="35" spans="1:14" x14ac:dyDescent="0.2">
      <c r="A35" s="33"/>
      <c r="I35" s="90"/>
    </row>
    <row r="36" spans="1:14" x14ac:dyDescent="0.2">
      <c r="A36" s="33"/>
      <c r="D36" s="90"/>
      <c r="E36" s="62"/>
      <c r="F36" s="120"/>
      <c r="G36" s="120"/>
      <c r="H36" s="61"/>
      <c r="I36" s="90"/>
    </row>
    <row r="37" spans="1:14" x14ac:dyDescent="0.2">
      <c r="A37" s="33"/>
      <c r="D37" s="90"/>
      <c r="E37" s="62"/>
      <c r="F37" s="90"/>
      <c r="G37" s="90"/>
      <c r="H37" s="61"/>
      <c r="I37" s="90"/>
    </row>
    <row r="38" spans="1:14" x14ac:dyDescent="0.2">
      <c r="A38" s="33"/>
      <c r="D38" s="90"/>
      <c r="E38" s="62"/>
      <c r="F38" s="90"/>
      <c r="G38" s="90"/>
      <c r="H38" s="61"/>
      <c r="I38" s="90"/>
    </row>
    <row r="39" spans="1:14" x14ac:dyDescent="0.2">
      <c r="A39" s="33"/>
      <c r="D39" s="90"/>
      <c r="E39" s="62"/>
      <c r="F39" s="90"/>
      <c r="G39" s="90"/>
      <c r="H39" s="61"/>
      <c r="I39" s="90"/>
    </row>
    <row r="40" spans="1:14" x14ac:dyDescent="0.2">
      <c r="D40" s="90"/>
      <c r="E40" s="121"/>
      <c r="F40" s="122"/>
      <c r="G40" s="122"/>
      <c r="H40" s="90"/>
      <c r="I40" s="90"/>
    </row>
    <row r="41" spans="1:14" x14ac:dyDescent="0.2">
      <c r="D41" s="90"/>
      <c r="E41" s="121"/>
      <c r="F41" s="122"/>
      <c r="G41" s="122"/>
      <c r="H41" s="90"/>
      <c r="I41" s="90"/>
    </row>
    <row r="42" spans="1:14" x14ac:dyDescent="0.2">
      <c r="D42" s="90"/>
      <c r="E42" s="121"/>
      <c r="F42" s="122"/>
      <c r="G42" s="122"/>
      <c r="H42" s="90"/>
      <c r="I42" s="90"/>
    </row>
    <row r="43" spans="1:14" x14ac:dyDescent="0.2">
      <c r="D43" s="90"/>
      <c r="E43" s="121"/>
      <c r="F43" s="123"/>
      <c r="G43" s="123"/>
      <c r="H43" s="90"/>
      <c r="I43" s="121"/>
      <c r="J43" s="1"/>
      <c r="K43" s="167"/>
      <c r="M43" s="2"/>
      <c r="N43" s="1"/>
    </row>
    <row r="44" spans="1:14" x14ac:dyDescent="0.2">
      <c r="D44" s="90"/>
      <c r="E44" s="121"/>
      <c r="F44" s="123"/>
      <c r="G44" s="123"/>
      <c r="H44" s="90"/>
      <c r="I44" s="121"/>
      <c r="J44" s="1"/>
      <c r="K44" s="167"/>
      <c r="M44" s="2"/>
      <c r="N44" s="1"/>
    </row>
    <row r="45" spans="1:14" x14ac:dyDescent="0.2">
      <c r="A45" s="27"/>
      <c r="D45" s="90"/>
      <c r="E45" s="90"/>
      <c r="F45" s="90"/>
      <c r="G45" s="90"/>
      <c r="H45" s="90"/>
      <c r="I45" s="90"/>
    </row>
    <row r="46" spans="1:14" x14ac:dyDescent="0.2">
      <c r="A46" s="27"/>
      <c r="D46" s="307"/>
      <c r="E46" s="308"/>
      <c r="F46" s="308"/>
      <c r="G46" s="308"/>
      <c r="H46" s="308"/>
      <c r="I46" s="90"/>
    </row>
    <row r="47" spans="1:14" x14ac:dyDescent="0.2">
      <c r="A47" s="27"/>
      <c r="D47" s="90"/>
      <c r="E47" s="62"/>
      <c r="F47" s="122"/>
      <c r="G47" s="122"/>
      <c r="H47" s="124"/>
      <c r="I47" s="90"/>
    </row>
    <row r="48" spans="1:14" x14ac:dyDescent="0.2">
      <c r="A48" s="27"/>
      <c r="D48" s="90"/>
      <c r="E48" s="62"/>
      <c r="F48" s="122"/>
      <c r="G48" s="122"/>
      <c r="H48" s="90"/>
      <c r="I48" s="90"/>
    </row>
    <row r="49" spans="1:9" x14ac:dyDescent="0.2">
      <c r="A49" s="27"/>
      <c r="D49" s="90"/>
      <c r="E49" s="62"/>
      <c r="F49" s="90"/>
      <c r="G49" s="90"/>
      <c r="H49" s="124"/>
      <c r="I49" s="90"/>
    </row>
    <row r="50" spans="1:9" x14ac:dyDescent="0.2">
      <c r="A50" s="27"/>
      <c r="D50" s="90"/>
      <c r="E50" s="62"/>
      <c r="F50" s="90"/>
      <c r="G50" s="90"/>
      <c r="H50" s="124"/>
      <c r="I50" s="90"/>
    </row>
    <row r="51" spans="1:9" x14ac:dyDescent="0.2">
      <c r="A51" s="27"/>
      <c r="D51" s="90"/>
      <c r="E51" s="62"/>
      <c r="F51" s="122"/>
      <c r="G51" s="122"/>
      <c r="H51" s="124"/>
      <c r="I51" s="90"/>
    </row>
    <row r="52" spans="1:9" x14ac:dyDescent="0.2">
      <c r="A52" s="27"/>
      <c r="D52" s="90"/>
      <c r="E52" s="62"/>
      <c r="F52" s="90"/>
      <c r="G52" s="90"/>
      <c r="H52" s="124"/>
      <c r="I52" s="90"/>
    </row>
    <row r="53" spans="1:9" x14ac:dyDescent="0.2">
      <c r="A53" s="27"/>
      <c r="D53" s="90"/>
      <c r="E53" s="62"/>
      <c r="F53" s="90"/>
      <c r="G53" s="90"/>
      <c r="H53" s="124"/>
      <c r="I53" s="90"/>
    </row>
    <row r="54" spans="1:9" x14ac:dyDescent="0.2">
      <c r="A54" s="27"/>
      <c r="D54" s="307"/>
      <c r="E54" s="308"/>
      <c r="F54" s="308"/>
      <c r="G54" s="308"/>
      <c r="H54" s="308"/>
      <c r="I54" s="90"/>
    </row>
    <row r="55" spans="1:9" x14ac:dyDescent="0.2">
      <c r="A55" s="27"/>
      <c r="C55" s="33"/>
      <c r="D55" s="125"/>
      <c r="E55" s="62"/>
      <c r="F55" s="126"/>
      <c r="G55" s="126"/>
      <c r="H55" s="126"/>
      <c r="I55" s="90"/>
    </row>
    <row r="56" spans="1:9" x14ac:dyDescent="0.2">
      <c r="A56" s="27"/>
      <c r="C56" s="33"/>
      <c r="D56" s="125"/>
      <c r="E56" s="62"/>
      <c r="F56" s="123"/>
      <c r="G56" s="123"/>
      <c r="H56" s="124"/>
      <c r="I56" s="90"/>
    </row>
    <row r="57" spans="1:9" x14ac:dyDescent="0.2">
      <c r="A57" s="27"/>
      <c r="C57" s="33"/>
      <c r="D57" s="125"/>
      <c r="E57" s="62"/>
      <c r="F57" s="126"/>
      <c r="G57" s="126"/>
      <c r="H57" s="124"/>
      <c r="I57" s="90"/>
    </row>
    <row r="58" spans="1:9" x14ac:dyDescent="0.2">
      <c r="A58" s="27"/>
      <c r="C58" s="33"/>
      <c r="D58" s="125"/>
      <c r="E58" s="62"/>
      <c r="F58" s="123"/>
      <c r="G58" s="123"/>
      <c r="H58" s="124"/>
      <c r="I58" s="90"/>
    </row>
    <row r="59" spans="1:9" x14ac:dyDescent="0.2">
      <c r="A59" s="27"/>
      <c r="C59" s="33"/>
      <c r="D59" s="125"/>
      <c r="E59" s="62"/>
      <c r="F59" s="126"/>
      <c r="G59" s="126"/>
      <c r="H59" s="126"/>
      <c r="I59" s="90"/>
    </row>
    <row r="60" spans="1:9" x14ac:dyDescent="0.2">
      <c r="A60" s="27"/>
      <c r="C60" s="33"/>
      <c r="D60" s="125"/>
      <c r="E60" s="62"/>
      <c r="F60" s="126"/>
      <c r="G60" s="126"/>
      <c r="H60" s="126"/>
      <c r="I60" s="90"/>
    </row>
    <row r="61" spans="1:9" x14ac:dyDescent="0.2">
      <c r="A61" s="27"/>
      <c r="C61" s="33"/>
      <c r="D61" s="125"/>
      <c r="E61" s="62"/>
      <c r="F61" s="126"/>
      <c r="G61" s="126"/>
      <c r="H61" s="126"/>
      <c r="I61" s="90"/>
    </row>
    <row r="62" spans="1:9" x14ac:dyDescent="0.2">
      <c r="A62" s="27"/>
      <c r="C62" s="33"/>
      <c r="D62" s="125"/>
      <c r="E62" s="62"/>
      <c r="F62" s="126"/>
      <c r="G62" s="126"/>
      <c r="H62" s="126"/>
      <c r="I62" s="90"/>
    </row>
    <row r="63" spans="1:9" x14ac:dyDescent="0.2">
      <c r="A63" s="27"/>
      <c r="D63" s="127"/>
      <c r="E63" s="62"/>
      <c r="F63" s="126"/>
      <c r="G63" s="126"/>
      <c r="H63" s="126"/>
      <c r="I63" s="90"/>
    </row>
    <row r="64" spans="1:9" x14ac:dyDescent="0.2">
      <c r="A64" s="27"/>
      <c r="D64" s="90"/>
      <c r="E64" s="62"/>
      <c r="F64" s="124"/>
      <c r="G64" s="124"/>
      <c r="H64" s="126"/>
      <c r="I64" s="90"/>
    </row>
    <row r="65" spans="1:9" x14ac:dyDescent="0.2">
      <c r="A65" s="27"/>
      <c r="D65" s="90"/>
      <c r="E65" s="62"/>
      <c r="F65" s="124"/>
      <c r="G65" s="124"/>
      <c r="H65" s="124"/>
      <c r="I65" s="90"/>
    </row>
    <row r="66" spans="1:9" x14ac:dyDescent="0.2">
      <c r="A66" s="27"/>
      <c r="D66" s="90"/>
      <c r="E66" s="62"/>
      <c r="F66" s="124"/>
      <c r="G66" s="124"/>
      <c r="H66" s="124"/>
      <c r="I66" s="90"/>
    </row>
    <row r="67" spans="1:9" x14ac:dyDescent="0.2">
      <c r="A67" s="27"/>
      <c r="D67" s="90"/>
      <c r="E67" s="62"/>
      <c r="F67" s="124"/>
      <c r="G67" s="124"/>
      <c r="H67" s="126"/>
      <c r="I67" s="90"/>
    </row>
    <row r="68" spans="1:9" x14ac:dyDescent="0.2">
      <c r="A68" s="27"/>
      <c r="D68" s="309"/>
      <c r="E68" s="309"/>
      <c r="F68" s="309"/>
      <c r="G68" s="309"/>
      <c r="H68" s="309"/>
      <c r="I68" s="309"/>
    </row>
    <row r="69" spans="1:9" x14ac:dyDescent="0.2">
      <c r="A69" s="27"/>
      <c r="D69" s="90"/>
      <c r="E69" s="62"/>
      <c r="F69" s="128"/>
      <c r="G69" s="128"/>
      <c r="H69" s="124"/>
      <c r="I69" s="90"/>
    </row>
    <row r="70" spans="1:9" x14ac:dyDescent="0.2">
      <c r="A70" s="27"/>
      <c r="D70" s="90"/>
      <c r="E70" s="62"/>
      <c r="F70" s="124"/>
      <c r="G70" s="124"/>
      <c r="H70" s="124"/>
      <c r="I70" s="90"/>
    </row>
    <row r="71" spans="1:9" x14ac:dyDescent="0.2">
      <c r="A71" s="27"/>
      <c r="D71" s="90"/>
      <c r="E71" s="110"/>
      <c r="F71" s="128"/>
      <c r="G71" s="128"/>
      <c r="H71" s="124"/>
      <c r="I71" s="90"/>
    </row>
    <row r="72" spans="1:9" x14ac:dyDescent="0.2">
      <c r="A72" s="27"/>
      <c r="D72" s="90"/>
      <c r="E72" s="62"/>
      <c r="F72" s="124"/>
      <c r="G72" s="124"/>
      <c r="H72" s="124"/>
      <c r="I72" s="90"/>
    </row>
    <row r="73" spans="1:9" x14ac:dyDescent="0.2">
      <c r="A73" s="27"/>
      <c r="D73" s="90"/>
      <c r="E73" s="110"/>
      <c r="F73" s="124"/>
      <c r="G73" s="124"/>
      <c r="H73" s="124"/>
      <c r="I73" s="90"/>
    </row>
    <row r="74" spans="1:9" x14ac:dyDescent="0.2">
      <c r="A74" s="27"/>
      <c r="D74" s="90"/>
      <c r="E74" s="62"/>
      <c r="F74" s="124"/>
      <c r="G74" s="124"/>
      <c r="H74" s="124"/>
      <c r="I74" s="90"/>
    </row>
    <row r="75" spans="1:9" x14ac:dyDescent="0.2">
      <c r="A75" s="27"/>
      <c r="D75" s="90"/>
      <c r="E75" s="62"/>
      <c r="F75" s="124"/>
      <c r="G75" s="124"/>
      <c r="H75" s="124"/>
      <c r="I75" s="90"/>
    </row>
    <row r="76" spans="1:9" x14ac:dyDescent="0.2">
      <c r="A76" s="27"/>
      <c r="D76" s="90"/>
      <c r="E76" s="62"/>
      <c r="F76" s="124"/>
      <c r="G76" s="124"/>
      <c r="H76" s="124"/>
      <c r="I76" s="90"/>
    </row>
    <row r="77" spans="1:9" x14ac:dyDescent="0.2">
      <c r="A77" s="27"/>
      <c r="D77" s="90"/>
      <c r="E77" s="62"/>
      <c r="F77" s="124"/>
      <c r="G77" s="124"/>
      <c r="H77" s="124"/>
      <c r="I77" s="90"/>
    </row>
    <row r="78" spans="1:9" x14ac:dyDescent="0.2">
      <c r="A78" s="27"/>
      <c r="D78" s="90"/>
      <c r="E78" s="62"/>
      <c r="F78" s="124"/>
      <c r="G78" s="124"/>
      <c r="H78" s="124"/>
      <c r="I78" s="90"/>
    </row>
    <row r="79" spans="1:9" x14ac:dyDescent="0.2">
      <c r="A79" s="27"/>
      <c r="D79" s="90"/>
      <c r="E79" s="62"/>
      <c r="F79" s="124"/>
      <c r="G79" s="124"/>
      <c r="H79" s="124"/>
      <c r="I79" s="90"/>
    </row>
    <row r="80" spans="1:9" x14ac:dyDescent="0.2">
      <c r="A80" s="27"/>
      <c r="D80" s="90"/>
      <c r="E80" s="62"/>
      <c r="F80" s="124"/>
      <c r="G80" s="124"/>
      <c r="H80" s="124"/>
      <c r="I80" s="90"/>
    </row>
    <row r="81" spans="1:15" x14ac:dyDescent="0.2">
      <c r="A81" s="27"/>
      <c r="D81" s="90"/>
      <c r="E81" s="62"/>
      <c r="F81" s="124"/>
      <c r="G81" s="124"/>
      <c r="H81" s="124"/>
      <c r="I81" s="90"/>
    </row>
    <row r="82" spans="1:15" x14ac:dyDescent="0.2">
      <c r="A82" s="27"/>
      <c r="D82" s="90"/>
      <c r="E82" s="62"/>
      <c r="F82" s="124"/>
      <c r="G82" s="124"/>
      <c r="H82" s="124"/>
      <c r="I82" s="90"/>
    </row>
    <row r="83" spans="1:15" x14ac:dyDescent="0.2">
      <c r="A83" s="27"/>
      <c r="D83" s="90"/>
      <c r="E83" s="90"/>
      <c r="F83" s="124"/>
      <c r="G83" s="124"/>
      <c r="H83" s="90"/>
      <c r="I83" s="90"/>
    </row>
    <row r="84" spans="1:15" x14ac:dyDescent="0.2">
      <c r="A84" s="33"/>
      <c r="D84" s="90"/>
      <c r="E84" s="62"/>
      <c r="F84" s="124"/>
      <c r="G84" s="124"/>
      <c r="H84" s="90"/>
      <c r="I84" s="90"/>
    </row>
    <row r="85" spans="1:15" x14ac:dyDescent="0.2">
      <c r="A85" s="33"/>
      <c r="D85" s="90"/>
      <c r="E85" s="62"/>
      <c r="F85" s="124"/>
      <c r="G85" s="124"/>
      <c r="H85" s="90"/>
      <c r="I85" s="90"/>
    </row>
    <row r="86" spans="1:15" x14ac:dyDescent="0.2">
      <c r="D86" s="124"/>
      <c r="E86" s="62"/>
      <c r="F86" s="124"/>
      <c r="G86" s="124"/>
      <c r="H86" s="90"/>
      <c r="I86" s="90"/>
    </row>
    <row r="87" spans="1:15" x14ac:dyDescent="0.2">
      <c r="D87" s="124"/>
      <c r="E87" s="62"/>
      <c r="F87" s="124"/>
      <c r="G87" s="124"/>
      <c r="H87" s="90"/>
      <c r="I87" s="90"/>
    </row>
    <row r="88" spans="1:15" x14ac:dyDescent="0.2">
      <c r="D88" s="124"/>
      <c r="E88" s="62"/>
      <c r="F88" s="124"/>
      <c r="G88" s="124"/>
      <c r="H88" s="90"/>
      <c r="I88" s="90"/>
    </row>
    <row r="89" spans="1:15" x14ac:dyDescent="0.2">
      <c r="D89" s="90"/>
      <c r="E89" s="62"/>
      <c r="F89" s="124"/>
      <c r="G89" s="124"/>
      <c r="H89" s="90"/>
      <c r="I89" s="90"/>
      <c r="L89" s="6"/>
      <c r="O89" s="6"/>
    </row>
    <row r="90" spans="1:15" x14ac:dyDescent="0.2">
      <c r="D90" s="90"/>
      <c r="E90" s="62"/>
      <c r="F90" s="124"/>
      <c r="G90" s="124"/>
      <c r="H90" s="90"/>
      <c r="I90" s="90"/>
      <c r="L90" s="6"/>
      <c r="O90" s="6"/>
    </row>
    <row r="91" spans="1:15" x14ac:dyDescent="0.2">
      <c r="D91" s="90"/>
      <c r="E91" s="121"/>
      <c r="F91" s="124"/>
      <c r="G91" s="124"/>
      <c r="H91" s="90"/>
      <c r="I91" s="90"/>
      <c r="L91" s="7"/>
      <c r="O91" s="7"/>
    </row>
    <row r="92" spans="1:15" x14ac:dyDescent="0.2">
      <c r="D92" s="90"/>
      <c r="E92" s="62"/>
      <c r="F92" s="124"/>
      <c r="G92" s="124"/>
      <c r="H92" s="90"/>
      <c r="I92" s="90"/>
      <c r="L92" s="7"/>
      <c r="O92" s="7"/>
    </row>
    <row r="93" spans="1:15" x14ac:dyDescent="0.2">
      <c r="D93" s="90"/>
      <c r="E93" s="121"/>
      <c r="F93" s="124"/>
      <c r="G93" s="124"/>
      <c r="H93" s="90"/>
      <c r="I93" s="90"/>
    </row>
    <row r="94" spans="1:15" x14ac:dyDescent="0.2">
      <c r="D94" s="90"/>
      <c r="E94" s="121"/>
      <c r="F94" s="124"/>
      <c r="G94" s="124"/>
      <c r="H94" s="90"/>
      <c r="I94" s="90"/>
    </row>
    <row r="95" spans="1:15" x14ac:dyDescent="0.2">
      <c r="D95" s="90"/>
      <c r="E95" s="62"/>
      <c r="F95" s="124"/>
      <c r="G95" s="124"/>
      <c r="H95" s="124"/>
      <c r="I95" s="90"/>
    </row>
    <row r="96" spans="1:15" x14ac:dyDescent="0.2">
      <c r="D96" s="90"/>
      <c r="E96" s="62"/>
      <c r="F96" s="124"/>
      <c r="G96" s="124"/>
      <c r="H96" s="124"/>
      <c r="I96" s="90"/>
    </row>
    <row r="97" spans="4:9" x14ac:dyDescent="0.2">
      <c r="D97" s="90"/>
      <c r="E97" s="62"/>
      <c r="F97" s="124"/>
      <c r="G97" s="124"/>
      <c r="H97" s="124"/>
      <c r="I97" s="90"/>
    </row>
    <row r="98" spans="4:9" x14ac:dyDescent="0.2">
      <c r="D98" s="90"/>
      <c r="E98" s="62"/>
      <c r="F98" s="90"/>
      <c r="G98" s="90"/>
      <c r="H98" s="124"/>
      <c r="I98" s="90"/>
    </row>
    <row r="99" spans="4:9" x14ac:dyDescent="0.2">
      <c r="D99" s="90"/>
      <c r="E99" s="62"/>
      <c r="F99" s="90"/>
      <c r="G99" s="90"/>
      <c r="H99" s="124"/>
      <c r="I99" s="90"/>
    </row>
    <row r="100" spans="4:9" x14ac:dyDescent="0.2">
      <c r="D100" s="90"/>
      <c r="E100" s="62"/>
      <c r="F100" s="122"/>
      <c r="G100" s="122"/>
      <c r="H100" s="124"/>
      <c r="I100" s="90"/>
    </row>
    <row r="101" spans="4:9" x14ac:dyDescent="0.2">
      <c r="D101" s="90"/>
      <c r="E101" s="62"/>
      <c r="F101" s="122"/>
      <c r="G101" s="122"/>
      <c r="H101" s="124"/>
      <c r="I101" s="90"/>
    </row>
    <row r="102" spans="4:9" x14ac:dyDescent="0.2">
      <c r="D102" s="90"/>
      <c r="E102" s="62"/>
      <c r="F102" s="122"/>
      <c r="G102" s="122"/>
      <c r="H102" s="124"/>
      <c r="I102" s="90"/>
    </row>
    <row r="103" spans="4:9" x14ac:dyDescent="0.2">
      <c r="D103" s="90"/>
      <c r="E103" s="62"/>
      <c r="F103" s="90"/>
      <c r="G103" s="90"/>
      <c r="H103" s="124"/>
      <c r="I103" s="90"/>
    </row>
    <row r="104" spans="4:9" x14ac:dyDescent="0.2">
      <c r="D104" s="90"/>
      <c r="E104" s="62"/>
      <c r="F104" s="90"/>
      <c r="G104" s="90"/>
      <c r="H104" s="124"/>
      <c r="I104" s="90"/>
    </row>
    <row r="105" spans="4:9" x14ac:dyDescent="0.2">
      <c r="D105" s="90"/>
      <c r="E105" s="62"/>
      <c r="F105" s="90"/>
      <c r="G105" s="90"/>
      <c r="H105" s="124"/>
      <c r="I105" s="90"/>
    </row>
    <row r="106" spans="4:9" x14ac:dyDescent="0.2">
      <c r="D106" s="90"/>
      <c r="E106" s="62"/>
      <c r="F106" s="90"/>
      <c r="G106" s="90"/>
      <c r="H106" s="124"/>
      <c r="I106" s="90"/>
    </row>
    <row r="107" spans="4:9" x14ac:dyDescent="0.2">
      <c r="D107" s="90"/>
      <c r="E107" s="62"/>
      <c r="F107" s="90"/>
      <c r="G107" s="90"/>
      <c r="H107" s="124"/>
      <c r="I107" s="90"/>
    </row>
    <row r="108" spans="4:9" x14ac:dyDescent="0.2">
      <c r="D108" s="90"/>
      <c r="E108" s="62"/>
      <c r="F108" s="90"/>
      <c r="G108" s="90"/>
      <c r="H108" s="90"/>
      <c r="I108" s="90"/>
    </row>
    <row r="109" spans="4:9" x14ac:dyDescent="0.2">
      <c r="D109" s="90"/>
      <c r="E109" s="62"/>
      <c r="F109" s="90"/>
      <c r="G109" s="90"/>
      <c r="H109" s="90"/>
      <c r="I109" s="90"/>
    </row>
    <row r="110" spans="4:9" x14ac:dyDescent="0.2">
      <c r="D110" s="90"/>
      <c r="E110" s="62"/>
      <c r="F110" s="90"/>
      <c r="G110" s="90"/>
      <c r="H110" s="90"/>
      <c r="I110" s="90"/>
    </row>
    <row r="111" spans="4:9" x14ac:dyDescent="0.2">
      <c r="D111" s="90"/>
      <c r="E111" s="62"/>
      <c r="F111" s="90"/>
      <c r="G111" s="90"/>
      <c r="H111" s="90"/>
      <c r="I111" s="90"/>
    </row>
    <row r="112" spans="4:9" x14ac:dyDescent="0.2">
      <c r="D112" s="90"/>
      <c r="E112" s="62"/>
      <c r="F112" s="90"/>
      <c r="G112" s="90"/>
      <c r="H112" s="90"/>
      <c r="I112" s="90"/>
    </row>
    <row r="113" spans="2:11" x14ac:dyDescent="0.2">
      <c r="D113" s="90"/>
      <c r="E113" s="62"/>
      <c r="F113" s="90"/>
      <c r="G113" s="90"/>
      <c r="H113" s="90"/>
      <c r="I113" s="90"/>
    </row>
    <row r="114" spans="2:11" x14ac:dyDescent="0.2">
      <c r="D114" s="129"/>
      <c r="E114" s="90"/>
      <c r="F114" s="90"/>
      <c r="G114" s="90"/>
      <c r="H114" s="90"/>
      <c r="I114" s="90"/>
    </row>
    <row r="115" spans="2:11" x14ac:dyDescent="0.2">
      <c r="D115" s="129"/>
      <c r="E115" s="90"/>
      <c r="F115" s="90"/>
      <c r="G115" s="90"/>
      <c r="H115" s="90"/>
      <c r="I115" s="90"/>
    </row>
    <row r="116" spans="2:11" x14ac:dyDescent="0.2">
      <c r="D116" s="129"/>
      <c r="E116" s="90"/>
      <c r="F116" s="90"/>
      <c r="G116" s="90"/>
      <c r="H116" s="90"/>
      <c r="I116" s="90"/>
    </row>
    <row r="117" spans="2:11" x14ac:dyDescent="0.2">
      <c r="D117" s="90"/>
      <c r="E117" s="90"/>
      <c r="F117" s="90"/>
      <c r="G117" s="90"/>
      <c r="H117" s="90"/>
      <c r="I117" s="90"/>
    </row>
    <row r="118" spans="2:11" x14ac:dyDescent="0.2">
      <c r="D118" s="90"/>
      <c r="E118" s="90"/>
      <c r="F118" s="90"/>
      <c r="G118" s="90"/>
      <c r="H118" s="90"/>
      <c r="I118" s="90"/>
    </row>
    <row r="119" spans="2:11" x14ac:dyDescent="0.2">
      <c r="D119" s="90"/>
      <c r="E119" s="121"/>
      <c r="F119" s="90"/>
      <c r="G119" s="90"/>
      <c r="H119" s="90"/>
      <c r="I119" s="90"/>
    </row>
    <row r="120" spans="2:11" x14ac:dyDescent="0.2">
      <c r="D120" s="90"/>
      <c r="E120" s="121"/>
      <c r="F120" s="90"/>
      <c r="G120" s="90"/>
      <c r="H120" s="90"/>
      <c r="I120" s="90"/>
    </row>
    <row r="121" spans="2:11" x14ac:dyDescent="0.2">
      <c r="D121" s="90"/>
      <c r="E121" s="121"/>
      <c r="F121" s="123"/>
      <c r="G121" s="123"/>
      <c r="H121" s="123"/>
      <c r="I121" s="123"/>
      <c r="J121" s="117"/>
      <c r="K121" s="167"/>
    </row>
    <row r="122" spans="2:11" x14ac:dyDescent="0.2">
      <c r="D122" s="90"/>
      <c r="E122" s="121"/>
      <c r="F122" s="130"/>
      <c r="G122" s="130"/>
      <c r="H122" s="130"/>
      <c r="I122" s="90"/>
    </row>
    <row r="123" spans="2:11" x14ac:dyDescent="0.2">
      <c r="D123" s="90"/>
      <c r="E123" s="121"/>
      <c r="F123" s="130"/>
      <c r="G123" s="130"/>
      <c r="H123" s="130"/>
      <c r="I123" s="90"/>
    </row>
    <row r="124" spans="2:11" x14ac:dyDescent="0.2">
      <c r="D124" s="90"/>
      <c r="E124" s="121"/>
      <c r="F124" s="130"/>
      <c r="G124" s="130"/>
      <c r="H124" s="130"/>
      <c r="I124" s="90"/>
    </row>
    <row r="125" spans="2:11" x14ac:dyDescent="0.2">
      <c r="D125" s="90"/>
      <c r="E125" s="121"/>
      <c r="F125" s="123"/>
      <c r="G125" s="123"/>
      <c r="H125" s="130"/>
      <c r="I125" s="90"/>
    </row>
    <row r="126" spans="2:11" x14ac:dyDescent="0.2">
      <c r="B126" s="10"/>
      <c r="C126" s="11"/>
      <c r="D126" s="131"/>
      <c r="E126" s="12"/>
      <c r="F126" s="130"/>
      <c r="G126" s="130"/>
      <c r="H126" s="130"/>
      <c r="I126" s="90"/>
    </row>
    <row r="127" spans="2:11" x14ac:dyDescent="0.2">
      <c r="B127" s="13"/>
      <c r="C127" s="9"/>
      <c r="D127" s="132"/>
      <c r="E127" s="14"/>
      <c r="F127" s="130"/>
      <c r="G127" s="130"/>
      <c r="H127" s="130"/>
      <c r="I127" s="90"/>
    </row>
    <row r="128" spans="2:11" x14ac:dyDescent="0.2">
      <c r="B128" s="15"/>
      <c r="C128" s="16"/>
      <c r="D128" s="133"/>
      <c r="E128" s="17"/>
      <c r="F128" s="130"/>
      <c r="G128" s="130"/>
      <c r="H128" s="130"/>
      <c r="I128" s="90"/>
    </row>
    <row r="129" spans="2:9" x14ac:dyDescent="0.2">
      <c r="D129" s="90"/>
      <c r="E129" s="3"/>
      <c r="F129" s="130"/>
      <c r="G129" s="130"/>
      <c r="H129" s="130"/>
      <c r="I129" s="90"/>
    </row>
    <row r="130" spans="2:9" x14ac:dyDescent="0.2">
      <c r="D130" s="90"/>
      <c r="E130" s="3"/>
      <c r="F130" s="130"/>
      <c r="G130" s="130"/>
      <c r="H130" s="130"/>
      <c r="I130" s="90"/>
    </row>
    <row r="131" spans="2:9" x14ac:dyDescent="0.2">
      <c r="D131" s="90"/>
      <c r="E131" s="3"/>
      <c r="F131" s="130"/>
      <c r="G131" s="130"/>
      <c r="H131" s="130"/>
      <c r="I131" s="90"/>
    </row>
    <row r="132" spans="2:9" x14ac:dyDescent="0.2">
      <c r="B132" s="10"/>
      <c r="C132" s="11"/>
      <c r="D132" s="131"/>
      <c r="E132" s="12"/>
      <c r="F132" s="130"/>
      <c r="G132" s="130"/>
      <c r="H132" s="130"/>
      <c r="I132" s="90"/>
    </row>
    <row r="133" spans="2:9" x14ac:dyDescent="0.2">
      <c r="B133" s="13"/>
      <c r="C133" s="9"/>
      <c r="D133" s="132"/>
      <c r="E133" s="14"/>
      <c r="F133" s="130"/>
      <c r="G133" s="130"/>
      <c r="H133" s="130"/>
      <c r="I133" s="90"/>
    </row>
    <row r="134" spans="2:9" x14ac:dyDescent="0.2">
      <c r="B134" s="15"/>
      <c r="C134" s="16"/>
      <c r="D134" s="133"/>
      <c r="E134" s="17"/>
      <c r="F134" s="130"/>
      <c r="G134" s="130"/>
      <c r="H134" s="130"/>
      <c r="I134" s="90"/>
    </row>
    <row r="135" spans="2:9" x14ac:dyDescent="0.2">
      <c r="D135" s="90"/>
      <c r="E135" s="3"/>
      <c r="F135" s="130"/>
      <c r="G135" s="130"/>
      <c r="H135" s="130"/>
      <c r="I135" s="90"/>
    </row>
    <row r="136" spans="2:9" x14ac:dyDescent="0.2">
      <c r="D136" s="90"/>
      <c r="E136" s="3"/>
      <c r="F136" s="130"/>
      <c r="G136" s="130"/>
      <c r="H136" s="130"/>
      <c r="I136" s="90"/>
    </row>
    <row r="137" spans="2:9" x14ac:dyDescent="0.2">
      <c r="D137" s="90"/>
      <c r="E137" s="3"/>
      <c r="F137" s="130"/>
      <c r="G137" s="130"/>
      <c r="H137" s="130"/>
      <c r="I137" s="90"/>
    </row>
    <row r="138" spans="2:9" x14ac:dyDescent="0.2">
      <c r="D138" s="90"/>
      <c r="E138" s="90"/>
      <c r="F138" s="90"/>
      <c r="G138" s="90"/>
      <c r="H138" s="90"/>
      <c r="I138" s="90"/>
    </row>
    <row r="139" spans="2:9" x14ac:dyDescent="0.2">
      <c r="D139" s="90"/>
      <c r="E139" s="90"/>
      <c r="F139" s="90"/>
      <c r="G139" s="90"/>
      <c r="H139" s="90"/>
      <c r="I139" s="90"/>
    </row>
    <row r="140" spans="2:9" x14ac:dyDescent="0.2">
      <c r="D140" s="90"/>
      <c r="E140" s="90"/>
      <c r="F140" s="90"/>
      <c r="G140" s="90"/>
      <c r="H140" s="90"/>
      <c r="I140" s="90"/>
    </row>
    <row r="141" spans="2:9" x14ac:dyDescent="0.2">
      <c r="D141" s="90"/>
      <c r="E141" s="90"/>
      <c r="F141" s="90"/>
      <c r="G141" s="90"/>
      <c r="H141" s="90"/>
      <c r="I141" s="90"/>
    </row>
    <row r="142" spans="2:9" x14ac:dyDescent="0.2">
      <c r="D142" s="90"/>
      <c r="E142" s="90"/>
      <c r="F142" s="90"/>
      <c r="G142" s="90"/>
      <c r="H142" s="90"/>
      <c r="I142" s="90"/>
    </row>
    <row r="143" spans="2:9" x14ac:dyDescent="0.2">
      <c r="D143" s="90"/>
      <c r="E143" s="90"/>
      <c r="F143" s="90"/>
      <c r="G143" s="90"/>
      <c r="H143" s="90"/>
      <c r="I143" s="90"/>
    </row>
    <row r="144" spans="2:9" x14ac:dyDescent="0.2">
      <c r="D144" s="90"/>
      <c r="E144" s="90"/>
      <c r="F144" s="90"/>
      <c r="G144" s="90"/>
      <c r="H144" s="90"/>
      <c r="I144" s="90"/>
    </row>
    <row r="145" spans="4:9" x14ac:dyDescent="0.2">
      <c r="D145" s="90"/>
      <c r="E145" s="62"/>
      <c r="F145" s="124"/>
      <c r="G145" s="124"/>
      <c r="H145" s="124"/>
      <c r="I145" s="90"/>
    </row>
    <row r="146" spans="4:9" x14ac:dyDescent="0.2">
      <c r="D146" s="90"/>
      <c r="E146" s="62"/>
      <c r="F146" s="124"/>
      <c r="G146" s="124"/>
      <c r="H146" s="124"/>
      <c r="I146" s="90"/>
    </row>
    <row r="147" spans="4:9" x14ac:dyDescent="0.2">
      <c r="D147" s="90"/>
      <c r="E147" s="62"/>
      <c r="F147" s="90"/>
      <c r="G147" s="90"/>
      <c r="H147" s="124"/>
      <c r="I147" s="90"/>
    </row>
    <row r="148" spans="4:9" x14ac:dyDescent="0.2">
      <c r="D148" s="90"/>
      <c r="E148" s="90"/>
      <c r="F148" s="90"/>
      <c r="G148" s="90"/>
      <c r="H148" s="90"/>
      <c r="I148" s="90"/>
    </row>
    <row r="149" spans="4:9" x14ac:dyDescent="0.2">
      <c r="D149" s="90"/>
      <c r="E149" s="90"/>
      <c r="F149" s="90"/>
      <c r="G149" s="90"/>
      <c r="H149" s="90"/>
      <c r="I149" s="90"/>
    </row>
    <row r="150" spans="4:9" x14ac:dyDescent="0.2">
      <c r="D150" s="90"/>
      <c r="E150" s="90"/>
      <c r="F150" s="90"/>
      <c r="G150" s="90"/>
      <c r="H150" s="90"/>
      <c r="I150" s="90"/>
    </row>
    <row r="151" spans="4:9" x14ac:dyDescent="0.2">
      <c r="D151" s="90"/>
      <c r="E151" s="90"/>
      <c r="F151" s="90"/>
      <c r="G151" s="90"/>
      <c r="H151" s="90"/>
      <c r="I151" s="90"/>
    </row>
    <row r="152" spans="4:9" x14ac:dyDescent="0.2">
      <c r="D152" s="90"/>
      <c r="E152" s="90"/>
      <c r="F152" s="90"/>
      <c r="G152" s="90"/>
      <c r="H152" s="90"/>
      <c r="I152" s="90"/>
    </row>
    <row r="153" spans="4:9" x14ac:dyDescent="0.2">
      <c r="D153" s="90"/>
      <c r="E153" s="90"/>
      <c r="F153" s="90"/>
      <c r="G153" s="90"/>
      <c r="H153" s="90"/>
      <c r="I153" s="90"/>
    </row>
    <row r="154" spans="4:9" x14ac:dyDescent="0.2">
      <c r="D154" s="90"/>
      <c r="E154" s="90"/>
      <c r="F154" s="90"/>
      <c r="G154" s="90"/>
      <c r="H154" s="90"/>
      <c r="I154" s="90"/>
    </row>
    <row r="155" spans="4:9" x14ac:dyDescent="0.2">
      <c r="D155" s="90"/>
      <c r="E155" s="90"/>
      <c r="F155" s="90"/>
      <c r="G155" s="90"/>
      <c r="H155" s="90"/>
      <c r="I155" s="90"/>
    </row>
    <row r="156" spans="4:9" x14ac:dyDescent="0.2">
      <c r="D156" s="90"/>
      <c r="E156" s="90"/>
      <c r="F156" s="90"/>
      <c r="G156" s="90"/>
      <c r="H156" s="90"/>
      <c r="I156" s="90"/>
    </row>
    <row r="157" spans="4:9" x14ac:dyDescent="0.2">
      <c r="D157" s="90"/>
      <c r="E157" s="90"/>
      <c r="F157" s="90"/>
      <c r="G157" s="90"/>
      <c r="H157" s="90"/>
      <c r="I157" s="90"/>
    </row>
    <row r="158" spans="4:9" x14ac:dyDescent="0.2">
      <c r="D158" s="90"/>
      <c r="E158" s="90"/>
      <c r="F158" s="90"/>
      <c r="G158" s="90"/>
      <c r="H158" s="90"/>
      <c r="I158" s="90"/>
    </row>
    <row r="159" spans="4:9" x14ac:dyDescent="0.2">
      <c r="D159" s="90"/>
      <c r="E159" s="90"/>
      <c r="F159" s="90"/>
      <c r="G159" s="90"/>
      <c r="H159" s="90"/>
      <c r="I159" s="90"/>
    </row>
    <row r="160" spans="4:9" x14ac:dyDescent="0.2">
      <c r="D160" s="90"/>
      <c r="E160" s="90"/>
      <c r="F160" s="90"/>
      <c r="G160" s="90"/>
      <c r="H160" s="90"/>
      <c r="I160" s="90"/>
    </row>
    <row r="161" spans="3:9" x14ac:dyDescent="0.2">
      <c r="D161" s="90"/>
      <c r="E161" s="90"/>
      <c r="F161" s="90"/>
      <c r="G161" s="90"/>
      <c r="H161" s="90"/>
      <c r="I161" s="90"/>
    </row>
    <row r="162" spans="3:9" x14ac:dyDescent="0.2">
      <c r="D162" s="90"/>
      <c r="E162" s="90"/>
      <c r="F162" s="90"/>
      <c r="G162" s="90"/>
      <c r="H162" s="90"/>
      <c r="I162" s="90"/>
    </row>
    <row r="163" spans="3:9" x14ac:dyDescent="0.2">
      <c r="D163" s="90"/>
      <c r="E163" s="90"/>
      <c r="F163" s="90"/>
      <c r="G163" s="90"/>
      <c r="H163" s="90"/>
      <c r="I163" s="90"/>
    </row>
    <row r="164" spans="3:9" x14ac:dyDescent="0.2">
      <c r="D164" s="90"/>
      <c r="E164" s="90"/>
      <c r="F164" s="90"/>
      <c r="G164" s="90"/>
      <c r="H164" s="90"/>
      <c r="I164" s="90"/>
    </row>
    <row r="165" spans="3:9" x14ac:dyDescent="0.2">
      <c r="D165" s="90"/>
      <c r="E165" s="90"/>
      <c r="F165" s="90"/>
      <c r="G165" s="90"/>
      <c r="H165" s="90"/>
      <c r="I165" s="90"/>
    </row>
    <row r="168" spans="3:9" x14ac:dyDescent="0.2">
      <c r="C168" s="27"/>
    </row>
    <row r="169" spans="3:9" x14ac:dyDescent="0.2">
      <c r="E169" s="2"/>
      <c r="F169" s="1"/>
      <c r="G169" s="167"/>
    </row>
    <row r="170" spans="3:9" x14ac:dyDescent="0.2">
      <c r="E170" s="2"/>
      <c r="F170" s="1"/>
      <c r="G170" s="167"/>
    </row>
    <row r="171" spans="3:9" x14ac:dyDescent="0.2">
      <c r="E171" s="2"/>
      <c r="F171" s="1"/>
      <c r="G171" s="167"/>
    </row>
    <row r="173" spans="3:9" x14ac:dyDescent="0.2">
      <c r="E173" s="2"/>
      <c r="F173" s="18"/>
      <c r="G173" s="18"/>
    </row>
    <row r="174" spans="3:9" x14ac:dyDescent="0.2">
      <c r="E174" s="2"/>
      <c r="F174" s="18"/>
      <c r="G174" s="18"/>
    </row>
    <row r="175" spans="3:9" x14ac:dyDescent="0.2">
      <c r="E175" s="2"/>
      <c r="F175" s="18"/>
      <c r="G175" s="18"/>
    </row>
    <row r="177" spans="2:27" x14ac:dyDescent="0.2">
      <c r="E177" s="2"/>
      <c r="F177" s="6"/>
      <c r="G177" s="6"/>
    </row>
    <row r="178" spans="2:27" x14ac:dyDescent="0.2">
      <c r="E178" s="2"/>
      <c r="F178" s="6"/>
      <c r="G178" s="6"/>
      <c r="AA178" s="33" t="s">
        <v>18</v>
      </c>
    </row>
    <row r="179" spans="2:27" x14ac:dyDescent="0.2">
      <c r="E179" s="2"/>
      <c r="F179" s="6"/>
      <c r="G179" s="6"/>
    </row>
    <row r="184" spans="2:27" x14ac:dyDescent="0.2">
      <c r="E184" s="2"/>
      <c r="T184" s="33"/>
    </row>
    <row r="185" spans="2:27" x14ac:dyDescent="0.2">
      <c r="T185" s="33"/>
    </row>
    <row r="186" spans="2:27" x14ac:dyDescent="0.2">
      <c r="B186" s="33"/>
      <c r="D186" s="5"/>
      <c r="E186" s="5"/>
      <c r="F186" s="93"/>
      <c r="G186" s="93"/>
      <c r="H186" s="5"/>
      <c r="J186" s="5"/>
      <c r="K186" s="5"/>
      <c r="L186" s="5"/>
      <c r="M186" s="5"/>
      <c r="N186" s="5"/>
      <c r="T186" s="5"/>
      <c r="U186" s="26"/>
      <c r="V186" s="26"/>
      <c r="W186" s="26"/>
      <c r="X186" s="96"/>
      <c r="Z186" s="97" t="s">
        <v>47</v>
      </c>
    </row>
    <row r="187" spans="2:27" x14ac:dyDescent="0.2">
      <c r="D187" s="5"/>
      <c r="E187" s="28"/>
      <c r="F187" s="28"/>
      <c r="G187" s="28"/>
      <c r="H187" s="28"/>
      <c r="J187" s="5"/>
      <c r="K187" s="5"/>
      <c r="L187" s="28"/>
      <c r="M187" s="28"/>
      <c r="N187" s="28"/>
      <c r="T187" s="5"/>
      <c r="U187" s="28"/>
      <c r="V187" s="28"/>
      <c r="W187" s="28"/>
      <c r="X187" s="28"/>
      <c r="Z187" t="e">
        <f>#REF!</f>
        <v>#REF!</v>
      </c>
    </row>
    <row r="188" spans="2:27" x14ac:dyDescent="0.2">
      <c r="D188" s="5"/>
      <c r="E188" s="28"/>
      <c r="F188" s="28"/>
      <c r="G188" s="28"/>
      <c r="H188" s="28"/>
      <c r="J188" s="5"/>
      <c r="K188" s="5"/>
      <c r="L188" s="28"/>
      <c r="M188" s="28"/>
      <c r="N188" s="28"/>
      <c r="T188" s="5"/>
      <c r="U188" s="28"/>
      <c r="V188" s="28"/>
      <c r="W188" s="28"/>
      <c r="X188" s="28"/>
    </row>
    <row r="189" spans="2:27" x14ac:dyDescent="0.2">
      <c r="D189" s="5"/>
      <c r="E189" s="28"/>
      <c r="F189" s="28"/>
      <c r="G189" s="28"/>
      <c r="H189" s="28"/>
      <c r="J189" s="5"/>
      <c r="K189" s="5"/>
      <c r="L189" s="28"/>
      <c r="M189" s="28"/>
      <c r="N189" s="28"/>
      <c r="Q189" s="29"/>
      <c r="T189" s="5"/>
      <c r="U189" s="28"/>
      <c r="V189" s="28"/>
      <c r="W189" s="28"/>
      <c r="X189" s="28"/>
    </row>
    <row r="190" spans="2:27" x14ac:dyDescent="0.2">
      <c r="D190" s="5"/>
      <c r="E190" s="28"/>
      <c r="F190" s="28"/>
      <c r="G190" s="28"/>
      <c r="H190" s="28"/>
      <c r="J190" s="5"/>
      <c r="K190" s="5"/>
      <c r="L190" s="28"/>
      <c r="M190" s="28"/>
      <c r="N190" s="28"/>
      <c r="P190" s="8"/>
      <c r="Q190" s="30"/>
      <c r="T190" s="5"/>
      <c r="U190" s="28"/>
      <c r="V190" s="28"/>
      <c r="W190" s="28"/>
      <c r="X190" s="28"/>
    </row>
    <row r="191" spans="2:27" x14ac:dyDescent="0.2">
      <c r="D191" s="5"/>
      <c r="E191" s="28"/>
      <c r="F191" s="28"/>
      <c r="G191" s="28"/>
      <c r="H191" s="28"/>
      <c r="J191" s="5"/>
      <c r="K191" s="5"/>
      <c r="L191" s="28"/>
      <c r="M191" s="28"/>
      <c r="N191" s="28"/>
      <c r="P191" s="5"/>
      <c r="Q191" s="5"/>
      <c r="T191" s="5"/>
      <c r="U191" s="28"/>
      <c r="V191" s="28"/>
      <c r="W191" s="28"/>
      <c r="X191" s="28"/>
    </row>
    <row r="192" spans="2:27" x14ac:dyDescent="0.2">
      <c r="D192" s="5"/>
      <c r="E192" s="28"/>
      <c r="F192" s="28"/>
      <c r="G192" s="28"/>
      <c r="H192" s="28"/>
      <c r="J192" s="5"/>
      <c r="K192" s="5"/>
      <c r="L192" s="28"/>
      <c r="M192" s="28"/>
      <c r="N192" s="28"/>
      <c r="P192" s="5"/>
      <c r="Q192" s="28"/>
      <c r="T192" s="5"/>
      <c r="U192" s="28"/>
      <c r="V192" s="28"/>
      <c r="W192" s="28"/>
      <c r="X192" s="28"/>
    </row>
    <row r="193" spans="4:24" x14ac:dyDescent="0.2">
      <c r="D193" s="5"/>
      <c r="E193" s="28"/>
      <c r="F193" s="28"/>
      <c r="G193" s="28"/>
      <c r="H193" s="28"/>
      <c r="J193" s="5"/>
      <c r="K193" s="5"/>
      <c r="L193" s="28"/>
      <c r="M193" s="28"/>
      <c r="N193" s="28"/>
      <c r="P193" s="5"/>
      <c r="Q193" s="28"/>
      <c r="T193" s="5"/>
      <c r="U193" s="28"/>
      <c r="V193" s="28"/>
      <c r="W193" s="28"/>
      <c r="X193" s="28"/>
    </row>
    <row r="194" spans="4:24" x14ac:dyDescent="0.2">
      <c r="D194" s="5"/>
      <c r="E194" s="28"/>
      <c r="F194" s="28"/>
      <c r="G194" s="28"/>
      <c r="H194" s="28"/>
      <c r="J194" s="5"/>
      <c r="K194" s="5"/>
      <c r="L194" s="28"/>
      <c r="M194" s="28"/>
      <c r="N194" s="28"/>
      <c r="P194" s="5"/>
      <c r="Q194" s="28"/>
      <c r="T194" s="5"/>
      <c r="U194" s="28"/>
      <c r="V194" s="28"/>
      <c r="W194" s="28"/>
      <c r="X194" s="28"/>
    </row>
    <row r="195" spans="4:24" x14ac:dyDescent="0.2">
      <c r="D195" s="5"/>
      <c r="E195" s="28"/>
      <c r="F195" s="28"/>
      <c r="G195" s="28"/>
      <c r="H195" s="28"/>
      <c r="J195" s="5"/>
      <c r="K195" s="5"/>
      <c r="L195" s="28"/>
      <c r="M195" s="28"/>
      <c r="N195" s="28"/>
      <c r="P195" s="5"/>
      <c r="Q195" s="28"/>
      <c r="T195" s="5"/>
      <c r="U195" s="28"/>
      <c r="V195" s="28"/>
      <c r="W195" s="28"/>
      <c r="X195" s="28"/>
    </row>
    <row r="196" spans="4:24" x14ac:dyDescent="0.2">
      <c r="D196" s="5"/>
      <c r="E196" s="28"/>
      <c r="F196" s="28"/>
      <c r="G196" s="28"/>
      <c r="H196" s="28"/>
      <c r="J196" s="5"/>
      <c r="K196" s="5"/>
      <c r="L196" s="28"/>
      <c r="M196" s="28"/>
      <c r="N196" s="28"/>
      <c r="P196" s="5"/>
      <c r="Q196" s="28"/>
      <c r="T196" s="5"/>
      <c r="U196" s="28"/>
      <c r="V196" s="28"/>
      <c r="W196" s="28"/>
      <c r="X196" s="28"/>
    </row>
    <row r="197" spans="4:24" x14ac:dyDescent="0.2">
      <c r="D197" s="5"/>
      <c r="E197" s="28"/>
      <c r="F197" s="28"/>
      <c r="G197" s="28"/>
      <c r="H197" s="28"/>
      <c r="J197" s="5"/>
      <c r="K197" s="5"/>
      <c r="L197" s="28"/>
      <c r="M197" s="28"/>
      <c r="N197" s="28"/>
      <c r="P197" s="5"/>
      <c r="Q197" s="28"/>
      <c r="T197" s="5"/>
      <c r="U197" s="28"/>
      <c r="V197" s="28"/>
      <c r="W197" s="28"/>
      <c r="X197" s="28"/>
    </row>
    <row r="198" spans="4:24" x14ac:dyDescent="0.2">
      <c r="D198" s="5"/>
      <c r="E198" s="28"/>
      <c r="F198" s="28"/>
      <c r="G198" s="28"/>
      <c r="H198" s="28"/>
      <c r="J198" s="5"/>
      <c r="K198" s="5"/>
      <c r="L198" s="28"/>
      <c r="M198" s="28"/>
      <c r="N198" s="28"/>
      <c r="P198" s="5"/>
      <c r="Q198" s="28"/>
      <c r="T198" s="5"/>
      <c r="U198" s="28"/>
      <c r="V198" s="28"/>
      <c r="W198" s="28"/>
      <c r="X198" s="28"/>
    </row>
    <row r="199" spans="4:24" x14ac:dyDescent="0.2">
      <c r="D199" s="5"/>
      <c r="E199" s="28"/>
      <c r="F199" s="28"/>
      <c r="G199" s="28"/>
      <c r="H199" s="28"/>
      <c r="J199" s="5"/>
      <c r="K199" s="5"/>
      <c r="L199" s="28"/>
      <c r="M199" s="28"/>
      <c r="N199" s="28"/>
      <c r="P199" s="5"/>
      <c r="Q199" s="28"/>
      <c r="T199" s="5"/>
      <c r="U199" s="28"/>
      <c r="V199" s="28"/>
      <c r="W199" s="28"/>
      <c r="X199" s="28"/>
    </row>
    <row r="200" spans="4:24" x14ac:dyDescent="0.2">
      <c r="D200" s="5"/>
      <c r="E200" s="28"/>
      <c r="F200" s="28"/>
      <c r="G200" s="28"/>
      <c r="H200" s="28"/>
      <c r="J200" s="5"/>
      <c r="K200" s="5"/>
      <c r="L200" s="28"/>
      <c r="M200" s="28"/>
      <c r="N200" s="28"/>
      <c r="P200" s="5"/>
      <c r="Q200" s="28"/>
      <c r="T200" s="5"/>
      <c r="U200" s="28"/>
      <c r="V200" s="28"/>
      <c r="W200" s="28"/>
      <c r="X200" s="28"/>
    </row>
    <row r="201" spans="4:24" x14ac:dyDescent="0.2">
      <c r="D201" s="5"/>
      <c r="E201" s="28"/>
      <c r="F201" s="28"/>
      <c r="G201" s="28"/>
      <c r="H201" s="28"/>
      <c r="J201" s="5"/>
      <c r="K201" s="5"/>
      <c r="L201" s="28"/>
      <c r="M201" s="28"/>
      <c r="N201" s="28"/>
      <c r="P201" s="5"/>
      <c r="Q201" s="28"/>
      <c r="T201" s="5"/>
      <c r="U201" s="28"/>
      <c r="V201" s="28"/>
      <c r="W201" s="28"/>
      <c r="X201" s="28"/>
    </row>
    <row r="202" spans="4:24" x14ac:dyDescent="0.2">
      <c r="D202" s="5"/>
      <c r="E202" s="28"/>
      <c r="F202" s="28"/>
      <c r="G202" s="28"/>
      <c r="H202" s="28"/>
      <c r="J202" s="5"/>
      <c r="K202" s="5"/>
      <c r="L202" s="28"/>
      <c r="M202" s="28"/>
      <c r="N202" s="28"/>
      <c r="P202" s="5"/>
      <c r="Q202" s="28"/>
      <c r="T202" s="5"/>
      <c r="U202" s="28"/>
      <c r="V202" s="28"/>
      <c r="W202" s="28"/>
      <c r="X202" s="28"/>
    </row>
    <row r="203" spans="4:24" x14ac:dyDescent="0.2">
      <c r="D203" s="5"/>
      <c r="E203" s="28"/>
      <c r="F203" s="28"/>
      <c r="G203" s="28"/>
      <c r="H203" s="28"/>
      <c r="J203" s="5"/>
      <c r="K203" s="5"/>
      <c r="L203" s="28"/>
      <c r="M203" s="28"/>
      <c r="N203" s="28"/>
      <c r="P203" s="5"/>
      <c r="Q203" s="28"/>
      <c r="T203" s="5"/>
      <c r="U203" s="28"/>
      <c r="V203" s="28"/>
      <c r="W203" s="28"/>
      <c r="X203" s="28"/>
    </row>
    <row r="204" spans="4:24" x14ac:dyDescent="0.2">
      <c r="D204" s="5"/>
      <c r="E204" s="28"/>
      <c r="F204" s="28"/>
      <c r="G204" s="28"/>
      <c r="H204" s="28"/>
      <c r="J204" s="5"/>
      <c r="K204" s="5"/>
      <c r="L204" s="28"/>
      <c r="M204" s="28"/>
      <c r="N204" s="28"/>
      <c r="P204" s="5"/>
      <c r="Q204" s="28"/>
      <c r="T204" s="26"/>
      <c r="U204" s="28"/>
      <c r="V204" s="28"/>
      <c r="W204" s="28"/>
      <c r="X204" s="28"/>
    </row>
    <row r="205" spans="4:24" x14ac:dyDescent="0.2">
      <c r="D205" s="5"/>
      <c r="E205" s="28"/>
      <c r="F205" s="28"/>
      <c r="G205" s="28"/>
      <c r="H205" s="28"/>
      <c r="J205" s="5"/>
      <c r="K205" s="5"/>
      <c r="L205" s="28"/>
      <c r="M205" s="28"/>
      <c r="N205" s="28"/>
      <c r="P205" s="5"/>
      <c r="Q205" s="28"/>
      <c r="T205" s="26"/>
      <c r="U205" s="28"/>
      <c r="V205" s="28"/>
      <c r="W205" s="28"/>
      <c r="X205" s="28"/>
    </row>
    <row r="206" spans="4:24" x14ac:dyDescent="0.2">
      <c r="D206" s="5"/>
      <c r="E206" s="28"/>
      <c r="F206" s="28"/>
      <c r="G206" s="28"/>
      <c r="H206" s="28"/>
      <c r="J206" s="5"/>
      <c r="K206" s="5"/>
      <c r="L206" s="28"/>
      <c r="M206" s="28"/>
      <c r="N206" s="28"/>
      <c r="P206" s="5"/>
      <c r="Q206" s="28"/>
      <c r="T206" s="26"/>
      <c r="U206" s="28"/>
      <c r="V206" s="28"/>
      <c r="W206" s="28"/>
      <c r="X206" s="28"/>
    </row>
    <row r="207" spans="4:24" x14ac:dyDescent="0.2">
      <c r="D207" s="5"/>
      <c r="E207" s="28"/>
      <c r="F207" s="28"/>
      <c r="G207" s="28"/>
      <c r="H207" s="28"/>
      <c r="J207" s="5"/>
      <c r="K207" s="5"/>
      <c r="L207" s="28"/>
      <c r="M207" s="28"/>
      <c r="N207" s="28"/>
      <c r="P207" s="5"/>
      <c r="Q207" s="28"/>
      <c r="T207" s="5"/>
      <c r="U207" s="28"/>
      <c r="V207" s="28"/>
      <c r="W207" s="28"/>
      <c r="X207" s="28"/>
    </row>
    <row r="208" spans="4:24" x14ac:dyDescent="0.2">
      <c r="D208" s="5"/>
      <c r="E208" s="28"/>
      <c r="F208" s="28"/>
      <c r="G208" s="28"/>
      <c r="H208" s="28"/>
      <c r="J208" s="5"/>
      <c r="K208" s="5"/>
      <c r="L208" s="28"/>
      <c r="M208" s="28"/>
      <c r="N208" s="28"/>
      <c r="P208" s="26"/>
      <c r="Q208" s="28"/>
      <c r="T208" s="5"/>
      <c r="U208" s="28"/>
      <c r="V208" s="28"/>
      <c r="W208" s="28"/>
      <c r="X208" s="28"/>
    </row>
    <row r="209" spans="4:24" x14ac:dyDescent="0.2">
      <c r="D209" s="5"/>
      <c r="E209" s="28"/>
      <c r="F209" s="28"/>
      <c r="G209" s="28"/>
      <c r="H209" s="28"/>
      <c r="J209" s="5"/>
      <c r="K209" s="5"/>
      <c r="L209" s="28"/>
      <c r="M209" s="28"/>
      <c r="N209" s="28"/>
      <c r="P209" s="26"/>
      <c r="Q209" s="28"/>
      <c r="T209" s="5"/>
      <c r="U209" s="28"/>
      <c r="V209" s="28"/>
      <c r="W209" s="28"/>
      <c r="X209" s="28"/>
    </row>
    <row r="210" spans="4:24" x14ac:dyDescent="0.2">
      <c r="D210" s="5"/>
      <c r="E210" s="28"/>
      <c r="F210" s="28"/>
      <c r="G210" s="28"/>
      <c r="H210" s="28"/>
      <c r="J210" s="5"/>
      <c r="K210" s="5"/>
      <c r="L210" s="28"/>
      <c r="M210" s="28"/>
      <c r="N210" s="28"/>
      <c r="P210" s="26"/>
      <c r="Q210" s="28"/>
      <c r="T210" s="5"/>
      <c r="U210" s="28"/>
      <c r="V210" s="28"/>
      <c r="W210" s="28"/>
      <c r="X210" s="28"/>
    </row>
    <row r="211" spans="4:24" x14ac:dyDescent="0.2">
      <c r="D211" s="5"/>
      <c r="E211" s="28"/>
      <c r="F211" s="28"/>
      <c r="G211" s="28"/>
      <c r="H211" s="28"/>
      <c r="J211" s="5"/>
      <c r="K211" s="5"/>
      <c r="L211" s="28"/>
      <c r="M211" s="28"/>
      <c r="N211" s="28"/>
      <c r="T211" s="5"/>
      <c r="U211" s="28"/>
      <c r="V211" s="28"/>
      <c r="W211" s="28"/>
      <c r="X211" s="28"/>
    </row>
    <row r="212" spans="4:24" x14ac:dyDescent="0.2">
      <c r="D212" s="5"/>
      <c r="E212" s="28"/>
      <c r="F212" s="28"/>
      <c r="G212" s="28"/>
      <c r="H212" s="28"/>
      <c r="J212" s="5"/>
      <c r="K212" s="5"/>
      <c r="L212" s="28"/>
      <c r="M212" s="28"/>
      <c r="N212" s="28"/>
      <c r="T212" s="5"/>
      <c r="U212" s="28"/>
      <c r="V212" s="28"/>
      <c r="W212" s="28"/>
      <c r="X212" s="28"/>
    </row>
    <row r="213" spans="4:24" x14ac:dyDescent="0.2">
      <c r="D213" s="5"/>
      <c r="E213" s="28"/>
      <c r="F213" s="28"/>
      <c r="G213" s="28"/>
      <c r="H213" s="28"/>
      <c r="J213" s="5"/>
      <c r="K213" s="5"/>
      <c r="L213" s="28"/>
      <c r="M213" s="28"/>
      <c r="N213" s="28"/>
      <c r="T213" s="5"/>
      <c r="U213" s="28"/>
      <c r="V213" s="28"/>
      <c r="W213" s="28"/>
      <c r="X213" s="28"/>
    </row>
    <row r="214" spans="4:24" x14ac:dyDescent="0.2">
      <c r="D214" s="5"/>
      <c r="E214" s="28"/>
      <c r="F214" s="28"/>
      <c r="G214" s="28"/>
      <c r="H214" s="28"/>
      <c r="J214" s="5"/>
      <c r="K214" s="5"/>
      <c r="L214" s="28"/>
      <c r="M214" s="28"/>
      <c r="N214" s="28"/>
      <c r="T214" s="5"/>
      <c r="U214" s="28"/>
      <c r="V214" s="28"/>
      <c r="W214" s="28"/>
      <c r="X214" s="28"/>
    </row>
    <row r="215" spans="4:24" x14ac:dyDescent="0.2">
      <c r="D215" s="5"/>
      <c r="E215" s="28"/>
      <c r="F215" s="28"/>
      <c r="G215" s="28"/>
      <c r="H215" s="28"/>
      <c r="J215" s="5"/>
      <c r="K215" s="5"/>
      <c r="L215" s="28"/>
      <c r="M215" s="28"/>
      <c r="N215" s="28"/>
      <c r="T215" s="5"/>
      <c r="U215" s="28"/>
      <c r="V215" s="28"/>
      <c r="W215" s="28"/>
      <c r="X215" s="28"/>
    </row>
    <row r="216" spans="4:24" x14ac:dyDescent="0.2">
      <c r="D216" s="5"/>
      <c r="E216" s="28"/>
      <c r="F216" s="28"/>
      <c r="G216" s="28"/>
      <c r="H216" s="28"/>
      <c r="J216" s="5"/>
      <c r="K216" s="5"/>
      <c r="L216" s="28"/>
      <c r="M216" s="28"/>
      <c r="N216" s="28"/>
      <c r="T216" s="5"/>
      <c r="U216" s="28"/>
      <c r="V216" s="28"/>
      <c r="W216" s="28"/>
      <c r="X216" s="28"/>
    </row>
    <row r="217" spans="4:24" x14ac:dyDescent="0.2">
      <c r="D217" s="5"/>
      <c r="E217" s="28"/>
      <c r="F217" s="28"/>
      <c r="G217" s="28"/>
      <c r="H217" s="28"/>
      <c r="J217" s="5"/>
      <c r="K217" s="5"/>
      <c r="L217" s="28"/>
      <c r="M217" s="28"/>
      <c r="N217" s="28"/>
      <c r="T217" s="5"/>
      <c r="U217" s="28"/>
      <c r="V217" s="28"/>
      <c r="W217" s="28"/>
      <c r="X217" s="28"/>
    </row>
    <row r="218" spans="4:24" x14ac:dyDescent="0.2">
      <c r="D218" s="5"/>
      <c r="E218" s="28"/>
      <c r="F218" s="28"/>
      <c r="G218" s="28"/>
      <c r="H218" s="28"/>
      <c r="J218" s="5"/>
      <c r="K218" s="5"/>
      <c r="L218" s="28"/>
      <c r="M218" s="28"/>
      <c r="N218" s="28"/>
      <c r="T218" s="5"/>
      <c r="U218" s="28"/>
      <c r="V218" s="28"/>
      <c r="W218" s="28"/>
      <c r="X218" s="28"/>
    </row>
    <row r="219" spans="4:24" x14ac:dyDescent="0.2">
      <c r="D219" s="5"/>
      <c r="E219" s="28"/>
      <c r="F219" s="28"/>
      <c r="G219" s="28"/>
      <c r="H219" s="28"/>
      <c r="J219" s="5"/>
      <c r="K219" s="5"/>
      <c r="L219" s="28"/>
      <c r="M219" s="28"/>
      <c r="N219" s="28"/>
      <c r="T219" s="5"/>
      <c r="U219" s="28"/>
      <c r="V219" s="28"/>
      <c r="W219" s="28"/>
      <c r="X219" s="28"/>
    </row>
    <row r="220" spans="4:24" x14ac:dyDescent="0.2">
      <c r="D220" s="5"/>
      <c r="E220" s="28"/>
      <c r="F220" s="28"/>
      <c r="G220" s="28"/>
      <c r="H220" s="28"/>
      <c r="J220" s="5"/>
      <c r="K220" s="5"/>
      <c r="L220" s="28"/>
      <c r="M220" s="28"/>
      <c r="N220" s="28"/>
      <c r="T220" s="5"/>
      <c r="U220" s="28"/>
      <c r="V220" s="28"/>
      <c r="W220" s="28"/>
      <c r="X220" s="28"/>
    </row>
    <row r="221" spans="4:24" x14ac:dyDescent="0.2">
      <c r="D221" s="5"/>
      <c r="E221" s="28"/>
      <c r="F221" s="28"/>
      <c r="G221" s="28"/>
      <c r="H221" s="28"/>
      <c r="J221" s="5"/>
      <c r="K221" s="5"/>
      <c r="L221" s="28"/>
      <c r="M221" s="28"/>
      <c r="N221" s="28"/>
      <c r="T221" s="5"/>
      <c r="U221" s="28"/>
      <c r="V221" s="28"/>
      <c r="W221" s="28"/>
      <c r="X221" s="28"/>
    </row>
    <row r="222" spans="4:24" x14ac:dyDescent="0.2">
      <c r="D222" s="5"/>
      <c r="E222" s="28"/>
      <c r="F222" s="28"/>
      <c r="G222" s="28"/>
      <c r="H222" s="28"/>
      <c r="J222" s="5"/>
      <c r="K222" s="5"/>
      <c r="L222" s="28"/>
      <c r="M222" s="28"/>
      <c r="N222" s="28"/>
      <c r="T222" s="5"/>
      <c r="U222" s="28"/>
      <c r="V222" s="28"/>
      <c r="W222" s="28"/>
      <c r="X222" s="28"/>
    </row>
    <row r="223" spans="4:24" x14ac:dyDescent="0.2">
      <c r="D223" s="5"/>
      <c r="E223" s="28"/>
      <c r="F223" s="28"/>
      <c r="G223" s="28"/>
      <c r="H223" s="28"/>
      <c r="J223" s="5"/>
      <c r="K223" s="5"/>
      <c r="L223" s="28"/>
      <c r="M223" s="28"/>
      <c r="N223" s="28"/>
      <c r="T223" s="5"/>
      <c r="U223" s="28"/>
      <c r="V223" s="28"/>
      <c r="W223" s="28"/>
      <c r="X223" s="28"/>
    </row>
    <row r="224" spans="4:24" x14ac:dyDescent="0.2">
      <c r="D224" s="5"/>
      <c r="E224" s="28"/>
      <c r="F224" s="28"/>
      <c r="G224" s="28"/>
      <c r="H224" s="28"/>
      <c r="J224" s="5"/>
      <c r="K224" s="5"/>
      <c r="L224" s="28"/>
      <c r="M224" s="28"/>
      <c r="N224" s="28"/>
      <c r="T224" s="26"/>
      <c r="U224" s="28"/>
      <c r="V224" s="28"/>
      <c r="W224" s="28"/>
      <c r="X224" s="28"/>
    </row>
    <row r="225" spans="4:24" x14ac:dyDescent="0.2">
      <c r="D225" s="5"/>
      <c r="E225" s="28"/>
      <c r="F225" s="28"/>
      <c r="G225" s="28"/>
      <c r="H225" s="28"/>
      <c r="J225" s="5"/>
      <c r="K225" s="5"/>
      <c r="L225" s="28"/>
      <c r="M225" s="28"/>
      <c r="N225" s="28"/>
      <c r="T225" s="26"/>
      <c r="U225" s="28"/>
      <c r="V225" s="28"/>
      <c r="W225" s="28"/>
      <c r="X225" s="28"/>
    </row>
    <row r="226" spans="4:24" x14ac:dyDescent="0.2">
      <c r="D226" s="5"/>
      <c r="E226" s="28"/>
      <c r="F226" s="28"/>
      <c r="G226" s="28"/>
      <c r="H226" s="28"/>
      <c r="J226" s="5"/>
      <c r="K226" s="5"/>
      <c r="L226" s="28"/>
      <c r="M226" s="28"/>
      <c r="N226" s="28"/>
      <c r="T226" s="26"/>
      <c r="U226" s="28"/>
      <c r="V226" s="28"/>
      <c r="W226" s="28"/>
      <c r="X226" s="28"/>
    </row>
    <row r="227" spans="4:24" x14ac:dyDescent="0.2">
      <c r="D227" s="5"/>
      <c r="E227" s="28"/>
      <c r="F227" s="28"/>
      <c r="G227" s="28"/>
      <c r="H227" s="28"/>
      <c r="J227" s="5"/>
      <c r="K227" s="5"/>
      <c r="L227" s="28"/>
      <c r="M227" s="28"/>
      <c r="N227" s="28"/>
      <c r="T227" s="5"/>
      <c r="U227" s="28"/>
      <c r="V227" s="28"/>
      <c r="W227" s="28"/>
      <c r="X227" s="28"/>
    </row>
    <row r="228" spans="4:24" x14ac:dyDescent="0.2">
      <c r="D228" s="5"/>
      <c r="E228" s="28"/>
      <c r="F228" s="28"/>
      <c r="G228" s="28"/>
      <c r="H228" s="28"/>
      <c r="J228" s="5"/>
      <c r="K228" s="5"/>
      <c r="L228" s="28"/>
      <c r="M228" s="28"/>
      <c r="N228" s="28"/>
      <c r="T228" s="5"/>
      <c r="U228" s="28"/>
      <c r="V228" s="28"/>
      <c r="W228" s="28"/>
      <c r="X228" s="28"/>
    </row>
    <row r="229" spans="4:24" x14ac:dyDescent="0.2">
      <c r="D229" s="5"/>
      <c r="E229" s="28"/>
      <c r="F229" s="28"/>
      <c r="G229" s="28"/>
      <c r="H229" s="28"/>
      <c r="J229" s="5"/>
      <c r="K229" s="5"/>
      <c r="L229" s="28"/>
      <c r="M229" s="28"/>
      <c r="N229" s="28"/>
      <c r="T229" s="5"/>
      <c r="U229" s="28"/>
      <c r="V229" s="28"/>
      <c r="W229" s="28"/>
      <c r="X229" s="28"/>
    </row>
    <row r="230" spans="4:24" x14ac:dyDescent="0.2">
      <c r="D230" s="5"/>
      <c r="E230" s="28"/>
      <c r="F230" s="28"/>
      <c r="G230" s="28"/>
      <c r="H230" s="28"/>
      <c r="J230" s="5"/>
      <c r="K230" s="5"/>
      <c r="L230" s="28"/>
      <c r="M230" s="28"/>
      <c r="N230" s="28"/>
      <c r="T230" s="5"/>
      <c r="U230" s="28"/>
      <c r="V230" s="28"/>
      <c r="W230" s="28"/>
      <c r="X230" s="28"/>
    </row>
    <row r="231" spans="4:24" x14ac:dyDescent="0.2">
      <c r="D231" s="5"/>
      <c r="E231" s="28"/>
      <c r="F231" s="28"/>
      <c r="G231" s="28"/>
      <c r="H231" s="28"/>
      <c r="J231" s="5"/>
      <c r="K231" s="5"/>
      <c r="L231" s="28"/>
      <c r="M231" s="28"/>
      <c r="N231" s="28"/>
      <c r="T231" s="5"/>
      <c r="U231" s="28"/>
      <c r="V231" s="28"/>
      <c r="W231" s="28"/>
      <c r="X231" s="28"/>
    </row>
    <row r="232" spans="4:24" x14ac:dyDescent="0.2">
      <c r="D232" s="5"/>
      <c r="E232" s="28"/>
      <c r="F232" s="28"/>
      <c r="G232" s="28"/>
      <c r="H232" s="28"/>
      <c r="J232" s="5"/>
      <c r="K232" s="5"/>
      <c r="L232" s="28"/>
      <c r="M232" s="28"/>
      <c r="N232" s="28"/>
      <c r="T232" s="5"/>
      <c r="U232" s="28"/>
      <c r="V232" s="28"/>
      <c r="W232" s="28"/>
      <c r="X232" s="28"/>
    </row>
    <row r="233" spans="4:24" x14ac:dyDescent="0.2">
      <c r="D233" s="5"/>
      <c r="E233" s="28"/>
      <c r="F233" s="28"/>
      <c r="G233" s="28"/>
      <c r="H233" s="28"/>
      <c r="J233" s="5"/>
      <c r="K233" s="5"/>
      <c r="L233" s="28"/>
      <c r="M233" s="28"/>
      <c r="N233" s="28"/>
      <c r="T233" s="5"/>
      <c r="U233" s="28"/>
      <c r="V233" s="28"/>
      <c r="W233" s="28"/>
      <c r="X233" s="28"/>
    </row>
    <row r="234" spans="4:24" x14ac:dyDescent="0.2">
      <c r="D234" s="5"/>
      <c r="E234" s="28"/>
      <c r="F234" s="28"/>
      <c r="G234" s="28"/>
      <c r="H234" s="28"/>
      <c r="J234" s="5"/>
      <c r="K234" s="5"/>
      <c r="L234" s="28"/>
      <c r="M234" s="28"/>
      <c r="N234" s="28"/>
      <c r="T234" s="5"/>
      <c r="U234" s="28"/>
      <c r="V234" s="28"/>
      <c r="W234" s="28"/>
      <c r="X234" s="28"/>
    </row>
    <row r="235" spans="4:24" x14ac:dyDescent="0.2">
      <c r="D235" s="5"/>
      <c r="E235" s="28"/>
      <c r="F235" s="28"/>
      <c r="G235" s="28"/>
      <c r="H235" s="28"/>
      <c r="J235" s="5"/>
      <c r="K235" s="5"/>
      <c r="L235" s="28"/>
      <c r="M235" s="28"/>
      <c r="N235" s="28"/>
      <c r="T235" s="5"/>
      <c r="U235" s="28"/>
      <c r="V235" s="28"/>
      <c r="W235" s="28"/>
      <c r="X235" s="28"/>
    </row>
    <row r="236" spans="4:24" x14ac:dyDescent="0.2">
      <c r="D236" s="5"/>
      <c r="E236" s="28"/>
      <c r="F236" s="28"/>
      <c r="G236" s="28"/>
      <c r="H236" s="28"/>
      <c r="J236" s="5"/>
      <c r="K236" s="5"/>
      <c r="L236" s="28"/>
      <c r="M236" s="28"/>
      <c r="N236" s="28"/>
      <c r="T236" s="5"/>
      <c r="U236" s="28"/>
      <c r="V236" s="28"/>
      <c r="W236" s="28"/>
      <c r="X236" s="28"/>
    </row>
    <row r="237" spans="4:24" x14ac:dyDescent="0.2">
      <c r="D237" s="5"/>
      <c r="E237" s="28"/>
      <c r="F237" s="28"/>
      <c r="G237" s="28"/>
      <c r="H237" s="28"/>
      <c r="J237" s="5"/>
      <c r="K237" s="5"/>
      <c r="L237" s="28"/>
      <c r="M237" s="28"/>
      <c r="N237" s="28"/>
      <c r="T237" s="5"/>
      <c r="U237" s="28"/>
      <c r="V237" s="28"/>
      <c r="W237" s="28"/>
      <c r="X237" s="28"/>
    </row>
    <row r="238" spans="4:24" x14ac:dyDescent="0.2">
      <c r="D238" s="5"/>
      <c r="E238" s="28"/>
      <c r="F238" s="28"/>
      <c r="G238" s="28"/>
      <c r="H238" s="28"/>
      <c r="J238" s="5"/>
      <c r="K238" s="5"/>
      <c r="L238" s="28"/>
      <c r="M238" s="28"/>
      <c r="N238" s="28"/>
      <c r="T238" s="5"/>
      <c r="U238" s="28"/>
      <c r="V238" s="28"/>
      <c r="W238" s="28"/>
      <c r="X238" s="28"/>
    </row>
    <row r="239" spans="4:24" x14ac:dyDescent="0.2">
      <c r="D239" s="5"/>
      <c r="E239" s="28"/>
      <c r="F239" s="28"/>
      <c r="G239" s="28"/>
      <c r="H239" s="28"/>
      <c r="J239" s="5"/>
      <c r="K239" s="5"/>
      <c r="L239" s="28"/>
      <c r="M239" s="28"/>
      <c r="N239" s="28"/>
      <c r="T239" s="5"/>
      <c r="U239" s="28"/>
      <c r="V239" s="28"/>
      <c r="W239" s="28"/>
      <c r="X239" s="28"/>
    </row>
    <row r="240" spans="4:24" x14ac:dyDescent="0.2">
      <c r="D240" s="5"/>
      <c r="E240" s="28"/>
      <c r="F240" s="28"/>
      <c r="G240" s="28"/>
      <c r="H240" s="28"/>
      <c r="J240" s="5"/>
      <c r="K240" s="5"/>
      <c r="L240" s="28"/>
      <c r="M240" s="28"/>
      <c r="N240" s="28"/>
      <c r="T240" s="5"/>
      <c r="U240" s="28"/>
      <c r="V240" s="28"/>
      <c r="W240" s="28"/>
      <c r="X240" s="28"/>
    </row>
    <row r="241" spans="4:24" x14ac:dyDescent="0.2">
      <c r="D241" s="5"/>
      <c r="E241" s="28"/>
      <c r="F241" s="28"/>
      <c r="G241" s="28"/>
      <c r="H241" s="28"/>
      <c r="J241" s="5"/>
      <c r="K241" s="5"/>
      <c r="L241" s="28"/>
      <c r="M241" s="28"/>
      <c r="N241" s="28"/>
      <c r="T241" s="5"/>
      <c r="U241" s="28"/>
      <c r="V241" s="28"/>
      <c r="W241" s="28"/>
      <c r="X241" s="28"/>
    </row>
    <row r="242" spans="4:24" x14ac:dyDescent="0.2">
      <c r="D242" s="5"/>
      <c r="E242" s="28"/>
      <c r="F242" s="28"/>
      <c r="G242" s="28"/>
      <c r="H242" s="28"/>
      <c r="J242" s="5"/>
      <c r="K242" s="5"/>
      <c r="L242" s="28"/>
      <c r="M242" s="28"/>
      <c r="N242" s="28"/>
      <c r="T242" s="5"/>
      <c r="U242" s="28"/>
      <c r="V242" s="28"/>
      <c r="W242" s="28"/>
      <c r="X242" s="28"/>
    </row>
    <row r="243" spans="4:24" x14ac:dyDescent="0.2">
      <c r="D243" s="5"/>
      <c r="E243" s="28"/>
      <c r="F243" s="28"/>
      <c r="G243" s="28"/>
      <c r="H243" s="28"/>
      <c r="J243" s="5"/>
      <c r="K243" s="5"/>
      <c r="L243" s="28"/>
      <c r="M243" s="28"/>
      <c r="N243" s="28"/>
      <c r="T243" s="5"/>
      <c r="U243" s="28"/>
      <c r="V243" s="28"/>
      <c r="W243" s="28"/>
      <c r="X243" s="28"/>
    </row>
    <row r="244" spans="4:24" x14ac:dyDescent="0.2">
      <c r="D244" s="5"/>
      <c r="E244" s="28"/>
      <c r="F244" s="28"/>
      <c r="G244" s="28"/>
      <c r="H244" s="28"/>
      <c r="J244" s="5"/>
      <c r="K244" s="5"/>
      <c r="L244" s="28"/>
      <c r="M244" s="28"/>
      <c r="N244" s="28"/>
      <c r="T244" s="26"/>
      <c r="U244" s="28"/>
      <c r="V244" s="28"/>
      <c r="W244" s="28"/>
      <c r="X244" s="28"/>
    </row>
    <row r="245" spans="4:24" x14ac:dyDescent="0.2">
      <c r="D245" s="5"/>
      <c r="E245" s="28"/>
      <c r="F245" s="28"/>
      <c r="G245" s="28"/>
      <c r="H245" s="28"/>
      <c r="J245" s="5"/>
      <c r="K245" s="5"/>
      <c r="L245" s="28"/>
      <c r="M245" s="28"/>
      <c r="N245" s="28"/>
      <c r="T245" s="26"/>
      <c r="U245" s="28"/>
      <c r="V245" s="28"/>
      <c r="W245" s="28"/>
      <c r="X245" s="28"/>
    </row>
    <row r="246" spans="4:24" x14ac:dyDescent="0.2">
      <c r="D246" s="5"/>
      <c r="E246" s="28"/>
      <c r="F246" s="28"/>
      <c r="G246" s="28"/>
      <c r="H246" s="28"/>
      <c r="J246" s="5"/>
      <c r="K246" s="5"/>
      <c r="L246" s="28"/>
      <c r="M246" s="28"/>
      <c r="N246" s="28"/>
      <c r="T246" s="26"/>
      <c r="U246" s="28"/>
      <c r="V246" s="28"/>
      <c r="W246" s="28"/>
      <c r="X246" s="28"/>
    </row>
    <row r="247" spans="4:24" x14ac:dyDescent="0.2">
      <c r="D247" s="5"/>
      <c r="E247" s="28"/>
      <c r="F247" s="28"/>
      <c r="G247" s="28"/>
      <c r="H247" s="28"/>
      <c r="J247" s="5"/>
      <c r="K247" s="5"/>
      <c r="L247" s="28"/>
      <c r="M247" s="28"/>
      <c r="N247" s="28"/>
      <c r="T247" s="5"/>
      <c r="U247" s="28"/>
      <c r="V247" s="28"/>
      <c r="W247" s="28"/>
      <c r="X247" s="28"/>
    </row>
    <row r="248" spans="4:24" x14ac:dyDescent="0.2">
      <c r="D248" s="5"/>
      <c r="E248" s="28"/>
      <c r="F248" s="28"/>
      <c r="G248" s="28"/>
      <c r="H248" s="28"/>
      <c r="J248" s="5"/>
      <c r="K248" s="5"/>
      <c r="L248" s="28"/>
      <c r="M248" s="28"/>
      <c r="N248" s="28"/>
      <c r="T248" s="5"/>
      <c r="U248" s="28"/>
      <c r="V248" s="28"/>
      <c r="W248" s="28"/>
      <c r="X248" s="28"/>
    </row>
    <row r="249" spans="4:24" x14ac:dyDescent="0.2">
      <c r="D249" s="5"/>
      <c r="E249" s="28"/>
      <c r="F249" s="28"/>
      <c r="G249" s="28"/>
      <c r="H249" s="28"/>
      <c r="J249" s="5"/>
      <c r="K249" s="5"/>
      <c r="L249" s="28"/>
      <c r="M249" s="28"/>
      <c r="N249" s="28"/>
      <c r="T249" s="5"/>
      <c r="U249" s="28"/>
      <c r="V249" s="28"/>
      <c r="W249" s="28"/>
      <c r="X249" s="28"/>
    </row>
    <row r="250" spans="4:24" x14ac:dyDescent="0.2">
      <c r="D250" s="5"/>
      <c r="E250" s="28"/>
      <c r="F250" s="28"/>
      <c r="G250" s="28"/>
      <c r="H250" s="28"/>
      <c r="J250" s="5"/>
      <c r="K250" s="5"/>
      <c r="L250" s="28"/>
      <c r="M250" s="28"/>
      <c r="N250" s="28"/>
      <c r="T250" s="5"/>
      <c r="U250" s="28"/>
      <c r="V250" s="28"/>
      <c r="W250" s="28"/>
      <c r="X250" s="28"/>
    </row>
    <row r="251" spans="4:24" x14ac:dyDescent="0.2">
      <c r="D251" s="5"/>
      <c r="E251" s="28"/>
      <c r="F251" s="28"/>
      <c r="G251" s="28"/>
      <c r="H251" s="28"/>
      <c r="J251" s="5"/>
      <c r="K251" s="5"/>
      <c r="L251" s="28"/>
      <c r="M251" s="28"/>
      <c r="N251" s="28"/>
      <c r="T251" s="5"/>
      <c r="U251" s="28"/>
      <c r="V251" s="28"/>
      <c r="W251" s="28"/>
      <c r="X251" s="28"/>
    </row>
    <row r="252" spans="4:24" x14ac:dyDescent="0.2">
      <c r="D252" s="5"/>
      <c r="E252" s="28"/>
      <c r="F252" s="28"/>
      <c r="G252" s="28"/>
      <c r="H252" s="28"/>
      <c r="J252" s="5"/>
      <c r="K252" s="5"/>
      <c r="L252" s="28"/>
      <c r="M252" s="28"/>
      <c r="N252" s="28"/>
      <c r="T252" s="5"/>
      <c r="U252" s="28"/>
      <c r="V252" s="28"/>
      <c r="W252" s="28"/>
      <c r="X252" s="28"/>
    </row>
    <row r="253" spans="4:24" x14ac:dyDescent="0.2">
      <c r="D253" s="5"/>
      <c r="E253" s="28"/>
      <c r="F253" s="28"/>
      <c r="G253" s="28"/>
      <c r="H253" s="28"/>
      <c r="J253" s="5"/>
      <c r="K253" s="5"/>
      <c r="L253" s="28"/>
      <c r="M253" s="28"/>
      <c r="N253" s="28"/>
      <c r="T253" s="5"/>
      <c r="U253" s="28"/>
      <c r="V253" s="28"/>
      <c r="W253" s="28"/>
      <c r="X253" s="28"/>
    </row>
    <row r="254" spans="4:24" x14ac:dyDescent="0.2">
      <c r="D254" s="5"/>
      <c r="E254" s="28"/>
      <c r="F254" s="28"/>
      <c r="G254" s="28"/>
      <c r="H254" s="28"/>
      <c r="J254" s="5"/>
      <c r="K254" s="5"/>
      <c r="L254" s="28"/>
      <c r="M254" s="28"/>
      <c r="N254" s="28"/>
      <c r="T254" s="5"/>
      <c r="U254" s="28"/>
      <c r="V254" s="28"/>
      <c r="W254" s="28"/>
      <c r="X254" s="28"/>
    </row>
    <row r="255" spans="4:24" x14ac:dyDescent="0.2">
      <c r="D255" s="5"/>
      <c r="E255" s="28"/>
      <c r="F255" s="28"/>
      <c r="G255" s="28"/>
      <c r="H255" s="28"/>
      <c r="J255" s="5"/>
      <c r="K255" s="5"/>
      <c r="L255" s="28"/>
      <c r="M255" s="28"/>
      <c r="N255" s="28"/>
      <c r="T255" s="5"/>
      <c r="U255" s="28"/>
      <c r="V255" s="28"/>
      <c r="W255" s="28"/>
      <c r="X255" s="28"/>
    </row>
    <row r="256" spans="4:24" x14ac:dyDescent="0.2">
      <c r="D256" s="5"/>
      <c r="E256" s="28"/>
      <c r="F256" s="28"/>
      <c r="G256" s="28"/>
      <c r="H256" s="28"/>
      <c r="J256" s="5"/>
      <c r="K256" s="5"/>
      <c r="L256" s="28"/>
      <c r="M256" s="28"/>
      <c r="N256" s="28"/>
      <c r="T256" s="5"/>
      <c r="U256" s="28"/>
      <c r="V256" s="28"/>
      <c r="W256" s="28"/>
      <c r="X256" s="28"/>
    </row>
    <row r="257" spans="4:24" x14ac:dyDescent="0.2">
      <c r="D257" s="5"/>
      <c r="E257" s="28"/>
      <c r="F257" s="28"/>
      <c r="G257" s="28"/>
      <c r="H257" s="28"/>
      <c r="J257" s="5"/>
      <c r="K257" s="5"/>
      <c r="L257" s="28"/>
      <c r="M257" s="28"/>
      <c r="N257" s="28"/>
      <c r="T257" s="5"/>
      <c r="U257" s="28"/>
      <c r="V257" s="28"/>
      <c r="W257" s="28"/>
      <c r="X257" s="28"/>
    </row>
    <row r="258" spans="4:24" x14ac:dyDescent="0.2">
      <c r="D258" s="5"/>
      <c r="E258" s="28"/>
      <c r="F258" s="28"/>
      <c r="G258" s="28"/>
      <c r="H258" s="28"/>
      <c r="J258" s="5"/>
      <c r="K258" s="5"/>
      <c r="L258" s="28"/>
      <c r="M258" s="28"/>
      <c r="N258" s="28"/>
      <c r="T258" s="5"/>
      <c r="U258" s="28"/>
      <c r="V258" s="28"/>
      <c r="W258" s="28"/>
      <c r="X258" s="28"/>
    </row>
    <row r="259" spans="4:24" x14ac:dyDescent="0.2">
      <c r="D259" s="5"/>
      <c r="E259" s="28"/>
      <c r="F259" s="28"/>
      <c r="G259" s="28"/>
      <c r="H259" s="28"/>
      <c r="J259" s="5"/>
      <c r="K259" s="5"/>
      <c r="L259" s="28"/>
      <c r="M259" s="28"/>
      <c r="N259" s="28"/>
      <c r="T259" s="5"/>
      <c r="U259" s="28"/>
      <c r="V259" s="28"/>
      <c r="W259" s="28"/>
      <c r="X259" s="28"/>
    </row>
    <row r="260" spans="4:24" x14ac:dyDescent="0.2">
      <c r="D260" s="5"/>
      <c r="E260" s="28"/>
      <c r="F260" s="28"/>
      <c r="G260" s="28"/>
      <c r="H260" s="28"/>
      <c r="J260" s="5"/>
      <c r="K260" s="5"/>
      <c r="L260" s="28"/>
      <c r="M260" s="28"/>
      <c r="N260" s="28"/>
      <c r="T260" s="5"/>
      <c r="U260" s="28"/>
      <c r="V260" s="28"/>
      <c r="W260" s="28"/>
      <c r="X260" s="28"/>
    </row>
    <row r="261" spans="4:24" x14ac:dyDescent="0.2">
      <c r="D261" s="5"/>
      <c r="E261" s="28"/>
      <c r="F261" s="28"/>
      <c r="G261" s="28"/>
      <c r="H261" s="28"/>
      <c r="J261" s="5"/>
      <c r="K261" s="5"/>
      <c r="L261" s="28"/>
      <c r="M261" s="28"/>
      <c r="N261" s="28"/>
      <c r="T261" s="5"/>
      <c r="U261" s="28"/>
      <c r="V261" s="28"/>
      <c r="W261" s="28"/>
      <c r="X261" s="28"/>
    </row>
    <row r="262" spans="4:24" x14ac:dyDescent="0.2">
      <c r="D262" s="5"/>
      <c r="E262" s="28"/>
      <c r="F262" s="28"/>
      <c r="G262" s="28"/>
      <c r="H262" s="28"/>
      <c r="J262" s="5"/>
      <c r="K262" s="5"/>
      <c r="L262" s="28"/>
      <c r="M262" s="28"/>
      <c r="N262" s="28"/>
      <c r="T262" s="5"/>
      <c r="U262" s="28"/>
      <c r="V262" s="28"/>
      <c r="W262" s="28"/>
      <c r="X262" s="28"/>
    </row>
    <row r="263" spans="4:24" x14ac:dyDescent="0.2">
      <c r="D263" s="5"/>
      <c r="E263" s="28"/>
      <c r="F263" s="28"/>
      <c r="G263" s="28"/>
      <c r="H263" s="28"/>
      <c r="J263" s="5"/>
      <c r="K263" s="5"/>
      <c r="L263" s="28"/>
      <c r="M263" s="28"/>
      <c r="N263" s="28"/>
      <c r="T263" s="5"/>
      <c r="U263" s="28"/>
      <c r="V263" s="28"/>
      <c r="W263" s="28"/>
      <c r="X263" s="28"/>
    </row>
    <row r="264" spans="4:24" x14ac:dyDescent="0.2">
      <c r="D264" s="5"/>
      <c r="E264" s="28"/>
      <c r="F264" s="28"/>
      <c r="G264" s="28"/>
      <c r="H264" s="28"/>
      <c r="J264" s="5"/>
      <c r="K264" s="5"/>
      <c r="L264" s="28"/>
      <c r="M264" s="28"/>
      <c r="N264" s="28"/>
      <c r="T264" s="26"/>
      <c r="U264" s="28"/>
      <c r="V264" s="28"/>
      <c r="W264" s="28"/>
      <c r="X264" s="28"/>
    </row>
    <row r="265" spans="4:24" x14ac:dyDescent="0.2">
      <c r="D265" s="5"/>
      <c r="E265" s="28"/>
      <c r="F265" s="28"/>
      <c r="G265" s="28"/>
      <c r="H265" s="28"/>
      <c r="J265" s="5"/>
      <c r="K265" s="5"/>
      <c r="L265" s="28"/>
      <c r="M265" s="28"/>
      <c r="N265" s="28"/>
      <c r="T265" s="26"/>
      <c r="U265" s="28"/>
      <c r="V265" s="28"/>
      <c r="W265" s="28"/>
      <c r="X265" s="28"/>
    </row>
    <row r="266" spans="4:24" x14ac:dyDescent="0.2">
      <c r="D266" s="5"/>
      <c r="E266" s="28"/>
      <c r="F266" s="28"/>
      <c r="G266" s="28"/>
      <c r="H266" s="28"/>
      <c r="J266" s="5"/>
      <c r="K266" s="5"/>
      <c r="L266" s="28"/>
      <c r="M266" s="28"/>
      <c r="N266" s="28"/>
      <c r="T266" s="26"/>
      <c r="U266" s="28"/>
      <c r="V266" s="28"/>
      <c r="W266" s="28"/>
      <c r="X266" s="28"/>
    </row>
    <row r="267" spans="4:24" x14ac:dyDescent="0.2">
      <c r="D267" s="116"/>
      <c r="E267" s="134"/>
      <c r="F267" s="134"/>
      <c r="G267" s="134"/>
      <c r="H267" s="134"/>
      <c r="J267" s="116"/>
      <c r="K267" s="116"/>
      <c r="L267" s="134"/>
      <c r="M267" s="134"/>
      <c r="N267" s="134"/>
    </row>
    <row r="269" spans="4:24" x14ac:dyDescent="0.2">
      <c r="D269" s="33"/>
    </row>
    <row r="271" spans="4:24" x14ac:dyDescent="0.2">
      <c r="D271" s="33"/>
    </row>
    <row r="272" spans="4:24" x14ac:dyDescent="0.2">
      <c r="D272" s="33"/>
    </row>
    <row r="273" spans="4:5" x14ac:dyDescent="0.2">
      <c r="D273" s="33"/>
    </row>
    <row r="274" spans="4:5" x14ac:dyDescent="0.2">
      <c r="D274" s="33"/>
      <c r="E274" s="92"/>
    </row>
    <row r="276" spans="4:5" x14ac:dyDescent="0.2">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F9DA69-AC46-4980-8991-D5FD33AE93E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385080-AA43-47B1-B5FC-DE6832342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2023-06-18T03:45:42Z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