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fried/umd_homework/INST627/HW4/"/>
    </mc:Choice>
  </mc:AlternateContent>
  <xr:revisionPtr revIDLastSave="0" documentId="13_ncr:1_{75EB325F-EAAD-6948-AF84-6CD3693F17D2}" xr6:coauthVersionLast="38" xr6:coauthVersionMax="38" xr10:uidLastSave="{00000000-0000-0000-0000-000000000000}"/>
  <bookViews>
    <workbookView xWindow="380" yWindow="460" windowWidth="28040" windowHeight="17040" xr2:uid="{05670658-7511-B347-9486-7ADEB9C9E2D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1" l="1"/>
  <c r="I31" i="1"/>
  <c r="L31" i="1" s="1"/>
  <c r="I30" i="1"/>
  <c r="I29" i="1"/>
  <c r="I28" i="1"/>
  <c r="I27" i="1"/>
  <c r="H32" i="1"/>
  <c r="H31" i="1"/>
  <c r="H30" i="1"/>
  <c r="H29" i="1"/>
  <c r="H28" i="1"/>
  <c r="H27" i="1"/>
  <c r="F32" i="1"/>
  <c r="F31" i="1"/>
  <c r="F30" i="1"/>
  <c r="F29" i="1"/>
  <c r="F28" i="1"/>
  <c r="F27" i="1"/>
  <c r="L26" i="1"/>
  <c r="J32" i="1"/>
  <c r="G32" i="1"/>
  <c r="E32" i="1"/>
  <c r="C32" i="1"/>
  <c r="J31" i="1"/>
  <c r="G31" i="1"/>
  <c r="E31" i="1"/>
  <c r="C31" i="1"/>
  <c r="J30" i="1"/>
  <c r="G30" i="1"/>
  <c r="E30" i="1"/>
  <c r="C30" i="1"/>
  <c r="J29" i="1"/>
  <c r="G29" i="1"/>
  <c r="E29" i="1"/>
  <c r="C29" i="1"/>
  <c r="J28" i="1"/>
  <c r="G28" i="1"/>
  <c r="E28" i="1"/>
  <c r="C28" i="1"/>
  <c r="J27" i="1"/>
  <c r="L27" i="1"/>
  <c r="G27" i="1"/>
  <c r="E27" i="1"/>
  <c r="C27" i="1"/>
  <c r="B32" i="1"/>
  <c r="B31" i="1"/>
  <c r="B30" i="1"/>
  <c r="B29" i="1"/>
  <c r="B28" i="1"/>
  <c r="B27" i="1"/>
  <c r="B10" i="1"/>
  <c r="L20" i="1"/>
  <c r="L23" i="1"/>
  <c r="L24" i="1"/>
  <c r="L21" i="1"/>
  <c r="L22" i="1"/>
  <c r="L19" i="1"/>
  <c r="L18" i="1"/>
  <c r="B15" i="1"/>
  <c r="B14" i="1"/>
  <c r="B13" i="1"/>
  <c r="B12" i="1"/>
  <c r="B11" i="1"/>
  <c r="L9" i="1"/>
  <c r="A52" i="1"/>
  <c r="A51" i="1"/>
  <c r="A50" i="1"/>
  <c r="A49" i="1"/>
  <c r="A48" i="1"/>
  <c r="A47" i="1"/>
  <c r="A44" i="1"/>
  <c r="A43" i="1"/>
  <c r="A42" i="1"/>
  <c r="A41" i="1"/>
  <c r="A45" i="1" s="1"/>
  <c r="A40" i="1"/>
  <c r="A39" i="1"/>
  <c r="G34" i="1"/>
  <c r="A7" i="1"/>
  <c r="A6" i="1"/>
  <c r="A5" i="1"/>
  <c r="A4" i="1"/>
  <c r="A3" i="1"/>
  <c r="A2" i="1"/>
  <c r="H15" i="1"/>
  <c r="G15" i="1"/>
  <c r="E15" i="1"/>
  <c r="C15" i="1"/>
  <c r="H14" i="1"/>
  <c r="G14" i="1"/>
  <c r="E14" i="1"/>
  <c r="C14" i="1"/>
  <c r="H13" i="1"/>
  <c r="G13" i="1"/>
  <c r="E13" i="1"/>
  <c r="C13" i="1"/>
  <c r="H12" i="1"/>
  <c r="G12" i="1"/>
  <c r="E12" i="1"/>
  <c r="C12" i="1"/>
  <c r="H11" i="1"/>
  <c r="G11" i="1"/>
  <c r="E11" i="1"/>
  <c r="C11" i="1"/>
  <c r="C10" i="1"/>
  <c r="E10" i="1"/>
  <c r="H10" i="1"/>
  <c r="G10" i="1"/>
  <c r="I15" i="1"/>
  <c r="I14" i="1"/>
  <c r="I13" i="1"/>
  <c r="I12" i="1"/>
  <c r="I11" i="1"/>
  <c r="I10" i="1"/>
  <c r="J15" i="1"/>
  <c r="J14" i="1"/>
  <c r="J13" i="1"/>
  <c r="J12" i="1"/>
  <c r="J11" i="1"/>
  <c r="J10" i="1"/>
  <c r="L2" i="1"/>
  <c r="L3" i="1"/>
  <c r="L5" i="1"/>
  <c r="L7" i="1"/>
  <c r="L6" i="1"/>
  <c r="L4" i="1"/>
  <c r="L1" i="1"/>
  <c r="L32" i="1" l="1"/>
  <c r="L28" i="1"/>
  <c r="L30" i="1"/>
  <c r="L29" i="1"/>
  <c r="L10" i="1"/>
  <c r="L12" i="1"/>
  <c r="L11" i="1"/>
  <c r="L13" i="1"/>
  <c r="L14" i="1"/>
  <c r="A8" i="1"/>
  <c r="A53" i="1"/>
  <c r="L15" i="1"/>
</calcChain>
</file>

<file path=xl/sharedStrings.xml><?xml version="1.0" encoding="utf-8"?>
<sst xmlns="http://schemas.openxmlformats.org/spreadsheetml/2006/main" count="73" uniqueCount="17">
  <si>
    <t>r.sq</t>
  </si>
  <si>
    <t>df</t>
  </si>
  <si>
    <t>Variable</t>
  </si>
  <si>
    <t>Undergraduate student count</t>
  </si>
  <si>
    <t>Average faculty salary</t>
  </si>
  <si>
    <t>Average annual cost</t>
  </si>
  <si>
    <t>Average SAT score</t>
  </si>
  <si>
    <t>Percent of students receiving PELL grants</t>
  </si>
  <si>
    <t>Admission rate</t>
  </si>
  <si>
    <t>estimate.intercept</t>
  </si>
  <si>
    <t>pval.intercept</t>
  </si>
  <si>
    <t>estimate.slope</t>
  </si>
  <si>
    <t>pval.slope</t>
  </si>
  <si>
    <t>Pct w/ PELL grants</t>
  </si>
  <si>
    <t>Student count</t>
  </si>
  <si>
    <t>cor.coef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</si>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</sst>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0"/>
    <numFmt numFmtId="174" formatCode="0.000"/>
    <numFmt numFmtId="176" formatCode="0.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7">
    <xf numFmtId="0" fontId="0" fillId="0" borderId="0" xfId="0"/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1" fontId="0" fillId="0" borderId="0" xfId="0" applyNumberFormat="1" applyAlignment="1">
      <alignment horizontal="right"/>
    </xf>
    <xf numFmtId="0" fontId="0" fillId="0" borderId="0" xfId="0" applyNumberFormat="1" applyFont="1" applyAlignment="1">
      <alignment horizontal="right"/>
    </xf>
    <xf numFmtId="174" fontId="0" fillId="0" borderId="0" xfId="0" applyNumberFormat="1" applyAlignment="1">
      <alignment horizontal="right"/>
    </xf>
    <xf numFmtId="174" fontId="1" fillId="0" borderId="0" xfId="0" applyNumberFormat="1" applyFont="1" applyAlignment="1">
      <alignment horizontal="right"/>
    </xf>
    <xf numFmtId="174" fontId="0" fillId="0" borderId="0" xfId="0" applyNumberFormat="1" applyFont="1" applyAlignment="1">
      <alignment horizontal="right"/>
    </xf>
    <xf numFmtId="43" fontId="0" fillId="0" borderId="0" xfId="1" applyFont="1" applyAlignment="1">
      <alignment horizontal="right"/>
    </xf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176" fontId="1" fillId="0" borderId="0" xfId="0" applyNumberFormat="1" applyFont="1" applyAlignment="1">
      <alignment horizontal="right"/>
    </xf>
    <xf numFmtId="176" fontId="0" fillId="0" borderId="0" xfId="0" applyNumberFormat="1" applyAlignment="1">
      <alignment horizontal="right"/>
    </xf>
    <xf numFmtId="176" fontId="0" fillId="0" borderId="0" xfId="0" applyNumberFormat="1" applyFont="1" applyAlignment="1">
      <alignment horizontal="right"/>
    </xf>
    <xf numFmtId="176" fontId="4" fillId="0" borderId="0" xfId="0" applyNumberFormat="1" applyFont="1"/>
    <xf numFmtId="176" fontId="5" fillId="0" borderId="0" xfId="0" applyNumberFormat="1" applyFont="1"/>
    <xf numFmtId="174" fontId="4" fillId="0" borderId="0" xfId="0" applyNumberFormat="1" applyFont="1"/>
    <xf numFmtId="174" fontId="5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1B5D-56CA-5848-9C21-EF5C1D7ADCF2}">
  <dimension ref="A1:U53"/>
  <sheetViews>
    <sheetView tabSelected="1" workbookViewId="0">
      <selection activeCell="L27" sqref="L27:L32"/>
    </sheetView>
  </sheetViews>
  <sheetFormatPr baseColWidth="10" defaultRowHeight="16" x14ac:dyDescent="0.2"/>
  <cols>
    <col min="1" max="1" width="10.83203125" style="4"/>
    <col min="2" max="2" width="29.33203125" style="4" customWidth="1"/>
    <col min="3" max="3" width="9" style="13" customWidth="1"/>
    <col min="4" max="4" width="8.6640625" style="21" bestFit="1" customWidth="1"/>
    <col min="5" max="5" width="16.5" style="4" bestFit="1" customWidth="1"/>
    <col min="6" max="6" width="16.5" style="4" customWidth="1"/>
    <col min="7" max="7" width="13.6640625" style="4" bestFit="1" customWidth="1"/>
    <col min="8" max="8" width="16.1640625" style="6" customWidth="1"/>
    <col min="9" max="9" width="13.33203125" style="6" bestFit="1" customWidth="1"/>
    <col min="10" max="10" width="10.83203125" style="4"/>
    <col min="11" max="11" width="10.83203125" style="8"/>
    <col min="12" max="16384" width="10.83203125" style="4"/>
  </cols>
  <sheetData>
    <row r="1" spans="1:12" s="1" customFormat="1" x14ac:dyDescent="0.2">
      <c r="B1" s="1" t="s">
        <v>2</v>
      </c>
      <c r="C1" s="14" t="s">
        <v>0</v>
      </c>
      <c r="D1" s="20"/>
      <c r="E1" s="2" t="s">
        <v>1</v>
      </c>
      <c r="F1" s="2"/>
      <c r="G1" s="1" t="s">
        <v>9</v>
      </c>
      <c r="H1" s="1" t="s">
        <v>11</v>
      </c>
      <c r="I1" s="3" t="s">
        <v>10</v>
      </c>
      <c r="J1" s="3" t="s">
        <v>12</v>
      </c>
      <c r="L1" s="9" t="str">
        <f>_xlfn.TEXTJOIN(" &amp; ",TRUE, B1:J1)</f>
        <v>Variable &amp; r.sq &amp; df &amp; estimate.intercept &amp; estimate.slope &amp; pval.intercept &amp; pval.slope</v>
      </c>
    </row>
    <row r="2" spans="1:12" x14ac:dyDescent="0.2">
      <c r="A2" s="4">
        <f>SQRT(C2)</f>
        <v>0.12229856908402485</v>
      </c>
      <c r="B2" s="4" t="s">
        <v>14</v>
      </c>
      <c r="C2" s="13">
        <v>1.495694E-2</v>
      </c>
      <c r="E2" s="5">
        <v>2446</v>
      </c>
      <c r="F2" s="5"/>
      <c r="G2" s="4">
        <v>46.096690000000002</v>
      </c>
      <c r="H2" s="4">
        <v>3.6558990000000002E-4</v>
      </c>
      <c r="I2" s="6">
        <v>0</v>
      </c>
      <c r="J2" s="6">
        <v>7.6277220000000002E-10</v>
      </c>
      <c r="K2" s="4"/>
      <c r="L2" s="10" t="str">
        <f>_xlfn.TEXTJOIN(" &amp; ",TRUE, B2, TEXT(C2,"0.00"), E2, TEXT(G2,"0.00"), TEXT(H2,"0.00"))</f>
        <v>Student count &amp; 0.01 &amp; 2446 &amp; 46.10 &amp; 0.00</v>
      </c>
    </row>
    <row r="3" spans="1:12" x14ac:dyDescent="0.2">
      <c r="A3" s="4">
        <f t="shared" ref="A3:A7" si="0">SQRT(C3)</f>
        <v>0.32174590906490169</v>
      </c>
      <c r="B3" s="4" t="s">
        <v>8</v>
      </c>
      <c r="C3" s="13">
        <v>0.10352043</v>
      </c>
      <c r="E3" s="5">
        <v>1794</v>
      </c>
      <c r="F3" s="5"/>
      <c r="G3" s="4">
        <v>72.895169999999993</v>
      </c>
      <c r="H3" s="4">
        <v>-31.480969999999999</v>
      </c>
      <c r="I3" s="6">
        <v>0</v>
      </c>
      <c r="J3" s="11">
        <v>9.4624049999999995E-45</v>
      </c>
      <c r="K3" s="4"/>
      <c r="L3" s="10" t="str">
        <f>_xlfn.TEXTJOIN(" &amp; ",TRUE, B3:J3)</f>
        <v>Admission rate &amp; 0.10352043 &amp; 1794 &amp; 72.89517 &amp; -31.48097 &amp; 0 &amp; 9.462405E-45</v>
      </c>
    </row>
    <row r="4" spans="1:12" x14ac:dyDescent="0.2">
      <c r="A4" s="4">
        <f t="shared" si="0"/>
        <v>0.52289702619158196</v>
      </c>
      <c r="B4" s="4" t="s">
        <v>4</v>
      </c>
      <c r="C4" s="13">
        <v>0.27342129999999998</v>
      </c>
      <c r="E4" s="5">
        <v>2428</v>
      </c>
      <c r="F4" s="5"/>
      <c r="G4" s="4">
        <v>17.091930000000001</v>
      </c>
      <c r="H4" s="4">
        <v>4.7276210000000004E-3</v>
      </c>
      <c r="I4" s="6">
        <v>7.069254E-55</v>
      </c>
      <c r="J4" s="6">
        <v>7.4163659999999998E-171</v>
      </c>
      <c r="K4" s="4"/>
      <c r="L4" s="10" t="str">
        <f>_xlfn.TEXTJOIN(" &amp; ",TRUE, B4:J4)</f>
        <v>Average faculty salary &amp; 0.2734213 &amp; 2428 &amp; 17.09193 &amp; 0.004727621 &amp; 7.069254E-55 &amp; 7.416366E-171</v>
      </c>
    </row>
    <row r="5" spans="1:12" x14ac:dyDescent="0.2">
      <c r="A5" s="4">
        <f t="shared" si="0"/>
        <v>0.53281414207958111</v>
      </c>
      <c r="B5" s="7" t="s">
        <v>13</v>
      </c>
      <c r="C5" s="13">
        <v>0.28389091</v>
      </c>
      <c r="E5" s="5">
        <v>2444</v>
      </c>
      <c r="F5" s="5"/>
      <c r="G5" s="4">
        <v>73.241370000000003</v>
      </c>
      <c r="H5" s="4">
        <v>-55.719990000000003</v>
      </c>
      <c r="I5" s="6">
        <v>0</v>
      </c>
      <c r="J5" s="11">
        <v>1.117018E-179</v>
      </c>
      <c r="K5" s="4"/>
      <c r="L5" s="10" t="str">
        <f>_xlfn.TEXTJOIN(" &amp; ",TRUE, B5:J5)</f>
        <v>Pct w/ PELL grants &amp; 0.28389091 &amp; 2444 &amp; 73.24137 &amp; -55.71999 &amp; 0 &amp; 1.117018E-179</v>
      </c>
    </row>
    <row r="6" spans="1:12" x14ac:dyDescent="0.2">
      <c r="A6" s="4">
        <f t="shared" si="0"/>
        <v>0.53798307594198536</v>
      </c>
      <c r="B6" s="4" t="s">
        <v>5</v>
      </c>
      <c r="C6" s="13">
        <v>0.28942579000000002</v>
      </c>
      <c r="E6" s="5">
        <v>2385</v>
      </c>
      <c r="F6" s="5"/>
      <c r="G6" s="4">
        <v>20.659410000000001</v>
      </c>
      <c r="H6" s="4">
        <v>9.1901329999999999E-4</v>
      </c>
      <c r="I6" s="6">
        <v>2.7412869999999999E-98</v>
      </c>
      <c r="J6" s="11">
        <v>2.0364209999999999E-179</v>
      </c>
      <c r="K6" s="4"/>
      <c r="L6" s="10" t="str">
        <f>_xlfn.TEXTJOIN(" &amp; ",TRUE, B6:J6)</f>
        <v>Average annual cost &amp; 0.28942579 &amp; 2385 &amp; 20.65941 &amp; 0.0009190133 &amp; 2.741287E-98 &amp; 2.036421E-179</v>
      </c>
    </row>
    <row r="7" spans="1:12" x14ac:dyDescent="0.2">
      <c r="A7" s="4">
        <f t="shared" si="0"/>
        <v>0.81369107159904364</v>
      </c>
      <c r="B7" s="4" t="s">
        <v>6</v>
      </c>
      <c r="C7" s="13">
        <v>0.66209315999999996</v>
      </c>
      <c r="E7" s="5">
        <v>1375</v>
      </c>
      <c r="F7" s="5"/>
      <c r="G7" s="4">
        <v>-60.516309999999997</v>
      </c>
      <c r="H7" s="4">
        <v>0.1087605</v>
      </c>
      <c r="I7" s="6">
        <v>1.8179319999999999E-129</v>
      </c>
      <c r="J7" s="6">
        <v>0</v>
      </c>
      <c r="K7" s="4"/>
      <c r="L7" s="10" t="str">
        <f>_xlfn.TEXTJOIN(" &amp; ",TRUE, B7:J7)</f>
        <v>Average SAT score &amp; 0.66209316 &amp; 1375 &amp; -60.51631 &amp; 0.1087605 &amp; 1.817932E-129 &amp; 0</v>
      </c>
    </row>
    <row r="8" spans="1:12" x14ac:dyDescent="0.2">
      <c r="A8" s="4">
        <f>SUM(A2:A7)</f>
        <v>2.8514297939611186</v>
      </c>
      <c r="E8" s="5"/>
      <c r="F8" s="5"/>
      <c r="H8" s="4"/>
      <c r="J8" s="6"/>
      <c r="K8" s="4"/>
      <c r="L8" s="8"/>
    </row>
    <row r="9" spans="1:12" s="1" customFormat="1" x14ac:dyDescent="0.2">
      <c r="B9" s="1" t="s">
        <v>2</v>
      </c>
      <c r="C9" s="14" t="s">
        <v>0</v>
      </c>
      <c r="D9" s="20"/>
      <c r="E9" s="2" t="s">
        <v>1</v>
      </c>
      <c r="F9" s="17" t="s">
        <v>16</v>
      </c>
      <c r="G9" s="1" t="s">
        <v>9</v>
      </c>
      <c r="H9" s="1" t="s">
        <v>11</v>
      </c>
      <c r="I9" s="3" t="s">
        <v>10</v>
      </c>
      <c r="J9" s="3" t="s">
        <v>12</v>
      </c>
      <c r="L9" s="9" t="str">
        <f>_xlfn.TEXTJOIN(" &amp; ",TRUE, B9:J9)</f>
        <v>Variable &amp; r.sq &amp; df &amp; missing &amp; estimate.intercept &amp; estimate.slope &amp; pval.intercept &amp; pval.slope</v>
      </c>
    </row>
    <row r="10" spans="1:12" x14ac:dyDescent="0.2">
      <c r="B10" s="4" t="str">
        <f>+B2</f>
        <v>Student count</v>
      </c>
      <c r="C10" s="15" t="str">
        <f>TEXT(C2,"0.0000")</f>
        <v>0.0150</v>
      </c>
      <c r="D10" s="22"/>
      <c r="E10" s="12" t="str">
        <f>TEXT(E2,"0")</f>
        <v>2446</v>
      </c>
      <c r="F10" s="18">
        <v>5356</v>
      </c>
      <c r="G10" s="12" t="str">
        <f>TEXT(G2,"0")</f>
        <v>46</v>
      </c>
      <c r="H10" s="12" t="str">
        <f>TEXT(H2,"0.0000")</f>
        <v>0.0004</v>
      </c>
      <c r="I10" s="12" t="str">
        <f>TEXT(I2,"0.00E+00")</f>
        <v>0.00E+00</v>
      </c>
      <c r="J10" s="12" t="str">
        <f>TEXT(J2,"0.00E+00")</f>
        <v>7.63E-10</v>
      </c>
      <c r="K10" s="4"/>
      <c r="L10" s="10" t="str">
        <f>_xlfn.CONCAT(_xlfn.TEXTJOIN(" &amp; ",TRUE, B10:J10), " \\")</f>
        <v>Student count &amp; 0.0150 &amp; 2446 &amp; 5356 &amp; 46 &amp; 0.0004 &amp; 0.00E+00 &amp; 7.63E-10 \\</v>
      </c>
    </row>
    <row r="11" spans="1:12" x14ac:dyDescent="0.2">
      <c r="B11" s="4" t="str">
        <f t="shared" ref="B11:B15" si="1">+B3</f>
        <v>Admission rate</v>
      </c>
      <c r="C11" s="15" t="str">
        <f>TEXT(C3,"0.0000")</f>
        <v>0.1035</v>
      </c>
      <c r="D11" s="22"/>
      <c r="E11" s="12" t="str">
        <f>TEXT(E3,"0")</f>
        <v>1794</v>
      </c>
      <c r="F11" s="18">
        <v>5374</v>
      </c>
      <c r="G11" s="12" t="str">
        <f>TEXT(G3,"0")</f>
        <v>73</v>
      </c>
      <c r="H11" s="12" t="str">
        <f>TEXT(H3,"0.0000")</f>
        <v>-31.4810</v>
      </c>
      <c r="I11" s="12" t="str">
        <f>TEXT(I3,"0.00E+00")</f>
        <v>0.00E+00</v>
      </c>
      <c r="J11" s="12" t="str">
        <f>TEXT(J3,"0.00E+00")</f>
        <v>9.46E-45</v>
      </c>
      <c r="K11" s="4"/>
      <c r="L11" s="10" t="str">
        <f t="shared" ref="L11:L15" si="2">_xlfn.CONCAT(_xlfn.TEXTJOIN(" &amp; ",TRUE, B11:J11), " \\")</f>
        <v>Admission rate &amp; 0.1035 &amp; 1794 &amp; 5374 &amp; 73 &amp; -31.4810 &amp; 0.00E+00 &amp; 9.46E-45 \\</v>
      </c>
    </row>
    <row r="12" spans="1:12" x14ac:dyDescent="0.2">
      <c r="B12" s="4" t="str">
        <f t="shared" si="1"/>
        <v>Average faculty salary</v>
      </c>
      <c r="C12" s="15" t="str">
        <f>TEXT(C4,"0.0000")</f>
        <v>0.2734</v>
      </c>
      <c r="D12" s="22"/>
      <c r="E12" s="12" t="str">
        <f>TEXT(E4,"0")</f>
        <v>2428</v>
      </c>
      <c r="F12" s="18">
        <v>5417</v>
      </c>
      <c r="G12" s="12" t="str">
        <f>TEXT(G4,"0")</f>
        <v>17</v>
      </c>
      <c r="H12" s="12" t="str">
        <f>TEXT(H4,"0.0000")</f>
        <v>0.0047</v>
      </c>
      <c r="I12" s="12" t="str">
        <f>TEXT(I4,"0.00E+00")</f>
        <v>7.07E-55</v>
      </c>
      <c r="J12" s="12" t="str">
        <f>TEXT(J4,"0.00E+00")</f>
        <v>7.42E-171</v>
      </c>
      <c r="K12" s="4"/>
      <c r="L12" s="10" t="str">
        <f t="shared" si="2"/>
        <v>Average faculty salary &amp; 0.2734 &amp; 2428 &amp; 5417 &amp; 17 &amp; 0.0047 &amp; 7.07E-55 &amp; 7.42E-171 \\</v>
      </c>
    </row>
    <row r="13" spans="1:12" x14ac:dyDescent="0.2">
      <c r="B13" s="4" t="str">
        <f t="shared" si="1"/>
        <v>Pct w/ PELL grants</v>
      </c>
      <c r="C13" s="15" t="str">
        <f>TEXT(C5,"0.0000")</f>
        <v>0.2839</v>
      </c>
      <c r="D13" s="22"/>
      <c r="E13" s="12" t="str">
        <f>TEXT(E5,"0")</f>
        <v>2444</v>
      </c>
      <c r="F13" s="18">
        <v>6427</v>
      </c>
      <c r="G13" s="12" t="str">
        <f>TEXT(G5,"0")</f>
        <v>73</v>
      </c>
      <c r="H13" s="12" t="str">
        <f>TEXT(H5,"0.0000")</f>
        <v>-55.7200</v>
      </c>
      <c r="I13" s="12" t="str">
        <f>TEXT(I5,"0.00E+00")</f>
        <v>0.00E+00</v>
      </c>
      <c r="J13" s="12" t="str">
        <f>TEXT(J5,"0.00E+00")</f>
        <v>1.12E-179</v>
      </c>
      <c r="K13" s="4"/>
      <c r="L13" s="10" t="str">
        <f t="shared" si="2"/>
        <v>Pct w/ PELL grants &amp; 0.2839 &amp; 2444 &amp; 6427 &amp; 73 &amp; -55.7200 &amp; 0.00E+00 &amp; 1.12E-179 \\</v>
      </c>
    </row>
    <row r="14" spans="1:12" x14ac:dyDescent="0.2">
      <c r="B14" s="4" t="str">
        <f t="shared" si="1"/>
        <v>Average annual cost</v>
      </c>
      <c r="C14" s="15" t="str">
        <f>TEXT(C6,"0.0000")</f>
        <v>0.2894</v>
      </c>
      <c r="D14" s="22"/>
      <c r="E14" s="12" t="str">
        <f>TEXT(E6,"0")</f>
        <v>2385</v>
      </c>
      <c r="F14" s="18">
        <v>5358</v>
      </c>
      <c r="G14" s="12" t="str">
        <f>TEXT(G6,"0")</f>
        <v>21</v>
      </c>
      <c r="H14" s="12" t="str">
        <f>TEXT(H6,"0.0000")</f>
        <v>0.0009</v>
      </c>
      <c r="I14" s="12" t="str">
        <f>TEXT(I6,"0.00E+00")</f>
        <v>2.74E-98</v>
      </c>
      <c r="J14" s="12" t="str">
        <f>TEXT(J6,"0.00E+00")</f>
        <v>2.04E-179</v>
      </c>
      <c r="K14" s="4"/>
      <c r="L14" s="10" t="str">
        <f t="shared" si="2"/>
        <v>Average annual cost &amp; 0.2894 &amp; 2385 &amp; 5358 &amp; 21 &amp; 0.0009 &amp; 2.74E-98 &amp; 2.04E-179 \\</v>
      </c>
    </row>
    <row r="15" spans="1:12" x14ac:dyDescent="0.2">
      <c r="B15" s="4" t="str">
        <f t="shared" si="1"/>
        <v>Average SAT score</v>
      </c>
      <c r="C15" s="15" t="str">
        <f>TEXT(C7,"0.0000")</f>
        <v>0.6621</v>
      </c>
      <c r="D15" s="22"/>
      <c r="E15" s="12" t="str">
        <f>TEXT(E7,"0")</f>
        <v>1375</v>
      </c>
      <c r="F15" s="18">
        <v>6008</v>
      </c>
      <c r="G15" s="12" t="str">
        <f>TEXT(G7,"0")</f>
        <v>-61</v>
      </c>
      <c r="H15" s="12" t="str">
        <f>TEXT(H7,"0.0000")</f>
        <v>0.1088</v>
      </c>
      <c r="I15" s="12" t="str">
        <f>TEXT(I7,"0.00E+00")</f>
        <v>1.82E-129</v>
      </c>
      <c r="J15" s="12" t="str">
        <f>TEXT(J7,"0.00E+00")</f>
        <v>0.00E+00</v>
      </c>
      <c r="K15" s="4"/>
      <c r="L15" s="10" t="str">
        <f t="shared" si="2"/>
        <v>Average SAT score &amp; 0.6621 &amp; 1375 &amp; 6008 &amp; -61 &amp; 0.1088 &amp; 1.82E-129 &amp; 0.00E+00 \\</v>
      </c>
    </row>
    <row r="16" spans="1:12" x14ac:dyDescent="0.2">
      <c r="E16" s="5"/>
      <c r="F16" s="5"/>
      <c r="H16" s="4"/>
      <c r="J16" s="12"/>
      <c r="K16" s="4"/>
      <c r="L16" s="8"/>
    </row>
    <row r="17" spans="2:12" x14ac:dyDescent="0.2">
      <c r="E17" s="5"/>
      <c r="F17" s="5"/>
      <c r="H17" s="4"/>
      <c r="J17" s="12"/>
      <c r="K17" s="4"/>
      <c r="L17" s="8"/>
    </row>
    <row r="18" spans="2:12" x14ac:dyDescent="0.2">
      <c r="B18" s="17" t="s">
        <v>2</v>
      </c>
      <c r="C18" s="17" t="s">
        <v>0</v>
      </c>
      <c r="D18" s="17" t="s">
        <v>15</v>
      </c>
      <c r="E18" s="17" t="s">
        <v>1</v>
      </c>
      <c r="F18" s="17" t="s">
        <v>16</v>
      </c>
      <c r="G18" s="17" t="s">
        <v>9</v>
      </c>
      <c r="H18" s="17" t="s">
        <v>11</v>
      </c>
      <c r="I18" s="17" t="s">
        <v>10</v>
      </c>
      <c r="J18" s="17" t="s">
        <v>12</v>
      </c>
      <c r="K18" s="4"/>
      <c r="L18" s="9" t="str">
        <f>_xlfn.TEXTJOIN(" &amp; ",TRUE, B18:J18)</f>
        <v>Variable &amp; r.sq &amp; cor.coef &amp; df &amp; missing &amp; estimate.intercept &amp; estimate.slope &amp; pval.intercept &amp; pval.slope</v>
      </c>
    </row>
    <row r="19" spans="2:12" x14ac:dyDescent="0.2">
      <c r="B19" s="18" t="s">
        <v>14</v>
      </c>
      <c r="C19" s="18">
        <v>2.565945E-2</v>
      </c>
      <c r="D19" s="18">
        <v>0.16018569999999999</v>
      </c>
      <c r="E19" s="18">
        <v>1370</v>
      </c>
      <c r="F19" s="18">
        <v>0</v>
      </c>
      <c r="G19" s="18">
        <v>52.589619999999996</v>
      </c>
      <c r="H19" s="19">
        <v>3.990841E-4</v>
      </c>
      <c r="I19" s="19">
        <v>0</v>
      </c>
      <c r="J19" s="19">
        <v>1.451339E-9</v>
      </c>
      <c r="K19" s="4"/>
      <c r="L19" s="10" t="str">
        <f>_xlfn.CONCAT(_xlfn.TEXTJOIN(" &amp; ",TRUE, B19:J19), " \\")</f>
        <v>Student count &amp; 0.02565945 &amp; 0.1601857 &amp; 1370 &amp; 0 &amp; 52.58962 &amp; 0.0003990841 &amp; 0 &amp; 0.000000001451339 \\</v>
      </c>
    </row>
    <row r="20" spans="2:12" x14ac:dyDescent="0.2">
      <c r="B20" s="18" t="s">
        <v>8</v>
      </c>
      <c r="C20" s="18">
        <v>8.5521620000000007E-2</v>
      </c>
      <c r="D20" s="18">
        <v>0.2924408</v>
      </c>
      <c r="E20" s="18">
        <v>1370</v>
      </c>
      <c r="F20" s="18">
        <v>0</v>
      </c>
      <c r="G20" s="18">
        <v>72.428659999999994</v>
      </c>
      <c r="H20" s="19">
        <v>-27.459379999999999</v>
      </c>
      <c r="I20" s="19">
        <v>1.8599429999999999E-270</v>
      </c>
      <c r="J20" s="19">
        <v>1.1200070000000001E-28</v>
      </c>
      <c r="K20" s="4"/>
      <c r="L20" s="10" t="str">
        <f>_xlfn.CONCAT(_xlfn.TEXTJOIN(" &amp; ",TRUE, B20:J20), " \\")</f>
        <v>Admission rate &amp; 0.08552162 &amp; 0.2924408 &amp; 1370 &amp; 0 &amp; 72.42866 &amp; -27.45938 &amp; 1.859943E-270 &amp; 1.120007E-28 \\</v>
      </c>
    </row>
    <row r="21" spans="2:12" x14ac:dyDescent="0.2">
      <c r="B21" s="18" t="s">
        <v>5</v>
      </c>
      <c r="C21" s="18">
        <v>0.34854290999999998</v>
      </c>
      <c r="D21" s="18">
        <v>0.59037519999999999</v>
      </c>
      <c r="E21" s="18">
        <v>1370</v>
      </c>
      <c r="F21" s="18">
        <v>0</v>
      </c>
      <c r="G21" s="18">
        <v>28.78023</v>
      </c>
      <c r="H21" s="19">
        <v>8.0327030000000002E-4</v>
      </c>
      <c r="I21" s="19">
        <v>5.5286980000000004E-136</v>
      </c>
      <c r="J21" s="19">
        <v>7.1812869999999997E-130</v>
      </c>
      <c r="K21" s="4"/>
      <c r="L21" s="10" t="str">
        <f>_xlfn.CONCAT(_xlfn.TEXTJOIN(" &amp; ",TRUE, B21:J21), " \\")</f>
        <v>Average annual cost &amp; 0.34854291 &amp; 0.5903752 &amp; 1370 &amp; 0 &amp; 28.78023 &amp; 0.0008032703 &amp; 5.528698E-136 &amp; 7.181287E-130 \\</v>
      </c>
    </row>
    <row r="22" spans="2:12" x14ac:dyDescent="0.2">
      <c r="B22" s="18" t="s">
        <v>4</v>
      </c>
      <c r="C22" s="18">
        <v>0.36716752000000002</v>
      </c>
      <c r="D22" s="18">
        <v>0.60594349999999997</v>
      </c>
      <c r="E22" s="18">
        <v>1370</v>
      </c>
      <c r="F22" s="18">
        <v>0</v>
      </c>
      <c r="G22" s="18">
        <v>17.140170000000001</v>
      </c>
      <c r="H22" s="19">
        <v>5.0174410000000001E-3</v>
      </c>
      <c r="I22" s="19">
        <v>2.0354979999999998E-33</v>
      </c>
      <c r="J22" s="19">
        <v>1.6443280000000001E-138</v>
      </c>
      <c r="K22" s="4"/>
      <c r="L22" s="10" t="str">
        <f>_xlfn.CONCAT(_xlfn.TEXTJOIN(" &amp; ",TRUE, B22:J22), " \\")</f>
        <v>Average faculty salary &amp; 0.36716752 &amp; 0.6059435 &amp; 1370 &amp; 0 &amp; 17.14017 &amp; 0.005017441 &amp; 2.035498E-33 &amp; 1.644328E-138 \\</v>
      </c>
    </row>
    <row r="23" spans="2:12" x14ac:dyDescent="0.2">
      <c r="B23" s="18" t="s">
        <v>13</v>
      </c>
      <c r="C23" s="18">
        <v>0.50052185000000005</v>
      </c>
      <c r="D23" s="18">
        <v>0.70747570000000004</v>
      </c>
      <c r="E23" s="18">
        <v>1370</v>
      </c>
      <c r="F23" s="18">
        <v>0</v>
      </c>
      <c r="G23" s="18">
        <v>86.268190000000004</v>
      </c>
      <c r="H23" s="19">
        <v>-85.9499</v>
      </c>
      <c r="I23" s="19">
        <v>0</v>
      </c>
      <c r="J23" s="19">
        <v>5.6240489999999995E-209</v>
      </c>
      <c r="K23" s="4"/>
      <c r="L23" s="10" t="str">
        <f>_xlfn.CONCAT(_xlfn.TEXTJOIN(" &amp; ",TRUE, B23:J23), " \\")</f>
        <v>Pct w/ PELL grants &amp; 0.50052185 &amp; 0.7074757 &amp; 1370 &amp; 0 &amp; 86.26819 &amp; -85.9499 &amp; 0 &amp; 5.624049E-209 \\</v>
      </c>
    </row>
    <row r="24" spans="2:12" x14ac:dyDescent="0.2">
      <c r="B24" s="18" t="s">
        <v>6</v>
      </c>
      <c r="C24" s="18">
        <v>0.67470584</v>
      </c>
      <c r="D24" s="18">
        <v>0.82140480000000005</v>
      </c>
      <c r="E24" s="18">
        <v>1370</v>
      </c>
      <c r="F24" s="18">
        <v>0</v>
      </c>
      <c r="G24" s="18">
        <v>-61.428420000000003</v>
      </c>
      <c r="H24" s="19">
        <v>0.10951909999999999</v>
      </c>
      <c r="I24" s="19">
        <v>1.1495099999999999E-136</v>
      </c>
      <c r="J24" s="19">
        <v>0</v>
      </c>
      <c r="K24" s="4"/>
      <c r="L24" s="10" t="str">
        <f>_xlfn.CONCAT(_xlfn.TEXTJOIN(" &amp; ",TRUE, B24:J24), " \\")</f>
        <v>Average SAT score &amp; 0.67470584 &amp; 0.8214048 &amp; 1370 &amp; 0 &amp; -61.42842 &amp; 0.1095191 &amp; 1.14951E-136 &amp; 0 \\</v>
      </c>
    </row>
    <row r="25" spans="2:12" x14ac:dyDescent="0.2">
      <c r="I25" s="4"/>
    </row>
    <row r="26" spans="2:12" x14ac:dyDescent="0.2">
      <c r="B26" s="1" t="s">
        <v>2</v>
      </c>
      <c r="C26" s="14" t="s">
        <v>0</v>
      </c>
      <c r="D26" s="20"/>
      <c r="E26" s="2" t="s">
        <v>1</v>
      </c>
      <c r="F26" s="17" t="s">
        <v>16</v>
      </c>
      <c r="G26" s="1" t="s">
        <v>9</v>
      </c>
      <c r="H26" s="1" t="s">
        <v>11</v>
      </c>
      <c r="I26" s="3" t="s">
        <v>10</v>
      </c>
      <c r="J26" s="3" t="s">
        <v>12</v>
      </c>
      <c r="L26" s="9" t="str">
        <f>_xlfn.TEXTJOIN(" &amp; ",TRUE, B26:J26)</f>
        <v>Variable &amp; r.sq &amp; df &amp; missing &amp; estimate.intercept &amp; estimate.slope &amp; pval.intercept &amp; pval.slope</v>
      </c>
    </row>
    <row r="27" spans="2:12" x14ac:dyDescent="0.2">
      <c r="B27" s="4" t="str">
        <f>+B19</f>
        <v>Student count</v>
      </c>
      <c r="C27" s="15" t="str">
        <f>TEXT(C19,"0.0000")</f>
        <v>0.0257</v>
      </c>
      <c r="D27" s="22"/>
      <c r="E27" s="12" t="str">
        <f>TEXT(E19,"0")</f>
        <v>1370</v>
      </c>
      <c r="F27" s="12" t="str">
        <f t="shared" ref="F27:F32" si="3">TEXT(F19,"0")</f>
        <v>0</v>
      </c>
      <c r="G27" s="12" t="str">
        <f>TEXT(G19,"0")</f>
        <v>53</v>
      </c>
      <c r="H27" s="12" t="str">
        <f t="shared" ref="H27:H32" si="4">TEXT(H19,"0.0000")</f>
        <v>0.0004</v>
      </c>
      <c r="I27" s="12" t="str">
        <f>TEXT(I19,"0.00E+00")</f>
        <v>0.00E+00</v>
      </c>
      <c r="J27" s="12" t="str">
        <f>TEXT(J19,"0.00E+00")</f>
        <v>1.45E-09</v>
      </c>
      <c r="L27" s="10" t="str">
        <f>_xlfn.CONCAT(_xlfn.TEXTJOIN(" &amp; ",TRUE, B27:J27), " \\")</f>
        <v>Student count &amp; 0.0257 &amp; 1370 &amp; 0 &amp; 53 &amp; 0.0004 &amp; 0.00E+00 &amp; 1.45E-09 \\</v>
      </c>
    </row>
    <row r="28" spans="2:12" x14ac:dyDescent="0.2">
      <c r="B28" s="4" t="str">
        <f t="shared" ref="B28:B32" si="5">+B20</f>
        <v>Admission rate</v>
      </c>
      <c r="C28" s="15" t="str">
        <f>TEXT(C20,"0.0000")</f>
        <v>0.0855</v>
      </c>
      <c r="D28" s="22"/>
      <c r="E28" s="12" t="str">
        <f>TEXT(E20,"0")</f>
        <v>1370</v>
      </c>
      <c r="F28" s="12" t="str">
        <f t="shared" si="3"/>
        <v>0</v>
      </c>
      <c r="G28" s="12" t="str">
        <f>TEXT(G20,"0")</f>
        <v>72</v>
      </c>
      <c r="H28" s="12" t="str">
        <f t="shared" si="4"/>
        <v>-27.4594</v>
      </c>
      <c r="I28" s="12" t="str">
        <f>TEXT(I20,"0.00E+00")</f>
        <v>1.86E-270</v>
      </c>
      <c r="J28" s="12" t="str">
        <f>TEXT(J20,"0.00E+00")</f>
        <v>1.12E-28</v>
      </c>
      <c r="L28" s="10" t="str">
        <f t="shared" ref="L28:L32" si="6">_xlfn.CONCAT(_xlfn.TEXTJOIN(" &amp; ",TRUE, B28:J28), " \\")</f>
        <v>Admission rate &amp; 0.0855 &amp; 1370 &amp; 0 &amp; 72 &amp; -27.4594 &amp; 1.86E-270 &amp; 1.12E-28 \\</v>
      </c>
    </row>
    <row r="29" spans="2:12" x14ac:dyDescent="0.2">
      <c r="B29" s="4" t="str">
        <f t="shared" si="5"/>
        <v>Average annual cost</v>
      </c>
      <c r="C29" s="15" t="str">
        <f>TEXT(C21,"0.0000")</f>
        <v>0.3485</v>
      </c>
      <c r="D29" s="22"/>
      <c r="E29" s="12" t="str">
        <f>TEXT(E21,"0")</f>
        <v>1370</v>
      </c>
      <c r="F29" s="12" t="str">
        <f t="shared" si="3"/>
        <v>0</v>
      </c>
      <c r="G29" s="12" t="str">
        <f>TEXT(G21,"0")</f>
        <v>29</v>
      </c>
      <c r="H29" s="12" t="str">
        <f t="shared" si="4"/>
        <v>0.0008</v>
      </c>
      <c r="I29" s="12" t="str">
        <f>TEXT(I21,"0.00E+00")</f>
        <v>5.53E-136</v>
      </c>
      <c r="J29" s="12" t="str">
        <f>TEXT(J21,"0.00E+00")</f>
        <v>7.18E-130</v>
      </c>
      <c r="L29" s="10" t="str">
        <f t="shared" si="6"/>
        <v>Average annual cost &amp; 0.3485 &amp; 1370 &amp; 0 &amp; 29 &amp; 0.0008 &amp; 5.53E-136 &amp; 7.18E-130 \\</v>
      </c>
    </row>
    <row r="30" spans="2:12" x14ac:dyDescent="0.2">
      <c r="B30" s="4" t="str">
        <f t="shared" si="5"/>
        <v>Average faculty salary</v>
      </c>
      <c r="C30" s="15" t="str">
        <f>TEXT(C22,"0.0000")</f>
        <v>0.3672</v>
      </c>
      <c r="D30" s="22"/>
      <c r="E30" s="12" t="str">
        <f>TEXT(E22,"0")</f>
        <v>1370</v>
      </c>
      <c r="F30" s="12" t="str">
        <f t="shared" si="3"/>
        <v>0</v>
      </c>
      <c r="G30" s="12" t="str">
        <f>TEXT(G22,"0")</f>
        <v>17</v>
      </c>
      <c r="H30" s="12" t="str">
        <f t="shared" si="4"/>
        <v>0.0050</v>
      </c>
      <c r="I30" s="12" t="str">
        <f>TEXT(I22,"0.00E+00")</f>
        <v>2.04E-33</v>
      </c>
      <c r="J30" s="12" t="str">
        <f>TEXT(J22,"0.00E+00")</f>
        <v>1.64E-138</v>
      </c>
      <c r="L30" s="10" t="str">
        <f t="shared" si="6"/>
        <v>Average faculty salary &amp; 0.3672 &amp; 1370 &amp; 0 &amp; 17 &amp; 0.0050 &amp; 2.04E-33 &amp; 1.64E-138 \\</v>
      </c>
    </row>
    <row r="31" spans="2:12" x14ac:dyDescent="0.2">
      <c r="B31" s="4" t="str">
        <f t="shared" si="5"/>
        <v>Pct w/ PELL grants</v>
      </c>
      <c r="C31" s="15" t="str">
        <f>TEXT(C23,"0.0000")</f>
        <v>0.5005</v>
      </c>
      <c r="D31" s="22"/>
      <c r="E31" s="12" t="str">
        <f>TEXT(E23,"0")</f>
        <v>1370</v>
      </c>
      <c r="F31" s="12" t="str">
        <f t="shared" si="3"/>
        <v>0</v>
      </c>
      <c r="G31" s="12" t="str">
        <f>TEXT(G23,"0")</f>
        <v>86</v>
      </c>
      <c r="H31" s="12" t="str">
        <f t="shared" si="4"/>
        <v>-85.9499</v>
      </c>
      <c r="I31" s="12" t="str">
        <f>TEXT(I23,"0.00E+00")</f>
        <v>0.00E+00</v>
      </c>
      <c r="J31" s="12" t="str">
        <f>TEXT(J23,"0.00E+00")</f>
        <v>5.62E-209</v>
      </c>
      <c r="L31" s="10" t="str">
        <f t="shared" si="6"/>
        <v>Pct w/ PELL grants &amp; 0.5005 &amp; 1370 &amp; 0 &amp; 86 &amp; -85.9499 &amp; 0.00E+00 &amp; 5.62E-209 \\</v>
      </c>
    </row>
    <row r="32" spans="2:12" x14ac:dyDescent="0.2">
      <c r="B32" s="4" t="str">
        <f t="shared" si="5"/>
        <v>Average SAT score</v>
      </c>
      <c r="C32" s="15" t="str">
        <f>TEXT(C24,"0.0000")</f>
        <v>0.6747</v>
      </c>
      <c r="D32" s="22"/>
      <c r="E32" s="12" t="str">
        <f>TEXT(E24,"0")</f>
        <v>1370</v>
      </c>
      <c r="F32" s="12" t="str">
        <f t="shared" si="3"/>
        <v>0</v>
      </c>
      <c r="G32" s="12" t="str">
        <f>TEXT(G24,"0")</f>
        <v>-61</v>
      </c>
      <c r="H32" s="12" t="str">
        <f t="shared" si="4"/>
        <v>0.1095</v>
      </c>
      <c r="I32" s="12" t="str">
        <f>TEXT(I24,"0.00E+00")</f>
        <v>1.15E-136</v>
      </c>
      <c r="J32" s="12" t="str">
        <f>TEXT(J24,"0.00E+00")</f>
        <v>0.00E+00</v>
      </c>
      <c r="L32" s="10" t="str">
        <f t="shared" si="6"/>
        <v>Average SAT score &amp; 0.6747 &amp; 1370 &amp; 0 &amp; -61 &amp; 0.1095 &amp; 1.15E-136 &amp; 0.00E+00 \\</v>
      </c>
    </row>
    <row r="33" spans="1:21" x14ac:dyDescent="0.2">
      <c r="I33" s="12"/>
    </row>
    <row r="34" spans="1:21" x14ac:dyDescent="0.2">
      <c r="G34" s="16">
        <f>1/H2</f>
        <v>2735.3053243538729</v>
      </c>
    </row>
    <row r="38" spans="1:21" x14ac:dyDescent="0.2">
      <c r="B38" s="17" t="s">
        <v>2</v>
      </c>
      <c r="C38" s="25" t="s">
        <v>0</v>
      </c>
      <c r="D38" s="23" t="s">
        <v>15</v>
      </c>
      <c r="E38" s="17" t="s">
        <v>1</v>
      </c>
      <c r="F38" s="17"/>
      <c r="G38" s="17" t="s">
        <v>9</v>
      </c>
      <c r="H38" s="17" t="s">
        <v>10</v>
      </c>
      <c r="I38" s="17" t="s">
        <v>11</v>
      </c>
      <c r="J38" s="17" t="s">
        <v>12</v>
      </c>
    </row>
    <row r="39" spans="1:21" x14ac:dyDescent="0.2">
      <c r="A39" s="4">
        <f>SQRT(C39)</f>
        <v>0.16018567351670374</v>
      </c>
      <c r="B39" s="18" t="s">
        <v>3</v>
      </c>
      <c r="C39" s="26">
        <v>2.565945E-2</v>
      </c>
      <c r="D39" s="24">
        <v>0.16018569999999999</v>
      </c>
      <c r="E39" s="18">
        <v>1370</v>
      </c>
      <c r="F39" s="18"/>
      <c r="G39" s="18">
        <v>52.589619999999996</v>
      </c>
      <c r="H39" s="19">
        <v>0</v>
      </c>
      <c r="I39" s="19">
        <v>3.990841E-4</v>
      </c>
      <c r="J39" s="19">
        <v>1.451339E-9</v>
      </c>
    </row>
    <row r="40" spans="1:21" x14ac:dyDescent="0.2">
      <c r="A40" s="4">
        <f t="shared" ref="A40:A44" si="7">SQRT(C40)</f>
        <v>0.60594349571556594</v>
      </c>
      <c r="B40" s="18" t="s">
        <v>4</v>
      </c>
      <c r="C40" s="26">
        <v>0.36716752000000002</v>
      </c>
      <c r="D40" s="24">
        <v>0.60594349999999997</v>
      </c>
      <c r="E40" s="18">
        <v>1370</v>
      </c>
      <c r="F40" s="18"/>
      <c r="G40" s="18">
        <v>17.140170000000001</v>
      </c>
      <c r="H40" s="19">
        <v>2.0354979999999998E-33</v>
      </c>
      <c r="I40" s="19">
        <v>5.0174410000000001E-3</v>
      </c>
      <c r="J40" s="19">
        <v>1.6443280000000001E-138</v>
      </c>
    </row>
    <row r="41" spans="1:21" x14ac:dyDescent="0.2">
      <c r="A41" s="4">
        <f t="shared" si="7"/>
        <v>0.59037522813885068</v>
      </c>
      <c r="B41" s="18" t="s">
        <v>5</v>
      </c>
      <c r="C41" s="26">
        <v>0.34854290999999998</v>
      </c>
      <c r="D41" s="24">
        <v>0.59037519999999999</v>
      </c>
      <c r="E41" s="18">
        <v>1370</v>
      </c>
      <c r="F41" s="18"/>
      <c r="G41" s="18">
        <v>28.78023</v>
      </c>
      <c r="H41" s="19">
        <v>5.5286980000000004E-136</v>
      </c>
      <c r="I41" s="19">
        <v>8.0327030000000002E-4</v>
      </c>
      <c r="J41" s="19">
        <v>7.1812869999999997E-130</v>
      </c>
    </row>
    <row r="42" spans="1:21" x14ac:dyDescent="0.2">
      <c r="A42" s="4">
        <f t="shared" si="7"/>
        <v>0.82140479667457511</v>
      </c>
      <c r="B42" s="18" t="s">
        <v>6</v>
      </c>
      <c r="C42" s="26">
        <v>0.67470584</v>
      </c>
      <c r="D42" s="24">
        <v>0.82140480000000005</v>
      </c>
      <c r="E42" s="18">
        <v>1370</v>
      </c>
      <c r="F42" s="18"/>
      <c r="G42" s="18">
        <v>-61.428420000000003</v>
      </c>
      <c r="H42" s="19">
        <v>1.1495099999999999E-136</v>
      </c>
      <c r="I42" s="19">
        <v>0.10951909999999999</v>
      </c>
      <c r="J42" s="19">
        <v>0</v>
      </c>
      <c r="L42" s="12"/>
    </row>
    <row r="43" spans="1:21" x14ac:dyDescent="0.2">
      <c r="A43" s="4">
        <f t="shared" si="7"/>
        <v>0.70747568862823829</v>
      </c>
      <c r="B43" s="18" t="s">
        <v>7</v>
      </c>
      <c r="C43" s="26">
        <v>0.50052185000000005</v>
      </c>
      <c r="D43" s="24">
        <v>0.70747570000000004</v>
      </c>
      <c r="E43" s="18">
        <v>1370</v>
      </c>
      <c r="F43" s="18"/>
      <c r="G43" s="18">
        <v>86.268190000000004</v>
      </c>
      <c r="H43" s="19">
        <v>0</v>
      </c>
      <c r="I43" s="19">
        <v>-85.9499</v>
      </c>
      <c r="J43" s="19">
        <v>5.6240489999999995E-209</v>
      </c>
      <c r="M43" s="17"/>
      <c r="N43" s="17"/>
      <c r="O43" s="17"/>
      <c r="P43" s="17"/>
      <c r="Q43" s="17"/>
      <c r="R43" s="17"/>
      <c r="S43" s="17"/>
      <c r="T43" s="17"/>
      <c r="U43" s="17"/>
    </row>
    <row r="44" spans="1:21" x14ac:dyDescent="0.2">
      <c r="A44" s="4">
        <f t="shared" si="7"/>
        <v>0.29244079742744516</v>
      </c>
      <c r="B44" s="18" t="s">
        <v>8</v>
      </c>
      <c r="C44" s="26">
        <v>8.5521620000000007E-2</v>
      </c>
      <c r="D44" s="24">
        <v>0.2924408</v>
      </c>
      <c r="E44" s="18">
        <v>1370</v>
      </c>
      <c r="F44" s="18"/>
      <c r="G44" s="18">
        <v>72.428659999999994</v>
      </c>
      <c r="H44" s="19">
        <v>1.8599429999999999E-270</v>
      </c>
      <c r="I44" s="19">
        <v>-27.459379999999999</v>
      </c>
      <c r="J44" s="18">
        <v>1.120007</v>
      </c>
      <c r="M44" s="18"/>
      <c r="N44" s="18"/>
      <c r="O44" s="18"/>
      <c r="P44" s="18"/>
      <c r="Q44" s="18"/>
      <c r="R44" s="18"/>
      <c r="S44" s="19"/>
      <c r="T44" s="19"/>
      <c r="U44" s="19"/>
    </row>
    <row r="45" spans="1:21" x14ac:dyDescent="0.2">
      <c r="A45" s="4">
        <f>SUM(A39:A44)</f>
        <v>3.1778256801013791</v>
      </c>
      <c r="M45" s="18"/>
      <c r="N45" s="18"/>
      <c r="O45" s="18"/>
      <c r="P45" s="18"/>
      <c r="Q45" s="18"/>
      <c r="R45" s="18"/>
      <c r="S45" s="19"/>
      <c r="T45" s="19"/>
      <c r="U45" s="19"/>
    </row>
    <row r="46" spans="1:21" x14ac:dyDescent="0.2">
      <c r="B46" s="17" t="s">
        <v>2</v>
      </c>
      <c r="C46" s="25" t="s">
        <v>0</v>
      </c>
      <c r="D46" s="23" t="s">
        <v>15</v>
      </c>
      <c r="E46" s="17" t="s">
        <v>1</v>
      </c>
      <c r="F46" s="17" t="s">
        <v>16</v>
      </c>
      <c r="G46" s="17" t="s">
        <v>9</v>
      </c>
      <c r="H46" s="17" t="s">
        <v>10</v>
      </c>
      <c r="I46" s="17" t="s">
        <v>11</v>
      </c>
      <c r="J46" s="17" t="s">
        <v>12</v>
      </c>
      <c r="M46" s="18"/>
      <c r="N46" s="18"/>
      <c r="O46" s="18"/>
      <c r="P46" s="18"/>
      <c r="Q46" s="18"/>
      <c r="R46" s="18"/>
      <c r="S46" s="19"/>
      <c r="T46" s="19"/>
      <c r="U46" s="19"/>
    </row>
    <row r="47" spans="1:21" x14ac:dyDescent="0.2">
      <c r="A47" s="4">
        <f>SQRT(C47)</f>
        <v>0.12229856908402485</v>
      </c>
      <c r="B47" s="18" t="s">
        <v>3</v>
      </c>
      <c r="C47" s="26">
        <v>1.495694E-2</v>
      </c>
      <c r="D47" s="24">
        <v>0.12229859999999999</v>
      </c>
      <c r="E47" s="18">
        <v>2446</v>
      </c>
      <c r="F47" s="18">
        <v>5356</v>
      </c>
      <c r="G47" s="18">
        <v>46.096690000000002</v>
      </c>
      <c r="H47" s="19">
        <v>0</v>
      </c>
      <c r="I47" s="19">
        <v>3.6558990000000002E-4</v>
      </c>
      <c r="J47" s="19">
        <v>7.6277220000000002E-10</v>
      </c>
      <c r="M47" s="18"/>
      <c r="N47" s="18"/>
      <c r="O47" s="18"/>
      <c r="P47" s="18"/>
      <c r="Q47" s="18"/>
      <c r="R47" s="18"/>
      <c r="S47" s="19"/>
      <c r="T47" s="19"/>
      <c r="U47" s="19"/>
    </row>
    <row r="48" spans="1:21" x14ac:dyDescent="0.2">
      <c r="A48" s="4">
        <f t="shared" ref="A48:A52" si="8">SQRT(C48)</f>
        <v>0.52289702619158196</v>
      </c>
      <c r="B48" s="18" t="s">
        <v>4</v>
      </c>
      <c r="C48" s="26">
        <v>0.27342129999999998</v>
      </c>
      <c r="D48" s="24">
        <v>0.52289699999999995</v>
      </c>
      <c r="E48" s="18">
        <v>2428</v>
      </c>
      <c r="F48" s="18">
        <v>5374</v>
      </c>
      <c r="G48" s="18">
        <v>17.091930000000001</v>
      </c>
      <c r="H48" s="19">
        <v>7.069254E-55</v>
      </c>
      <c r="I48" s="19">
        <v>4.7276210000000004E-3</v>
      </c>
      <c r="J48" s="19">
        <v>7.4163659999999998E-171</v>
      </c>
      <c r="M48" s="18"/>
      <c r="N48" s="18"/>
      <c r="O48" s="18"/>
      <c r="P48" s="18"/>
      <c r="Q48" s="18"/>
      <c r="R48" s="18"/>
      <c r="S48" s="19"/>
      <c r="T48" s="19"/>
      <c r="U48" s="19"/>
    </row>
    <row r="49" spans="1:21" x14ac:dyDescent="0.2">
      <c r="A49" s="4">
        <f t="shared" si="8"/>
        <v>0.53798307594198536</v>
      </c>
      <c r="B49" s="18" t="s">
        <v>5</v>
      </c>
      <c r="C49" s="26">
        <v>0.28942579000000002</v>
      </c>
      <c r="D49" s="24">
        <v>0.53798310000000005</v>
      </c>
      <c r="E49" s="18">
        <v>2385</v>
      </c>
      <c r="F49" s="18">
        <v>5417</v>
      </c>
      <c r="G49" s="18">
        <v>20.659410000000001</v>
      </c>
      <c r="H49" s="19">
        <v>2.7412869999999999E-98</v>
      </c>
      <c r="I49" s="19">
        <v>9.1901329999999999E-4</v>
      </c>
      <c r="J49" s="19">
        <v>2.0364209999999999E-179</v>
      </c>
      <c r="M49" s="18"/>
      <c r="N49" s="18"/>
      <c r="O49" s="18"/>
      <c r="P49" s="18"/>
      <c r="Q49" s="18"/>
      <c r="R49" s="18"/>
      <c r="S49" s="19"/>
      <c r="T49" s="19"/>
      <c r="U49" s="19"/>
    </row>
    <row r="50" spans="1:21" x14ac:dyDescent="0.2">
      <c r="A50" s="4">
        <f t="shared" si="8"/>
        <v>0.81369107159904364</v>
      </c>
      <c r="B50" s="18" t="s">
        <v>6</v>
      </c>
      <c r="C50" s="26">
        <v>0.66209315999999996</v>
      </c>
      <c r="D50" s="24">
        <v>0.8136911</v>
      </c>
      <c r="E50" s="18">
        <v>1375</v>
      </c>
      <c r="F50" s="18">
        <v>6427</v>
      </c>
      <c r="G50" s="18">
        <v>-60.516309999999997</v>
      </c>
      <c r="H50" s="19">
        <v>1.8179319999999999E-129</v>
      </c>
      <c r="I50" s="19">
        <v>0.1087605</v>
      </c>
      <c r="J50" s="19">
        <v>0</v>
      </c>
    </row>
    <row r="51" spans="1:21" x14ac:dyDescent="0.2">
      <c r="A51" s="4">
        <f t="shared" si="8"/>
        <v>0.53281414207958111</v>
      </c>
      <c r="B51" s="18" t="s">
        <v>7</v>
      </c>
      <c r="C51" s="26">
        <v>0.28389091</v>
      </c>
      <c r="D51" s="24">
        <v>0.53281409999999996</v>
      </c>
      <c r="E51" s="18">
        <v>2444</v>
      </c>
      <c r="F51" s="18">
        <v>5358</v>
      </c>
      <c r="G51" s="18">
        <v>73.241370000000003</v>
      </c>
      <c r="H51" s="19">
        <v>0</v>
      </c>
      <c r="I51" s="19">
        <v>-55.719990000000003</v>
      </c>
      <c r="J51" s="19">
        <v>1.117018E-179</v>
      </c>
    </row>
    <row r="52" spans="1:21" x14ac:dyDescent="0.2">
      <c r="A52" s="4">
        <f t="shared" si="8"/>
        <v>0.32174590906490169</v>
      </c>
      <c r="B52" s="18" t="s">
        <v>8</v>
      </c>
      <c r="C52" s="26">
        <v>0.10352043</v>
      </c>
      <c r="D52" s="24">
        <v>0.32174589999999997</v>
      </c>
      <c r="E52" s="18">
        <v>1794</v>
      </c>
      <c r="F52" s="18">
        <v>6008</v>
      </c>
      <c r="G52" s="18">
        <v>72.895169999999993</v>
      </c>
      <c r="H52" s="19">
        <v>0</v>
      </c>
      <c r="I52" s="19">
        <v>-31.480969999999999</v>
      </c>
      <c r="J52" s="19">
        <v>9.4624049999999995E-45</v>
      </c>
    </row>
    <row r="53" spans="1:21" x14ac:dyDescent="0.2">
      <c r="A53" s="4">
        <f>SUM(A47:A52)</f>
        <v>2.8514297939611182</v>
      </c>
    </row>
  </sheetData>
  <sortState ref="A19:L24">
    <sortCondition ref="C19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2018-11-11T11:26:13Z</dcterms:created>
  <dcterms:modified xsi:type="dcterms:W3CDTF">2018-11-13T17:34:32Z</dcterms:modified>
</cp:coreProperties>
</file>