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\Ex\"/>
    </mc:Choice>
  </mc:AlternateContent>
  <bookViews>
    <workbookView xWindow="0" yWindow="4500" windowWidth="20490" windowHeight="9075" activeTab="2"/>
  </bookViews>
  <sheets>
    <sheet name="Варіаційний ряд" sheetId="3" r:id="rId1"/>
    <sheet name="Sheet1" sheetId="1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4" l="1"/>
  <c r="J3" i="4"/>
  <c r="K4" i="4"/>
  <c r="L4" i="4"/>
  <c r="D3" i="4"/>
  <c r="E3" i="4"/>
  <c r="I4" i="4"/>
  <c r="I3" i="4"/>
  <c r="N10" i="4"/>
  <c r="Q3" i="4"/>
  <c r="Q2" i="4"/>
  <c r="Q9" i="1"/>
  <c r="M12" i="1"/>
  <c r="I6" i="1"/>
  <c r="J8" i="1"/>
  <c r="C8" i="1"/>
  <c r="D8" i="1"/>
  <c r="E8" i="1"/>
  <c r="F8" i="1"/>
  <c r="G8" i="1"/>
  <c r="H8" i="1"/>
  <c r="I8" i="1"/>
  <c r="B8" i="1"/>
  <c r="I7" i="1"/>
  <c r="I11" i="1"/>
  <c r="B6" i="1"/>
  <c r="C6" i="1"/>
  <c r="H6" i="1"/>
  <c r="M3" i="4"/>
  <c r="M6" i="1"/>
  <c r="G3" i="4" l="1"/>
  <c r="Q10" i="4" l="1"/>
  <c r="P15" i="1" l="1"/>
  <c r="P13" i="1"/>
  <c r="P10" i="1"/>
  <c r="P11" i="1" s="1"/>
  <c r="P9" i="1"/>
  <c r="P8" i="1"/>
  <c r="P7" i="1"/>
  <c r="B2" i="1"/>
  <c r="A3" i="4" l="1"/>
  <c r="B11" i="1"/>
  <c r="D3" i="1" l="1" a="1"/>
  <c r="F3" i="1" l="1" a="1"/>
  <c r="J3" i="1" l="1" a="1"/>
  <c r="L3" i="1" l="1" a="1"/>
  <c r="N3" i="1" l="1" a="1"/>
  <c r="P3" i="1" l="1" a="1"/>
  <c r="Q7" i="4"/>
  <c r="C11" i="1"/>
  <c r="D11" i="1" s="1"/>
  <c r="E11" i="1" s="1"/>
  <c r="F11" i="1" s="1"/>
  <c r="G11" i="1" s="1"/>
  <c r="H11" i="1" s="1"/>
  <c r="J11" i="1" s="1"/>
  <c r="C2" i="1"/>
  <c r="B3" i="1"/>
  <c r="B3" i="4" l="1"/>
  <c r="D2" i="1"/>
  <c r="B7" i="1"/>
  <c r="C3" i="4"/>
  <c r="D3" i="1" l="1"/>
  <c r="E2" i="1"/>
  <c r="A4" i="4"/>
  <c r="B4" i="4" l="1"/>
  <c r="F2" i="1"/>
  <c r="G2" i="1"/>
  <c r="C7" i="1"/>
  <c r="C4" i="4"/>
  <c r="B9" i="1"/>
  <c r="B5" i="4" l="1"/>
  <c r="H2" i="1"/>
  <c r="A5" i="4"/>
  <c r="D6" i="1"/>
  <c r="F3" i="1"/>
  <c r="M4" i="4"/>
  <c r="C5" i="4" l="1"/>
  <c r="D7" i="1"/>
  <c r="D9" i="1" s="1"/>
  <c r="I2" i="1"/>
  <c r="E6" i="1" s="1"/>
  <c r="A6" i="4"/>
  <c r="C9" i="1"/>
  <c r="H3" i="1" l="1"/>
  <c r="C6" i="4" s="1"/>
  <c r="B6" i="4"/>
  <c r="J2" i="1"/>
  <c r="M5" i="4"/>
  <c r="E7" i="1" l="1"/>
  <c r="E9" i="1" s="1"/>
  <c r="M6" i="4"/>
  <c r="J3" i="1"/>
  <c r="A7" i="4"/>
  <c r="K2" i="1"/>
  <c r="F6" i="1" s="1"/>
  <c r="C7" i="4" l="1"/>
  <c r="F7" i="1"/>
  <c r="L2" i="1"/>
  <c r="B7" i="4"/>
  <c r="M2" i="1" l="1"/>
  <c r="L3" i="1" s="1"/>
  <c r="A8" i="4"/>
  <c r="F9" i="1"/>
  <c r="M7" i="4"/>
  <c r="C8" i="4" l="1"/>
  <c r="G7" i="1"/>
  <c r="N2" i="1"/>
  <c r="B8" i="4"/>
  <c r="G6" i="1"/>
  <c r="G9" i="1" l="1"/>
  <c r="O2" i="1"/>
  <c r="N3" i="1"/>
  <c r="A9" i="4"/>
  <c r="M8" i="4"/>
  <c r="C9" i="4" l="1"/>
  <c r="H7" i="1"/>
  <c r="H9" i="1" s="1"/>
  <c r="P2" i="1"/>
  <c r="B9" i="4"/>
  <c r="A10" i="4" l="1"/>
  <c r="Q2" i="1"/>
  <c r="B10" i="4" s="1"/>
  <c r="M9" i="4"/>
  <c r="P3" i="1" l="1"/>
  <c r="C10" i="4" s="1"/>
  <c r="Q7" i="1" l="1"/>
  <c r="R3" i="1"/>
  <c r="C12" i="1" s="1"/>
  <c r="I9" i="1"/>
  <c r="J9" i="1" s="1"/>
  <c r="M10" i="4"/>
  <c r="C11" i="4"/>
  <c r="B12" i="1"/>
  <c r="B13" i="1" s="1"/>
  <c r="Q8" i="1"/>
  <c r="D12" i="1"/>
  <c r="I12" i="1" l="1"/>
  <c r="H12" i="1"/>
  <c r="G12" i="1"/>
  <c r="E12" i="1"/>
  <c r="Q10" i="1"/>
  <c r="Q11" i="1" s="1"/>
  <c r="J7" i="1"/>
  <c r="F12" i="1"/>
  <c r="C13" i="1"/>
  <c r="D13" i="1" s="1"/>
  <c r="E13" i="1" s="1"/>
  <c r="Q12" i="1"/>
  <c r="Q14" i="1" l="1"/>
  <c r="M14" i="1"/>
  <c r="F13" i="1"/>
  <c r="G13" i="1" s="1"/>
  <c r="H13" i="1" s="1"/>
  <c r="I13" i="1" s="1"/>
  <c r="J13" i="1" s="1"/>
  <c r="M15" i="1"/>
  <c r="Q15" i="1"/>
  <c r="Q13" i="1"/>
  <c r="F3" i="4"/>
  <c r="H3" i="4" s="1"/>
  <c r="K3" i="4" s="1"/>
  <c r="L3" i="4" s="1"/>
  <c r="D4" i="4"/>
  <c r="F4" i="4" s="1"/>
  <c r="E4" i="4"/>
  <c r="G4" i="4" s="1"/>
  <c r="E5" i="4"/>
  <c r="G5" i="4" s="1"/>
  <c r="D5" i="4"/>
  <c r="F5" i="4" s="1"/>
  <c r="D6" i="4"/>
  <c r="F6" i="4" s="1"/>
  <c r="E6" i="4"/>
  <c r="G6" i="4" s="1"/>
  <c r="D7" i="4"/>
  <c r="F7" i="4" s="1"/>
  <c r="E7" i="4"/>
  <c r="G7" i="4" s="1"/>
  <c r="H7" i="4" s="1"/>
  <c r="I7" i="4" s="1"/>
  <c r="D8" i="4"/>
  <c r="F8" i="4" s="1"/>
  <c r="E8" i="4"/>
  <c r="G8" i="4" s="1"/>
  <c r="D9" i="4"/>
  <c r="F9" i="4" s="1"/>
  <c r="E9" i="4"/>
  <c r="G9" i="4" s="1"/>
  <c r="H9" i="4" s="1"/>
  <c r="I9" i="4" s="1"/>
  <c r="E10" i="4"/>
  <c r="G10" i="4" s="1"/>
  <c r="H10" i="4" s="1"/>
  <c r="I10" i="4" s="1"/>
  <c r="D10" i="4"/>
  <c r="F10" i="4" s="1"/>
  <c r="H5" i="4" l="1"/>
  <c r="I5" i="4" s="1"/>
  <c r="H8" i="4"/>
  <c r="I8" i="4" s="1"/>
  <c r="H6" i="4"/>
  <c r="I6" i="4" s="1"/>
  <c r="J6" i="4" s="1"/>
  <c r="K6" i="4" s="1"/>
  <c r="L6" i="4" s="1"/>
  <c r="H4" i="4"/>
  <c r="J10" i="4"/>
  <c r="K10" i="4" s="1"/>
  <c r="L10" i="4" s="1"/>
  <c r="J5" i="4"/>
  <c r="K5" i="4" s="1"/>
  <c r="L5" i="4" s="1"/>
  <c r="N5" i="4"/>
  <c r="J7" i="4"/>
  <c r="K7" i="4" s="1"/>
  <c r="L7" i="4" s="1"/>
  <c r="N7" i="4"/>
  <c r="J9" i="4"/>
  <c r="K9" i="4" s="1"/>
  <c r="L9" i="4" s="1"/>
  <c r="N9" i="4"/>
  <c r="J8" i="4"/>
  <c r="K8" i="4" s="1"/>
  <c r="L8" i="4" s="1"/>
  <c r="N8" i="4"/>
  <c r="I11" i="4" l="1"/>
  <c r="N4" i="4"/>
  <c r="J4" i="4"/>
  <c r="N6" i="4"/>
  <c r="N11" i="4" l="1"/>
  <c r="L11" i="4"/>
  <c r="Q5" i="4" s="1"/>
</calcChain>
</file>

<file path=xl/sharedStrings.xml><?xml version="1.0" encoding="utf-8"?>
<sst xmlns="http://schemas.openxmlformats.org/spreadsheetml/2006/main" count="70" uniqueCount="49">
  <si>
    <t>Числові характеристики</t>
  </si>
  <si>
    <t>-</t>
  </si>
  <si>
    <t>№</t>
  </si>
  <si>
    <t>∑</t>
  </si>
  <si>
    <t>Довірчий інтервал</t>
  </si>
  <si>
    <t>h</t>
  </si>
  <si>
    <t>l</t>
  </si>
  <si>
    <t>Mo</t>
  </si>
  <si>
    <t>Me</t>
  </si>
  <si>
    <t>x</t>
  </si>
  <si>
    <t>D</t>
  </si>
  <si>
    <t>σ</t>
  </si>
  <si>
    <t>μ₃</t>
  </si>
  <si>
    <t>As</t>
  </si>
  <si>
    <t>μ₄</t>
  </si>
  <si>
    <t>Es</t>
  </si>
  <si>
    <t>exel F</t>
  </si>
  <si>
    <t>F</t>
  </si>
  <si>
    <r>
      <t>x</t>
    </r>
    <r>
      <rPr>
        <vertAlign val="subscript"/>
        <sz val="11"/>
        <rFont val="Consolas"/>
        <family val="3"/>
        <charset val="204"/>
      </rPr>
      <t>i</t>
    </r>
  </si>
  <si>
    <r>
      <t>x</t>
    </r>
    <r>
      <rPr>
        <vertAlign val="subscript"/>
        <sz val="11"/>
        <rFont val="Consolas"/>
        <family val="3"/>
        <charset val="204"/>
      </rPr>
      <t>i+1</t>
    </r>
  </si>
  <si>
    <r>
      <t>x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-x</t>
    </r>
    <r>
      <rPr>
        <vertAlign val="subscript"/>
        <sz val="11"/>
        <color theme="1"/>
        <rFont val="Consolas"/>
        <family val="3"/>
        <charset val="204"/>
      </rPr>
      <t>i+1</t>
    </r>
  </si>
  <si>
    <r>
      <t>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</si>
  <si>
    <r>
      <t>x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*</t>
    </r>
  </si>
  <si>
    <r>
      <t>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  <r>
      <rPr>
        <sz val="11"/>
        <color theme="1"/>
        <rFont val="Consolas"/>
        <family val="3"/>
        <charset val="204"/>
      </rPr>
      <t>/n</t>
    </r>
  </si>
  <si>
    <r>
      <t>∑n</t>
    </r>
    <r>
      <rPr>
        <vertAlign val="subscript"/>
        <sz val="11"/>
        <color theme="1"/>
        <rFont val="Consolas"/>
        <family val="3"/>
        <charset val="204"/>
      </rPr>
      <t>i</t>
    </r>
    <r>
      <rPr>
        <vertAlign val="superscript"/>
        <sz val="11"/>
        <color theme="1"/>
        <rFont val="Consolas"/>
        <family val="3"/>
        <charset val="204"/>
      </rPr>
      <t>*</t>
    </r>
    <r>
      <rPr>
        <sz val="11"/>
        <color theme="1"/>
        <rFont val="Consolas"/>
        <family val="3"/>
        <charset val="204"/>
      </rPr>
      <t>/n</t>
    </r>
  </si>
  <si>
    <t>t</t>
  </si>
  <si>
    <t>x-t*σ/√n</t>
  </si>
  <si>
    <t>x+t*σ/√n</t>
  </si>
  <si>
    <r>
      <t>x</t>
    </r>
    <r>
      <rPr>
        <vertAlign val="subscript"/>
        <sz val="11"/>
        <color theme="1"/>
        <rFont val="Consolas"/>
        <family val="3"/>
        <charset val="204"/>
      </rPr>
      <t>i</t>
    </r>
  </si>
  <si>
    <r>
      <t>x</t>
    </r>
    <r>
      <rPr>
        <vertAlign val="subscript"/>
        <sz val="11"/>
        <color theme="1"/>
        <rFont val="Consolas"/>
        <family val="3"/>
        <charset val="204"/>
      </rPr>
      <t>i+1</t>
    </r>
  </si>
  <si>
    <r>
      <t>n*</t>
    </r>
    <r>
      <rPr>
        <vertAlign val="subscript"/>
        <sz val="11"/>
        <color theme="1"/>
        <rFont val="Consolas"/>
        <family val="3"/>
        <charset val="204"/>
      </rPr>
      <t>i</t>
    </r>
  </si>
  <si>
    <r>
      <t>z</t>
    </r>
    <r>
      <rPr>
        <vertAlign val="subscript"/>
        <sz val="11"/>
        <color theme="1"/>
        <rFont val="Consolas"/>
        <family val="3"/>
        <charset val="204"/>
      </rPr>
      <t>i</t>
    </r>
  </si>
  <si>
    <r>
      <t>z</t>
    </r>
    <r>
      <rPr>
        <vertAlign val="subscript"/>
        <sz val="11"/>
        <color theme="1"/>
        <rFont val="Consolas"/>
        <family val="3"/>
        <charset val="204"/>
      </rPr>
      <t>i+1</t>
    </r>
  </si>
  <si>
    <r>
      <t>Ф(z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)</t>
    </r>
  </si>
  <si>
    <r>
      <t>Ф(z</t>
    </r>
    <r>
      <rPr>
        <vertAlign val="subscript"/>
        <sz val="11"/>
        <color theme="1"/>
        <rFont val="Consolas"/>
        <family val="3"/>
        <charset val="204"/>
      </rPr>
      <t>i+1</t>
    </r>
    <r>
      <rPr>
        <sz val="11"/>
        <color theme="1"/>
        <rFont val="Consolas"/>
        <family val="3"/>
        <charset val="204"/>
      </rPr>
      <t>)</t>
    </r>
  </si>
  <si>
    <r>
      <t>np</t>
    </r>
    <r>
      <rPr>
        <vertAlign val="subscript"/>
        <sz val="11"/>
        <color theme="1"/>
        <rFont val="Consolas"/>
        <family val="3"/>
        <charset val="204"/>
      </rPr>
      <t>i</t>
    </r>
  </si>
  <si>
    <r>
      <t>n*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-np</t>
    </r>
    <r>
      <rPr>
        <vertAlign val="subscript"/>
        <sz val="11"/>
        <color theme="1"/>
        <rFont val="Consolas"/>
        <family val="3"/>
        <charset val="204"/>
      </rPr>
      <t>i</t>
    </r>
  </si>
  <si>
    <r>
      <t>(n*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-np</t>
    </r>
    <r>
      <rPr>
        <vertAlign val="subscript"/>
        <sz val="11"/>
        <color theme="1"/>
        <rFont val="Consolas"/>
        <family val="3"/>
        <charset val="204"/>
      </rPr>
      <t>i</t>
    </r>
    <r>
      <rPr>
        <sz val="11"/>
        <color theme="1"/>
        <rFont val="Consolas"/>
        <family val="3"/>
        <charset val="204"/>
      </rPr>
      <t>)</t>
    </r>
    <r>
      <rPr>
        <vertAlign val="superscript"/>
        <sz val="11"/>
        <color theme="1"/>
        <rFont val="Consolas"/>
        <family val="3"/>
        <charset val="204"/>
      </rPr>
      <t>2</t>
    </r>
  </si>
  <si>
    <r>
      <t>n*</t>
    </r>
    <r>
      <rPr>
        <vertAlign val="superscript"/>
        <sz val="11"/>
        <color theme="1"/>
        <rFont val="Consolas"/>
        <family val="3"/>
        <charset val="204"/>
      </rPr>
      <t>2</t>
    </r>
    <r>
      <rPr>
        <vertAlign val="subscript"/>
        <sz val="11"/>
        <color theme="1"/>
        <rFont val="Consolas"/>
        <family val="3"/>
        <charset val="204"/>
      </rPr>
      <t>i</t>
    </r>
  </si>
  <si>
    <t>Ф(zi+1)-Ф(zi)</t>
  </si>
  <si>
    <t>k=l-s-1</t>
  </si>
  <si>
    <t>x^2кр(0.01;5)</t>
  </si>
  <si>
    <t>s</t>
  </si>
  <si>
    <t xml:space="preserve">H1: дана вибірка не відповідає нормальному закону </t>
  </si>
  <si>
    <t>Оскільки X^2сп &gt; X^2кр, то НЕ приймається висунута гіпотеза про нормальний закон розподіл.</t>
  </si>
  <si>
    <t>χ²сп</t>
  </si>
  <si>
    <t>xi*ni</t>
  </si>
  <si>
    <t>xi^2*ni</t>
  </si>
  <si>
    <t xml:space="preserve">H0: даний розподіл не відповідає нормальному закону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</si>
</sst>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Consolas"/>
      <family val="3"/>
      <charset val="204"/>
    </font>
    <font>
      <vertAlign val="subscript"/>
      <sz val="11"/>
      <name val="Consolas"/>
      <family val="3"/>
      <charset val="204"/>
    </font>
    <font>
      <sz val="11"/>
      <color theme="1"/>
      <name val="Consolas"/>
      <family val="3"/>
      <charset val="204"/>
    </font>
    <font>
      <vertAlign val="subscript"/>
      <sz val="11"/>
      <color theme="1"/>
      <name val="Consolas"/>
      <family val="3"/>
      <charset val="204"/>
    </font>
    <font>
      <vertAlign val="superscript"/>
      <sz val="11"/>
      <color theme="1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sz val="11"/>
      <color rgb="FF202124"/>
      <name val="Consolas"/>
      <family val="3"/>
      <charset val="204"/>
    </font>
    <font>
      <b/>
      <sz val="11"/>
      <name val="Consolas"/>
      <family val="3"/>
      <charset val="204"/>
    </font>
    <font>
      <sz val="8"/>
      <color theme="1"/>
      <name val="Consolas"/>
      <family val="3"/>
      <charset val="204"/>
    </font>
    <font>
      <sz val="9"/>
      <color theme="1"/>
      <name val="Consolas"/>
      <family val="3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Fill="1"/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vertical="center"/>
    </xf>
    <xf numFmtId="0" fontId="6" fillId="3" borderId="0" xfId="0" applyFont="1" applyFill="1" applyBorder="1"/>
    <xf numFmtId="0" fontId="6" fillId="0" borderId="0" xfId="0" applyFont="1"/>
    <xf numFmtId="0" fontId="6" fillId="3" borderId="0" xfId="0" applyFont="1" applyFill="1" applyBorder="1" applyAlignment="1">
      <alignment horizontal="left" vertical="center"/>
    </xf>
    <xf numFmtId="2" fontId="6" fillId="4" borderId="0" xfId="0" applyNumberFormat="1" applyFont="1" applyFill="1" applyBorder="1" applyAlignment="1">
      <alignment horizontal="right"/>
    </xf>
    <xf numFmtId="2" fontId="9" fillId="4" borderId="0" xfId="0" applyNumberFormat="1" applyFont="1" applyFill="1" applyBorder="1"/>
    <xf numFmtId="0" fontId="6" fillId="0" borderId="0" xfId="0" applyFont="1" applyBorder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/>
    <xf numFmtId="2" fontId="6" fillId="4" borderId="0" xfId="0" applyNumberFormat="1" applyFont="1" applyFill="1" applyBorder="1" applyAlignment="1">
      <alignment horizontal="right" vertical="center"/>
    </xf>
    <xf numFmtId="2" fontId="6" fillId="0" borderId="0" xfId="0" applyNumberFormat="1" applyFont="1" applyFill="1" applyBorder="1"/>
    <xf numFmtId="0" fontId="10" fillId="3" borderId="0" xfId="0" applyFont="1" applyFill="1" applyBorder="1" applyAlignment="1">
      <alignment horizontal="right"/>
    </xf>
    <xf numFmtId="0" fontId="6" fillId="0" borderId="0" xfId="0" applyFont="1" applyFill="1"/>
    <xf numFmtId="0" fontId="6" fillId="2" borderId="0" xfId="0" applyFont="1" applyFill="1" applyBorder="1"/>
    <xf numFmtId="0" fontId="11" fillId="3" borderId="0" xfId="0" applyFont="1" applyFill="1" applyBorder="1" applyAlignment="1">
      <alignment horizontal="right"/>
    </xf>
    <xf numFmtId="2" fontId="6" fillId="2" borderId="0" xfId="0" applyNumberFormat="1" applyFont="1" applyFill="1" applyBorder="1"/>
    <xf numFmtId="0" fontId="12" fillId="3" borderId="0" xfId="0" applyFont="1" applyFill="1" applyBorder="1" applyAlignment="1">
      <alignment horizontal="right"/>
    </xf>
    <xf numFmtId="2" fontId="6" fillId="4" borderId="0" xfId="0" quotePrefix="1" applyNumberFormat="1" applyFont="1" applyFill="1" applyBorder="1" applyAlignment="1">
      <alignment horizontal="right"/>
    </xf>
    <xf numFmtId="2" fontId="6" fillId="4" borderId="0" xfId="0" applyNumberFormat="1" applyFont="1" applyFill="1" applyBorder="1"/>
    <xf numFmtId="0" fontId="4" fillId="3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6" fillId="0" borderId="0" xfId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2" fontId="6" fillId="2" borderId="0" xfId="1" applyNumberFormat="1" applyFont="1" applyFill="1" applyBorder="1" applyAlignment="1">
      <alignment horizontal="right"/>
    </xf>
    <xf numFmtId="0" fontId="6" fillId="3" borderId="0" xfId="1" applyFont="1" applyFill="1" applyBorder="1" applyAlignment="1">
      <alignment horizontal="right" vertical="center"/>
    </xf>
    <xf numFmtId="0" fontId="6" fillId="3" borderId="0" xfId="1" applyFont="1" applyFill="1" applyBorder="1" applyAlignment="1">
      <alignment horizontal="right"/>
    </xf>
    <xf numFmtId="2" fontId="6" fillId="4" borderId="0" xfId="1" applyNumberFormat="1" applyFont="1" applyFill="1" applyBorder="1" applyAlignment="1">
      <alignment horizontal="right"/>
    </xf>
    <xf numFmtId="2" fontId="6" fillId="4" borderId="0" xfId="1" applyNumberFormat="1" applyFont="1" applyFill="1" applyBorder="1" applyAlignment="1">
      <alignment horizontal="right" vertical="center"/>
    </xf>
    <xf numFmtId="2" fontId="6" fillId="4" borderId="0" xfId="0" applyNumberFormat="1" applyFont="1" applyFill="1" applyAlignment="1">
      <alignment horizontal="right"/>
    </xf>
    <xf numFmtId="2" fontId="6" fillId="3" borderId="0" xfId="1" applyNumberFormat="1" applyFont="1" applyFill="1" applyBorder="1" applyAlignment="1">
      <alignment horizontal="right"/>
    </xf>
    <xf numFmtId="2" fontId="6" fillId="3" borderId="0" xfId="1" applyNumberFormat="1" applyFont="1" applyFill="1" applyBorder="1" applyAlignment="1">
      <alignment horizontal="right" vertical="center"/>
    </xf>
    <xf numFmtId="2" fontId="9" fillId="3" borderId="0" xfId="1" applyNumberFormat="1" applyFont="1" applyFill="1" applyBorder="1" applyAlignment="1">
      <alignment horizontal="right"/>
    </xf>
    <xf numFmtId="2" fontId="4" fillId="3" borderId="0" xfId="1" applyNumberFormat="1" applyFont="1" applyFill="1" applyBorder="1" applyAlignment="1">
      <alignment horizontal="right"/>
    </xf>
    <xf numFmtId="0" fontId="13" fillId="3" borderId="0" xfId="1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0" fillId="0" borderId="0" xfId="0" applyNumberFormat="1"/>
    <xf numFmtId="2" fontId="6" fillId="4" borderId="0" xfId="0" applyNumberFormat="1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2" fontId="6" fillId="3" borderId="0" xfId="0" applyNumberFormat="1" applyFont="1" applyFill="1" applyAlignment="1">
      <alignment horizontal="center"/>
    </xf>
    <xf numFmtId="0" fontId="14" fillId="0" borderId="0" xfId="0" applyFont="1" applyAlignment="1">
      <alignment horizontal="left"/>
    </xf>
    <xf numFmtId="1" fontId="0" fillId="0" borderId="0" xfId="0" applyNumberFormat="1" applyFill="1" applyBorder="1"/>
    <xf numFmtId="0" fontId="9" fillId="2" borderId="0" xfId="1" applyFont="1" applyFill="1" applyBorder="1" applyAlignment="1">
      <alignment horizontal="right"/>
    </xf>
    <xf numFmtId="2" fontId="9" fillId="2" borderId="0" xfId="1" applyNumberFormat="1" applyFont="1" applyFill="1" applyBorder="1" applyAlignment="1">
      <alignment horizontal="right"/>
    </xf>
    <xf numFmtId="0" fontId="15" fillId="2" borderId="0" xfId="0" applyFont="1" applyFill="1"/>
    <xf numFmtId="2" fontId="15" fillId="2" borderId="0" xfId="0" applyNumberFormat="1" applyFont="1" applyFill="1"/>
    <xf numFmtId="2" fontId="6" fillId="3" borderId="0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6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Гістограма і полігон відносних частот</a:t>
            </a:r>
            <a:endParaRPr lang="uk-UA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Sheet1!$B$12:$J$12</c:f>
              <c:strCache>
                <c:ptCount val="9"/>
                <c:pt idx="0">
                  <c:v>0,11</c:v>
                </c:pt>
                <c:pt idx="1">
                  <c:v>0,14</c:v>
                </c:pt>
                <c:pt idx="2">
                  <c:v>0,10</c:v>
                </c:pt>
                <c:pt idx="3">
                  <c:v>0,12</c:v>
                </c:pt>
                <c:pt idx="4">
                  <c:v>0,12</c:v>
                </c:pt>
                <c:pt idx="5">
                  <c:v>0,14</c:v>
                </c:pt>
                <c:pt idx="6">
                  <c:v>0,17</c:v>
                </c:pt>
                <c:pt idx="7">
                  <c:v>0,11</c:v>
                </c:pt>
                <c:pt idx="8">
                  <c:v>0,00</c:v>
                </c:pt>
              </c:strCache>
            </c:strRef>
          </c:tx>
          <c:invertIfNegative val="0"/>
          <c:cat>
            <c:numRef>
              <c:f>Sheet1!$B$11:$J$11</c:f>
              <c:numCache>
                <c:formatCode>0.00</c:formatCode>
                <c:ptCount val="9"/>
                <c:pt idx="0">
                  <c:v>97</c:v>
                </c:pt>
                <c:pt idx="1">
                  <c:v>110.125</c:v>
                </c:pt>
                <c:pt idx="2">
                  <c:v>123.25</c:v>
                </c:pt>
                <c:pt idx="3">
                  <c:v>136.375</c:v>
                </c:pt>
                <c:pt idx="4">
                  <c:v>149.5</c:v>
                </c:pt>
                <c:pt idx="5">
                  <c:v>162.625</c:v>
                </c:pt>
                <c:pt idx="6">
                  <c:v>175.75</c:v>
                </c:pt>
                <c:pt idx="7">
                  <c:v>188.875</c:v>
                </c:pt>
                <c:pt idx="8">
                  <c:v>202</c:v>
                </c:pt>
              </c:numCache>
            </c:numRef>
          </c:cat>
          <c:val>
            <c:numRef>
              <c:f>Sheet1!$B$12:$J$12</c:f>
              <c:numCache>
                <c:formatCode>0.00</c:formatCode>
                <c:ptCount val="9"/>
                <c:pt idx="0">
                  <c:v>0.105</c:v>
                </c:pt>
                <c:pt idx="1">
                  <c:v>0.14000000000000001</c:v>
                </c:pt>
                <c:pt idx="2">
                  <c:v>9.5000000000000001E-2</c:v>
                </c:pt>
                <c:pt idx="3">
                  <c:v>0.12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0.17</c:v>
                </c:pt>
                <c:pt idx="7">
                  <c:v>0.11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647-ADF0-4E06D37D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34"/>
        <c:axId val="183989760"/>
        <c:axId val="183991296"/>
      </c:barChart>
      <c:lineChart>
        <c:grouping val="standard"/>
        <c:varyColors val="0"/>
        <c:ser>
          <c:idx val="1"/>
          <c:order val="1"/>
          <c:marker>
            <c:symbol val="none"/>
          </c:marker>
          <c:dPt>
            <c:idx val="4"/>
            <c:bubble3D val="0"/>
            <c:spPr>
              <a:ln w="19050"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556-4A87-A3B5-1A267B647017}"/>
              </c:ext>
            </c:extLst>
          </c:dPt>
          <c:val>
            <c:numRef>
              <c:f>Sheet1!$B$12:$J$12</c:f>
              <c:numCache>
                <c:formatCode>0.00</c:formatCode>
                <c:ptCount val="9"/>
                <c:pt idx="0">
                  <c:v>0.105</c:v>
                </c:pt>
                <c:pt idx="1">
                  <c:v>0.14000000000000001</c:v>
                </c:pt>
                <c:pt idx="2">
                  <c:v>9.5000000000000001E-2</c:v>
                </c:pt>
                <c:pt idx="3">
                  <c:v>0.12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0.17</c:v>
                </c:pt>
                <c:pt idx="7">
                  <c:v>0.11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2-4647-ADF0-4E06D37D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06912"/>
        <c:axId val="184005376"/>
      </c:lineChart>
      <c:catAx>
        <c:axId val="1839897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91296"/>
        <c:crosses val="autoZero"/>
        <c:auto val="1"/>
        <c:lblAlgn val="ctr"/>
        <c:lblOffset val="100"/>
        <c:noMultiLvlLbl val="0"/>
      </c:catAx>
      <c:valAx>
        <c:axId val="1839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89760"/>
        <c:crosses val="autoZero"/>
        <c:crossBetween val="between"/>
      </c:valAx>
      <c:valAx>
        <c:axId val="184005376"/>
        <c:scaling>
          <c:orientation val="minMax"/>
        </c:scaling>
        <c:delete val="1"/>
        <c:axPos val="r"/>
        <c:numFmt formatCode="0.00" sourceLinked="1"/>
        <c:majorTickMark val="none"/>
        <c:minorTickMark val="none"/>
        <c:tickLblPos val="nextTo"/>
        <c:crossAx val="184006912"/>
        <c:crosses val="max"/>
        <c:crossBetween val="between"/>
      </c:valAx>
      <c:catAx>
        <c:axId val="184006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4005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>
                <a:latin typeface="Times New Roman" panose="02020603050405020304" pitchFamily="18" charset="0"/>
                <a:cs typeface="Times New Roman" panose="02020603050405020304" pitchFamily="18" charset="0"/>
              </a:rPr>
              <a:t>Графік</a:t>
            </a:r>
            <a:r>
              <a:rPr lang="uk-UA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емпіричної функції розподілу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6708333333333336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>
              <a:headEnd type="triangle"/>
            </a:ln>
          </c:spPr>
          <c:marker>
            <c:symbol val="none"/>
          </c:marker>
          <c:dPt>
            <c:idx val="0"/>
            <c:bubble3D val="0"/>
            <c:spPr>
              <a:ln>
                <a:headEnd type="triangle"/>
                <a:tailEnd type="none"/>
              </a:ln>
            </c:spPr>
            <c:extLst>
              <c:ext xmlns:c16="http://schemas.microsoft.com/office/drawing/2014/chart" uri="{C3380CC4-5D6E-409C-BE32-E72D297353CC}">
                <c16:uniqueId val="{00000001-7564-4241-97D6-5AAB8FA9CC5F}"/>
              </c:ext>
            </c:extLst>
          </c:dPt>
          <c:xVal>
            <c:numRef>
              <c:f>(Sheet1!$B$11,Sheet1!$C$11)</c:f>
              <c:numCache>
                <c:formatCode>0.00</c:formatCode>
                <c:ptCount val="2"/>
                <c:pt idx="0">
                  <c:v>97</c:v>
                </c:pt>
                <c:pt idx="1">
                  <c:v>110.125</c:v>
                </c:pt>
              </c:numCache>
            </c:numRef>
          </c:xVal>
          <c:yVal>
            <c:numRef>
              <c:f>(Sheet1!$B$13,Sheet1!$B$13)</c:f>
              <c:numCache>
                <c:formatCode>0.00</c:formatCode>
                <c:ptCount val="2"/>
                <c:pt idx="0">
                  <c:v>0.105</c:v>
                </c:pt>
                <c:pt idx="1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64-4241-97D6-5AAB8FA9CC5F}"/>
            </c:ext>
          </c:extLst>
        </c:ser>
        <c:ser>
          <c:idx val="1"/>
          <c:order val="1"/>
          <c:spPr>
            <a:ln>
              <a:headEnd type="triangle"/>
            </a:ln>
          </c:spPr>
          <c:marker>
            <c:symbol val="none"/>
          </c:marker>
          <c:xVal>
            <c:numRef>
              <c:f>(Sheet1!$C$11,Sheet1!$D$11)</c:f>
              <c:numCache>
                <c:formatCode>0.00</c:formatCode>
                <c:ptCount val="2"/>
                <c:pt idx="0">
                  <c:v>110.125</c:v>
                </c:pt>
                <c:pt idx="1">
                  <c:v>123.25</c:v>
                </c:pt>
              </c:numCache>
            </c:numRef>
          </c:xVal>
          <c:yVal>
            <c:numRef>
              <c:f>(Sheet1!$C$13,Sheet1!$C$13)</c:f>
              <c:numCache>
                <c:formatCode>0.00</c:formatCode>
                <c:ptCount val="2"/>
                <c:pt idx="0">
                  <c:v>0.245</c:v>
                </c:pt>
                <c:pt idx="1">
                  <c:v>0.245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64-4241-97D6-5AAB8FA9CC5F}"/>
            </c:ext>
          </c:extLst>
        </c:ser>
        <c:ser>
          <c:idx val="2"/>
          <c:order val="2"/>
          <c:spPr>
            <a:ln>
              <a:headEnd type="triangle"/>
            </a:ln>
          </c:spPr>
          <c:marker>
            <c:symbol val="none"/>
          </c:marker>
          <c:xVal>
            <c:numRef>
              <c:f>(Sheet1!$D$11,Sheet1!$E$11)</c:f>
              <c:numCache>
                <c:formatCode>0.00</c:formatCode>
                <c:ptCount val="2"/>
                <c:pt idx="0">
                  <c:v>123.25</c:v>
                </c:pt>
                <c:pt idx="1">
                  <c:v>136.375</c:v>
                </c:pt>
              </c:numCache>
            </c:numRef>
          </c:xVal>
          <c:yVal>
            <c:numRef>
              <c:f>(Sheet1!$D$13,Sheet1!$D$13)</c:f>
              <c:numCache>
                <c:formatCode>0.00</c:formatCode>
                <c:ptCount val="2"/>
                <c:pt idx="0">
                  <c:v>0.33999999999999997</c:v>
                </c:pt>
                <c:pt idx="1">
                  <c:v>0.33999999999999997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64-4241-97D6-5AAB8FA9CC5F}"/>
            </c:ext>
          </c:extLst>
        </c:ser>
        <c:ser>
          <c:idx val="3"/>
          <c:order val="3"/>
          <c:spPr>
            <a:ln>
              <a:headEnd type="triangle"/>
            </a:ln>
          </c:spPr>
          <c:marker>
            <c:symbol val="none"/>
          </c:marker>
          <c:xVal>
            <c:numRef>
              <c:f>(Sheet1!$E$11,Sheet1!$F$11)</c:f>
              <c:numCache>
                <c:formatCode>0.00</c:formatCode>
                <c:ptCount val="2"/>
                <c:pt idx="0">
                  <c:v>136.375</c:v>
                </c:pt>
                <c:pt idx="1">
                  <c:v>149.5</c:v>
                </c:pt>
              </c:numCache>
            </c:numRef>
          </c:xVal>
          <c:yVal>
            <c:numRef>
              <c:f>(Sheet1!$E$13,Sheet1!$E$13)</c:f>
              <c:numCache>
                <c:formatCode>0.00</c:formatCode>
                <c:ptCount val="2"/>
                <c:pt idx="0">
                  <c:v>0.45999999999999996</c:v>
                </c:pt>
                <c:pt idx="1">
                  <c:v>0.45999999999999996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64-4241-97D6-5AAB8FA9CC5F}"/>
            </c:ext>
          </c:extLst>
        </c:ser>
        <c:ser>
          <c:idx val="4"/>
          <c:order val="4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(Sheet1!$F$11,Sheet1!$G$11)</c:f>
              <c:numCache>
                <c:formatCode>0.00</c:formatCode>
                <c:ptCount val="2"/>
                <c:pt idx="0">
                  <c:v>149.5</c:v>
                </c:pt>
                <c:pt idx="1">
                  <c:v>162.625</c:v>
                </c:pt>
              </c:numCache>
            </c:numRef>
          </c:xVal>
          <c:yVal>
            <c:numRef>
              <c:f>(Sheet1!$F$13,Sheet1!$F$13)</c:f>
              <c:numCache>
                <c:formatCode>0.00</c:formatCode>
                <c:ptCount val="2"/>
                <c:pt idx="0">
                  <c:v>0.57999999999999996</c:v>
                </c:pt>
                <c:pt idx="1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64-4241-97D6-5AAB8FA9CC5F}"/>
            </c:ext>
          </c:extLst>
        </c:ser>
        <c:ser>
          <c:idx val="5"/>
          <c:order val="5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(Sheet1!$G$11,Sheet1!$H$11)</c:f>
              <c:numCache>
                <c:formatCode>0.00</c:formatCode>
                <c:ptCount val="2"/>
                <c:pt idx="0">
                  <c:v>162.625</c:v>
                </c:pt>
                <c:pt idx="1">
                  <c:v>175.75</c:v>
                </c:pt>
              </c:numCache>
            </c:numRef>
          </c:xVal>
          <c:yVal>
            <c:numRef>
              <c:f>(Sheet1!$G$13,Sheet1!$G$13)</c:f>
              <c:numCache>
                <c:formatCode>0.00</c:formatCode>
                <c:ptCount val="2"/>
                <c:pt idx="0">
                  <c:v>0.72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64-4241-97D6-5AAB8FA9CC5F}"/>
            </c:ext>
          </c:extLst>
        </c:ser>
        <c:ser>
          <c:idx val="6"/>
          <c:order val="6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(Sheet1!$H$11,Sheet1!$I$11)</c:f>
              <c:numCache>
                <c:formatCode>0.00</c:formatCode>
                <c:ptCount val="2"/>
                <c:pt idx="0">
                  <c:v>175.75</c:v>
                </c:pt>
                <c:pt idx="1">
                  <c:v>188.875</c:v>
                </c:pt>
              </c:numCache>
            </c:numRef>
          </c:xVal>
          <c:yVal>
            <c:numRef>
              <c:f>(Sheet1!$H$13,Sheet1!$H$13)</c:f>
              <c:numCache>
                <c:formatCode>0.00</c:formatCode>
                <c:ptCount val="2"/>
                <c:pt idx="0">
                  <c:v>0.89</c:v>
                </c:pt>
                <c:pt idx="1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64-4241-97D6-5AAB8FA9CC5F}"/>
            </c:ext>
          </c:extLst>
        </c:ser>
        <c:ser>
          <c:idx val="7"/>
          <c:order val="7"/>
          <c:spPr>
            <a:ln>
              <a:solidFill>
                <a:schemeClr val="accent6"/>
              </a:solidFill>
              <a:headEnd type="triangle"/>
            </a:ln>
          </c:spPr>
          <c:marker>
            <c:symbol val="none"/>
          </c:marker>
          <c:xVal>
            <c:numRef>
              <c:f>(Sheet1!$I$11,Sheet1!$J$11)</c:f>
              <c:numCache>
                <c:formatCode>0.00</c:formatCode>
                <c:ptCount val="2"/>
                <c:pt idx="0">
                  <c:v>188.875</c:v>
                </c:pt>
                <c:pt idx="1">
                  <c:v>202</c:v>
                </c:pt>
              </c:numCache>
            </c:numRef>
          </c:xVal>
          <c:yVal>
            <c:numRef>
              <c:f>(Sheet1!$I$13,Sheet1!$I$13)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64-4241-97D6-5AAB8FA9C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2896"/>
        <c:axId val="184514432"/>
      </c:scatterChart>
      <c:valAx>
        <c:axId val="184512896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514432"/>
        <c:crosses val="autoZero"/>
        <c:crossBetween val="midCat"/>
      </c:valAx>
      <c:valAx>
        <c:axId val="184514432"/>
        <c:scaling>
          <c:orientation val="minMax"/>
        </c:scaling>
        <c:delete val="0"/>
        <c:axPos val="l"/>
        <c:majorGridlines>
          <c:spPr>
            <a:ln w="9525">
              <a:solidFill>
                <a:schemeClr val="accent6">
                  <a:lumMod val="7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51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6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Гістограма і полігон накопичених відносних частот</a:t>
            </a:r>
            <a:endParaRPr lang="uk-UA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7092670721239023"/>
          <c:y val="3.1865032768293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Sheet1!$B$13:$J$13</c:f>
              <c:strCache>
                <c:ptCount val="9"/>
                <c:pt idx="0">
                  <c:v>0,11</c:v>
                </c:pt>
                <c:pt idx="1">
                  <c:v>0,25</c:v>
                </c:pt>
                <c:pt idx="2">
                  <c:v>0,34</c:v>
                </c:pt>
                <c:pt idx="3">
                  <c:v>0,46</c:v>
                </c:pt>
                <c:pt idx="4">
                  <c:v>0,58</c:v>
                </c:pt>
                <c:pt idx="5">
                  <c:v>0,72</c:v>
                </c:pt>
                <c:pt idx="6">
                  <c:v>0,89</c:v>
                </c:pt>
                <c:pt idx="7">
                  <c:v>1,00</c:v>
                </c:pt>
                <c:pt idx="8">
                  <c:v>1,00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cat>
            <c:numRef>
              <c:f>Sheet1!$B$11:$J$11</c:f>
              <c:numCache>
                <c:formatCode>0.00</c:formatCode>
                <c:ptCount val="9"/>
                <c:pt idx="0">
                  <c:v>97</c:v>
                </c:pt>
                <c:pt idx="1">
                  <c:v>110.125</c:v>
                </c:pt>
                <c:pt idx="2">
                  <c:v>123.25</c:v>
                </c:pt>
                <c:pt idx="3">
                  <c:v>136.375</c:v>
                </c:pt>
                <c:pt idx="4">
                  <c:v>149.5</c:v>
                </c:pt>
                <c:pt idx="5">
                  <c:v>162.625</c:v>
                </c:pt>
                <c:pt idx="6">
                  <c:v>175.75</c:v>
                </c:pt>
                <c:pt idx="7">
                  <c:v>188.875</c:v>
                </c:pt>
                <c:pt idx="8">
                  <c:v>202</c:v>
                </c:pt>
              </c:numCache>
            </c:numRef>
          </c:cat>
          <c:val>
            <c:numRef>
              <c:f>Sheet1!$B$13:$J$13</c:f>
              <c:numCache>
                <c:formatCode>0.00</c:formatCode>
                <c:ptCount val="9"/>
                <c:pt idx="0">
                  <c:v>0.105</c:v>
                </c:pt>
                <c:pt idx="1">
                  <c:v>0.245</c:v>
                </c:pt>
                <c:pt idx="2">
                  <c:v>0.33999999999999997</c:v>
                </c:pt>
                <c:pt idx="3">
                  <c:v>0.45999999999999996</c:v>
                </c:pt>
                <c:pt idx="4">
                  <c:v>0.57999999999999996</c:v>
                </c:pt>
                <c:pt idx="5">
                  <c:v>0.72</c:v>
                </c:pt>
                <c:pt idx="6">
                  <c:v>0.89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8-4F28-8CFA-D6473717C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905664"/>
        <c:axId val="183911552"/>
      </c:barChart>
      <c:catAx>
        <c:axId val="18390566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11552"/>
        <c:crosses val="autoZero"/>
        <c:auto val="1"/>
        <c:lblAlgn val="ctr"/>
        <c:lblOffset val="100"/>
        <c:noMultiLvlLbl val="0"/>
      </c:catAx>
      <c:valAx>
        <c:axId val="1839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0566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623920</xdr:colOff>
      <xdr:row>17</xdr:row>
      <xdr:rowOff>42332</xdr:rowOff>
    </xdr:from>
    <xdr:to>
      <xdr:col>15</xdr:col>
      <xdr:colOff>314887</xdr:colOff>
      <xdr:row>32</xdr:row>
      <xdr:rowOff>10581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318A03CB-A0D7-4F68-B1F3-548394CEE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31752</xdr:colOff>
      <xdr:row>17</xdr:row>
      <xdr:rowOff>105832</xdr:rowOff>
    </xdr:from>
    <xdr:to>
      <xdr:col>23</xdr:col>
      <xdr:colOff>356469</xdr:colOff>
      <xdr:row>32</xdr:row>
      <xdr:rowOff>69447</xdr:rowOff>
    </xdr:to>
    <xdr:graphicFrame macro="">
      <xdr:nvGraphicFramePr>
        <xdr:cNvPr id="14" name="Діаграма 11">
          <a:extLst>
            <a:ext uri="{FF2B5EF4-FFF2-40B4-BE49-F238E27FC236}">
              <a16:creationId xmlns:a16="http://schemas.microsoft.com/office/drawing/2014/main" id="{DBC97A94-790D-4FBA-BA93-8F64F316C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14</xdr:row>
      <xdr:rowOff>31751</xdr:rowOff>
    </xdr:from>
    <xdr:to>
      <xdr:col>7</xdr:col>
      <xdr:colOff>387085</xdr:colOff>
      <xdr:row>28</xdr:row>
      <xdr:rowOff>154643</xdr:rowOff>
    </xdr:to>
    <xdr:graphicFrame macro="">
      <xdr:nvGraphicFramePr>
        <xdr:cNvPr id="15" name="Діаграма 10">
          <a:extLst>
            <a:ext uri="{FF2B5EF4-FFF2-40B4-BE49-F238E27FC236}">
              <a16:creationId xmlns:a16="http://schemas.microsoft.com/office/drawing/2014/main" id="{C35EBD8E-1FAB-44B0-B36E-2E121CE36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65840</xdr:colOff>
      <xdr:row>24</xdr:row>
      <xdr:rowOff>40936</xdr:rowOff>
    </xdr:from>
    <xdr:to>
      <xdr:col>2</xdr:col>
      <xdr:colOff>524888</xdr:colOff>
      <xdr:row>24</xdr:row>
      <xdr:rowOff>189284</xdr:rowOff>
    </xdr:to>
    <xdr:cxnSp macro="">
      <xdr:nvCxnSpPr>
        <xdr:cNvPr id="13" name="Прямая соединительная линия 7">
          <a:extLst>
            <a:ext uri="{FF2B5EF4-FFF2-40B4-BE49-F238E27FC236}">
              <a16:creationId xmlns:a16="http://schemas.microsoft.com/office/drawing/2014/main" id="{73E6382A-01B2-ADAF-9116-0147C80CDEED}"/>
            </a:ext>
          </a:extLst>
        </xdr:cNvPr>
        <xdr:cNvCxnSpPr/>
      </xdr:nvCxnSpPr>
      <xdr:spPr>
        <a:xfrm flipV="1">
          <a:off x="1865007" y="4951603"/>
          <a:ext cx="459048" cy="14834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0.08497</cdr:x>
      <cdr:y>0.80334</cdr:y>
    </cdr:from>
    <cdr:to>
      <cdr:x>0.18387</cdr:x>
      <cdr:y>0.88686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0BFD02FE-5273-7E3A-F45C-58594F0C43E2}"/>
            </a:ext>
          </a:extLst>
        </cdr:cNvPr>
        <cdr:cNvCxnSpPr/>
      </cdr:nvCxnSpPr>
      <cdr:spPr>
        <a:xfrm xmlns:a="http://schemas.openxmlformats.org/drawingml/2006/main" flipV="1">
          <a:off x="388281" y="2090815"/>
          <a:ext cx="451956" cy="21737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0.18339</cdr:x>
      <cdr:y>0.74387</cdr:y>
    </cdr:from>
    <cdr:to>
      <cdr:x>0.28281</cdr:x>
      <cdr:y>0.80327</cdr:y>
    </cdr:to>
    <cdr:cxnSp macro="">
      <cdr:nvCxnSpPr>
        <cdr:cNvPr id="8" name="Прямая соединительная линия 7">
          <a:extLst xmlns:a="http://schemas.openxmlformats.org/drawingml/2006/main">
            <a:ext uri="{FF2B5EF4-FFF2-40B4-BE49-F238E27FC236}">
              <a16:creationId xmlns:a16="http://schemas.microsoft.com/office/drawing/2014/main" id="{B6CF518D-514E-03BB-D3C5-1233952CBBFB}"/>
            </a:ext>
          </a:extLst>
        </cdr:cNvPr>
        <cdr:cNvCxnSpPr/>
      </cdr:nvCxnSpPr>
      <cdr:spPr>
        <a:xfrm xmlns:a="http://schemas.openxmlformats.org/drawingml/2006/main" flipV="1">
          <a:off x="838020" y="1942618"/>
          <a:ext cx="454313" cy="15512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0.37946</cdr:x>
      <cdr:y>0.60236</cdr:y>
    </cdr:from>
    <cdr:to>
      <cdr:x>0.47902</cdr:x>
      <cdr:y>0.67441</cdr:y>
    </cdr:to>
    <cdr:cxnSp macro="">
      <cdr:nvCxnSpPr>
        <cdr:cNvPr id="13" name="Прямая соединительная линия 12">
          <a:extLst xmlns:a="http://schemas.openxmlformats.org/drawingml/2006/main">
            <a:ext uri="{FF2B5EF4-FFF2-40B4-BE49-F238E27FC236}">
              <a16:creationId xmlns:a16="http://schemas.microsoft.com/office/drawing/2014/main" id="{F50427CD-B2DA-DDCE-1DD0-5197055026BD}"/>
            </a:ext>
          </a:extLst>
        </cdr:cNvPr>
        <cdr:cNvCxnSpPr/>
      </cdr:nvCxnSpPr>
      <cdr:spPr>
        <a:xfrm xmlns:a="http://schemas.openxmlformats.org/drawingml/2006/main" flipV="1">
          <a:off x="1734002" y="1563746"/>
          <a:ext cx="454944" cy="1870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0.47881</cdr:x>
      <cdr:y>0.51828</cdr:y>
    </cdr:from>
    <cdr:to>
      <cdr:x>0.57389</cdr:x>
      <cdr:y>0.60197</cdr:y>
    </cdr:to>
    <cdr:cxnSp macro="">
      <cdr:nvCxnSpPr>
        <cdr:cNvPr id="15" name="Прямая соединительная линия 14">
          <a:extLst xmlns:a="http://schemas.openxmlformats.org/drawingml/2006/main">
            <a:ext uri="{FF2B5EF4-FFF2-40B4-BE49-F238E27FC236}">
              <a16:creationId xmlns:a16="http://schemas.microsoft.com/office/drawing/2014/main" id="{7545A8B8-B735-2910-F57C-D2430222499B}"/>
            </a:ext>
          </a:extLst>
        </cdr:cNvPr>
        <cdr:cNvCxnSpPr/>
      </cdr:nvCxnSpPr>
      <cdr:spPr>
        <a:xfrm xmlns:a="http://schemas.openxmlformats.org/drawingml/2006/main" flipV="1">
          <a:off x="2187959" y="1345469"/>
          <a:ext cx="434503" cy="21725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0.67333</cdr:x>
      <cdr:y>0.34668</cdr:y>
    </cdr:from>
    <cdr:to>
      <cdr:x>0.76903</cdr:x>
      <cdr:y>0.4106</cdr:y>
    </cdr:to>
    <cdr:cxnSp macro="">
      <cdr:nvCxnSpPr>
        <cdr:cNvPr id="17" name="Прямая соединительная линия 16">
          <a:extLst xmlns:a="http://schemas.openxmlformats.org/drawingml/2006/main">
            <a:ext uri="{FF2B5EF4-FFF2-40B4-BE49-F238E27FC236}">
              <a16:creationId xmlns:a16="http://schemas.microsoft.com/office/drawing/2014/main" id="{9551F07C-B433-164C-DF7F-BFF26234535B}"/>
            </a:ext>
          </a:extLst>
        </cdr:cNvPr>
        <cdr:cNvCxnSpPr/>
      </cdr:nvCxnSpPr>
      <cdr:spPr>
        <a:xfrm xmlns:a="http://schemas.openxmlformats.org/drawingml/2006/main" flipV="1">
          <a:off x="3076842" y="898421"/>
          <a:ext cx="437322" cy="16565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0.76774</cdr:x>
      <cdr:y>0.34481</cdr:y>
    </cdr:from>
    <cdr:to>
      <cdr:x>0.84356</cdr:x>
      <cdr:y>0.3486</cdr:y>
    </cdr:to>
    <cdr:cxnSp macro="">
      <cdr:nvCxnSpPr>
        <cdr:cNvPr id="19" name="Прямая соединительная линия 18">
          <a:extLst xmlns:a="http://schemas.openxmlformats.org/drawingml/2006/main">
            <a:ext uri="{FF2B5EF4-FFF2-40B4-BE49-F238E27FC236}">
              <a16:creationId xmlns:a16="http://schemas.microsoft.com/office/drawing/2014/main" id="{54D27995-D79D-F5F6-9495-4CE22700DCB1}"/>
            </a:ext>
          </a:extLst>
        </cdr:cNvPr>
        <cdr:cNvCxnSpPr/>
      </cdr:nvCxnSpPr>
      <cdr:spPr>
        <a:xfrm xmlns:a="http://schemas.openxmlformats.org/drawingml/2006/main" flipV="1">
          <a:off x="3508302" y="897971"/>
          <a:ext cx="346446" cy="987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0.84074</cdr:x>
      <cdr:y>0.32155</cdr:y>
    </cdr:from>
    <cdr:to>
      <cdr:x>0.96821</cdr:x>
      <cdr:y>0.34464</cdr:y>
    </cdr:to>
    <cdr:cxnSp macro="">
      <cdr:nvCxnSpPr>
        <cdr:cNvPr id="21" name="Прямая соединительная линия 20">
          <a:extLst xmlns:a="http://schemas.openxmlformats.org/drawingml/2006/main">
            <a:ext uri="{FF2B5EF4-FFF2-40B4-BE49-F238E27FC236}">
              <a16:creationId xmlns:a16="http://schemas.microsoft.com/office/drawing/2014/main" id="{ACE217FF-EC2D-6A7A-F9EE-1F15BCCB2002}"/>
            </a:ext>
          </a:extLst>
        </cdr:cNvPr>
        <cdr:cNvCxnSpPr/>
      </cdr:nvCxnSpPr>
      <cdr:spPr>
        <a:xfrm xmlns:a="http://schemas.openxmlformats.org/drawingml/2006/main" flipV="1">
          <a:off x="3854556" y="877887"/>
          <a:ext cx="584411" cy="6305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0.51352</cdr:x>
      <cdr:y>0.60311</cdr:y>
    </cdr:from>
    <cdr:to>
      <cdr:x>0.51513</cdr:x>
      <cdr:y>0.88259</cdr:y>
    </cdr:to>
    <cdr:cxnSp macro="">
      <cdr:nvCxnSpPr>
        <cdr:cNvPr id="6" name="Прямая соединительная линия 5">
          <a:extLst xmlns:a="http://schemas.openxmlformats.org/drawingml/2006/main">
            <a:ext uri="{FF2B5EF4-FFF2-40B4-BE49-F238E27FC236}">
              <a16:creationId xmlns:a16="http://schemas.microsoft.com/office/drawing/2014/main" id="{18FBCDC0-264D-097B-649B-9789B9335D4E}"/>
            </a:ext>
          </a:extLst>
        </cdr:cNvPr>
        <cdr:cNvCxnSpPr/>
      </cdr:nvCxnSpPr>
      <cdr:spPr>
        <a:xfrm xmlns:a="http://schemas.openxmlformats.org/drawingml/2006/main">
          <a:off x="2341330" y="1612717"/>
          <a:ext cx="7327" cy="747346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0.57318</cdr:x>
      <cdr:y>0.40824</cdr:y>
    </cdr:from>
    <cdr:to>
      <cdr:x>0.68103</cdr:x>
      <cdr:y>0.52203</cdr:y>
    </cdr:to>
    <cdr:cxnSp macro="">
      <cdr:nvCxnSpPr>
        <cdr:cNvPr id="32" name="Прямая соединительная линия 16">
          <a:extLst xmlns:a="http://schemas.openxmlformats.org/drawingml/2006/main">
            <a:ext uri="{FF2B5EF4-FFF2-40B4-BE49-F238E27FC236}">
              <a16:creationId xmlns:a16="http://schemas.microsoft.com/office/drawing/2014/main" id="{0E5FD5B7-26A3-6745-F88A-375B46083F19}"/>
            </a:ext>
          </a:extLst>
        </cdr:cNvPr>
        <cdr:cNvCxnSpPr/>
      </cdr:nvCxnSpPr>
      <cdr:spPr>
        <a:xfrm xmlns:a="http://schemas.openxmlformats.org/drawingml/2006/main" flipV="1">
          <a:off x="2636199" y="1138946"/>
          <a:ext cx="496030" cy="31746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295275</xdr:colOff>
      <xdr:row>1</xdr:row>
      <xdr:rowOff>190500</xdr:rowOff>
    </xdr:from>
    <xdr:ext cx="3429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144000" y="381000"/>
              <a:ext cx="342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uk-UA" sz="11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144000" y="381000"/>
              <a:ext cx="342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uk-UA" sz="1100" i="0">
                  <a:latin typeface="Cambria Math"/>
                  <a:ea typeface="Cambria Math"/>
                </a:rPr>
                <a:t>𝜎</a:t>
              </a:r>
              <a:r>
                <a:rPr lang="uk-UA" sz="1100" i="0">
                  <a:latin typeface="Cambria Math" panose="02040503050406030204" pitchFamily="18" charset="0"/>
                  <a:ea typeface="Cambria Math"/>
                </a:rPr>
                <a:t> ̃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15</xdr:col>
      <xdr:colOff>266700</xdr:colOff>
      <xdr:row>1</xdr:row>
      <xdr:rowOff>0</xdr:rowOff>
    </xdr:from>
    <xdr:ext cx="381000" cy="247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9115425" y="190500"/>
              <a:ext cx="381000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115425" y="190500"/>
              <a:ext cx="381000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en-US" sz="1100" b="0" i="0">
                  <a:latin typeface="Cambria Math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11</xdr:col>
      <xdr:colOff>47625</xdr:colOff>
      <xdr:row>0</xdr:row>
      <xdr:rowOff>114300</xdr:rowOff>
    </xdr:from>
    <xdr:ext cx="666750" cy="380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991350" y="114300"/>
              <a:ext cx="666750" cy="380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uk-UA" sz="7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uk-UA" sz="7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uk-UA" sz="7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uk-UA" sz="7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7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  <m:r>
                                      <a:rPr lang="en-US" sz="7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e>
                                  <m:sub>
                                    <m:r>
                                      <a:rPr lang="en-US" sz="7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</m:sSubSup>
                                <m:r>
                                  <a:rPr lang="en-US" sz="7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7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sSub>
                                  <m:sSubPr>
                                    <m:ctrlPr>
                                      <a:rPr lang="en-US" sz="7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7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US" sz="7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7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7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en-US" sz="7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7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sz="7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991350" y="114300"/>
              <a:ext cx="666750" cy="380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:r>
                <a:rPr lang="uk-UA" sz="700" i="0">
                  <a:latin typeface="Cambria Math" panose="02040503050406030204" pitchFamily="18" charset="0"/>
                </a:rPr>
                <a:t>(</a:t>
              </a:r>
              <a:r>
                <a:rPr lang="uk-UA" sz="7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𝑛∗</a:t>
              </a:r>
              <a:r>
                <a:rPr lang="uk-UA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 </a:t>
              </a:r>
              <a:r>
                <a:rPr lang="en-US" sz="7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−𝑛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𝑝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uk-UA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700" b="0" i="0">
                  <a:latin typeface="Cambria Math"/>
                </a:rPr>
                <a:t>2</a:t>
              </a:r>
              <a:r>
                <a:rPr lang="uk-UA" sz="700" b="0" i="0">
                  <a:latin typeface="Cambria Math" panose="02040503050406030204" pitchFamily="18" charset="0"/>
                </a:rPr>
                <a:t>/(</a:t>
              </a:r>
              <a:r>
                <a:rPr lang="en-US" sz="7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𝑝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uk-UA" sz="7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200025</xdr:colOff>
      <xdr:row>1</xdr:row>
      <xdr:rowOff>19050</xdr:rowOff>
    </xdr:from>
    <xdr:ext cx="3429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762875" y="209550"/>
              <a:ext cx="3429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uk-UA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uk-UA" sz="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𝑛𝑖</m:t>
                            </m:r>
                          </m:e>
                          <m:sub/>
                          <m:sup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∗2</m:t>
                            </m:r>
                          </m:sup>
                        </m:sSubSup>
                      </m:num>
                      <m:den>
                        <m:r>
                          <a:rPr lang="en-US" sz="6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en-US" sz="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uk-UA" sz="8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762875" y="209550"/>
              <a:ext cx="3429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:r>
                <a:rPr lang="uk-UA" sz="600" i="0">
                  <a:latin typeface="Cambria Math" panose="02040503050406030204" pitchFamily="18" charset="0"/>
                </a:rPr>
                <a:t>(</a:t>
              </a:r>
              <a:r>
                <a:rPr lang="uk-UA" sz="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𝑛𝑖</a:t>
              </a:r>
              <a:r>
                <a:rPr lang="uk-UA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uk-UA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∗2</a:t>
              </a:r>
              <a:r>
                <a:rPr lang="uk-UA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))/(</a:t>
              </a:r>
              <a:r>
                <a:rPr lang="en-US" sz="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𝑝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uk-UA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uk-UA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A2"/>
    </sheetView>
  </sheetViews>
  <sheetFormatPr defaultRowHeight="15" x14ac:dyDescent="0.25"/>
  <sheetData>
    <row r="1" spans="1:20" x14ac:dyDescent="0.25">
      <c r="A1" s="8">
        <v>97</v>
      </c>
      <c r="B1" s="8">
        <v>100</v>
      </c>
      <c r="C1" s="8">
        <v>101</v>
      </c>
      <c r="D1" s="8">
        <v>102</v>
      </c>
      <c r="E1" s="8">
        <v>102</v>
      </c>
      <c r="F1" s="8">
        <v>103</v>
      </c>
      <c r="G1" s="8">
        <v>103</v>
      </c>
      <c r="H1" s="8">
        <v>104</v>
      </c>
      <c r="I1" s="8">
        <v>105</v>
      </c>
      <c r="J1" s="8">
        <v>105</v>
      </c>
      <c r="K1" s="8">
        <v>105</v>
      </c>
      <c r="L1" s="8">
        <v>105</v>
      </c>
      <c r="M1" s="8">
        <v>105</v>
      </c>
      <c r="N1" s="8">
        <v>107</v>
      </c>
      <c r="O1" s="8">
        <v>108</v>
      </c>
      <c r="P1" s="8">
        <v>109</v>
      </c>
      <c r="Q1" s="8">
        <v>109</v>
      </c>
      <c r="R1" s="8">
        <v>109</v>
      </c>
      <c r="S1" s="8">
        <v>110</v>
      </c>
      <c r="T1" s="8">
        <v>110</v>
      </c>
    </row>
    <row r="2" spans="1:20" x14ac:dyDescent="0.25">
      <c r="A2" s="8">
        <v>110</v>
      </c>
      <c r="B2" s="8">
        <v>111</v>
      </c>
      <c r="C2" s="8">
        <v>112</v>
      </c>
      <c r="D2" s="8">
        <v>112</v>
      </c>
      <c r="E2" s="8">
        <v>112</v>
      </c>
      <c r="F2" s="8">
        <v>112</v>
      </c>
      <c r="G2" s="8">
        <v>112</v>
      </c>
      <c r="H2" s="8">
        <v>112</v>
      </c>
      <c r="I2" s="8">
        <v>113</v>
      </c>
      <c r="J2" s="8">
        <v>113</v>
      </c>
      <c r="K2" s="8">
        <v>114</v>
      </c>
      <c r="L2" s="8">
        <v>114</v>
      </c>
      <c r="M2" s="8">
        <v>115</v>
      </c>
      <c r="N2" s="8">
        <v>115</v>
      </c>
      <c r="O2" s="8">
        <v>115</v>
      </c>
      <c r="P2" s="8">
        <v>115</v>
      </c>
      <c r="Q2" s="8">
        <v>116</v>
      </c>
      <c r="R2" s="8">
        <v>116</v>
      </c>
      <c r="S2" s="8">
        <v>116</v>
      </c>
      <c r="T2" s="8">
        <v>118</v>
      </c>
    </row>
    <row r="3" spans="1:20" x14ac:dyDescent="0.25">
      <c r="A3" s="8">
        <v>118</v>
      </c>
      <c r="B3" s="8">
        <v>119</v>
      </c>
      <c r="C3" s="8">
        <v>119</v>
      </c>
      <c r="D3" s="8">
        <v>122</v>
      </c>
      <c r="E3" s="8">
        <v>123</v>
      </c>
      <c r="F3" s="8">
        <v>123</v>
      </c>
      <c r="G3" s="8">
        <v>123</v>
      </c>
      <c r="H3" s="8">
        <v>123</v>
      </c>
      <c r="I3" s="8">
        <v>123</v>
      </c>
      <c r="J3" s="8">
        <v>124</v>
      </c>
      <c r="K3" s="8">
        <v>124</v>
      </c>
      <c r="L3" s="8">
        <v>125</v>
      </c>
      <c r="M3" s="8">
        <v>128</v>
      </c>
      <c r="N3" s="8">
        <v>128</v>
      </c>
      <c r="O3" s="8">
        <v>129</v>
      </c>
      <c r="P3" s="8">
        <v>129</v>
      </c>
      <c r="Q3" s="8">
        <v>131</v>
      </c>
      <c r="R3" s="8">
        <v>132</v>
      </c>
      <c r="S3" s="8">
        <v>133</v>
      </c>
      <c r="T3" s="8">
        <v>133</v>
      </c>
    </row>
    <row r="4" spans="1:20" x14ac:dyDescent="0.25">
      <c r="A4" s="8">
        <v>134</v>
      </c>
      <c r="B4" s="8">
        <v>134</v>
      </c>
      <c r="C4" s="8">
        <v>135</v>
      </c>
      <c r="D4" s="8">
        <v>135</v>
      </c>
      <c r="E4" s="8">
        <v>135</v>
      </c>
      <c r="F4" s="8">
        <v>136</v>
      </c>
      <c r="G4" s="8">
        <v>136</v>
      </c>
      <c r="H4" s="8">
        <v>136</v>
      </c>
      <c r="I4" s="8">
        <v>137</v>
      </c>
      <c r="J4" s="8">
        <v>137</v>
      </c>
      <c r="K4" s="8">
        <v>138</v>
      </c>
      <c r="L4" s="8">
        <v>138</v>
      </c>
      <c r="M4" s="8">
        <v>139</v>
      </c>
      <c r="N4" s="8">
        <v>140</v>
      </c>
      <c r="O4" s="8">
        <v>140</v>
      </c>
      <c r="P4" s="8">
        <v>141</v>
      </c>
      <c r="Q4" s="8">
        <v>141</v>
      </c>
      <c r="R4" s="8">
        <v>142</v>
      </c>
      <c r="S4" s="8">
        <v>143</v>
      </c>
      <c r="T4" s="8">
        <v>144</v>
      </c>
    </row>
    <row r="5" spans="1:20" x14ac:dyDescent="0.25">
      <c r="A5" s="8">
        <v>145</v>
      </c>
      <c r="B5" s="8">
        <v>145</v>
      </c>
      <c r="C5" s="8">
        <v>145</v>
      </c>
      <c r="D5" s="8">
        <v>146</v>
      </c>
      <c r="E5" s="8">
        <v>146</v>
      </c>
      <c r="F5" s="8">
        <v>146</v>
      </c>
      <c r="G5" s="8">
        <v>147</v>
      </c>
      <c r="H5" s="8">
        <v>148</v>
      </c>
      <c r="I5" s="8">
        <v>148</v>
      </c>
      <c r="J5" s="8">
        <v>149</v>
      </c>
      <c r="K5" s="8">
        <v>149</v>
      </c>
      <c r="L5" s="8">
        <v>149</v>
      </c>
      <c r="M5" s="8">
        <v>150</v>
      </c>
      <c r="N5" s="8">
        <v>150</v>
      </c>
      <c r="O5" s="8">
        <v>152</v>
      </c>
      <c r="P5" s="8">
        <v>152</v>
      </c>
      <c r="Q5" s="8">
        <v>153</v>
      </c>
      <c r="R5" s="8">
        <v>154</v>
      </c>
      <c r="S5" s="8">
        <v>155</v>
      </c>
      <c r="T5" s="8">
        <v>155</v>
      </c>
    </row>
    <row r="6" spans="1:20" x14ac:dyDescent="0.25">
      <c r="A6" s="8">
        <v>155</v>
      </c>
      <c r="B6" s="8">
        <v>156</v>
      </c>
      <c r="C6" s="8">
        <v>156</v>
      </c>
      <c r="D6" s="8">
        <v>156</v>
      </c>
      <c r="E6" s="8">
        <v>156</v>
      </c>
      <c r="F6" s="8">
        <v>156</v>
      </c>
      <c r="G6" s="8">
        <v>157</v>
      </c>
      <c r="H6" s="8">
        <v>157</v>
      </c>
      <c r="I6" s="8">
        <v>158</v>
      </c>
      <c r="J6" s="8">
        <v>159</v>
      </c>
      <c r="K6" s="8">
        <v>159</v>
      </c>
      <c r="L6" s="8">
        <v>160</v>
      </c>
      <c r="M6" s="8">
        <v>160</v>
      </c>
      <c r="N6" s="8">
        <v>161</v>
      </c>
      <c r="O6" s="8">
        <v>161</v>
      </c>
      <c r="P6" s="8">
        <v>161</v>
      </c>
      <c r="Q6" s="8">
        <v>163</v>
      </c>
      <c r="R6" s="8">
        <v>164</v>
      </c>
      <c r="S6" s="8">
        <v>165</v>
      </c>
      <c r="T6" s="8">
        <v>165</v>
      </c>
    </row>
    <row r="7" spans="1:20" x14ac:dyDescent="0.25">
      <c r="A7" s="8">
        <v>165</v>
      </c>
      <c r="B7" s="8">
        <v>166</v>
      </c>
      <c r="C7" s="8">
        <v>166</v>
      </c>
      <c r="D7" s="8">
        <v>166</v>
      </c>
      <c r="E7" s="8">
        <v>167</v>
      </c>
      <c r="F7" s="8">
        <v>167</v>
      </c>
      <c r="G7" s="8">
        <v>167</v>
      </c>
      <c r="H7" s="8">
        <v>168</v>
      </c>
      <c r="I7" s="8">
        <v>169</v>
      </c>
      <c r="J7" s="8">
        <v>169</v>
      </c>
      <c r="K7" s="8">
        <v>169</v>
      </c>
      <c r="L7" s="8">
        <v>169</v>
      </c>
      <c r="M7" s="8">
        <v>170</v>
      </c>
      <c r="N7" s="8">
        <v>171</v>
      </c>
      <c r="O7" s="8">
        <v>171</v>
      </c>
      <c r="P7" s="8">
        <v>171</v>
      </c>
      <c r="Q7" s="8">
        <v>172</v>
      </c>
      <c r="R7" s="8">
        <v>173</v>
      </c>
      <c r="S7" s="8">
        <v>173</v>
      </c>
      <c r="T7" s="8">
        <v>173</v>
      </c>
    </row>
    <row r="8" spans="1:20" x14ac:dyDescent="0.25">
      <c r="A8" s="8">
        <v>174</v>
      </c>
      <c r="B8" s="8">
        <v>174</v>
      </c>
      <c r="C8" s="8">
        <v>174</v>
      </c>
      <c r="D8" s="8">
        <v>175</v>
      </c>
      <c r="E8" s="8">
        <v>176</v>
      </c>
      <c r="F8" s="8">
        <v>176</v>
      </c>
      <c r="G8" s="8">
        <v>176</v>
      </c>
      <c r="H8" s="8">
        <v>177</v>
      </c>
      <c r="I8" s="8">
        <v>177</v>
      </c>
      <c r="J8" s="8">
        <v>178</v>
      </c>
      <c r="K8" s="8">
        <v>178</v>
      </c>
      <c r="L8" s="8">
        <v>178</v>
      </c>
      <c r="M8" s="8">
        <v>178</v>
      </c>
      <c r="N8" s="8">
        <v>178</v>
      </c>
      <c r="O8" s="8">
        <v>178</v>
      </c>
      <c r="P8" s="8">
        <v>179</v>
      </c>
      <c r="Q8" s="8">
        <v>180</v>
      </c>
      <c r="R8" s="8">
        <v>180</v>
      </c>
      <c r="S8" s="8">
        <v>180</v>
      </c>
      <c r="T8" s="8">
        <v>180</v>
      </c>
    </row>
    <row r="9" spans="1:20" x14ac:dyDescent="0.25">
      <c r="A9" s="8">
        <v>181</v>
      </c>
      <c r="B9" s="8">
        <v>181</v>
      </c>
      <c r="C9" s="8">
        <v>181</v>
      </c>
      <c r="D9" s="8">
        <v>181</v>
      </c>
      <c r="E9" s="8">
        <v>181</v>
      </c>
      <c r="F9" s="8">
        <v>181</v>
      </c>
      <c r="G9" s="8">
        <v>181</v>
      </c>
      <c r="H9" s="8">
        <v>181</v>
      </c>
      <c r="I9" s="8">
        <v>181</v>
      </c>
      <c r="J9" s="8">
        <v>184</v>
      </c>
      <c r="K9" s="8">
        <v>184</v>
      </c>
      <c r="L9" s="8">
        <v>185</v>
      </c>
      <c r="M9" s="8">
        <v>185</v>
      </c>
      <c r="N9" s="8">
        <v>185</v>
      </c>
      <c r="O9" s="8">
        <v>187</v>
      </c>
      <c r="P9" s="8">
        <v>188</v>
      </c>
      <c r="Q9" s="8">
        <v>188</v>
      </c>
      <c r="R9" s="8">
        <v>188</v>
      </c>
      <c r="S9" s="8">
        <v>189</v>
      </c>
      <c r="T9" s="8">
        <v>189</v>
      </c>
    </row>
    <row r="10" spans="1:20" x14ac:dyDescent="0.25">
      <c r="A10" s="8">
        <v>189</v>
      </c>
      <c r="B10" s="8">
        <v>190</v>
      </c>
      <c r="C10" s="8">
        <v>190</v>
      </c>
      <c r="D10" s="8">
        <v>191</v>
      </c>
      <c r="E10" s="8">
        <v>191</v>
      </c>
      <c r="F10" s="8">
        <v>192</v>
      </c>
      <c r="G10" s="8">
        <v>193</v>
      </c>
      <c r="H10" s="8">
        <v>193</v>
      </c>
      <c r="I10" s="8">
        <v>193</v>
      </c>
      <c r="J10" s="8">
        <v>194</v>
      </c>
      <c r="K10" s="8">
        <v>195</v>
      </c>
      <c r="L10" s="8">
        <v>195</v>
      </c>
      <c r="M10" s="8">
        <v>196</v>
      </c>
      <c r="N10" s="8">
        <v>196</v>
      </c>
      <c r="O10" s="8">
        <v>197</v>
      </c>
      <c r="P10" s="8">
        <v>197</v>
      </c>
      <c r="Q10" s="8">
        <v>198</v>
      </c>
      <c r="R10" s="8">
        <v>199</v>
      </c>
      <c r="S10" s="8">
        <v>199</v>
      </c>
      <c r="T10" s="8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zoomScale="90" zoomScaleNormal="90" workbookViewId="0">
      <selection activeCell="Q10" sqref="Q10"/>
    </sheetView>
  </sheetViews>
  <sheetFormatPr defaultRowHeight="15" x14ac:dyDescent="0.25"/>
  <cols>
    <col min="1" max="1" width="15.7109375" customWidth="1"/>
    <col min="2" max="2" width="11.28515625" bestFit="1" customWidth="1"/>
    <col min="3" max="3" width="12.5703125" customWidth="1"/>
    <col min="4" max="4" width="12.7109375" customWidth="1"/>
    <col min="5" max="5" width="11" customWidth="1"/>
    <col min="6" max="6" width="11.28515625" bestFit="1" customWidth="1"/>
    <col min="7" max="7" width="12.28515625" customWidth="1"/>
    <col min="8" max="8" width="13.85546875" customWidth="1"/>
    <col min="9" max="9" width="12" customWidth="1"/>
    <col min="10" max="10" width="12.42578125" bestFit="1" customWidth="1"/>
    <col min="11" max="12" width="9.28515625" bestFit="1" customWidth="1"/>
    <col min="13" max="13" width="11.28515625" bestFit="1" customWidth="1"/>
    <col min="14" max="15" width="9.28515625" bestFit="1" customWidth="1"/>
    <col min="16" max="16" width="9.42578125" bestFit="1" customWidth="1"/>
    <col min="17" max="17" width="12.42578125" bestFit="1" customWidth="1"/>
    <col min="18" max="18" width="9.28515625" bestFit="1" customWidth="1"/>
  </cols>
  <sheetData>
    <row r="1" spans="1:32" ht="18" x14ac:dyDescent="0.25">
      <c r="A1" s="6"/>
      <c r="B1" s="7" t="s">
        <v>18</v>
      </c>
      <c r="C1" s="7" t="s">
        <v>19</v>
      </c>
      <c r="D1" s="7" t="s">
        <v>18</v>
      </c>
      <c r="E1" s="7" t="s">
        <v>19</v>
      </c>
      <c r="F1" s="7" t="s">
        <v>18</v>
      </c>
      <c r="G1" s="7" t="s">
        <v>19</v>
      </c>
      <c r="H1" s="7" t="s">
        <v>18</v>
      </c>
      <c r="I1" s="7" t="s">
        <v>19</v>
      </c>
      <c r="J1" s="7" t="s">
        <v>18</v>
      </c>
      <c r="K1" s="7" t="s">
        <v>19</v>
      </c>
      <c r="L1" s="7" t="s">
        <v>18</v>
      </c>
      <c r="M1" s="7" t="s">
        <v>19</v>
      </c>
      <c r="N1" s="7" t="s">
        <v>18</v>
      </c>
      <c r="O1" s="7" t="s">
        <v>19</v>
      </c>
      <c r="P1" s="7" t="s">
        <v>18</v>
      </c>
      <c r="Q1" s="7" t="s">
        <v>19</v>
      </c>
      <c r="R1" s="8"/>
      <c r="S1" s="9"/>
      <c r="U1" s="1"/>
      <c r="V1" s="1"/>
      <c r="W1" s="1"/>
      <c r="X1" s="1"/>
      <c r="Y1" s="1"/>
      <c r="Z1" s="1"/>
      <c r="AA1" s="1"/>
      <c r="AB1" s="1"/>
    </row>
    <row r="2" spans="1:32" ht="18" x14ac:dyDescent="0.25">
      <c r="A2" s="10" t="s">
        <v>20</v>
      </c>
      <c r="B2" s="11">
        <f>'Варіаційний ряд'!A1</f>
        <v>97</v>
      </c>
      <c r="C2" s="11">
        <f>B2+M6</f>
        <v>110.125</v>
      </c>
      <c r="D2" s="11">
        <f>C2</f>
        <v>110.125</v>
      </c>
      <c r="E2" s="11">
        <f>D2+M6</f>
        <v>123.25</v>
      </c>
      <c r="F2" s="11">
        <f>E2</f>
        <v>123.25</v>
      </c>
      <c r="G2" s="11">
        <f>E2+M6</f>
        <v>136.375</v>
      </c>
      <c r="H2" s="11">
        <f>G2</f>
        <v>136.375</v>
      </c>
      <c r="I2" s="11">
        <f>H2+M6</f>
        <v>149.5</v>
      </c>
      <c r="J2" s="11">
        <f>I2</f>
        <v>149.5</v>
      </c>
      <c r="K2" s="11">
        <f>J2+M6</f>
        <v>162.625</v>
      </c>
      <c r="L2" s="11">
        <f>K2</f>
        <v>162.625</v>
      </c>
      <c r="M2" s="11">
        <f>L2+M6</f>
        <v>175.75</v>
      </c>
      <c r="N2" s="11">
        <f>M2</f>
        <v>175.75</v>
      </c>
      <c r="O2" s="11">
        <f>N2+M6</f>
        <v>188.875</v>
      </c>
      <c r="P2" s="11">
        <f>O2</f>
        <v>188.875</v>
      </c>
      <c r="Q2" s="11">
        <f>P2+M6</f>
        <v>202</v>
      </c>
      <c r="R2" s="11" t="s">
        <v>3</v>
      </c>
      <c r="S2" s="9"/>
      <c r="Z2" s="1"/>
      <c r="AA2" s="1"/>
      <c r="AB2" s="1"/>
    </row>
    <row r="3" spans="1:32" ht="18" x14ac:dyDescent="0.25">
      <c r="A3" s="10" t="s">
        <v>21</v>
      </c>
      <c r="B3" s="52">
        <f>SUMPRODUCT((B2&lt;=('Варіаційний ряд'!$A$1:$T$10))*(C2&gt;'Варіаційний ряд'!$A$1:$T$10))</f>
        <v>21</v>
      </c>
      <c r="C3" s="52"/>
      <c r="D3" s="52">
        <f t="array" ref="D3">SUMPRODUCT((D2&lt;=('Варіаційний ряд'!$A$1:$T$10))*(E2&gt;'Варіаційний ряд'!$A$1:$T$10))</f>
        <v>28</v>
      </c>
      <c r="E3" s="52"/>
      <c r="F3" s="52">
        <f t="array" ref="F3">SUMPRODUCT((F2&lt;=('Варіаційний ряд'!$A$1:$T$10))*(G2&gt;'Варіаційний ряд'!$A$1:$T$10))</f>
        <v>19</v>
      </c>
      <c r="G3" s="52"/>
      <c r="H3" s="52">
        <f>SUMPRODUCT((H2&lt;=('Варіаційний ряд'!$A$1:$T$10))*(I2&gt;'Варіаційний ряд'!$A$1:$T$10))</f>
        <v>24</v>
      </c>
      <c r="I3" s="52"/>
      <c r="J3" s="52">
        <f t="array" ref="J3">SUMPRODUCT((J2&lt;=('Варіаційний ряд'!$A$1:$T$10))*(K2&gt;'Варіаційний ряд'!$A$1:$T$10))</f>
        <v>24</v>
      </c>
      <c r="K3" s="52"/>
      <c r="L3" s="52">
        <f t="array" ref="L3">SUMPRODUCT((L2&lt;=('Варіаційний ряд'!$A$1:$T$10))*(M2&gt;'Варіаційний ряд'!$A$1:$T$10))</f>
        <v>28</v>
      </c>
      <c r="M3" s="52"/>
      <c r="N3" s="52">
        <f t="array" ref="N3">SUMPRODUCT((N2&lt;=('Варіаційний ряд'!$A$1:$T$10))*(O2&gt;'Варіаційний ряд'!$A$1:$T$10))</f>
        <v>34</v>
      </c>
      <c r="O3" s="52"/>
      <c r="P3" s="52">
        <f t="array" ref="P3">SUMPRODUCT((P2&lt;=('Варіаційний ряд'!$A$1:$T$10))*(Q2&gt;='Варіаційний ряд'!$A$1:$T$10))</f>
        <v>22</v>
      </c>
      <c r="Q3" s="52"/>
      <c r="R3" s="12">
        <f>SUM(B3:Q3)</f>
        <v>200</v>
      </c>
      <c r="S3" s="13"/>
      <c r="T3" s="1"/>
      <c r="Z3" s="1"/>
      <c r="AA3" s="1"/>
      <c r="AB3" s="1"/>
    </row>
    <row r="4" spans="1:32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Z4" s="3"/>
      <c r="AA4" s="1"/>
      <c r="AB4" s="1"/>
    </row>
    <row r="5" spans="1:32" x14ac:dyDescent="0.25">
      <c r="A5" s="14" t="s">
        <v>2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 t="s">
        <v>3</v>
      </c>
      <c r="K5" s="13"/>
      <c r="L5" s="16" t="s">
        <v>6</v>
      </c>
      <c r="M5" s="17">
        <v>8</v>
      </c>
      <c r="N5" s="18"/>
      <c r="O5" s="53" t="s">
        <v>0</v>
      </c>
      <c r="P5" s="53"/>
      <c r="Q5" s="53"/>
      <c r="R5" s="19"/>
      <c r="S5" s="19"/>
      <c r="T5" s="4"/>
      <c r="U5" s="5"/>
      <c r="Z5" s="3"/>
      <c r="AA5" s="1"/>
      <c r="AB5" s="1"/>
    </row>
    <row r="6" spans="1:32" ht="18" x14ac:dyDescent="0.25">
      <c r="A6" s="10" t="s">
        <v>22</v>
      </c>
      <c r="B6" s="20">
        <f>(B2+C2)/2</f>
        <v>103.5625</v>
      </c>
      <c r="C6" s="20">
        <f>(E2+D2)/2</f>
        <v>116.6875</v>
      </c>
      <c r="D6" s="20">
        <f>(F2+G2)/2</f>
        <v>129.8125</v>
      </c>
      <c r="E6" s="20">
        <f>(H2+I2)/2</f>
        <v>142.9375</v>
      </c>
      <c r="F6" s="20">
        <f>(J2+K2)/2</f>
        <v>156.0625</v>
      </c>
      <c r="G6" s="20">
        <f>(L2+M2)/2</f>
        <v>169.1875</v>
      </c>
      <c r="H6" s="20">
        <f>(N2+O2)/2</f>
        <v>182.3125</v>
      </c>
      <c r="I6" s="20">
        <f>(P2+Q2)/2</f>
        <v>195.4375</v>
      </c>
      <c r="J6" s="62"/>
      <c r="K6" s="13"/>
      <c r="L6" s="16" t="s">
        <v>5</v>
      </c>
      <c r="M6" s="17">
        <f>('Варіаційний ряд'!T10-'Варіаційний ряд'!A1)/M5</f>
        <v>13.125</v>
      </c>
      <c r="N6" s="18"/>
      <c r="O6" s="8"/>
      <c r="P6" s="15" t="s">
        <v>16</v>
      </c>
      <c r="Q6" s="15" t="s">
        <v>17</v>
      </c>
      <c r="R6" s="18"/>
      <c r="S6" s="18"/>
      <c r="T6" s="4"/>
      <c r="U6" s="5"/>
      <c r="Z6" s="3"/>
      <c r="AA6" s="1"/>
      <c r="AB6" s="1"/>
    </row>
    <row r="7" spans="1:32" ht="18" x14ac:dyDescent="0.25">
      <c r="A7" s="10" t="s">
        <v>21</v>
      </c>
      <c r="B7" s="20">
        <f>B3</f>
        <v>21</v>
      </c>
      <c r="C7" s="20">
        <f>D3</f>
        <v>28</v>
      </c>
      <c r="D7" s="20">
        <f>F3</f>
        <v>19</v>
      </c>
      <c r="E7" s="20">
        <f>H3</f>
        <v>24</v>
      </c>
      <c r="F7" s="20">
        <f>J3</f>
        <v>24</v>
      </c>
      <c r="G7" s="20">
        <f>L3</f>
        <v>28</v>
      </c>
      <c r="H7" s="20">
        <f>N3</f>
        <v>34</v>
      </c>
      <c r="I7" s="20">
        <f>P3</f>
        <v>22</v>
      </c>
      <c r="J7" s="62">
        <f>SUM(B7:I7)</f>
        <v>200</v>
      </c>
      <c r="K7" s="13"/>
      <c r="L7" s="18"/>
      <c r="M7" s="21"/>
      <c r="N7" s="18"/>
      <c r="O7" s="22" t="s">
        <v>7</v>
      </c>
      <c r="P7" s="11">
        <f>_xlfn.MODE.SNGL('Варіаційний ряд'!A1:T10)</f>
        <v>181</v>
      </c>
      <c r="Q7" s="11">
        <f>N2+P3*(N3-L3)/(2*N3-L3-P3)</f>
        <v>183.08333333333334</v>
      </c>
      <c r="R7" s="9"/>
      <c r="S7" s="23"/>
      <c r="T7" s="4"/>
      <c r="U7" s="5"/>
      <c r="Z7" s="3"/>
      <c r="AA7" s="1"/>
      <c r="AB7" s="1"/>
    </row>
    <row r="8" spans="1:32" x14ac:dyDescent="0.25">
      <c r="A8" s="10" t="s">
        <v>46</v>
      </c>
      <c r="B8" s="20">
        <f>B6*B7</f>
        <v>2174.8125</v>
      </c>
      <c r="C8" s="20">
        <f t="shared" ref="C8:I8" si="0">C6*C7</f>
        <v>3267.25</v>
      </c>
      <c r="D8" s="20">
        <f t="shared" si="0"/>
        <v>2466.4375</v>
      </c>
      <c r="E8" s="20">
        <f t="shared" si="0"/>
        <v>3430.5</v>
      </c>
      <c r="F8" s="20">
        <f t="shared" si="0"/>
        <v>3745.5</v>
      </c>
      <c r="G8" s="20">
        <f t="shared" si="0"/>
        <v>4737.25</v>
      </c>
      <c r="H8" s="20">
        <f t="shared" si="0"/>
        <v>6198.625</v>
      </c>
      <c r="I8" s="20">
        <f t="shared" si="0"/>
        <v>4299.625</v>
      </c>
      <c r="J8" s="62">
        <f>SUM(B8:I8)</f>
        <v>30320</v>
      </c>
      <c r="K8" s="13"/>
      <c r="L8" s="18"/>
      <c r="M8" s="18"/>
      <c r="N8" s="18"/>
      <c r="O8" s="22" t="s">
        <v>8</v>
      </c>
      <c r="P8" s="11">
        <f>MEDIAN('Варіаційний ряд'!A1:T10)</f>
        <v>155</v>
      </c>
      <c r="Q8" s="11">
        <f>H2+M6*(R3/2-B7-C7-D7)/E7</f>
        <v>153.875</v>
      </c>
      <c r="R8" s="9"/>
      <c r="S8" s="23"/>
      <c r="T8" s="4"/>
      <c r="U8" s="5"/>
      <c r="Z8" s="3"/>
      <c r="AA8" s="1"/>
      <c r="AB8" s="1"/>
    </row>
    <row r="9" spans="1:32" x14ac:dyDescent="0.25">
      <c r="A9" s="10" t="s">
        <v>47</v>
      </c>
      <c r="B9" s="20">
        <f>B8*B6</f>
        <v>225229.01953125</v>
      </c>
      <c r="C9" s="20">
        <f t="shared" ref="C9:H9" si="1">C8*C6</f>
        <v>381247.234375</v>
      </c>
      <c r="D9" s="20">
        <f t="shared" si="1"/>
        <v>320174.41796875</v>
      </c>
      <c r="E9" s="20">
        <f t="shared" si="1"/>
        <v>490347.09375</v>
      </c>
      <c r="F9" s="20">
        <f t="shared" si="1"/>
        <v>584532.09375</v>
      </c>
      <c r="G9" s="20">
        <f t="shared" si="1"/>
        <v>801483.484375</v>
      </c>
      <c r="H9" s="20">
        <f t="shared" si="1"/>
        <v>1130086.8203125</v>
      </c>
      <c r="I9" s="20">
        <f>I8*I6</f>
        <v>840307.9609375</v>
      </c>
      <c r="J9" s="62">
        <f>SUM(B9:I9)</f>
        <v>4773408.125</v>
      </c>
      <c r="K9" s="13"/>
      <c r="N9" s="18"/>
      <c r="O9" s="25" t="s">
        <v>9</v>
      </c>
      <c r="P9" s="11">
        <f>AVERAGE('Варіаційний ряд'!A1:T10)</f>
        <v>151.55000000000001</v>
      </c>
      <c r="Q9" s="11">
        <f>J8/R3</f>
        <v>151.6</v>
      </c>
      <c r="R9" s="9"/>
      <c r="S9" s="23"/>
      <c r="T9" s="4"/>
      <c r="U9" s="5"/>
      <c r="Z9" s="3"/>
      <c r="AA9" s="1"/>
      <c r="AB9" s="1"/>
    </row>
    <row r="10" spans="1:3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13"/>
      <c r="N10" s="18"/>
      <c r="O10" s="22" t="s">
        <v>10</v>
      </c>
      <c r="P10" s="11">
        <f>_xlfn.VAR.S('Варіаційний ряд'!A1:T10)</f>
        <v>854.85175879396979</v>
      </c>
      <c r="Q10" s="11">
        <f>J9/R3-POWER(Q9,2)</f>
        <v>884.48062500000378</v>
      </c>
      <c r="R10" s="9"/>
      <c r="S10" s="23"/>
      <c r="T10" s="4"/>
      <c r="U10" s="5"/>
      <c r="Z10" s="3"/>
      <c r="AA10" s="1"/>
      <c r="AB10" s="1"/>
    </row>
    <row r="11" spans="1:32" ht="18" x14ac:dyDescent="0.25">
      <c r="A11" s="30" t="s">
        <v>18</v>
      </c>
      <c r="B11" s="29">
        <f>B2</f>
        <v>97</v>
      </c>
      <c r="C11" s="11">
        <f>B11+$M$6</f>
        <v>110.125</v>
      </c>
      <c r="D11" s="29">
        <f>C11+$M$6</f>
        <v>123.25</v>
      </c>
      <c r="E11" s="29">
        <f t="shared" ref="E11:J11" si="2">D11+$M$6</f>
        <v>136.375</v>
      </c>
      <c r="F11" s="29">
        <f t="shared" si="2"/>
        <v>149.5</v>
      </c>
      <c r="G11" s="29">
        <f t="shared" si="2"/>
        <v>162.625</v>
      </c>
      <c r="H11" s="29">
        <f t="shared" si="2"/>
        <v>175.75</v>
      </c>
      <c r="I11" s="29">
        <f>H11+$M$6</f>
        <v>188.875</v>
      </c>
      <c r="J11" s="29">
        <f>I11+$M$6</f>
        <v>202</v>
      </c>
      <c r="K11" s="13"/>
      <c r="L11" s="53" t="s">
        <v>4</v>
      </c>
      <c r="M11" s="53"/>
      <c r="N11" s="18"/>
      <c r="O11" s="22" t="s">
        <v>11</v>
      </c>
      <c r="P11" s="11">
        <f>SQRT(P10)</f>
        <v>29.237848053404509</v>
      </c>
      <c r="Q11" s="11">
        <f>SQRT(Q10)</f>
        <v>29.740218980364013</v>
      </c>
      <c r="R11" s="9"/>
      <c r="S11" s="23"/>
      <c r="T11" s="4"/>
      <c r="U11" s="5"/>
      <c r="Z11" s="3"/>
      <c r="AA11" s="1"/>
      <c r="AB11" s="1"/>
    </row>
    <row r="12" spans="1:32" ht="18" x14ac:dyDescent="0.25">
      <c r="A12" s="10" t="s">
        <v>23</v>
      </c>
      <c r="B12" s="29">
        <f>B7/$R$3</f>
        <v>0.105</v>
      </c>
      <c r="C12" s="29">
        <f t="shared" ref="C12:I12" si="3">C7/$R$3</f>
        <v>0.14000000000000001</v>
      </c>
      <c r="D12" s="29">
        <f t="shared" si="3"/>
        <v>9.5000000000000001E-2</v>
      </c>
      <c r="E12" s="29">
        <f t="shared" si="3"/>
        <v>0.12</v>
      </c>
      <c r="F12" s="29">
        <f t="shared" si="3"/>
        <v>0.12</v>
      </c>
      <c r="G12" s="29">
        <f t="shared" si="3"/>
        <v>0.14000000000000001</v>
      </c>
      <c r="H12" s="29">
        <f t="shared" si="3"/>
        <v>0.17</v>
      </c>
      <c r="I12" s="29">
        <f t="shared" si="3"/>
        <v>0.11</v>
      </c>
      <c r="J12" s="29">
        <v>0</v>
      </c>
      <c r="K12" s="13"/>
      <c r="L12" s="16" t="s">
        <v>11</v>
      </c>
      <c r="M12" s="26">
        <f>SQRT(Q11*J7/(J7-1))</f>
        <v>5.4671443475500769</v>
      </c>
      <c r="N12" s="18"/>
      <c r="O12" s="27" t="s">
        <v>12</v>
      </c>
      <c r="P12" s="28" t="s">
        <v>1</v>
      </c>
      <c r="Q12" s="11">
        <f>SUMPRODUCT(POWER(B6:I6-Q9,3),B7:I7)/J7</f>
        <v>-3693.565353515608</v>
      </c>
      <c r="R12" s="9"/>
      <c r="S12" s="23"/>
      <c r="T12" s="4"/>
      <c r="U12" s="5"/>
      <c r="Z12" s="3"/>
      <c r="AA12" s="1"/>
      <c r="AB12" s="1"/>
    </row>
    <row r="13" spans="1:32" ht="18" x14ac:dyDescent="0.25">
      <c r="A13" s="10" t="s">
        <v>24</v>
      </c>
      <c r="B13" s="29">
        <f>B12</f>
        <v>0.105</v>
      </c>
      <c r="C13" s="29">
        <f>B13+C12</f>
        <v>0.245</v>
      </c>
      <c r="D13" s="29">
        <f t="shared" ref="D13:I13" si="4">C13+D12</f>
        <v>0.33999999999999997</v>
      </c>
      <c r="E13" s="29">
        <f t="shared" si="4"/>
        <v>0.45999999999999996</v>
      </c>
      <c r="F13" s="29">
        <f t="shared" si="4"/>
        <v>0.57999999999999996</v>
      </c>
      <c r="G13" s="29">
        <f t="shared" si="4"/>
        <v>0.72</v>
      </c>
      <c r="H13" s="29">
        <f t="shared" si="4"/>
        <v>0.89</v>
      </c>
      <c r="I13" s="29">
        <f t="shared" si="4"/>
        <v>1</v>
      </c>
      <c r="J13" s="29">
        <f>I13</f>
        <v>1</v>
      </c>
      <c r="K13" s="13"/>
      <c r="L13" s="16" t="s">
        <v>25</v>
      </c>
      <c r="M13" s="26">
        <v>2.5758000000000001</v>
      </c>
      <c r="N13" s="18"/>
      <c r="O13" s="22" t="s">
        <v>13</v>
      </c>
      <c r="P13" s="11">
        <f>SKEW('Варіаційний ряд'!A1:T10)</f>
        <v>-0.16336716479267613</v>
      </c>
      <c r="Q13" s="11">
        <f>Q12/(Q11^3)</f>
        <v>-0.14041493456747411</v>
      </c>
      <c r="R13" s="9"/>
      <c r="S13" s="23"/>
      <c r="T13" s="4"/>
      <c r="U13" s="4"/>
      <c r="V13" s="1"/>
      <c r="W13" s="1"/>
      <c r="X13" s="1"/>
      <c r="Y13" s="1"/>
      <c r="Z13" s="1"/>
      <c r="AA13" s="1"/>
      <c r="AB13" s="1"/>
    </row>
    <row r="14" spans="1:32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13"/>
      <c r="L14" s="24" t="s">
        <v>26</v>
      </c>
      <c r="M14" s="26">
        <f>Q9-M13*M12/SQRT(J7)</f>
        <v>150.60423310982895</v>
      </c>
      <c r="N14" s="18"/>
      <c r="O14" s="27" t="s">
        <v>14</v>
      </c>
      <c r="P14" s="28" t="s">
        <v>1</v>
      </c>
      <c r="Q14" s="11">
        <f>SUMPRODUCT(POWER(B6:I6-Q9,4),B7:I7)/J7</f>
        <v>1360135.7633898193</v>
      </c>
      <c r="R14" s="9"/>
      <c r="S14" s="23"/>
      <c r="T14" s="4"/>
      <c r="U14" s="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13"/>
      <c r="L15" s="24" t="s">
        <v>27</v>
      </c>
      <c r="M15" s="26">
        <f>Q9+M13*M12/SQRT(J7)</f>
        <v>152.59576689017103</v>
      </c>
      <c r="N15" s="18"/>
      <c r="O15" s="22" t="s">
        <v>15</v>
      </c>
      <c r="P15" s="11">
        <f>KURT('Варіаційний ряд'!A1:T10)</f>
        <v>-1.2249028658882479</v>
      </c>
      <c r="Q15" s="11">
        <f>Q14/(Q11^4)-3</f>
        <v>-1.2613762324255486</v>
      </c>
      <c r="R15" s="9"/>
      <c r="S15" s="23"/>
      <c r="T15" s="4"/>
      <c r="U15" s="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13"/>
      <c r="L16" s="13"/>
      <c r="M16" s="13"/>
      <c r="N16" s="18"/>
      <c r="O16" s="18"/>
      <c r="P16" s="18"/>
      <c r="Q16" s="18"/>
      <c r="R16" s="18"/>
      <c r="S16" s="18"/>
      <c r="T16" s="4"/>
      <c r="U16" s="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13"/>
      <c r="L17" s="9"/>
      <c r="M17" s="9"/>
      <c r="N17" s="18"/>
      <c r="O17" s="18"/>
      <c r="P17" s="23"/>
      <c r="Q17" s="23"/>
      <c r="R17" s="23"/>
      <c r="S17" s="23"/>
      <c r="T17" s="5"/>
      <c r="U17" s="5"/>
      <c r="AE17" s="1"/>
      <c r="AF17" s="1"/>
    </row>
    <row r="18" spans="1:32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13"/>
      <c r="L18" s="9"/>
      <c r="M18" s="9"/>
      <c r="N18" s="13"/>
      <c r="O18" s="13"/>
      <c r="P18" s="9"/>
      <c r="Q18" s="9"/>
      <c r="R18" s="9"/>
      <c r="S18" s="9"/>
      <c r="AE18" s="1"/>
      <c r="AF18" s="1"/>
    </row>
    <row r="19" spans="1:32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9"/>
      <c r="L19" s="9"/>
      <c r="M19" s="9"/>
      <c r="N19" s="9"/>
      <c r="O19" s="9"/>
      <c r="P19" s="9"/>
      <c r="Q19" s="9"/>
      <c r="R19" s="9"/>
      <c r="S19" s="9"/>
      <c r="AE19" s="1"/>
      <c r="AF19" s="1"/>
    </row>
    <row r="20" spans="1:32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9"/>
      <c r="L20" s="32"/>
      <c r="M20" s="32"/>
      <c r="N20" s="9"/>
      <c r="O20" s="9"/>
      <c r="P20" s="9"/>
      <c r="Q20" s="9"/>
      <c r="R20" s="9"/>
      <c r="S20" s="9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9"/>
      <c r="L21" s="32"/>
      <c r="M21" s="32"/>
      <c r="N21" s="9"/>
      <c r="O21" s="9"/>
      <c r="P21" s="9"/>
      <c r="Q21" s="9"/>
      <c r="R21" s="9"/>
      <c r="S21" s="9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2"/>
      <c r="L22" s="32"/>
      <c r="M22" s="32"/>
      <c r="N22" s="32"/>
      <c r="O22" s="32"/>
      <c r="P22" s="32"/>
      <c r="Q22" s="32"/>
      <c r="R22" s="32"/>
      <c r="V22" s="1"/>
      <c r="W22" s="1"/>
      <c r="X22" s="1"/>
      <c r="Y22" s="1"/>
      <c r="Z22" s="1"/>
      <c r="AA22" s="1"/>
      <c r="AB22" s="1"/>
      <c r="AE22" s="1"/>
      <c r="AF22" s="1"/>
    </row>
    <row r="23" spans="1:32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2"/>
      <c r="L23" s="32"/>
      <c r="M23" s="32"/>
      <c r="N23" s="32"/>
      <c r="O23" s="32"/>
      <c r="P23" s="32"/>
      <c r="Q23" s="32"/>
      <c r="R23" s="32"/>
      <c r="V23" s="1"/>
      <c r="W23" s="1"/>
      <c r="X23" s="1"/>
      <c r="Y23" s="1"/>
      <c r="Z23" s="1"/>
      <c r="AA23" s="1"/>
      <c r="AB23" s="1"/>
      <c r="AE23" s="1"/>
      <c r="AF23" s="1"/>
    </row>
    <row r="24" spans="1:32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2"/>
      <c r="L24" s="32"/>
      <c r="M24" s="32"/>
      <c r="N24" s="32"/>
      <c r="O24" s="32"/>
      <c r="P24" s="32"/>
      <c r="Q24" s="32"/>
      <c r="R24" s="32"/>
      <c r="V24" s="1"/>
      <c r="W24" s="1"/>
      <c r="X24" s="1"/>
      <c r="Y24" s="1"/>
      <c r="Z24" s="1"/>
      <c r="AA24" s="1"/>
      <c r="AB24" s="1"/>
      <c r="AE24" s="1"/>
      <c r="AF24" s="1"/>
    </row>
    <row r="25" spans="1:32" x14ac:dyDescent="0.25">
      <c r="A25" s="31"/>
      <c r="B25" s="31"/>
      <c r="C25" s="2"/>
      <c r="D25" s="2"/>
      <c r="E25" s="2"/>
      <c r="F25" s="2"/>
      <c r="G25" s="2"/>
      <c r="H25" s="2"/>
      <c r="I25" s="2"/>
      <c r="J25" s="2"/>
      <c r="K25" s="32"/>
      <c r="L25" s="2"/>
      <c r="M25" s="31"/>
      <c r="N25" s="32"/>
      <c r="O25" s="32"/>
      <c r="P25" s="32"/>
      <c r="Q25" s="32"/>
      <c r="R25" s="32"/>
      <c r="V25" s="1"/>
      <c r="W25" s="1"/>
      <c r="X25" s="1"/>
      <c r="Y25" s="1"/>
      <c r="Z25" s="1"/>
      <c r="AA25" s="1"/>
      <c r="AB25" s="1"/>
      <c r="AE25" s="1"/>
      <c r="AF25" s="1"/>
    </row>
    <row r="26" spans="1:32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2"/>
      <c r="L26" s="2"/>
      <c r="M26" s="31"/>
      <c r="N26" s="32"/>
      <c r="O26" s="32"/>
      <c r="P26" s="32"/>
      <c r="Q26" s="32"/>
      <c r="R26" s="32"/>
      <c r="V26" s="1"/>
      <c r="W26" s="1"/>
      <c r="X26" s="1"/>
      <c r="Y26" s="1"/>
      <c r="Z26" s="1"/>
      <c r="AA26" s="1"/>
      <c r="AB26" s="1"/>
      <c r="AE26" s="1"/>
      <c r="AF26" s="1"/>
    </row>
    <row r="27" spans="1:32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2"/>
      <c r="L27" s="2"/>
      <c r="M27" s="31"/>
      <c r="N27" s="31"/>
      <c r="O27" s="31"/>
      <c r="P27" s="32"/>
      <c r="Q27" s="32"/>
      <c r="R27" s="32"/>
      <c r="V27" s="1"/>
      <c r="W27" s="1"/>
      <c r="X27" s="1"/>
      <c r="Y27" s="1"/>
      <c r="Z27" s="1"/>
      <c r="AA27" s="2"/>
      <c r="AB27" s="2"/>
      <c r="AC27" s="1"/>
      <c r="AD27" s="1"/>
      <c r="AE27" s="1"/>
      <c r="AF27" s="1"/>
    </row>
    <row r="28" spans="1:32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2"/>
      <c r="L28" s="2"/>
      <c r="M28" s="31"/>
      <c r="N28" s="31"/>
      <c r="O28" s="31"/>
      <c r="P28" s="32"/>
      <c r="Q28" s="32"/>
      <c r="R28" s="32"/>
      <c r="V28" s="1"/>
      <c r="W28" s="1"/>
      <c r="X28" s="1"/>
      <c r="Y28" s="1"/>
      <c r="Z28" s="1"/>
      <c r="AA28" s="2"/>
      <c r="AB28" s="2"/>
      <c r="AC28" s="1"/>
      <c r="AD28" s="1"/>
      <c r="AE28" s="1"/>
      <c r="AF28" s="1"/>
    </row>
    <row r="29" spans="1:32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2"/>
      <c r="L29" s="2"/>
      <c r="M29" s="31"/>
      <c r="N29" s="31"/>
      <c r="O29" s="31"/>
      <c r="P29" s="32"/>
      <c r="Q29" s="32"/>
      <c r="R29" s="3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2"/>
      <c r="L30" s="2"/>
      <c r="M30" s="31"/>
      <c r="N30" s="31"/>
      <c r="O30" s="31"/>
      <c r="P30" s="32"/>
      <c r="Q30" s="32"/>
      <c r="R30" s="32"/>
      <c r="AA30" s="1"/>
      <c r="AB30" s="1"/>
    </row>
    <row r="31" spans="1:32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2"/>
      <c r="K31" s="31"/>
      <c r="L31" s="2"/>
      <c r="M31" s="31"/>
      <c r="N31" s="31"/>
      <c r="O31" s="31"/>
      <c r="P31" s="32"/>
      <c r="Q31" s="32"/>
      <c r="R31" s="32"/>
      <c r="AA31" s="1"/>
      <c r="AB31" s="1"/>
    </row>
    <row r="32" spans="1:32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2"/>
      <c r="L32" s="31"/>
      <c r="M32" s="31"/>
      <c r="N32" s="31"/>
      <c r="O32" s="31"/>
      <c r="P32" s="32"/>
      <c r="Q32" s="32"/>
      <c r="R32" s="32"/>
      <c r="AA32" s="1"/>
      <c r="AB32" s="1"/>
    </row>
    <row r="33" spans="1:28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2"/>
      <c r="K33" s="2"/>
      <c r="L33" s="31"/>
      <c r="M33" s="31"/>
      <c r="N33" s="31"/>
      <c r="O33" s="31"/>
      <c r="P33" s="31"/>
      <c r="Q33" s="31"/>
      <c r="R33" s="3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2"/>
      <c r="M37" s="32"/>
      <c r="N37" s="31"/>
      <c r="O37" s="31"/>
      <c r="P37" s="31"/>
      <c r="Q37" s="31"/>
      <c r="R37" s="3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2"/>
      <c r="M38" s="32"/>
      <c r="N38" s="31"/>
      <c r="O38" s="31"/>
      <c r="P38" s="31"/>
      <c r="Q38" s="31"/>
      <c r="R38" s="3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2"/>
      <c r="L39" s="32"/>
      <c r="M39" s="32"/>
      <c r="N39" s="32"/>
      <c r="O39" s="32"/>
      <c r="P39" s="32"/>
      <c r="Q39" s="32"/>
      <c r="R39" s="32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2"/>
      <c r="L40" s="31"/>
      <c r="M40" s="31"/>
      <c r="N40" s="32"/>
      <c r="O40" s="32"/>
      <c r="P40" s="32"/>
      <c r="Q40" s="32"/>
      <c r="R40" s="32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2"/>
      <c r="L41" s="31"/>
      <c r="M41" s="31"/>
      <c r="N41" s="32"/>
      <c r="O41" s="32"/>
      <c r="P41" s="32"/>
      <c r="Q41" s="32"/>
      <c r="R41" s="32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31"/>
      <c r="L47" s="31"/>
      <c r="M47" s="31"/>
      <c r="N47" s="31"/>
      <c r="O47" s="31"/>
      <c r="P47" s="31"/>
      <c r="Q47" s="31"/>
      <c r="R47" s="3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31"/>
      <c r="L48" s="31"/>
      <c r="M48" s="31"/>
      <c r="N48" s="31"/>
      <c r="O48" s="31"/>
      <c r="P48" s="31"/>
      <c r="Q48" s="31"/>
      <c r="R48" s="3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31"/>
      <c r="L49" s="31"/>
      <c r="M49" s="31"/>
      <c r="N49" s="31"/>
      <c r="O49" s="31"/>
      <c r="P49" s="31"/>
      <c r="Q49" s="31"/>
      <c r="R49" s="3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31"/>
      <c r="L50" s="31"/>
      <c r="M50" s="31"/>
      <c r="N50" s="31"/>
      <c r="O50" s="31"/>
      <c r="P50" s="31"/>
      <c r="Q50" s="31"/>
      <c r="R50" s="3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31"/>
      <c r="L51" s="31"/>
      <c r="M51" s="31"/>
      <c r="N51" s="31"/>
      <c r="O51" s="31"/>
      <c r="P51" s="31"/>
      <c r="Q51" s="31"/>
      <c r="R51" s="3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31"/>
      <c r="L52" s="31"/>
      <c r="M52" s="31"/>
      <c r="N52" s="31"/>
      <c r="O52" s="31"/>
      <c r="P52" s="31"/>
      <c r="Q52" s="31"/>
      <c r="R52" s="3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31"/>
      <c r="L53" s="1"/>
      <c r="M53" s="1"/>
      <c r="N53" s="31"/>
      <c r="O53" s="31"/>
      <c r="P53" s="31"/>
      <c r="Q53" s="31"/>
      <c r="R53" s="3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31"/>
      <c r="L54" s="1"/>
      <c r="M54" s="1"/>
      <c r="N54" s="31"/>
      <c r="O54" s="31"/>
      <c r="P54" s="31"/>
      <c r="Q54" s="31"/>
      <c r="R54" s="3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K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1:28" x14ac:dyDescent="0.25">
      <c r="K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</sheetData>
  <mergeCells count="10">
    <mergeCell ref="L11:M11"/>
    <mergeCell ref="J3:K3"/>
    <mergeCell ref="L3:M3"/>
    <mergeCell ref="N3:O3"/>
    <mergeCell ref="P3:Q3"/>
    <mergeCell ref="B3:C3"/>
    <mergeCell ref="D3:E3"/>
    <mergeCell ref="F3:G3"/>
    <mergeCell ref="H3:I3"/>
    <mergeCell ref="O5:Q5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K14" sqref="K14"/>
    </sheetView>
  </sheetViews>
  <sheetFormatPr defaultRowHeight="15" x14ac:dyDescent="0.25"/>
  <cols>
    <col min="1" max="1" width="10.140625" customWidth="1"/>
    <col min="2" max="2" width="9.28515625" bestFit="1" customWidth="1"/>
    <col min="3" max="3" width="10.42578125" bestFit="1" customWidth="1"/>
    <col min="4" max="7" width="9.28515625" bestFit="1" customWidth="1"/>
    <col min="8" max="8" width="12.7109375" customWidth="1"/>
    <col min="9" max="9" width="10.140625" bestFit="1" customWidth="1"/>
    <col min="10" max="11" width="10.42578125" customWidth="1"/>
    <col min="12" max="12" width="9.28515625" customWidth="1"/>
    <col min="13" max="13" width="10.140625" bestFit="1" customWidth="1"/>
    <col min="14" max="14" width="9.140625" customWidth="1"/>
    <col min="16" max="16" width="12.28515625" customWidth="1"/>
  </cols>
  <sheetData>
    <row r="1" spans="1:17" x14ac:dyDescent="0.25">
      <c r="E1" s="35"/>
      <c r="F1" s="35"/>
      <c r="G1" s="35"/>
      <c r="H1" s="35"/>
      <c r="I1" s="35"/>
      <c r="J1" s="35"/>
      <c r="K1" s="35"/>
      <c r="L1" s="35"/>
      <c r="M1" s="35"/>
      <c r="N1" s="36"/>
      <c r="O1" s="34"/>
    </row>
    <row r="2" spans="1:17" ht="18" x14ac:dyDescent="0.25">
      <c r="A2" s="39" t="s">
        <v>28</v>
      </c>
      <c r="B2" s="39" t="s">
        <v>29</v>
      </c>
      <c r="C2" s="39" t="s">
        <v>30</v>
      </c>
      <c r="D2" s="39" t="s">
        <v>31</v>
      </c>
      <c r="E2" s="39" t="s">
        <v>32</v>
      </c>
      <c r="F2" s="39" t="s">
        <v>33</v>
      </c>
      <c r="G2" s="39" t="s">
        <v>34</v>
      </c>
      <c r="H2" s="48" t="s">
        <v>39</v>
      </c>
      <c r="I2" s="39" t="s">
        <v>35</v>
      </c>
      <c r="J2" s="39" t="s">
        <v>36</v>
      </c>
      <c r="K2" s="39" t="s">
        <v>37</v>
      </c>
      <c r="L2" s="39"/>
      <c r="M2" s="39" t="s">
        <v>38</v>
      </c>
      <c r="N2" s="40"/>
      <c r="O2" s="36"/>
      <c r="P2" s="37"/>
      <c r="Q2" s="38">
        <f>Sheet1!Q9</f>
        <v>151.6</v>
      </c>
    </row>
    <row r="3" spans="1:17" x14ac:dyDescent="0.25">
      <c r="A3" s="41">
        <f>Sheet1!B$2</f>
        <v>97</v>
      </c>
      <c r="B3" s="41">
        <f>Sheet1!C$2</f>
        <v>110.125</v>
      </c>
      <c r="C3" s="44">
        <f>Sheet1!B3</f>
        <v>21</v>
      </c>
      <c r="D3" s="41">
        <f>(A3-$Q$2)/$Q$3</f>
        <v>-1.8674424978291886</v>
      </c>
      <c r="E3" s="41">
        <f>(B3-$Q$2)/$Q$3</f>
        <v>-1.4185380512356336</v>
      </c>
      <c r="F3" s="41">
        <f>NORMSDIST(D3)-0.5</f>
        <v>-0.4690800901112458</v>
      </c>
      <c r="G3" s="41">
        <f>NORMSDIST(E3)-0.5</f>
        <v>-0.42198313120590741</v>
      </c>
      <c r="H3" s="41">
        <f>(G3-F3)</f>
        <v>4.7096958905338382E-2</v>
      </c>
      <c r="I3" s="45">
        <f>$C$11*H3</f>
        <v>9.4193917810676773</v>
      </c>
      <c r="J3" s="42">
        <f>C3-I3</f>
        <v>11.580608218932323</v>
      </c>
      <c r="K3" s="42">
        <f>POWER(J3,2)</f>
        <v>134.11048672040286</v>
      </c>
      <c r="L3" s="45">
        <f>K3/I3</f>
        <v>14.23770131209062</v>
      </c>
      <c r="M3" s="42">
        <f>POWER(C3,2)</f>
        <v>441</v>
      </c>
      <c r="N3" s="45">
        <f>M3/I3</f>
        <v>46.81830953102294</v>
      </c>
      <c r="O3" s="36"/>
      <c r="P3" s="37"/>
      <c r="Q3" s="38">
        <f>Sheet1!P11</f>
        <v>29.237848053404509</v>
      </c>
    </row>
    <row r="4" spans="1:17" x14ac:dyDescent="0.25">
      <c r="A4" s="41">
        <f>Sheet1!D$2</f>
        <v>110.125</v>
      </c>
      <c r="B4" s="41">
        <f>Sheet1!E$2</f>
        <v>123.25</v>
      </c>
      <c r="C4" s="44">
        <f>Sheet1!D3</f>
        <v>28</v>
      </c>
      <c r="D4" s="41">
        <f t="shared" ref="D3:E10" si="0">(A4-$Q$2)/$Q$3</f>
        <v>-1.4185380512356336</v>
      </c>
      <c r="E4" s="41">
        <f t="shared" si="0"/>
        <v>-0.96963360464207859</v>
      </c>
      <c r="F4" s="41">
        <f t="shared" ref="F4:F9" si="1">NORMSDIST(D4)-0.5</f>
        <v>-0.42198313120590741</v>
      </c>
      <c r="G4" s="41">
        <f t="shared" ref="G4:G10" si="2">NORMSDIST(E4)-0.5</f>
        <v>-0.33388542185466896</v>
      </c>
      <c r="H4" s="41">
        <f t="shared" ref="H4:H10" si="3">(G4-F4)</f>
        <v>8.8097709351238451E-2</v>
      </c>
      <c r="I4" s="45">
        <f>$C$11*H4</f>
        <v>17.619541870247691</v>
      </c>
      <c r="J4" s="42">
        <f>C4-I4</f>
        <v>10.380458129752309</v>
      </c>
      <c r="K4" s="42">
        <f>POWER(J4,2)</f>
        <v>107.75391098354081</v>
      </c>
      <c r="L4" s="45">
        <f>K4/I4</f>
        <v>6.1155909601425993</v>
      </c>
      <c r="M4" s="42">
        <f t="shared" ref="M3:M10" si="4">POWER(C4,2)</f>
        <v>784</v>
      </c>
      <c r="N4" s="45">
        <f>M4/I4</f>
        <v>44.49604908989491</v>
      </c>
      <c r="O4" s="36"/>
      <c r="P4" s="34"/>
      <c r="Q4" s="51"/>
    </row>
    <row r="5" spans="1:17" x14ac:dyDescent="0.25">
      <c r="A5" s="41">
        <f>Sheet1!F$2</f>
        <v>123.25</v>
      </c>
      <c r="B5" s="41">
        <f>Sheet1!G$2</f>
        <v>136.375</v>
      </c>
      <c r="C5" s="44">
        <f>Sheet1!F3</f>
        <v>19</v>
      </c>
      <c r="D5" s="41">
        <f t="shared" si="0"/>
        <v>-0.96963360464207859</v>
      </c>
      <c r="E5" s="41">
        <f t="shared" si="0"/>
        <v>-0.5207291580485236</v>
      </c>
      <c r="F5" s="41">
        <f t="shared" si="1"/>
        <v>-0.33388542185466896</v>
      </c>
      <c r="G5" s="41">
        <f t="shared" si="2"/>
        <v>-0.19872227038342383</v>
      </c>
      <c r="H5" s="41">
        <f t="shared" si="3"/>
        <v>0.13516315147124514</v>
      </c>
      <c r="I5" s="45">
        <f t="shared" ref="I4:I10" si="5">$C$11*H5</f>
        <v>27.032630294249028</v>
      </c>
      <c r="J5" s="42">
        <f t="shared" ref="J3:J10" si="6">C5-I5</f>
        <v>-8.032630294249028</v>
      </c>
      <c r="K5" s="42">
        <f t="shared" ref="K4:K10" si="7">POWER(J5,2)</f>
        <v>64.523149444087224</v>
      </c>
      <c r="L5" s="45">
        <f t="shared" ref="L4:L10" si="8">K5/I5</f>
        <v>2.3868616831494194</v>
      </c>
      <c r="M5" s="42">
        <f t="shared" si="4"/>
        <v>361</v>
      </c>
      <c r="N5" s="45">
        <f t="shared" ref="N4:N10" si="9">M5/I5</f>
        <v>13.354231388900391</v>
      </c>
      <c r="O5" s="36"/>
      <c r="P5" s="58" t="s">
        <v>45</v>
      </c>
      <c r="Q5" s="59">
        <f>L11</f>
        <v>46.861608522539392</v>
      </c>
    </row>
    <row r="6" spans="1:17" x14ac:dyDescent="0.25">
      <c r="A6" s="41">
        <f>Sheet1!H$2</f>
        <v>136.375</v>
      </c>
      <c r="B6" s="41">
        <f>Sheet1!I$2</f>
        <v>149.5</v>
      </c>
      <c r="C6" s="44">
        <f>Sheet1!H3</f>
        <v>24</v>
      </c>
      <c r="D6" s="41">
        <f t="shared" si="0"/>
        <v>-0.5207291580485236</v>
      </c>
      <c r="E6" s="41">
        <f t="shared" si="0"/>
        <v>-7.1824711454968604E-2</v>
      </c>
      <c r="F6" s="41">
        <f t="shared" si="1"/>
        <v>-0.19872227038342383</v>
      </c>
      <c r="G6" s="41">
        <f t="shared" si="2"/>
        <v>-2.8629296645843239E-2</v>
      </c>
      <c r="H6" s="41">
        <f t="shared" si="3"/>
        <v>0.17009297373758059</v>
      </c>
      <c r="I6" s="45">
        <f t="shared" si="5"/>
        <v>34.018594747516119</v>
      </c>
      <c r="J6" s="42">
        <f t="shared" si="6"/>
        <v>-10.018594747516119</v>
      </c>
      <c r="K6" s="42">
        <f t="shared" si="7"/>
        <v>100.37224071495756</v>
      </c>
      <c r="L6" s="45">
        <f t="shared" si="8"/>
        <v>2.9505110795996732</v>
      </c>
      <c r="M6" s="42">
        <f t="shared" si="4"/>
        <v>576</v>
      </c>
      <c r="N6" s="45">
        <f t="shared" si="9"/>
        <v>16.931916332083556</v>
      </c>
      <c r="O6" s="36"/>
      <c r="Q6" s="51"/>
    </row>
    <row r="7" spans="1:17" x14ac:dyDescent="0.25">
      <c r="A7" s="41">
        <f>Sheet1!J$2</f>
        <v>149.5</v>
      </c>
      <c r="B7" s="41">
        <f>Sheet1!K$2</f>
        <v>162.625</v>
      </c>
      <c r="C7" s="44">
        <f>Sheet1!J3</f>
        <v>24</v>
      </c>
      <c r="D7" s="41">
        <f t="shared" si="0"/>
        <v>-7.1824711454968604E-2</v>
      </c>
      <c r="E7" s="41">
        <f t="shared" si="0"/>
        <v>0.37707973513858639</v>
      </c>
      <c r="F7" s="41">
        <f t="shared" si="1"/>
        <v>-2.8629296645843239E-2</v>
      </c>
      <c r="G7" s="41">
        <f t="shared" si="2"/>
        <v>0.14694282472707998</v>
      </c>
      <c r="H7" s="41">
        <f t="shared" si="3"/>
        <v>0.17557212137292322</v>
      </c>
      <c r="I7" s="45">
        <f t="shared" si="5"/>
        <v>35.114424274584643</v>
      </c>
      <c r="J7" s="42">
        <f t="shared" si="6"/>
        <v>-11.114424274584643</v>
      </c>
      <c r="K7" s="42">
        <f t="shared" si="7"/>
        <v>123.53042695547636</v>
      </c>
      <c r="L7" s="45">
        <f t="shared" si="8"/>
        <v>3.5179396930874942</v>
      </c>
      <c r="M7" s="42">
        <f t="shared" si="4"/>
        <v>576</v>
      </c>
      <c r="N7" s="45">
        <f t="shared" si="9"/>
        <v>16.403515418502852</v>
      </c>
      <c r="O7" s="36"/>
      <c r="P7" s="49" t="s">
        <v>6</v>
      </c>
      <c r="Q7" s="50">
        <f>Sheet1!M5</f>
        <v>8</v>
      </c>
    </row>
    <row r="8" spans="1:17" x14ac:dyDescent="0.25">
      <c r="A8" s="41">
        <f>Sheet1!L$2</f>
        <v>162.625</v>
      </c>
      <c r="B8" s="41">
        <f>Sheet1!M$2</f>
        <v>175.75</v>
      </c>
      <c r="C8" s="44">
        <f>Sheet1!L3</f>
        <v>28</v>
      </c>
      <c r="D8" s="41">
        <f t="shared" si="0"/>
        <v>0.37707973513858639</v>
      </c>
      <c r="E8" s="41">
        <f t="shared" si="0"/>
        <v>0.82598418173214139</v>
      </c>
      <c r="F8" s="41">
        <f t="shared" si="1"/>
        <v>0.14694282472707998</v>
      </c>
      <c r="G8" s="41">
        <f t="shared" si="2"/>
        <v>0.29559346749493565</v>
      </c>
      <c r="H8" s="41">
        <f t="shared" si="3"/>
        <v>0.14865064276785567</v>
      </c>
      <c r="I8" s="45">
        <f t="shared" si="5"/>
        <v>29.730128553571134</v>
      </c>
      <c r="J8" s="42">
        <f t="shared" si="6"/>
        <v>-1.7301285535711344</v>
      </c>
      <c r="K8" s="42">
        <f t="shared" si="7"/>
        <v>2.9933448118821455</v>
      </c>
      <c r="L8" s="45">
        <f t="shared" si="8"/>
        <v>0.10068388390882319</v>
      </c>
      <c r="M8" s="42">
        <f t="shared" si="4"/>
        <v>784</v>
      </c>
      <c r="N8" s="45">
        <f t="shared" si="9"/>
        <v>26.370555330337687</v>
      </c>
      <c r="O8" s="36"/>
      <c r="P8" s="49" t="s">
        <v>42</v>
      </c>
      <c r="Q8" s="50">
        <v>2</v>
      </c>
    </row>
    <row r="9" spans="1:17" x14ac:dyDescent="0.25">
      <c r="A9" s="43">
        <f>Sheet1!N$2</f>
        <v>175.75</v>
      </c>
      <c r="B9" s="41">
        <f>Sheet1!O$2</f>
        <v>188.875</v>
      </c>
      <c r="C9" s="44">
        <f>Sheet1!N3</f>
        <v>34</v>
      </c>
      <c r="D9" s="41">
        <f t="shared" si="0"/>
        <v>0.82598418173214139</v>
      </c>
      <c r="E9" s="41">
        <f t="shared" si="0"/>
        <v>1.2748886283256964</v>
      </c>
      <c r="F9" s="41">
        <f t="shared" si="1"/>
        <v>0.29559346749493565</v>
      </c>
      <c r="G9" s="41">
        <f t="shared" si="2"/>
        <v>0.39882566768638517</v>
      </c>
      <c r="H9" s="41">
        <f t="shared" si="3"/>
        <v>0.10323220019144952</v>
      </c>
      <c r="I9" s="45">
        <f t="shared" si="5"/>
        <v>20.646440038289903</v>
      </c>
      <c r="J9" s="42">
        <f t="shared" si="6"/>
        <v>13.353559961710097</v>
      </c>
      <c r="K9" s="42">
        <f t="shared" si="7"/>
        <v>178.31756365098698</v>
      </c>
      <c r="L9" s="45">
        <f t="shared" si="8"/>
        <v>8.6367220363553105</v>
      </c>
      <c r="M9" s="42">
        <f t="shared" si="4"/>
        <v>1156</v>
      </c>
      <c r="N9" s="45">
        <f t="shared" si="9"/>
        <v>55.990281998065406</v>
      </c>
      <c r="O9" s="36"/>
      <c r="P9" s="34"/>
    </row>
    <row r="10" spans="1:17" x14ac:dyDescent="0.25">
      <c r="A10" s="43">
        <f>Sheet1!P$2</f>
        <v>188.875</v>
      </c>
      <c r="B10" s="43">
        <f>Sheet1!Q$2</f>
        <v>202</v>
      </c>
      <c r="C10" s="44">
        <f>Sheet1!P3</f>
        <v>22</v>
      </c>
      <c r="D10" s="41">
        <f t="shared" si="0"/>
        <v>1.2748886283256964</v>
      </c>
      <c r="E10" s="41">
        <f t="shared" si="0"/>
        <v>1.7237930749192514</v>
      </c>
      <c r="F10" s="41">
        <f>NORMSDIST(D10)-0.5</f>
        <v>0.39882566768638517</v>
      </c>
      <c r="G10" s="41">
        <f t="shared" si="2"/>
        <v>0.457627397387387</v>
      </c>
      <c r="H10" s="41">
        <f t="shared" si="3"/>
        <v>5.8801729701001837E-2</v>
      </c>
      <c r="I10" s="45">
        <f>$C$11*H10</f>
        <v>11.760345940200366</v>
      </c>
      <c r="J10" s="42">
        <f t="shared" si="6"/>
        <v>10.239654059799634</v>
      </c>
      <c r="K10" s="42">
        <f t="shared" si="7"/>
        <v>104.85051526437111</v>
      </c>
      <c r="L10" s="45">
        <f t="shared" si="8"/>
        <v>8.9155978742054529</v>
      </c>
      <c r="M10" s="42">
        <f t="shared" si="4"/>
        <v>484</v>
      </c>
      <c r="N10" s="45">
        <f>M10/I10</f>
        <v>41.155251934005086</v>
      </c>
      <c r="O10" s="36"/>
      <c r="P10" s="49" t="s">
        <v>40</v>
      </c>
      <c r="Q10" s="50">
        <f>8-2-1</f>
        <v>5</v>
      </c>
    </row>
    <row r="11" spans="1:17" x14ac:dyDescent="0.25">
      <c r="A11" s="55" t="s">
        <v>3</v>
      </c>
      <c r="B11" s="55"/>
      <c r="C11" s="44">
        <f>SUM(C3:C10)</f>
        <v>200</v>
      </c>
      <c r="D11" s="44"/>
      <c r="E11" s="44"/>
      <c r="F11" s="44"/>
      <c r="G11" s="44"/>
      <c r="H11" s="46"/>
      <c r="I11" s="44">
        <f>SUM(I3:I10)</f>
        <v>185.34149749972659</v>
      </c>
      <c r="J11" s="44"/>
      <c r="K11" s="44"/>
      <c r="L11" s="46">
        <f>SUM(L3:L10)</f>
        <v>46.861608522539392</v>
      </c>
      <c r="M11" s="44"/>
      <c r="N11" s="47">
        <f>SUM(N3:N10)-C11</f>
        <v>61.520111022812841</v>
      </c>
      <c r="O11" s="36"/>
      <c r="P11" s="60" t="s">
        <v>41</v>
      </c>
      <c r="Q11" s="61">
        <v>15.1</v>
      </c>
    </row>
    <row r="12" spans="1:17" x14ac:dyDescent="0.25"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34"/>
    </row>
    <row r="13" spans="1:17" x14ac:dyDescent="0.25">
      <c r="A13" s="54" t="s">
        <v>44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17" x14ac:dyDescent="0.25">
      <c r="A15" s="56" t="s">
        <v>48</v>
      </c>
      <c r="B15" s="56"/>
      <c r="C15" s="56"/>
      <c r="D15" s="56"/>
      <c r="E15" s="56"/>
      <c r="F15" s="56"/>
      <c r="L15" s="36"/>
      <c r="M15" s="36"/>
      <c r="N15" s="36"/>
      <c r="O15" s="34"/>
    </row>
    <row r="16" spans="1:17" x14ac:dyDescent="0.25">
      <c r="A16" s="56" t="s">
        <v>43</v>
      </c>
      <c r="B16" s="56"/>
      <c r="C16" s="56"/>
      <c r="D16" s="56"/>
      <c r="E16" s="56"/>
      <c r="F16" s="56"/>
      <c r="G16" s="33"/>
      <c r="H16" s="33"/>
      <c r="I16" s="57"/>
      <c r="J16" s="33"/>
      <c r="K16" s="33"/>
      <c r="L16" s="33"/>
      <c r="M16" s="33"/>
      <c r="N16" s="33"/>
      <c r="O16" s="34"/>
    </row>
    <row r="17" spans="1:15" x14ac:dyDescent="0.25">
      <c r="F17" s="1"/>
      <c r="G17" s="1"/>
      <c r="H17" s="1"/>
      <c r="I17" s="1"/>
      <c r="J17" s="1"/>
      <c r="K17" s="1"/>
      <c r="L17" s="1"/>
      <c r="M17" s="1"/>
    </row>
    <row r="18" spans="1:15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4"/>
    </row>
    <row r="19" spans="1:15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5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mergeCells count="4">
    <mergeCell ref="A13:Q13"/>
    <mergeCell ref="A11:B11"/>
    <mergeCell ref="A16:F16"/>
    <mergeCell ref="A15:F15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Варіаційний ряд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 Hapei</cp:lastModifiedBy>
  <dcterms:created xsi:type="dcterms:W3CDTF">2015-06-05T18:17:20Z</dcterms:created>
  <dcterms:modified xsi:type="dcterms:W3CDTF">2022-11-11T13:54:03Z</dcterms:modified>
</cp:coreProperties>
</file>