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E60" i="1" s="1"/>
  <c r="E45" i="1" l="1"/>
  <c r="H45" i="1" s="1"/>
  <c r="C55" i="1"/>
  <c r="D55" i="1" s="1"/>
  <c r="B56" i="1"/>
  <c r="C56" i="1" s="1"/>
  <c r="B55" i="1"/>
  <c r="B54" i="1"/>
  <c r="B53" i="1"/>
  <c r="A56" i="1"/>
  <c r="A55" i="1"/>
  <c r="A54" i="1"/>
  <c r="A53" i="1"/>
  <c r="C53" i="1" l="1"/>
  <c r="C54" i="1"/>
  <c r="D54" i="1" s="1"/>
  <c r="B57" i="1"/>
  <c r="K52" i="1" s="1"/>
  <c r="D56" i="1"/>
  <c r="E49" i="1"/>
  <c r="H49" i="1" s="1"/>
  <c r="E48" i="1"/>
  <c r="H48" i="1" s="1"/>
  <c r="E47" i="1"/>
  <c r="H47" i="1" s="1"/>
  <c r="E46" i="1"/>
  <c r="H46" i="1" s="1"/>
  <c r="B46" i="1"/>
  <c r="B47" i="1"/>
  <c r="B48" i="1"/>
  <c r="B49" i="1"/>
  <c r="B45" i="1"/>
  <c r="J20" i="1"/>
  <c r="D29" i="1"/>
  <c r="D28" i="1"/>
  <c r="D27" i="1"/>
  <c r="D26" i="1"/>
  <c r="D25" i="1"/>
  <c r="D24" i="1"/>
  <c r="H59" i="1" l="1"/>
  <c r="B62" i="1" s="1"/>
  <c r="T52" i="1"/>
  <c r="O52" i="1"/>
  <c r="D53" i="1"/>
  <c r="D57" i="1" s="1"/>
  <c r="J53" i="1" s="1"/>
  <c r="C57" i="1"/>
  <c r="F46" i="1"/>
  <c r="F49" i="1"/>
  <c r="F47" i="1"/>
  <c r="F48" i="1"/>
  <c r="F45" i="1"/>
  <c r="B50" i="1"/>
  <c r="E50" i="1"/>
  <c r="D30" i="1"/>
  <c r="I24" i="1" s="1"/>
  <c r="K53" i="1" l="1"/>
  <c r="J52" i="1"/>
  <c r="N52" i="1" s="1"/>
  <c r="K44" i="1"/>
  <c r="T44" i="1" s="1"/>
  <c r="F50" i="1"/>
  <c r="L44" i="1" s="1"/>
  <c r="P24" i="1"/>
  <c r="L27" i="1"/>
  <c r="O44" i="1"/>
  <c r="J4" i="1"/>
  <c r="A13" i="1"/>
  <c r="A12" i="1"/>
  <c r="A11" i="1"/>
  <c r="C11" i="1" s="1"/>
  <c r="A10" i="1"/>
  <c r="C10" i="1" s="1"/>
  <c r="A9" i="1"/>
  <c r="D9" i="1" s="1"/>
  <c r="A8" i="1"/>
  <c r="A41" i="1"/>
  <c r="A49" i="1" s="1"/>
  <c r="A40" i="1"/>
  <c r="A48" i="1" s="1"/>
  <c r="A39" i="1"/>
  <c r="A47" i="1" s="1"/>
  <c r="A38" i="1"/>
  <c r="A46" i="1" s="1"/>
  <c r="A37" i="1"/>
  <c r="A45" i="1" s="1"/>
  <c r="G20" i="1"/>
  <c r="A29" i="1" s="1"/>
  <c r="F20" i="1"/>
  <c r="A28" i="1" s="1"/>
  <c r="E20" i="1"/>
  <c r="A27" i="1" s="1"/>
  <c r="D20" i="1"/>
  <c r="A26" i="1" s="1"/>
  <c r="C20" i="1"/>
  <c r="A25" i="1" s="1"/>
  <c r="B20" i="1"/>
  <c r="A24" i="1" s="1"/>
  <c r="G5" i="1"/>
  <c r="E13" i="1" s="1"/>
  <c r="F5" i="1"/>
  <c r="E12" i="1" s="1"/>
  <c r="E5" i="1"/>
  <c r="E11" i="1" s="1"/>
  <c r="D5" i="1"/>
  <c r="E10" i="1" s="1"/>
  <c r="C5" i="1"/>
  <c r="E9" i="1" s="1"/>
  <c r="B5" i="1"/>
  <c r="E8" i="1" s="1"/>
  <c r="B59" i="1" l="1"/>
  <c r="E59" i="1" s="1"/>
  <c r="E53" i="1"/>
  <c r="O53" i="1"/>
  <c r="T53" i="1"/>
  <c r="E54" i="1"/>
  <c r="E56" i="1"/>
  <c r="G45" i="1"/>
  <c r="E55" i="1"/>
  <c r="C49" i="1"/>
  <c r="D49" i="1" s="1"/>
  <c r="G49" i="1"/>
  <c r="G46" i="1"/>
  <c r="C46" i="1"/>
  <c r="G47" i="1"/>
  <c r="C47" i="1"/>
  <c r="O47" i="1"/>
  <c r="S44" i="1"/>
  <c r="C48" i="1"/>
  <c r="G48" i="1"/>
  <c r="C26" i="1"/>
  <c r="B26" i="1"/>
  <c r="E26" i="1"/>
  <c r="B27" i="1"/>
  <c r="C27" i="1"/>
  <c r="E27" i="1"/>
  <c r="F8" i="1"/>
  <c r="B24" i="1"/>
  <c r="C24" i="1"/>
  <c r="E24" i="1"/>
  <c r="C28" i="1"/>
  <c r="B28" i="1"/>
  <c r="E28" i="1"/>
  <c r="F13" i="1"/>
  <c r="B25" i="1"/>
  <c r="C25" i="1"/>
  <c r="E25" i="1"/>
  <c r="C29" i="1"/>
  <c r="B29" i="1"/>
  <c r="E29" i="1"/>
  <c r="K9" i="1"/>
  <c r="V9" i="1" s="1"/>
  <c r="H24" i="1"/>
  <c r="Q24" i="1" s="1"/>
  <c r="F10" i="1"/>
  <c r="D11" i="1"/>
  <c r="D10" i="1"/>
  <c r="F12" i="1"/>
  <c r="F11" i="1"/>
  <c r="B11" i="1"/>
  <c r="G11" i="1" s="1"/>
  <c r="E14" i="1"/>
  <c r="L9" i="1" s="1"/>
  <c r="B12" i="1"/>
  <c r="G12" i="1" s="1"/>
  <c r="C8" i="1"/>
  <c r="C12" i="1"/>
  <c r="A14" i="1"/>
  <c r="C9" i="1"/>
  <c r="C13" i="1"/>
  <c r="B8" i="1"/>
  <c r="G8" i="1" s="1"/>
  <c r="B10" i="1"/>
  <c r="G10" i="1" s="1"/>
  <c r="D8" i="1"/>
  <c r="D12" i="1"/>
  <c r="F9" i="1"/>
  <c r="B13" i="1"/>
  <c r="G13" i="1" s="1"/>
  <c r="B9" i="1"/>
  <c r="G9" i="1" s="1"/>
  <c r="D13" i="1"/>
  <c r="H55" i="1" l="1"/>
  <c r="F55" i="1"/>
  <c r="H56" i="1"/>
  <c r="F56" i="1"/>
  <c r="G56" i="1" s="1"/>
  <c r="H53" i="1"/>
  <c r="F53" i="1"/>
  <c r="E57" i="1"/>
  <c r="H54" i="1"/>
  <c r="F54" i="1"/>
  <c r="G54" i="1" s="1"/>
  <c r="D46" i="1"/>
  <c r="D47" i="1"/>
  <c r="G55" i="1" s="1"/>
  <c r="D48" i="1"/>
  <c r="C45" i="1"/>
  <c r="G50" i="1"/>
  <c r="L45" i="1" s="1"/>
  <c r="C30" i="1"/>
  <c r="G23" i="1" s="1"/>
  <c r="B30" i="1"/>
  <c r="P9" i="1"/>
  <c r="P13" i="1"/>
  <c r="L24" i="1"/>
  <c r="E30" i="1"/>
  <c r="I23" i="1" s="1"/>
  <c r="F14" i="1"/>
  <c r="L8" i="1" s="1"/>
  <c r="D14" i="1"/>
  <c r="I7" i="1" s="1"/>
  <c r="N7" i="1" s="1"/>
  <c r="G14" i="1"/>
  <c r="L7" i="1" s="1"/>
  <c r="J9" i="1"/>
  <c r="K8" i="1"/>
  <c r="O13" i="1"/>
  <c r="T9" i="1"/>
  <c r="V13" i="1"/>
  <c r="B14" i="1"/>
  <c r="C14" i="1"/>
  <c r="H60" i="1" l="1"/>
  <c r="B63" i="1" s="1"/>
  <c r="G53" i="1"/>
  <c r="G57" i="1" s="1"/>
  <c r="L53" i="1" s="1"/>
  <c r="F57" i="1"/>
  <c r="L52" i="1" s="1"/>
  <c r="O55" i="1" s="1"/>
  <c r="L26" i="1"/>
  <c r="P23" i="1"/>
  <c r="O48" i="1"/>
  <c r="S45" i="1"/>
  <c r="K23" i="1"/>
  <c r="K26" i="1"/>
  <c r="D45" i="1"/>
  <c r="D50" i="1" s="1"/>
  <c r="C50" i="1"/>
  <c r="H23" i="1"/>
  <c r="Q23" i="1" s="1"/>
  <c r="G24" i="1"/>
  <c r="K27" i="1" s="1"/>
  <c r="T8" i="1"/>
  <c r="N11" i="1"/>
  <c r="T11" i="1"/>
  <c r="O12" i="1"/>
  <c r="J8" i="1"/>
  <c r="K7" i="1"/>
  <c r="I9" i="1"/>
  <c r="V8" i="1"/>
  <c r="P12" i="1"/>
  <c r="P8" i="1"/>
  <c r="U13" i="1"/>
  <c r="U9" i="1"/>
  <c r="O9" i="1"/>
  <c r="O11" i="1"/>
  <c r="V11" i="1"/>
  <c r="T7" i="1"/>
  <c r="J7" i="1"/>
  <c r="I8" i="1"/>
  <c r="S52" i="1" l="1"/>
  <c r="O56" i="1"/>
  <c r="S53" i="1"/>
  <c r="J45" i="1"/>
  <c r="N48" i="1" s="1"/>
  <c r="N26" i="1"/>
  <c r="S23" i="1"/>
  <c r="J44" i="1"/>
  <c r="K45" i="1"/>
  <c r="L23" i="1"/>
  <c r="K24" i="1"/>
  <c r="V12" i="1"/>
  <c r="U8" i="1"/>
  <c r="U12" i="1"/>
  <c r="O8" i="1"/>
  <c r="T12" i="1"/>
  <c r="N12" i="1"/>
  <c r="N8" i="1"/>
  <c r="N13" i="1"/>
  <c r="T13" i="1"/>
  <c r="N9" i="1"/>
  <c r="U7" i="1"/>
  <c r="U11" i="1"/>
  <c r="O7" i="1"/>
  <c r="V7" i="1"/>
  <c r="P11" i="1"/>
  <c r="P7" i="1"/>
  <c r="N45" i="1" l="1"/>
  <c r="V52" i="1"/>
  <c r="N23" i="1"/>
  <c r="I27" i="1" s="1"/>
  <c r="E32" i="1" s="1"/>
  <c r="N47" i="1"/>
  <c r="Q47" i="1" s="1"/>
  <c r="N44" i="1"/>
  <c r="X11" i="1"/>
  <c r="R11" i="1"/>
  <c r="X7" i="1"/>
  <c r="T45" i="1"/>
  <c r="V44" i="1" s="1"/>
  <c r="O45" i="1"/>
  <c r="R7" i="1"/>
  <c r="Q44" i="1" l="1"/>
  <c r="L48" i="1" s="1"/>
  <c r="D68" i="1" s="1"/>
  <c r="I26" i="1"/>
  <c r="C32" i="1" s="1"/>
  <c r="K11" i="1"/>
  <c r="C16" i="1" s="1"/>
  <c r="K12" i="1"/>
  <c r="E16" i="1" s="1"/>
  <c r="K13" i="1"/>
  <c r="G16" i="1" s="1"/>
  <c r="L47" i="1" l="1"/>
  <c r="B68" i="1" s="1"/>
  <c r="N55" i="1"/>
  <c r="N56" i="1"/>
  <c r="N53" i="1"/>
  <c r="Q52" i="1" s="1"/>
  <c r="L55" i="1" s="1"/>
  <c r="B69" i="1" s="1"/>
  <c r="Q55" i="1" l="1"/>
  <c r="L56" i="1"/>
  <c r="D69" i="1" s="1"/>
</calcChain>
</file>

<file path=xl/sharedStrings.xml><?xml version="1.0" encoding="utf-8"?>
<sst xmlns="http://schemas.openxmlformats.org/spreadsheetml/2006/main" count="87" uniqueCount="60">
  <si>
    <t>X</t>
  </si>
  <si>
    <t>Y</t>
  </si>
  <si>
    <t>V</t>
  </si>
  <si>
    <t>Завдання 1</t>
  </si>
  <si>
    <t>Завдання 2</t>
  </si>
  <si>
    <t>Завдання 3</t>
  </si>
  <si>
    <t>X\Y</t>
  </si>
  <si>
    <t>nxi</t>
  </si>
  <si>
    <t>nyi</t>
  </si>
  <si>
    <t>xi</t>
  </si>
  <si>
    <t>xi^2</t>
  </si>
  <si>
    <t>xi^3</t>
  </si>
  <si>
    <t>xi^4</t>
  </si>
  <si>
    <t>yi</t>
  </si>
  <si>
    <t>xi^2*yi</t>
  </si>
  <si>
    <t>xi*yi</t>
  </si>
  <si>
    <t>∑</t>
  </si>
  <si>
    <t>N</t>
  </si>
  <si>
    <t>Δ =</t>
  </si>
  <si>
    <t>Δ1 =</t>
  </si>
  <si>
    <t>Δ2 =</t>
  </si>
  <si>
    <t>Δ3 =</t>
  </si>
  <si>
    <t>y =</t>
  </si>
  <si>
    <t>x^2 +</t>
  </si>
  <si>
    <t xml:space="preserve">x + </t>
  </si>
  <si>
    <t>Відповідь: y =</t>
  </si>
  <si>
    <t>xi^(-2)</t>
  </si>
  <si>
    <t>xi^(-1)</t>
  </si>
  <si>
    <t>yi/xi</t>
  </si>
  <si>
    <t>a = Δ1/Δ =</t>
  </si>
  <si>
    <t>b = Δ2/Δ =</t>
  </si>
  <si>
    <t>c = Δ3/Δ =</t>
  </si>
  <si>
    <t>x^(-1) +</t>
  </si>
  <si>
    <t>nxi/xi</t>
  </si>
  <si>
    <t>nxi/(xi^2)</t>
  </si>
  <si>
    <t>yxi'</t>
  </si>
  <si>
    <t>yxi'nxi</t>
  </si>
  <si>
    <t>yxi'nxi/xi</t>
  </si>
  <si>
    <t>xyi'</t>
  </si>
  <si>
    <t>Відповідь:</t>
  </si>
  <si>
    <t>x =</t>
  </si>
  <si>
    <t>nyi/yi</t>
  </si>
  <si>
    <t>nyi/(yi^2)</t>
  </si>
  <si>
    <t>xyi'nyi</t>
  </si>
  <si>
    <t>xyi'nyi/yi</t>
  </si>
  <si>
    <t>c = Δ1/Δ =</t>
  </si>
  <si>
    <t>d = Δ2/Δ =</t>
  </si>
  <si>
    <t>y^(-1) +</t>
  </si>
  <si>
    <t>Sx</t>
  </si>
  <si>
    <t>Sy</t>
  </si>
  <si>
    <t>xсер</t>
  </si>
  <si>
    <t>yсер</t>
  </si>
  <si>
    <t>Ƞy/x</t>
  </si>
  <si>
    <t>Ƞx/y</t>
  </si>
  <si>
    <t>δy</t>
  </si>
  <si>
    <t>δx</t>
  </si>
  <si>
    <t>yxi'-y'</t>
  </si>
  <si>
    <t>xyi'-x'</t>
  </si>
  <si>
    <t>-</t>
  </si>
  <si>
    <t>Виходячи зі значень кореляційних відношень - величини X та Y тісно пов'язані.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</si>
</sst>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  <charset val="204"/>
    </font>
    <font>
      <sz val="9"/>
      <color theme="1"/>
      <name val="Calibri"/>
      <family val="2"/>
      <charset val="204"/>
    </font>
    <font>
      <sz val="9"/>
      <color theme="0"/>
      <name val="Consolas"/>
      <family val="3"/>
      <charset val="204"/>
    </font>
    <font>
      <sz val="9"/>
      <color rgb="FFFF0000"/>
      <name val="Consolas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right" vertical="center"/>
    </xf>
    <xf numFmtId="2" fontId="1" fillId="3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Fill="1" applyAlignment="1">
      <alignment horizontal="right" vertical="center"/>
    </xf>
    <xf numFmtId="2" fontId="1" fillId="4" borderId="0" xfId="0" applyNumberFormat="1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2" fontId="1" fillId="2" borderId="0" xfId="0" applyNumberFormat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2" fontId="1" fillId="3" borderId="0" xfId="0" applyNumberFormat="1" applyFont="1" applyFill="1"/>
    <xf numFmtId="2" fontId="1" fillId="2" borderId="0" xfId="0" applyNumberFormat="1" applyFont="1" applyFill="1"/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3" fillId="5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" fontId="1" fillId="3" borderId="0" xfId="0" applyNumberFormat="1" applyFont="1" applyFill="1" applyAlignment="1">
      <alignment horizontal="right"/>
    </xf>
    <xf numFmtId="1" fontId="1" fillId="3" borderId="2" xfId="0" applyNumberFormat="1" applyFont="1" applyFill="1" applyBorder="1" applyAlignment="1">
      <alignment horizontal="right"/>
    </xf>
    <xf numFmtId="1" fontId="1" fillId="3" borderId="0" xfId="0" applyNumberFormat="1" applyFont="1" applyFill="1"/>
    <xf numFmtId="1" fontId="1" fillId="3" borderId="2" xfId="0" applyNumberFormat="1" applyFont="1" applyFill="1" applyBorder="1"/>
    <xf numFmtId="1" fontId="1" fillId="0" borderId="0" xfId="0" applyNumberFormat="1" applyFont="1"/>
    <xf numFmtId="1" fontId="1" fillId="0" borderId="0" xfId="0" applyNumberFormat="1" applyFont="1" applyFill="1"/>
    <xf numFmtId="1" fontId="1" fillId="2" borderId="0" xfId="0" applyNumberFormat="1" applyFont="1" applyFill="1" applyAlignment="1">
      <alignment horizontal="right" vertical="center"/>
    </xf>
    <xf numFmtId="1" fontId="1" fillId="3" borderId="0" xfId="0" applyNumberFormat="1" applyFont="1" applyFill="1" applyAlignment="1">
      <alignment horizontal="right" vertical="center"/>
    </xf>
    <xf numFmtId="1" fontId="1" fillId="2" borderId="0" xfId="0" applyNumberFormat="1" applyFont="1" applyFill="1" applyAlignment="1">
      <alignment horizontal="right"/>
    </xf>
    <xf numFmtId="1" fontId="1" fillId="2" borderId="0" xfId="0" applyNumberFormat="1" applyFont="1" applyFill="1"/>
    <xf numFmtId="1" fontId="1" fillId="0" borderId="0" xfId="0" applyNumberFormat="1" applyFont="1" applyFill="1" applyAlignment="1">
      <alignment horizontal="right"/>
    </xf>
    <xf numFmtId="1" fontId="1" fillId="0" borderId="0" xfId="0" applyNumberFormat="1" applyFont="1" applyFill="1" applyBorder="1"/>
    <xf numFmtId="1" fontId="1" fillId="3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1" fontId="1" fillId="6" borderId="2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center"/>
    </xf>
    <xf numFmtId="164" fontId="1" fillId="3" borderId="0" xfId="0" applyNumberFormat="1" applyFont="1" applyFill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164" fontId="1" fillId="3" borderId="2" xfId="0" applyNumberFormat="1" applyFont="1" applyFill="1" applyBorder="1" applyAlignment="1">
      <alignment horizontal="right"/>
    </xf>
    <xf numFmtId="164" fontId="1" fillId="6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164" fontId="1" fillId="3" borderId="1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4" fillId="3" borderId="0" xfId="0" applyFont="1" applyFill="1"/>
    <xf numFmtId="0" fontId="1" fillId="8" borderId="0" xfId="0" applyFont="1" applyFill="1" applyAlignment="1">
      <alignment horizontal="left" vertical="center" wrapText="1"/>
    </xf>
    <xf numFmtId="0" fontId="1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Лист1!$A$45:$A$49</c:f>
              <c:numCache>
                <c:formatCode>0.0000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</c:numCache>
            </c:numRef>
          </c:xVal>
          <c:yVal>
            <c:numRef>
              <c:f>Лист1!$E$45:$E$49</c:f>
              <c:numCache>
                <c:formatCode>0.0000</c:formatCode>
                <c:ptCount val="5"/>
                <c:pt idx="0">
                  <c:v>6</c:v>
                </c:pt>
                <c:pt idx="1">
                  <c:v>6.2857142857142856</c:v>
                </c:pt>
                <c:pt idx="2">
                  <c:v>6.4</c:v>
                </c:pt>
                <c:pt idx="3">
                  <c:v>8.25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9-4220-98CA-726992095E25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Лист1!$E$53:$E$56</c:f>
              <c:numCache>
                <c:formatCode>0.0000</c:formatCode>
                <c:ptCount val="4"/>
                <c:pt idx="0">
                  <c:v>40</c:v>
                </c:pt>
                <c:pt idx="1">
                  <c:v>33.529411764705884</c:v>
                </c:pt>
                <c:pt idx="2">
                  <c:v>47.5</c:v>
                </c:pt>
                <c:pt idx="3">
                  <c:v>65</c:v>
                </c:pt>
              </c:numCache>
            </c:numRef>
          </c:xVal>
          <c:yVal>
            <c:numRef>
              <c:f>Лист1!$A$53:$A$56</c:f>
              <c:numCache>
                <c:formatCode>0.0000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9-4220-98CA-72699209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85839"/>
        <c:axId val="382786671"/>
      </c:scatterChart>
      <c:valAx>
        <c:axId val="382785839"/>
        <c:scaling>
          <c:orientation val="minMax"/>
          <c:max val="80"/>
          <c:min val="10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786671"/>
        <c:crosses val="autoZero"/>
        <c:crossBetween val="midCat"/>
      </c:valAx>
      <c:valAx>
        <c:axId val="382786671"/>
        <c:scaling>
          <c:orientation val="minMax"/>
          <c:max val="11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78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57</xdr:row>
      <xdr:rowOff>38100</xdr:rowOff>
    </xdr:from>
    <xdr:to>
      <xdr:col>15</xdr:col>
      <xdr:colOff>542925</xdr:colOff>
      <xdr:row>75</xdr:row>
      <xdr:rowOff>28575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"/>
  <sheetViews>
    <sheetView tabSelected="1" topLeftCell="A49" workbookViewId="0">
      <selection activeCell="G66" sqref="G66"/>
    </sheetView>
  </sheetViews>
  <sheetFormatPr defaultRowHeight="12" x14ac:dyDescent="0.2"/>
  <cols>
    <col min="1" max="1" width="9.28515625" style="1" bestFit="1" customWidth="1"/>
    <col min="2" max="2" width="10" style="1" bestFit="1" customWidth="1"/>
    <col min="3" max="3" width="9.28515625" style="1" customWidth="1"/>
    <col min="4" max="4" width="10.85546875" style="1" customWidth="1"/>
    <col min="5" max="5" width="9.28515625" style="1" bestFit="1" customWidth="1"/>
    <col min="6" max="6" width="10" style="1" bestFit="1" customWidth="1"/>
    <col min="7" max="7" width="10.85546875" style="1" customWidth="1"/>
    <col min="8" max="9" width="11.42578125" style="1" customWidth="1"/>
    <col min="10" max="10" width="9.140625" style="1"/>
    <col min="11" max="12" width="10" style="1" bestFit="1" customWidth="1"/>
    <col min="13" max="13" width="12.140625" style="1" customWidth="1"/>
    <col min="14" max="15" width="10" style="1" bestFit="1" customWidth="1"/>
    <col min="16" max="16" width="12" style="1" bestFit="1" customWidth="1"/>
    <col min="17" max="17" width="10" style="1" bestFit="1" customWidth="1"/>
    <col min="18" max="18" width="10" style="1" customWidth="1"/>
    <col min="19" max="19" width="10" style="1" bestFit="1" customWidth="1"/>
    <col min="20" max="23" width="9.140625" style="1"/>
    <col min="24" max="24" width="12" style="1" customWidth="1"/>
    <col min="25" max="16384" width="9.140625" style="1"/>
  </cols>
  <sheetData>
    <row r="1" spans="1:24" x14ac:dyDescent="0.2">
      <c r="A1" s="19" t="s">
        <v>2</v>
      </c>
      <c r="B1" s="19">
        <v>5</v>
      </c>
      <c r="H1" s="2"/>
    </row>
    <row r="2" spans="1:24" x14ac:dyDescent="0.2">
      <c r="H2" s="2"/>
    </row>
    <row r="3" spans="1:24" x14ac:dyDescent="0.2">
      <c r="A3" s="56" t="s">
        <v>3</v>
      </c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spans="1:24" x14ac:dyDescent="0.2">
      <c r="A4" s="29" t="s">
        <v>0</v>
      </c>
      <c r="B4" s="30">
        <v>1</v>
      </c>
      <c r="C4" s="30">
        <v>3</v>
      </c>
      <c r="D4" s="30">
        <v>5</v>
      </c>
      <c r="E4" s="30">
        <v>7</v>
      </c>
      <c r="F4" s="30">
        <v>9</v>
      </c>
      <c r="G4" s="30">
        <v>11</v>
      </c>
      <c r="I4" s="13" t="s">
        <v>17</v>
      </c>
      <c r="J4" s="13">
        <f>COLUMNS(B4:G4)</f>
        <v>6</v>
      </c>
    </row>
    <row r="5" spans="1:24" x14ac:dyDescent="0.2">
      <c r="A5" s="29" t="s">
        <v>1</v>
      </c>
      <c r="B5" s="30">
        <f>4*$B$1</f>
        <v>20</v>
      </c>
      <c r="C5" s="30">
        <f>16*$B$1</f>
        <v>80</v>
      </c>
      <c r="D5" s="30">
        <f>36*$B$1</f>
        <v>180</v>
      </c>
      <c r="E5" s="30">
        <f>64*$B$1</f>
        <v>320</v>
      </c>
      <c r="F5" s="30">
        <f>100*$B$1</f>
        <v>500</v>
      </c>
      <c r="G5" s="30">
        <f>144*$B$1</f>
        <v>720</v>
      </c>
    </row>
    <row r="6" spans="1:24" x14ac:dyDescent="0.2">
      <c r="A6" s="27"/>
      <c r="B6" s="27"/>
      <c r="C6" s="27"/>
      <c r="D6" s="27"/>
      <c r="E6" s="27"/>
      <c r="F6" s="27"/>
      <c r="G6" s="27"/>
    </row>
    <row r="7" spans="1:24" ht="15" customHeight="1" x14ac:dyDescent="0.2">
      <c r="A7" s="31" t="s">
        <v>9</v>
      </c>
      <c r="B7" s="31" t="s">
        <v>10</v>
      </c>
      <c r="C7" s="31" t="s">
        <v>11</v>
      </c>
      <c r="D7" s="31" t="s">
        <v>12</v>
      </c>
      <c r="E7" s="31" t="s">
        <v>13</v>
      </c>
      <c r="F7" s="31" t="s">
        <v>15</v>
      </c>
      <c r="G7" s="31" t="s">
        <v>14</v>
      </c>
      <c r="I7" s="23">
        <f>D14</f>
        <v>24310</v>
      </c>
      <c r="J7" s="23">
        <f>C14</f>
        <v>1514</v>
      </c>
      <c r="K7" s="23">
        <f>B14</f>
        <v>286</v>
      </c>
      <c r="L7" s="24">
        <f>G14</f>
        <v>148540</v>
      </c>
      <c r="N7" s="24">
        <f>I7</f>
        <v>24310</v>
      </c>
      <c r="O7" s="25">
        <f>J7</f>
        <v>1514</v>
      </c>
      <c r="P7" s="35">
        <f>K7</f>
        <v>286</v>
      </c>
      <c r="Q7" s="47" t="s">
        <v>18</v>
      </c>
      <c r="R7" s="48">
        <f>MDETERM(N7:P9)</f>
        <v>4239656.0000000019</v>
      </c>
      <c r="T7" s="24">
        <f>L7</f>
        <v>148540</v>
      </c>
      <c r="U7" s="25">
        <f>J7</f>
        <v>1514</v>
      </c>
      <c r="V7" s="35">
        <f>K7</f>
        <v>286</v>
      </c>
      <c r="W7" s="47" t="s">
        <v>19</v>
      </c>
      <c r="X7" s="48">
        <f>MDETERM(T7:V9)</f>
        <v>31889199.999999996</v>
      </c>
    </row>
    <row r="8" spans="1:24" x14ac:dyDescent="0.2">
      <c r="A8" s="23">
        <f>B4</f>
        <v>1</v>
      </c>
      <c r="B8" s="23">
        <f>POWER(A8,2)</f>
        <v>1</v>
      </c>
      <c r="C8" s="23">
        <f>POWER(A8,3)</f>
        <v>1</v>
      </c>
      <c r="D8" s="23">
        <f>POWER(A8,4)</f>
        <v>1</v>
      </c>
      <c r="E8" s="23">
        <f>B5</f>
        <v>20</v>
      </c>
      <c r="F8" s="23">
        <f>A8*E8</f>
        <v>20</v>
      </c>
      <c r="G8" s="23">
        <f>B8*E8</f>
        <v>20</v>
      </c>
      <c r="I8" s="25">
        <f>C14</f>
        <v>1514</v>
      </c>
      <c r="J8" s="25">
        <f>B14</f>
        <v>286</v>
      </c>
      <c r="K8" s="25">
        <f>A14</f>
        <v>36</v>
      </c>
      <c r="L8" s="24">
        <f>F14</f>
        <v>15820</v>
      </c>
      <c r="N8" s="26">
        <f>I8</f>
        <v>1514</v>
      </c>
      <c r="O8" s="25">
        <f>J8</f>
        <v>286</v>
      </c>
      <c r="P8" s="35">
        <f>K8</f>
        <v>36</v>
      </c>
      <c r="Q8" s="47"/>
      <c r="R8" s="48"/>
      <c r="T8" s="24">
        <f>L8</f>
        <v>15820</v>
      </c>
      <c r="U8" s="25">
        <f>J8</f>
        <v>286</v>
      </c>
      <c r="V8" s="35">
        <f>K8</f>
        <v>36</v>
      </c>
      <c r="W8" s="47"/>
      <c r="X8" s="48"/>
    </row>
    <row r="9" spans="1:24" x14ac:dyDescent="0.2">
      <c r="A9" s="23">
        <f>C4</f>
        <v>3</v>
      </c>
      <c r="B9" s="23">
        <f t="shared" ref="B9:C13" si="0">POWER(A9,2)</f>
        <v>9</v>
      </c>
      <c r="C9" s="23">
        <f>POWER(A9,3)</f>
        <v>27</v>
      </c>
      <c r="D9" s="23">
        <f>POWER(A9,4)</f>
        <v>81</v>
      </c>
      <c r="E9" s="23">
        <f>C5</f>
        <v>80</v>
      </c>
      <c r="F9" s="23">
        <f t="shared" ref="F9:F12" si="1">A9*E9</f>
        <v>240</v>
      </c>
      <c r="G9" s="23">
        <f t="shared" ref="G9:G12" si="2">B9*E9</f>
        <v>720</v>
      </c>
      <c r="I9" s="25">
        <f>B14</f>
        <v>286</v>
      </c>
      <c r="J9" s="25">
        <f>A14</f>
        <v>36</v>
      </c>
      <c r="K9" s="25">
        <f>J4</f>
        <v>6</v>
      </c>
      <c r="L9" s="24">
        <f>E14</f>
        <v>1820</v>
      </c>
      <c r="N9" s="26">
        <f>I9</f>
        <v>286</v>
      </c>
      <c r="O9" s="25">
        <f>J9</f>
        <v>36</v>
      </c>
      <c r="P9" s="35">
        <f>K9</f>
        <v>6</v>
      </c>
      <c r="Q9" s="47"/>
      <c r="R9" s="48"/>
      <c r="T9" s="24">
        <f>L9</f>
        <v>1820</v>
      </c>
      <c r="U9" s="25">
        <f>J9</f>
        <v>36</v>
      </c>
      <c r="V9" s="35">
        <f>K9</f>
        <v>6</v>
      </c>
      <c r="W9" s="47"/>
      <c r="X9" s="48"/>
    </row>
    <row r="10" spans="1:24" x14ac:dyDescent="0.2">
      <c r="A10" s="23">
        <f>D4</f>
        <v>5</v>
      </c>
      <c r="B10" s="23">
        <f t="shared" si="0"/>
        <v>25</v>
      </c>
      <c r="C10" s="23">
        <f>POWER(A10,2)</f>
        <v>25</v>
      </c>
      <c r="D10" s="23">
        <f>POWER(A10,4)</f>
        <v>625</v>
      </c>
      <c r="E10" s="23">
        <f>D5</f>
        <v>180</v>
      </c>
      <c r="F10" s="23">
        <f t="shared" si="1"/>
        <v>900</v>
      </c>
      <c r="G10" s="23">
        <f t="shared" si="2"/>
        <v>4500</v>
      </c>
      <c r="M10" s="34"/>
      <c r="N10" s="6"/>
      <c r="O10" s="6"/>
      <c r="P10" s="6"/>
      <c r="Q10" s="6"/>
      <c r="R10" s="6"/>
      <c r="S10" s="6"/>
    </row>
    <row r="11" spans="1:24" ht="15" customHeight="1" x14ac:dyDescent="0.2">
      <c r="A11" s="23">
        <f>E4</f>
        <v>7</v>
      </c>
      <c r="B11" s="23">
        <f t="shared" si="0"/>
        <v>49</v>
      </c>
      <c r="C11" s="23">
        <f>POWER(A11,2)</f>
        <v>49</v>
      </c>
      <c r="D11" s="23">
        <f>POWER(A11,4)</f>
        <v>2401</v>
      </c>
      <c r="E11" s="23">
        <f>E5</f>
        <v>320</v>
      </c>
      <c r="F11" s="23">
        <f t="shared" si="1"/>
        <v>2240</v>
      </c>
      <c r="G11" s="23">
        <f t="shared" si="2"/>
        <v>15680</v>
      </c>
      <c r="I11" s="39" t="s">
        <v>29</v>
      </c>
      <c r="J11" s="39"/>
      <c r="K11" s="37">
        <f>X7/R7</f>
        <v>7.5216479827608609</v>
      </c>
      <c r="N11" s="24">
        <f>I7</f>
        <v>24310</v>
      </c>
      <c r="O11" s="25">
        <f>L7</f>
        <v>148540</v>
      </c>
      <c r="P11" s="35">
        <f>K7</f>
        <v>286</v>
      </c>
      <c r="Q11" s="47" t="s">
        <v>20</v>
      </c>
      <c r="R11" s="48">
        <f>MDETERM(N11:P13)</f>
        <v>388799040</v>
      </c>
      <c r="T11" s="24">
        <f>I7</f>
        <v>24310</v>
      </c>
      <c r="U11" s="25">
        <f>J7</f>
        <v>1514</v>
      </c>
      <c r="V11" s="35">
        <f>L7</f>
        <v>148540</v>
      </c>
      <c r="W11" s="47" t="s">
        <v>21</v>
      </c>
      <c r="X11" s="48">
        <f>MDETERM(T11:V13)</f>
        <v>-2566817119.9999995</v>
      </c>
    </row>
    <row r="12" spans="1:24" ht="15" customHeight="1" x14ac:dyDescent="0.2">
      <c r="A12" s="23">
        <f>F4</f>
        <v>9</v>
      </c>
      <c r="B12" s="23">
        <f t="shared" si="0"/>
        <v>81</v>
      </c>
      <c r="C12" s="23">
        <f>POWER(A12,2)</f>
        <v>81</v>
      </c>
      <c r="D12" s="23">
        <f>POWER(A12,4)</f>
        <v>6561</v>
      </c>
      <c r="E12" s="23">
        <f>F5</f>
        <v>500</v>
      </c>
      <c r="F12" s="23">
        <f t="shared" si="1"/>
        <v>4500</v>
      </c>
      <c r="G12" s="23">
        <f t="shared" si="2"/>
        <v>40500</v>
      </c>
      <c r="I12" s="39" t="s">
        <v>30</v>
      </c>
      <c r="J12" s="39"/>
      <c r="K12" s="37">
        <f>R11/R7</f>
        <v>91.705327035967031</v>
      </c>
      <c r="N12" s="24">
        <f>I8</f>
        <v>1514</v>
      </c>
      <c r="O12" s="25">
        <f>L8</f>
        <v>15820</v>
      </c>
      <c r="P12" s="35">
        <f>K8</f>
        <v>36</v>
      </c>
      <c r="Q12" s="47"/>
      <c r="R12" s="48"/>
      <c r="T12" s="24">
        <f>I8</f>
        <v>1514</v>
      </c>
      <c r="U12" s="25">
        <f>J8</f>
        <v>286</v>
      </c>
      <c r="V12" s="35">
        <f>L8</f>
        <v>15820</v>
      </c>
      <c r="W12" s="47"/>
      <c r="X12" s="48"/>
    </row>
    <row r="13" spans="1:24" ht="15" customHeight="1" x14ac:dyDescent="0.2">
      <c r="A13" s="23">
        <f>G4</f>
        <v>11</v>
      </c>
      <c r="B13" s="23">
        <f t="shared" si="0"/>
        <v>121</v>
      </c>
      <c r="C13" s="23">
        <f>POWER(A13,3)</f>
        <v>1331</v>
      </c>
      <c r="D13" s="23">
        <f>POWER(A13,4)</f>
        <v>14641</v>
      </c>
      <c r="E13" s="23">
        <f>G5</f>
        <v>720</v>
      </c>
      <c r="F13" s="23">
        <f>A13*E13</f>
        <v>7920</v>
      </c>
      <c r="G13" s="23">
        <f>B13*E13</f>
        <v>87120</v>
      </c>
      <c r="I13" s="39" t="s">
        <v>31</v>
      </c>
      <c r="J13" s="39"/>
      <c r="K13" s="37">
        <f>X11/R7</f>
        <v>-605.43051606073664</v>
      </c>
      <c r="N13" s="24">
        <f>I9</f>
        <v>286</v>
      </c>
      <c r="O13" s="25">
        <f>L9</f>
        <v>1820</v>
      </c>
      <c r="P13" s="35">
        <f>K9</f>
        <v>6</v>
      </c>
      <c r="Q13" s="47"/>
      <c r="R13" s="48"/>
      <c r="T13" s="24">
        <f>I9</f>
        <v>286</v>
      </c>
      <c r="U13" s="25">
        <f>J9</f>
        <v>36</v>
      </c>
      <c r="V13" s="35">
        <f>L9</f>
        <v>1820</v>
      </c>
      <c r="W13" s="47"/>
      <c r="X13" s="48"/>
    </row>
    <row r="14" spans="1:24" x14ac:dyDescent="0.2">
      <c r="A14" s="32">
        <f>SUM(A8:A13)</f>
        <v>36</v>
      </c>
      <c r="B14" s="32">
        <f>SUM(B8:B13)</f>
        <v>286</v>
      </c>
      <c r="C14" s="32">
        <f t="shared" ref="C14:G14" si="3">SUM(C8:C13)</f>
        <v>1514</v>
      </c>
      <c r="D14" s="32">
        <f t="shared" si="3"/>
        <v>24310</v>
      </c>
      <c r="E14" s="32">
        <f t="shared" si="3"/>
        <v>1820</v>
      </c>
      <c r="F14" s="32">
        <f t="shared" si="3"/>
        <v>15820</v>
      </c>
      <c r="G14" s="32">
        <f t="shared" si="3"/>
        <v>148540</v>
      </c>
      <c r="N14" s="22"/>
      <c r="O14" s="2"/>
      <c r="P14" s="2"/>
      <c r="Q14" s="2"/>
      <c r="R14" s="2"/>
      <c r="S14" s="2"/>
      <c r="T14" s="2"/>
    </row>
    <row r="15" spans="1:24" x14ac:dyDescent="0.2">
      <c r="O15" s="2"/>
      <c r="P15" s="2"/>
      <c r="Q15" s="2"/>
      <c r="R15" s="2"/>
      <c r="S15" s="2"/>
      <c r="T15" s="2"/>
    </row>
    <row r="16" spans="1:24" x14ac:dyDescent="0.2">
      <c r="A16" s="40" t="s">
        <v>25</v>
      </c>
      <c r="B16" s="40"/>
      <c r="C16" s="38">
        <f>K11</f>
        <v>7.5216479827608609</v>
      </c>
      <c r="D16" s="20" t="s">
        <v>23</v>
      </c>
      <c r="E16" s="38">
        <f>K12</f>
        <v>91.705327035967031</v>
      </c>
      <c r="F16" s="20" t="s">
        <v>24</v>
      </c>
      <c r="G16" s="38">
        <f>K13</f>
        <v>-605.43051606073664</v>
      </c>
      <c r="O16" s="2"/>
      <c r="P16" s="2"/>
      <c r="Q16" s="2"/>
      <c r="R16" s="2"/>
      <c r="S16" s="2"/>
      <c r="T16" s="2"/>
    </row>
    <row r="17" spans="1:24" x14ac:dyDescent="0.2">
      <c r="O17" s="2"/>
      <c r="P17" s="2"/>
      <c r="Q17" s="2"/>
      <c r="R17" s="2"/>
      <c r="S17" s="2"/>
      <c r="T17" s="2"/>
    </row>
    <row r="19" spans="1:24" x14ac:dyDescent="0.2">
      <c r="A19" s="56" t="s">
        <v>4</v>
      </c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</row>
    <row r="20" spans="1:24" x14ac:dyDescent="0.2">
      <c r="A20" s="3" t="s">
        <v>0</v>
      </c>
      <c r="B20" s="4">
        <f>5*$B$1</f>
        <v>25</v>
      </c>
      <c r="C20" s="4">
        <f>10*$B$1</f>
        <v>50</v>
      </c>
      <c r="D20" s="4">
        <f>15*$B$1</f>
        <v>75</v>
      </c>
      <c r="E20" s="4">
        <f>20*$B$1</f>
        <v>100</v>
      </c>
      <c r="F20" s="4">
        <f>25*$B$1</f>
        <v>125</v>
      </c>
      <c r="G20" s="4">
        <f>30*$B$1</f>
        <v>150</v>
      </c>
      <c r="I20" s="13" t="s">
        <v>17</v>
      </c>
      <c r="J20" s="13">
        <f>COLUMNS(B20:G20)</f>
        <v>6</v>
      </c>
    </row>
    <row r="21" spans="1:24" x14ac:dyDescent="0.2">
      <c r="A21" s="3" t="s">
        <v>1</v>
      </c>
      <c r="B21" s="4">
        <v>2.2000000000000002</v>
      </c>
      <c r="C21" s="4">
        <v>2.1</v>
      </c>
      <c r="D21" s="4">
        <v>2.06</v>
      </c>
      <c r="E21" s="4">
        <v>2.0499999999999998</v>
      </c>
      <c r="F21" s="4">
        <v>2.04</v>
      </c>
      <c r="G21" s="4">
        <v>2.0299999999999998</v>
      </c>
    </row>
    <row r="23" spans="1:24" ht="15" customHeight="1" x14ac:dyDescent="0.2">
      <c r="A23" s="31" t="s">
        <v>9</v>
      </c>
      <c r="B23" s="31" t="s">
        <v>27</v>
      </c>
      <c r="C23" s="31" t="s">
        <v>26</v>
      </c>
      <c r="D23" s="31" t="s">
        <v>13</v>
      </c>
      <c r="E23" s="31" t="s">
        <v>28</v>
      </c>
      <c r="F23" s="33"/>
      <c r="G23" s="41">
        <f>C30</f>
        <v>2.3862222222222219E-3</v>
      </c>
      <c r="H23" s="52">
        <f>B30</f>
        <v>9.799999999999999E-2</v>
      </c>
      <c r="I23" s="51">
        <f>E30</f>
        <v>0.20782</v>
      </c>
      <c r="J23" s="44"/>
      <c r="K23" s="54">
        <f>G23</f>
        <v>2.3862222222222219E-3</v>
      </c>
      <c r="L23" s="52">
        <f>H23</f>
        <v>9.799999999999999E-2</v>
      </c>
      <c r="M23" s="55" t="s">
        <v>18</v>
      </c>
      <c r="N23" s="55">
        <f>MDETERM(K23:L24)</f>
        <v>4.713333333333335E-3</v>
      </c>
      <c r="P23" s="53">
        <f>I23</f>
        <v>0.20782</v>
      </c>
      <c r="Q23" s="52">
        <f>H23</f>
        <v>9.799999999999999E-2</v>
      </c>
      <c r="R23" s="55" t="s">
        <v>19</v>
      </c>
      <c r="S23" s="48">
        <f>MDETERM(P23:Q24)</f>
        <v>2.3880000000000245E-2</v>
      </c>
      <c r="T23" s="44"/>
    </row>
    <row r="24" spans="1:24" x14ac:dyDescent="0.2">
      <c r="A24" s="15">
        <f>B20</f>
        <v>25</v>
      </c>
      <c r="B24" s="41">
        <f>POWER(A24,-1)</f>
        <v>0.04</v>
      </c>
      <c r="C24" s="41">
        <f>POWER(A24,-2)</f>
        <v>1.6000000000000001E-3</v>
      </c>
      <c r="D24" s="15">
        <f>B21</f>
        <v>2.2000000000000002</v>
      </c>
      <c r="E24" s="41">
        <f>D24/A24</f>
        <v>8.8000000000000009E-2</v>
      </c>
      <c r="F24" s="33"/>
      <c r="G24" s="41">
        <f>B30</f>
        <v>9.799999999999999E-2</v>
      </c>
      <c r="H24" s="52">
        <f>J4</f>
        <v>6</v>
      </c>
      <c r="I24" s="51">
        <f>D30</f>
        <v>12.479999999999999</v>
      </c>
      <c r="J24" s="44"/>
      <c r="K24" s="54">
        <f>G24</f>
        <v>9.799999999999999E-2</v>
      </c>
      <c r="L24" s="52">
        <f>H24</f>
        <v>6</v>
      </c>
      <c r="M24" s="55"/>
      <c r="N24" s="55"/>
      <c r="O24" s="44"/>
      <c r="P24" s="53">
        <f>I24</f>
        <v>12.479999999999999</v>
      </c>
      <c r="Q24" s="52">
        <f>H24</f>
        <v>6</v>
      </c>
      <c r="R24" s="55"/>
      <c r="S24" s="48"/>
      <c r="T24" s="44"/>
    </row>
    <row r="25" spans="1:24" x14ac:dyDescent="0.2">
      <c r="A25" s="15">
        <f>C20</f>
        <v>50</v>
      </c>
      <c r="B25" s="41">
        <f>POWER(A25,-1)</f>
        <v>0.02</v>
      </c>
      <c r="C25" s="41">
        <f t="shared" ref="C25:C29" si="4">POWER(A25,-2)</f>
        <v>4.0000000000000002E-4</v>
      </c>
      <c r="D25" s="15">
        <f>C21</f>
        <v>2.1</v>
      </c>
      <c r="E25" s="41">
        <f t="shared" ref="E25:E29" si="5">D25/A25</f>
        <v>4.2000000000000003E-2</v>
      </c>
      <c r="F25" s="33"/>
      <c r="G25" s="45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 spans="1:24" x14ac:dyDescent="0.2">
      <c r="A26" s="15">
        <f>D20</f>
        <v>75</v>
      </c>
      <c r="B26" s="41">
        <f>POWER(A26,-1)</f>
        <v>1.3333333333333334E-2</v>
      </c>
      <c r="C26" s="41">
        <f t="shared" si="4"/>
        <v>1.7777777777777779E-4</v>
      </c>
      <c r="D26" s="15">
        <f>D21</f>
        <v>2.06</v>
      </c>
      <c r="E26" s="41">
        <f t="shared" si="5"/>
        <v>2.7466666666666667E-2</v>
      </c>
      <c r="F26" s="33"/>
      <c r="G26" s="39" t="s">
        <v>29</v>
      </c>
      <c r="H26" s="39"/>
      <c r="I26" s="49">
        <f>S23/N23</f>
        <v>5.0664780763791164</v>
      </c>
      <c r="K26" s="53">
        <f>G23</f>
        <v>2.3862222222222219E-3</v>
      </c>
      <c r="L26" s="52">
        <f>I23</f>
        <v>0.20782</v>
      </c>
      <c r="M26" s="55" t="s">
        <v>20</v>
      </c>
      <c r="N26" s="55">
        <f>MDETERM(K26:L27)</f>
        <v>9.4136933333333304E-3</v>
      </c>
      <c r="O26" s="44"/>
      <c r="P26" s="44"/>
      <c r="Q26" s="44"/>
      <c r="R26" s="44"/>
      <c r="S26" s="44"/>
      <c r="T26" s="44"/>
      <c r="U26" s="44"/>
      <c r="V26" s="44"/>
    </row>
    <row r="27" spans="1:24" x14ac:dyDescent="0.2">
      <c r="A27" s="15">
        <f>E20</f>
        <v>100</v>
      </c>
      <c r="B27" s="41">
        <f t="shared" ref="B27:B29" si="6">POWER(A27,-1)</f>
        <v>0.01</v>
      </c>
      <c r="C27" s="41">
        <f t="shared" si="4"/>
        <v>1E-4</v>
      </c>
      <c r="D27" s="15">
        <f>E21</f>
        <v>2.0499999999999998</v>
      </c>
      <c r="E27" s="41">
        <f t="shared" si="5"/>
        <v>2.0499999999999997E-2</v>
      </c>
      <c r="F27" s="33"/>
      <c r="G27" s="39" t="s">
        <v>30</v>
      </c>
      <c r="H27" s="39"/>
      <c r="I27" s="37">
        <f>N26/N23</f>
        <v>1.9972475247524739</v>
      </c>
      <c r="K27" s="53">
        <f>G24</f>
        <v>9.799999999999999E-2</v>
      </c>
      <c r="L27" s="52">
        <f>I24</f>
        <v>12.479999999999999</v>
      </c>
      <c r="M27" s="55"/>
      <c r="N27" s="55"/>
      <c r="O27" s="44"/>
      <c r="P27" s="44"/>
      <c r="Q27" s="44"/>
      <c r="R27" s="44"/>
      <c r="S27" s="44"/>
      <c r="T27" s="44"/>
      <c r="U27" s="44"/>
      <c r="V27" s="44"/>
    </row>
    <row r="28" spans="1:24" x14ac:dyDescent="0.2">
      <c r="A28" s="15">
        <f>F20</f>
        <v>125</v>
      </c>
      <c r="B28" s="41">
        <f t="shared" si="6"/>
        <v>8.0000000000000002E-3</v>
      </c>
      <c r="C28" s="41">
        <f t="shared" si="4"/>
        <v>6.3999999999999997E-5</v>
      </c>
      <c r="D28" s="15">
        <f>F21</f>
        <v>2.04</v>
      </c>
      <c r="E28" s="41">
        <f t="shared" si="5"/>
        <v>1.6320000000000001E-2</v>
      </c>
      <c r="F28" s="33"/>
      <c r="G28" s="45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</row>
    <row r="29" spans="1:24" x14ac:dyDescent="0.2">
      <c r="A29" s="15">
        <f>G20</f>
        <v>150</v>
      </c>
      <c r="B29" s="41">
        <f t="shared" si="6"/>
        <v>6.6666666666666671E-3</v>
      </c>
      <c r="C29" s="41">
        <f t="shared" si="4"/>
        <v>4.4444444444444447E-5</v>
      </c>
      <c r="D29" s="15">
        <f>G21</f>
        <v>2.0299999999999998</v>
      </c>
      <c r="E29" s="41">
        <f t="shared" si="5"/>
        <v>1.3533333333333331E-2</v>
      </c>
      <c r="F29" s="33"/>
      <c r="G29" s="45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 spans="1:24" x14ac:dyDescent="0.2">
      <c r="A30" s="60" t="s">
        <v>16</v>
      </c>
      <c r="B30" s="42">
        <f>SUM(B24:B29)</f>
        <v>9.799999999999999E-2</v>
      </c>
      <c r="C30" s="43">
        <f>SUM(C24:C29)</f>
        <v>2.3862222222222219E-3</v>
      </c>
      <c r="D30" s="12">
        <f t="shared" ref="D30" si="7">SUM(D24:D29)</f>
        <v>12.479999999999999</v>
      </c>
      <c r="E30" s="42">
        <f>SUM(E24:E29)</f>
        <v>0.20782</v>
      </c>
      <c r="F30" s="28"/>
      <c r="G30" s="46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</row>
    <row r="31" spans="1:24" x14ac:dyDescent="0.2">
      <c r="E31" s="5"/>
      <c r="F31" s="5"/>
      <c r="J31" s="28"/>
      <c r="K31" s="33"/>
      <c r="L31" s="28"/>
      <c r="M31" s="34"/>
    </row>
    <row r="32" spans="1:24" x14ac:dyDescent="0.2">
      <c r="A32" s="40" t="s">
        <v>25</v>
      </c>
      <c r="B32" s="40"/>
      <c r="C32" s="50">
        <f>I26</f>
        <v>5.0664780763791164</v>
      </c>
      <c r="D32" s="20" t="s">
        <v>32</v>
      </c>
      <c r="E32" s="38">
        <f>I27</f>
        <v>1.9972475247524739</v>
      </c>
      <c r="F32" s="21"/>
      <c r="G32" s="36"/>
      <c r="J32" s="28"/>
      <c r="K32" s="28"/>
      <c r="L32" s="28"/>
      <c r="M32" s="34"/>
    </row>
    <row r="33" spans="1:24" x14ac:dyDescent="0.2">
      <c r="J33" s="28"/>
      <c r="K33" s="28"/>
      <c r="L33" s="28"/>
      <c r="M33" s="34"/>
    </row>
    <row r="35" spans="1:24" x14ac:dyDescent="0.2">
      <c r="A35" s="56" t="s">
        <v>5</v>
      </c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</row>
    <row r="36" spans="1:24" x14ac:dyDescent="0.2">
      <c r="A36" s="7" t="s">
        <v>6</v>
      </c>
      <c r="B36" s="8">
        <v>4</v>
      </c>
      <c r="C36" s="8">
        <v>6</v>
      </c>
      <c r="D36" s="8">
        <v>8</v>
      </c>
      <c r="E36" s="8">
        <v>10</v>
      </c>
      <c r="F36" s="7" t="s">
        <v>7</v>
      </c>
    </row>
    <row r="37" spans="1:24" x14ac:dyDescent="0.2">
      <c r="A37" s="9">
        <f>3*$B$1</f>
        <v>15</v>
      </c>
      <c r="B37" s="10">
        <v>0</v>
      </c>
      <c r="C37" s="4">
        <v>2</v>
      </c>
      <c r="D37" s="4">
        <v>0</v>
      </c>
      <c r="E37" s="4">
        <v>0</v>
      </c>
      <c r="F37" s="8">
        <v>2</v>
      </c>
    </row>
    <row r="38" spans="1:24" x14ac:dyDescent="0.2">
      <c r="A38" s="9">
        <f>6*$B$1</f>
        <v>30</v>
      </c>
      <c r="B38" s="10">
        <v>1</v>
      </c>
      <c r="C38" s="11">
        <v>10</v>
      </c>
      <c r="D38" s="11">
        <v>3</v>
      </c>
      <c r="E38" s="11">
        <v>0</v>
      </c>
      <c r="F38" s="12">
        <v>14</v>
      </c>
    </row>
    <row r="39" spans="1:24" x14ac:dyDescent="0.2">
      <c r="A39" s="9">
        <f>9*$B$1</f>
        <v>45</v>
      </c>
      <c r="B39" s="10">
        <v>2</v>
      </c>
      <c r="C39" s="4">
        <v>4</v>
      </c>
      <c r="D39" s="4">
        <v>4</v>
      </c>
      <c r="E39" s="4">
        <v>0</v>
      </c>
      <c r="F39" s="8">
        <v>10</v>
      </c>
    </row>
    <row r="40" spans="1:24" x14ac:dyDescent="0.2">
      <c r="A40" s="9">
        <f>12*$B$1</f>
        <v>60</v>
      </c>
      <c r="B40" s="10">
        <v>0</v>
      </c>
      <c r="C40" s="4">
        <v>1</v>
      </c>
      <c r="D40" s="4">
        <v>5</v>
      </c>
      <c r="E40" s="4">
        <v>2</v>
      </c>
      <c r="F40" s="8">
        <v>8</v>
      </c>
    </row>
    <row r="41" spans="1:24" x14ac:dyDescent="0.2">
      <c r="A41" s="9">
        <f>15*$B$1</f>
        <v>75</v>
      </c>
      <c r="B41" s="10">
        <v>0</v>
      </c>
      <c r="C41" s="11">
        <v>0</v>
      </c>
      <c r="D41" s="11">
        <v>0</v>
      </c>
      <c r="E41" s="11">
        <v>1</v>
      </c>
      <c r="F41" s="8">
        <v>1</v>
      </c>
    </row>
    <row r="42" spans="1:24" x14ac:dyDescent="0.2">
      <c r="A42" s="7" t="s">
        <v>8</v>
      </c>
      <c r="B42" s="8">
        <v>3</v>
      </c>
      <c r="C42" s="8">
        <v>17</v>
      </c>
      <c r="D42" s="8">
        <v>12</v>
      </c>
      <c r="E42" s="8">
        <v>3</v>
      </c>
      <c r="F42" s="8">
        <v>35</v>
      </c>
    </row>
    <row r="44" spans="1:24" x14ac:dyDescent="0.2">
      <c r="A44" s="16" t="s">
        <v>9</v>
      </c>
      <c r="B44" s="16" t="s">
        <v>7</v>
      </c>
      <c r="C44" s="16" t="s">
        <v>33</v>
      </c>
      <c r="D44" s="16" t="s">
        <v>34</v>
      </c>
      <c r="E44" s="16" t="s">
        <v>35</v>
      </c>
      <c r="F44" s="16" t="s">
        <v>36</v>
      </c>
      <c r="G44" s="16" t="s">
        <v>37</v>
      </c>
      <c r="H44" s="16" t="s">
        <v>56</v>
      </c>
      <c r="J44" s="51">
        <f>C50</f>
        <v>0.9688888888888888</v>
      </c>
      <c r="K44" s="52">
        <f>B50</f>
        <v>35</v>
      </c>
      <c r="L44" s="51">
        <f>F50</f>
        <v>240</v>
      </c>
      <c r="N44" s="54">
        <f>J44</f>
        <v>0.9688888888888888</v>
      </c>
      <c r="O44" s="58">
        <f>K44</f>
        <v>35</v>
      </c>
      <c r="P44" s="55" t="s">
        <v>18</v>
      </c>
      <c r="Q44" s="55">
        <f>MDETERM(N44:O45)</f>
        <v>-0.17364938271604927</v>
      </c>
      <c r="S44" s="53">
        <f>L44</f>
        <v>240</v>
      </c>
      <c r="T44" s="52">
        <f>K44</f>
        <v>35</v>
      </c>
      <c r="U44" s="55" t="s">
        <v>19</v>
      </c>
      <c r="V44" s="48">
        <f>MDETERM(S44:T45)</f>
        <v>8.9222222222221603</v>
      </c>
    </row>
    <row r="45" spans="1:24" x14ac:dyDescent="0.2">
      <c r="A45" s="51">
        <f>A37</f>
        <v>15</v>
      </c>
      <c r="B45" s="51">
        <f>F37</f>
        <v>2</v>
      </c>
      <c r="C45" s="51">
        <f>B45/A45</f>
        <v>0.13333333333333333</v>
      </c>
      <c r="D45" s="51">
        <f>C45/A45</f>
        <v>8.8888888888888889E-3</v>
      </c>
      <c r="E45" s="51">
        <f>SUMPRODUCT(B36:E36, B37:E37)/F37</f>
        <v>6</v>
      </c>
      <c r="F45" s="51">
        <f>E45*B45</f>
        <v>12</v>
      </c>
      <c r="G45" s="51">
        <f>F45/A45</f>
        <v>0.8</v>
      </c>
      <c r="H45" s="51">
        <f>E45-$B$60</f>
        <v>-0.85714285714285676</v>
      </c>
      <c r="J45" s="51">
        <f>D50</f>
        <v>3.1782716049382709E-2</v>
      </c>
      <c r="K45" s="52">
        <f>C50</f>
        <v>0.9688888888888888</v>
      </c>
      <c r="L45" s="51">
        <f>G50</f>
        <v>6.3888888888888902</v>
      </c>
      <c r="N45" s="54">
        <f>J45</f>
        <v>3.1782716049382709E-2</v>
      </c>
      <c r="O45" s="58">
        <f>K45</f>
        <v>0.9688888888888888</v>
      </c>
      <c r="P45" s="55"/>
      <c r="Q45" s="55"/>
      <c r="S45" s="53">
        <f>L45</f>
        <v>6.3888888888888902</v>
      </c>
      <c r="T45" s="52">
        <f>K45</f>
        <v>0.9688888888888888</v>
      </c>
      <c r="U45" s="55"/>
      <c r="V45" s="48"/>
    </row>
    <row r="46" spans="1:24" x14ac:dyDescent="0.2">
      <c r="A46" s="51">
        <f t="shared" ref="A46:A49" si="8">A38</f>
        <v>30</v>
      </c>
      <c r="B46" s="51">
        <f t="shared" ref="B46:B49" si="9">F38</f>
        <v>14</v>
      </c>
      <c r="C46" s="51">
        <f t="shared" ref="C46:C49" si="10">B46/A46</f>
        <v>0.46666666666666667</v>
      </c>
      <c r="D46" s="51">
        <f t="shared" ref="D46:D49" si="11">C46/A46</f>
        <v>1.5555555555555555E-2</v>
      </c>
      <c r="E46" s="51">
        <f>SUMPRODUCT(B36:E36, B38:E38)/F38</f>
        <v>6.2857142857142856</v>
      </c>
      <c r="F46" s="51">
        <f>E46*B46</f>
        <v>88</v>
      </c>
      <c r="G46" s="51">
        <f>F46/A46</f>
        <v>2.9333333333333331</v>
      </c>
      <c r="H46" s="51">
        <f>E46-$B$60</f>
        <v>-0.57142857142857117</v>
      </c>
      <c r="I46" s="45"/>
      <c r="J46" s="44"/>
      <c r="K46" s="44"/>
    </row>
    <row r="47" spans="1:24" x14ac:dyDescent="0.2">
      <c r="A47" s="51">
        <f t="shared" si="8"/>
        <v>45</v>
      </c>
      <c r="B47" s="51">
        <f t="shared" si="9"/>
        <v>10</v>
      </c>
      <c r="C47" s="51">
        <f t="shared" si="10"/>
        <v>0.22222222222222221</v>
      </c>
      <c r="D47" s="51">
        <f t="shared" si="11"/>
        <v>4.9382716049382715E-3</v>
      </c>
      <c r="E47" s="51">
        <f>SUMPRODUCT(B36:E36, B39:E39)/F39</f>
        <v>6.4</v>
      </c>
      <c r="F47" s="51">
        <f>E47*B47</f>
        <v>64</v>
      </c>
      <c r="G47" s="51">
        <f>F47/A47</f>
        <v>1.4222222222222223</v>
      </c>
      <c r="H47" s="51">
        <f>E47-$B$60</f>
        <v>-0.45714285714285641</v>
      </c>
      <c r="J47" s="39" t="s">
        <v>29</v>
      </c>
      <c r="K47" s="39"/>
      <c r="L47" s="49">
        <f>V44/Q44</f>
        <v>-51.380673415993307</v>
      </c>
      <c r="N47" s="53">
        <f>J44</f>
        <v>0.9688888888888888</v>
      </c>
      <c r="O47" s="52">
        <f>L44</f>
        <v>240</v>
      </c>
      <c r="P47" s="55" t="s">
        <v>20</v>
      </c>
      <c r="Q47" s="55">
        <f>MDETERM(N47:O48)</f>
        <v>-1.4377283950617257</v>
      </c>
      <c r="V47" s="44"/>
    </row>
    <row r="48" spans="1:24" x14ac:dyDescent="0.2">
      <c r="A48" s="51">
        <f t="shared" si="8"/>
        <v>60</v>
      </c>
      <c r="B48" s="51">
        <f t="shared" si="9"/>
        <v>8</v>
      </c>
      <c r="C48" s="51">
        <f t="shared" si="10"/>
        <v>0.13333333333333333</v>
      </c>
      <c r="D48" s="51">
        <f t="shared" si="11"/>
        <v>2.2222222222222222E-3</v>
      </c>
      <c r="E48" s="51">
        <f>SUMPRODUCT(B36:E36, B40:E40)/F40</f>
        <v>8.25</v>
      </c>
      <c r="F48" s="51">
        <f>E48*B48</f>
        <v>66</v>
      </c>
      <c r="G48" s="51">
        <f>F48/A48</f>
        <v>1.1000000000000001</v>
      </c>
      <c r="H48" s="51">
        <f>E48-$B$60</f>
        <v>1.3928571428571432</v>
      </c>
      <c r="J48" s="39" t="s">
        <v>30</v>
      </c>
      <c r="K48" s="39"/>
      <c r="L48" s="37">
        <f>Q47/Q44</f>
        <v>8.2794903878967023</v>
      </c>
      <c r="N48" s="53">
        <f>J45</f>
        <v>3.1782716049382709E-2</v>
      </c>
      <c r="O48" s="52">
        <f>L45</f>
        <v>6.3888888888888902</v>
      </c>
      <c r="P48" s="55"/>
      <c r="Q48" s="55"/>
      <c r="V48" s="44"/>
    </row>
    <row r="49" spans="1:22" x14ac:dyDescent="0.2">
      <c r="A49" s="51">
        <f t="shared" si="8"/>
        <v>75</v>
      </c>
      <c r="B49" s="51">
        <f t="shared" si="9"/>
        <v>1</v>
      </c>
      <c r="C49" s="51">
        <f t="shared" si="10"/>
        <v>1.3333333333333334E-2</v>
      </c>
      <c r="D49" s="51">
        <f t="shared" si="11"/>
        <v>1.7777777777777779E-4</v>
      </c>
      <c r="E49" s="51">
        <f>SUMPRODUCT(B36:E36, B41:E41)/F41</f>
        <v>10</v>
      </c>
      <c r="F49" s="51">
        <f>E49*B49</f>
        <v>10</v>
      </c>
      <c r="G49" s="51">
        <f>F49/A49</f>
        <v>0.13333333333333333</v>
      </c>
      <c r="H49" s="51">
        <f>E49-$B$60</f>
        <v>3.1428571428571432</v>
      </c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</row>
    <row r="50" spans="1:22" x14ac:dyDescent="0.2">
      <c r="A50" s="43" t="s">
        <v>16</v>
      </c>
      <c r="B50" s="42">
        <f t="shared" ref="B50:E50" si="12">SUM(B45:B49)</f>
        <v>35</v>
      </c>
      <c r="C50" s="42">
        <f t="shared" si="12"/>
        <v>0.9688888888888888</v>
      </c>
      <c r="D50" s="42">
        <f t="shared" si="12"/>
        <v>3.1782716049382709E-2</v>
      </c>
      <c r="E50" s="42">
        <f t="shared" si="12"/>
        <v>36.935714285714283</v>
      </c>
      <c r="F50" s="42">
        <f>SUM(F45:F49)</f>
        <v>240</v>
      </c>
      <c r="G50" s="42">
        <f>SUM(G45:G49)</f>
        <v>6.3888888888888902</v>
      </c>
      <c r="H50" s="43" t="s">
        <v>58</v>
      </c>
      <c r="Q50" s="44"/>
      <c r="R50" s="44"/>
      <c r="S50" s="44"/>
      <c r="T50" s="44"/>
      <c r="U50" s="44"/>
      <c r="V50" s="44"/>
    </row>
    <row r="51" spans="1:22" x14ac:dyDescent="0.2">
      <c r="G51" s="2"/>
      <c r="Q51" s="44"/>
      <c r="R51" s="44"/>
      <c r="S51" s="44"/>
      <c r="T51" s="44"/>
      <c r="U51" s="44"/>
      <c r="V51" s="44"/>
    </row>
    <row r="52" spans="1:22" x14ac:dyDescent="0.2">
      <c r="A52" s="16" t="s">
        <v>13</v>
      </c>
      <c r="B52" s="16" t="s">
        <v>8</v>
      </c>
      <c r="C52" s="16" t="s">
        <v>41</v>
      </c>
      <c r="D52" s="16" t="s">
        <v>42</v>
      </c>
      <c r="E52" s="16" t="s">
        <v>38</v>
      </c>
      <c r="F52" s="16" t="s">
        <v>43</v>
      </c>
      <c r="G52" s="16" t="s">
        <v>44</v>
      </c>
      <c r="H52" s="16" t="s">
        <v>57</v>
      </c>
      <c r="J52" s="51">
        <f>C57</f>
        <v>5.3833333333333337</v>
      </c>
      <c r="K52" s="52">
        <f>B57</f>
        <v>35</v>
      </c>
      <c r="L52" s="51">
        <f>F57</f>
        <v>1455</v>
      </c>
      <c r="N52" s="54">
        <f>J52</f>
        <v>5.3833333333333337</v>
      </c>
      <c r="O52" s="58">
        <f>K52</f>
        <v>35</v>
      </c>
      <c r="P52" s="55" t="s">
        <v>18</v>
      </c>
      <c r="Q52" s="55">
        <f>MDETERM(N52:O53)</f>
        <v>-1.7225000000000026</v>
      </c>
      <c r="S52" s="53">
        <f>L52</f>
        <v>1455</v>
      </c>
      <c r="T52" s="52">
        <f>K52</f>
        <v>35</v>
      </c>
      <c r="U52" s="55" t="s">
        <v>19</v>
      </c>
      <c r="V52" s="48">
        <f>MDETERM(S52:T53)</f>
        <v>281.50000000000028</v>
      </c>
    </row>
    <row r="53" spans="1:22" x14ac:dyDescent="0.2">
      <c r="A53" s="51">
        <f>B36</f>
        <v>4</v>
      </c>
      <c r="B53" s="51">
        <f>B42</f>
        <v>3</v>
      </c>
      <c r="C53" s="51">
        <f>B53/A53</f>
        <v>0.75</v>
      </c>
      <c r="D53" s="51">
        <f>C53/A53</f>
        <v>0.1875</v>
      </c>
      <c r="E53" s="51">
        <f>SUMPRODUCT(A37:A41,B37:B41)/B42</f>
        <v>40</v>
      </c>
      <c r="F53" s="51">
        <f>E53*B53</f>
        <v>120</v>
      </c>
      <c r="G53" s="51">
        <f>F53/A53</f>
        <v>30</v>
      </c>
      <c r="H53" s="51">
        <f>E53-$B$59</f>
        <v>-1.5714285714285694</v>
      </c>
      <c r="J53" s="51">
        <f>D57</f>
        <v>0.87722222222222235</v>
      </c>
      <c r="K53" s="52">
        <f>C57</f>
        <v>5.3833333333333337</v>
      </c>
      <c r="L53" s="51">
        <f>G57</f>
        <v>215.75</v>
      </c>
      <c r="N53" s="54">
        <f>J53</f>
        <v>0.87722222222222235</v>
      </c>
      <c r="O53" s="58">
        <f>K53</f>
        <v>5.3833333333333337</v>
      </c>
      <c r="P53" s="55"/>
      <c r="Q53" s="55"/>
      <c r="S53" s="53">
        <f>L53</f>
        <v>215.75</v>
      </c>
      <c r="T53" s="52">
        <f>K53</f>
        <v>5.3833333333333337</v>
      </c>
      <c r="U53" s="55"/>
      <c r="V53" s="48"/>
    </row>
    <row r="54" spans="1:22" x14ac:dyDescent="0.2">
      <c r="A54" s="51">
        <f>C36</f>
        <v>6</v>
      </c>
      <c r="B54" s="51">
        <f>C42</f>
        <v>17</v>
      </c>
      <c r="C54" s="51">
        <f t="shared" ref="C54:C56" si="13">B54/A54</f>
        <v>2.8333333333333335</v>
      </c>
      <c r="D54" s="51">
        <f t="shared" ref="D54:D56" si="14">C54/A54</f>
        <v>0.47222222222222227</v>
      </c>
      <c r="E54" s="51">
        <f>SUMPRODUCT(A37:A41,C37:C41)/C42</f>
        <v>33.529411764705884</v>
      </c>
      <c r="F54" s="51">
        <f t="shared" ref="F54:F56" si="15">E54*B54</f>
        <v>570</v>
      </c>
      <c r="G54" s="51">
        <f>F54/A54</f>
        <v>95</v>
      </c>
      <c r="H54" s="51">
        <f>E54-$B$59</f>
        <v>-8.0420168067226854</v>
      </c>
      <c r="I54" s="45"/>
      <c r="J54" s="44"/>
      <c r="K54" s="44"/>
    </row>
    <row r="55" spans="1:22" x14ac:dyDescent="0.2">
      <c r="A55" s="51">
        <f>D36</f>
        <v>8</v>
      </c>
      <c r="B55" s="51">
        <f>D42</f>
        <v>12</v>
      </c>
      <c r="C55" s="51">
        <f t="shared" si="13"/>
        <v>1.5</v>
      </c>
      <c r="D55" s="51">
        <f t="shared" si="14"/>
        <v>0.1875</v>
      </c>
      <c r="E55" s="51">
        <f>SUMPRODUCT(A37:A41,D37:D41)/D42</f>
        <v>47.5</v>
      </c>
      <c r="F55" s="51">
        <f t="shared" si="15"/>
        <v>570</v>
      </c>
      <c r="G55" s="51">
        <f>F55/A55</f>
        <v>71.25</v>
      </c>
      <c r="H55" s="51">
        <f>E55-$B$59</f>
        <v>5.9285714285714306</v>
      </c>
      <c r="J55" s="39" t="s">
        <v>45</v>
      </c>
      <c r="K55" s="39"/>
      <c r="L55" s="49">
        <f>V52/Q52</f>
        <v>-163.42525399129164</v>
      </c>
      <c r="N55" s="53">
        <f>J52</f>
        <v>5.3833333333333337</v>
      </c>
      <c r="O55" s="52">
        <f>L52</f>
        <v>1455</v>
      </c>
      <c r="P55" s="55" t="s">
        <v>20</v>
      </c>
      <c r="Q55" s="55">
        <f>MDETERM(N55:O56)</f>
        <v>-114.90416666666687</v>
      </c>
    </row>
    <row r="56" spans="1:22" x14ac:dyDescent="0.2">
      <c r="A56" s="51">
        <f>E36</f>
        <v>10</v>
      </c>
      <c r="B56" s="51">
        <f>E42</f>
        <v>3</v>
      </c>
      <c r="C56" s="51">
        <f t="shared" si="13"/>
        <v>0.3</v>
      </c>
      <c r="D56" s="51">
        <f t="shared" si="14"/>
        <v>0.03</v>
      </c>
      <c r="E56" s="51">
        <f>SUMPRODUCT(A37:A41,E37:E41)/E42</f>
        <v>65</v>
      </c>
      <c r="F56" s="51">
        <f t="shared" si="15"/>
        <v>195</v>
      </c>
      <c r="G56" s="51">
        <f>F56/A56</f>
        <v>19.5</v>
      </c>
      <c r="H56" s="51">
        <f>E56-$B$59</f>
        <v>23.428571428571431</v>
      </c>
      <c r="J56" s="39" t="s">
        <v>46</v>
      </c>
      <c r="K56" s="39"/>
      <c r="L56" s="37">
        <f>Q55/Q52</f>
        <v>66.707789066279645</v>
      </c>
      <c r="N56" s="53">
        <f>J53</f>
        <v>0.87722222222222235</v>
      </c>
      <c r="O56" s="52">
        <f>L53</f>
        <v>215.75</v>
      </c>
      <c r="P56" s="55"/>
      <c r="Q56" s="55"/>
    </row>
    <row r="57" spans="1:22" x14ac:dyDescent="0.2">
      <c r="A57" s="60" t="s">
        <v>16</v>
      </c>
      <c r="B57" s="42">
        <f>SUM(B53:B56)</f>
        <v>35</v>
      </c>
      <c r="C57" s="42">
        <f>SUM(C53:C56)</f>
        <v>5.3833333333333337</v>
      </c>
      <c r="D57" s="42">
        <f>SUM(D53:D56)</f>
        <v>0.87722222222222235</v>
      </c>
      <c r="E57" s="42">
        <f>SUM(E53:E56)</f>
        <v>186.02941176470588</v>
      </c>
      <c r="F57" s="42">
        <f>SUM(F53:F56)</f>
        <v>1455</v>
      </c>
      <c r="G57" s="42">
        <f>SUM(G53:G56)</f>
        <v>215.75</v>
      </c>
      <c r="H57" s="43" t="s">
        <v>58</v>
      </c>
    </row>
    <row r="59" spans="1:22" x14ac:dyDescent="0.2">
      <c r="A59" s="17" t="s">
        <v>50</v>
      </c>
      <c r="B59" s="18">
        <f>SUMPRODUCT(A37:A41, F37:F41)/F42</f>
        <v>41.571428571428569</v>
      </c>
      <c r="D59" s="17" t="s">
        <v>48</v>
      </c>
      <c r="E59" s="18">
        <f>SQRT(SUMPRODUCT(A37:A41, A37:A41, F37:F41)/F42-POWER(B59,2))</f>
        <v>14.381110059053595</v>
      </c>
      <c r="G59" s="17" t="s">
        <v>54</v>
      </c>
      <c r="H59" s="18">
        <f>SQRT(SUMPRODUCT(H45:H49,H45:H49,B45:B49)/F42)</f>
        <v>0.97875389331203655</v>
      </c>
    </row>
    <row r="60" spans="1:22" x14ac:dyDescent="0.2">
      <c r="A60" s="17" t="s">
        <v>51</v>
      </c>
      <c r="B60" s="18">
        <f>SUMPRODUCT(B36:E36, B42:E42)/F42</f>
        <v>6.8571428571428568</v>
      </c>
      <c r="D60" s="17" t="s">
        <v>49</v>
      </c>
      <c r="E60" s="18">
        <f>SQRT(SUMPRODUCT(B36:E36, B36:E36, B42:E42)/F42-POWER(B60,2))</f>
        <v>1.5333037559998581</v>
      </c>
      <c r="G60" s="17" t="s">
        <v>55</v>
      </c>
      <c r="H60" s="18">
        <f>SQRT(SUMPRODUCT(H53:H56,H53:H56,B53:B56)/F42)</f>
        <v>9.5249089001324485</v>
      </c>
    </row>
    <row r="62" spans="1:22" x14ac:dyDescent="0.2">
      <c r="A62" s="17" t="s">
        <v>52</v>
      </c>
      <c r="B62" s="61">
        <f>H59/E60</f>
        <v>0.63833006961741712</v>
      </c>
      <c r="D62" s="62" t="s">
        <v>59</v>
      </c>
      <c r="E62" s="62"/>
      <c r="F62" s="62"/>
      <c r="G62" s="62"/>
      <c r="H62" s="62"/>
      <c r="I62" s="63"/>
      <c r="J62" s="63"/>
      <c r="K62" s="63"/>
    </row>
    <row r="63" spans="1:22" ht="12.75" customHeight="1" x14ac:dyDescent="0.2">
      <c r="A63" s="17" t="s">
        <v>53</v>
      </c>
      <c r="B63" s="61">
        <f>H60/E59</f>
        <v>0.66232084039549255</v>
      </c>
      <c r="D63" s="62"/>
      <c r="E63" s="62"/>
      <c r="F63" s="62"/>
      <c r="G63" s="62"/>
      <c r="H63" s="62"/>
      <c r="I63" s="63"/>
      <c r="J63" s="63"/>
      <c r="K63" s="63"/>
    </row>
    <row r="67" spans="1:4" x14ac:dyDescent="0.2">
      <c r="A67" s="59" t="s">
        <v>39</v>
      </c>
      <c r="B67" s="59"/>
      <c r="C67" s="18"/>
      <c r="D67" s="18"/>
    </row>
    <row r="68" spans="1:4" x14ac:dyDescent="0.2">
      <c r="A68" s="14" t="s">
        <v>22</v>
      </c>
      <c r="B68" s="49">
        <f>L47</f>
        <v>-51.380673415993307</v>
      </c>
      <c r="C68" s="20" t="s">
        <v>32</v>
      </c>
      <c r="D68" s="37">
        <f>L48</f>
        <v>8.2794903878967023</v>
      </c>
    </row>
    <row r="69" spans="1:4" x14ac:dyDescent="0.2">
      <c r="A69" s="14" t="s">
        <v>40</v>
      </c>
      <c r="B69" s="49">
        <f>L55</f>
        <v>-163.42525399129164</v>
      </c>
      <c r="C69" s="20" t="s">
        <v>47</v>
      </c>
      <c r="D69" s="37">
        <f>L56</f>
        <v>66.707789066279645</v>
      </c>
    </row>
    <row r="70" spans="1:4" x14ac:dyDescent="0.2">
      <c r="A70" s="18"/>
      <c r="B70" s="18"/>
      <c r="C70" s="18"/>
      <c r="D70" s="18"/>
    </row>
    <row r="90" spans="17:19" x14ac:dyDescent="0.2">
      <c r="S90" s="2"/>
    </row>
    <row r="91" spans="17:19" x14ac:dyDescent="0.2">
      <c r="Q91" s="46"/>
    </row>
  </sheetData>
  <mergeCells count="42">
    <mergeCell ref="D62:H63"/>
    <mergeCell ref="A67:B67"/>
    <mergeCell ref="P52:P53"/>
    <mergeCell ref="Q52:Q53"/>
    <mergeCell ref="U52:U53"/>
    <mergeCell ref="V52:V53"/>
    <mergeCell ref="J55:K55"/>
    <mergeCell ref="P55:P56"/>
    <mergeCell ref="Q55:Q56"/>
    <mergeCell ref="J56:K56"/>
    <mergeCell ref="A35:B35"/>
    <mergeCell ref="P44:P45"/>
    <mergeCell ref="Q44:Q45"/>
    <mergeCell ref="U44:U45"/>
    <mergeCell ref="V44:V45"/>
    <mergeCell ref="J47:K47"/>
    <mergeCell ref="P47:P48"/>
    <mergeCell ref="Q47:Q48"/>
    <mergeCell ref="J48:K48"/>
    <mergeCell ref="I11:J11"/>
    <mergeCell ref="I12:J12"/>
    <mergeCell ref="I13:J13"/>
    <mergeCell ref="G26:H26"/>
    <mergeCell ref="G27:H27"/>
    <mergeCell ref="X7:X9"/>
    <mergeCell ref="W11:W13"/>
    <mergeCell ref="X11:X13"/>
    <mergeCell ref="N23:N24"/>
    <mergeCell ref="M26:M27"/>
    <mergeCell ref="R23:R24"/>
    <mergeCell ref="N26:N27"/>
    <mergeCell ref="S23:S24"/>
    <mergeCell ref="M23:M24"/>
    <mergeCell ref="Q7:Q9"/>
    <mergeCell ref="R7:R9"/>
    <mergeCell ref="Q11:Q13"/>
    <mergeCell ref="R11:R13"/>
    <mergeCell ref="W7:W9"/>
    <mergeCell ref="A16:B16"/>
    <mergeCell ref="A3:B3"/>
    <mergeCell ref="A19:B19"/>
    <mergeCell ref="A32:B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2022-12-13T23:25:24Z</dcterms:modified>
</cp:coreProperties>
</file>