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2CD1747-479E-4C15-83A4-A8AC48FD7C1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E59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I58" i="1" l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G82" i="1"/>
  <c r="G74" i="1"/>
  <c r="G70" i="1"/>
  <c r="J48" i="1"/>
  <c r="H48" i="1"/>
  <c r="F48" i="1"/>
  <c r="C48" i="1"/>
  <c r="D48" i="1"/>
  <c r="I48" i="1"/>
  <c r="G48" i="1"/>
  <c r="E48" i="1"/>
  <c r="J73" i="1" l="1"/>
  <c r="J69" i="1"/>
  <c r="R55" i="1" s="1"/>
  <c r="J71" i="1"/>
  <c r="P55" i="1"/>
  <c r="T4" i="1"/>
  <c r="S4" i="1"/>
  <c r="R4" i="1"/>
  <c r="Q4" i="1"/>
  <c r="P4" i="1"/>
  <c r="O4" i="1"/>
  <c r="N4" i="1"/>
  <c r="M4" i="1"/>
  <c r="S55" i="1" l="1"/>
  <c r="N55" i="1"/>
  <c r="C10" i="1"/>
  <c r="M55" i="1"/>
  <c r="O55" i="1"/>
  <c r="Q55" i="1"/>
  <c r="T55" i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J6" i="1" s="1"/>
  <c r="G8" i="1"/>
  <c r="J8" i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<sst xmlns="http://schemas.openxmlformats.org/spreadsheetml/2006/main" count="110" uniqueCount="36">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</sst>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/>
    <xf numFmtId="164" fontId="3" fillId="0" borderId="0" xfId="0" applyNumberFormat="1" applyFont="1"/>
    <xf numFmtId="164" fontId="2" fillId="6" borderId="2" xfId="0" applyNumberFormat="1" applyFont="1" applyFill="1" applyBorder="1"/>
    <xf numFmtId="164" fontId="0" fillId="6" borderId="1" xfId="0" applyNumberFormat="1" applyFill="1" applyBorder="1"/>
    <xf numFmtId="164" fontId="0" fillId="6" borderId="2" xfId="0" applyNumberFormat="1" applyFill="1" applyBorder="1"/>
    <xf numFmtId="0" fontId="0" fillId="0" borderId="0" xfId="0" applyFill="1" applyBorder="1"/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7" borderId="2" xfId="0" applyNumberFormat="1" applyFill="1" applyBorder="1"/>
    <xf numFmtId="164" fontId="0" fillId="7" borderId="1" xfId="0" applyNumberFormat="1" applyFill="1" applyBorder="1"/>
    <xf numFmtId="0" fontId="0" fillId="2" borderId="22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2" xfId="0" applyFont="1" applyFill="1" applyBorder="1" applyAlignment="1">
      <alignment horizontal="center" wrapText="1"/>
    </xf>
    <xf numFmtId="0" fontId="0" fillId="2" borderId="28" xfId="0" applyFill="1" applyBorder="1" applyAlignment="1">
      <alignment horizontal="center"/>
    </xf>
    <xf numFmtId="0" fontId="0" fillId="8" borderId="9" xfId="0" applyFill="1" applyBorder="1"/>
    <xf numFmtId="0" fontId="0" fillId="4" borderId="9" xfId="0" applyFill="1" applyBorder="1"/>
    <xf numFmtId="0" fontId="3" fillId="2" borderId="11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2" fontId="0" fillId="2" borderId="9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0" fillId="10" borderId="0" xfId="0" applyFill="1"/>
    <xf numFmtId="164" fontId="0" fillId="10" borderId="0" xfId="0" applyNumberFormat="1" applyFill="1"/>
    <xf numFmtId="164" fontId="3" fillId="10" borderId="0" xfId="0" applyNumberFormat="1" applyFont="1" applyFill="1"/>
    <xf numFmtId="0" fontId="3" fillId="10" borderId="0" xfId="0" applyFont="1" applyFill="1"/>
    <xf numFmtId="164" fontId="3" fillId="11" borderId="2" xfId="0" applyNumberFormat="1" applyFont="1" applyFill="1" applyBorder="1"/>
    <xf numFmtId="164" fontId="3" fillId="11" borderId="1" xfId="0" applyNumberFormat="1" applyFont="1" applyFill="1" applyBorder="1"/>
    <xf numFmtId="2" fontId="3" fillId="11" borderId="1" xfId="0" applyNumberFormat="1" applyFont="1" applyFill="1" applyBorder="1"/>
    <xf numFmtId="164" fontId="1" fillId="11" borderId="2" xfId="0" applyNumberFormat="1" applyFont="1" applyFill="1" applyBorder="1"/>
    <xf numFmtId="0" fontId="6" fillId="9" borderId="10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2" fontId="3" fillId="9" borderId="10" xfId="0" applyNumberFormat="1" applyFont="1" applyFill="1" applyBorder="1" applyAlignment="1">
      <alignment horizontal="center" vertical="center" wrapText="1"/>
    </xf>
    <xf numFmtId="2" fontId="3" fillId="9" borderId="4" xfId="0" applyNumberFormat="1" applyFont="1" applyFill="1" applyBorder="1" applyAlignment="1">
      <alignment horizontal="center" vertical="center" wrapText="1"/>
    </xf>
    <xf numFmtId="2" fontId="3" fillId="9" borderId="5" xfId="0" applyNumberFormat="1" applyFont="1" applyFill="1" applyBorder="1" applyAlignment="1">
      <alignment horizontal="center" vertical="center" wrapText="1"/>
    </xf>
    <xf numFmtId="2" fontId="3" fillId="9" borderId="13" xfId="0" applyNumberFormat="1" applyFont="1" applyFill="1" applyBorder="1" applyAlignment="1">
      <alignment horizontal="center" vertical="center" wrapText="1"/>
    </xf>
    <xf numFmtId="2" fontId="3" fillId="9" borderId="14" xfId="0" applyNumberFormat="1" applyFont="1" applyFill="1" applyBorder="1" applyAlignment="1">
      <alignment horizontal="center" vertical="center" wrapText="1"/>
    </xf>
    <xf numFmtId="2" fontId="3" fillId="9" borderId="15" xfId="0" applyNumberFormat="1" applyFont="1" applyFill="1" applyBorder="1" applyAlignment="1">
      <alignment horizontal="center" vertical="center" wrapText="1"/>
    </xf>
    <xf numFmtId="2" fontId="3" fillId="9" borderId="16" xfId="0" applyNumberFormat="1" applyFont="1" applyFill="1" applyBorder="1" applyAlignment="1">
      <alignment horizontal="center" vertical="center"/>
    </xf>
    <xf numFmtId="2" fontId="3" fillId="9" borderId="17" xfId="0" applyNumberFormat="1" applyFont="1" applyFill="1" applyBorder="1" applyAlignment="1">
      <alignment horizontal="center" vertical="center"/>
    </xf>
    <xf numFmtId="2" fontId="3" fillId="9" borderId="18" xfId="0" applyNumberFormat="1" applyFont="1" applyFill="1" applyBorder="1" applyAlignment="1">
      <alignment horizontal="center" vertical="center"/>
    </xf>
    <xf numFmtId="0" fontId="3" fillId="9" borderId="16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horizontal="center" vertical="center" wrapText="1"/>
    </xf>
    <xf numFmtId="164" fontId="3" fillId="9" borderId="3" xfId="0" applyNumberFormat="1" applyFont="1" applyFill="1" applyBorder="1" applyAlignment="1">
      <alignment horizontal="center" vertical="center"/>
    </xf>
    <xf numFmtId="164" fontId="3" fillId="9" borderId="10" xfId="0" applyNumberFormat="1" applyFont="1" applyFill="1" applyBorder="1" applyAlignment="1">
      <alignment horizontal="center" vertical="center"/>
    </xf>
    <xf numFmtId="164" fontId="3" fillId="9" borderId="26" xfId="0" applyNumberFormat="1" applyFont="1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164" fontId="0" fillId="9" borderId="27" xfId="0" applyNumberForma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wrapText="1"/>
    </xf>
    <xf numFmtId="0" fontId="3" fillId="9" borderId="26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 wrapText="1"/>
    </xf>
    <xf numFmtId="0" fontId="3" fillId="9" borderId="33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 wrapText="1"/>
    </xf>
    <xf numFmtId="0" fontId="3" fillId="9" borderId="5" xfId="0" applyFont="1" applyFill="1" applyBorder="1" applyAlignment="1">
      <alignment horizontal="center" wrapText="1"/>
    </xf>
    <xf numFmtId="0" fontId="3" fillId="9" borderId="20" xfId="0" applyFont="1" applyFill="1" applyBorder="1" applyAlignment="1">
      <alignment horizontal="center" wrapText="1"/>
    </xf>
    <xf numFmtId="0" fontId="3" fillId="9" borderId="7" xfId="0" applyFont="1" applyFill="1" applyBorder="1" applyAlignment="1">
      <alignment horizontal="center" wrapText="1"/>
    </xf>
    <xf numFmtId="0" fontId="3" fillId="9" borderId="8" xfId="0" applyFont="1" applyFill="1" applyBorder="1" applyAlignment="1">
      <alignment horizontal="center" wrapText="1"/>
    </xf>
    <xf numFmtId="0" fontId="0" fillId="12" borderId="0" xfId="0" applyFill="1" applyBorder="1" applyAlignment="1">
      <alignment horizontal="right" vertical="center"/>
    </xf>
    <xf numFmtId="0" fontId="0" fillId="12" borderId="29" xfId="0" applyFill="1" applyBorder="1" applyAlignment="1">
      <alignment horizontal="right" vertical="center"/>
    </xf>
    <xf numFmtId="0" fontId="0" fillId="12" borderId="0" xfId="0" applyFill="1"/>
    <xf numFmtId="0" fontId="0" fillId="12" borderId="29" xfId="0" applyFill="1" applyBorder="1"/>
    <xf numFmtId="0" fontId="0" fillId="12" borderId="0" xfId="0" applyFill="1" applyBorder="1"/>
    <xf numFmtId="0" fontId="3" fillId="13" borderId="10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164" fontId="0" fillId="13" borderId="16" xfId="0" applyNumberFormat="1" applyFill="1" applyBorder="1" applyAlignment="1">
      <alignment horizontal="center" vertical="center"/>
    </xf>
    <xf numFmtId="164" fontId="0" fillId="13" borderId="17" xfId="0" applyNumberFormat="1" applyFill="1" applyBorder="1" applyAlignment="1">
      <alignment horizontal="center" vertical="center"/>
    </xf>
    <xf numFmtId="164" fontId="0" fillId="13" borderId="18" xfId="0" applyNumberForma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164" fontId="0" fillId="13" borderId="31" xfId="0" applyNumberFormat="1" applyFill="1" applyBorder="1" applyAlignment="1">
      <alignment horizontal="center"/>
    </xf>
    <xf numFmtId="164" fontId="0" fillId="13" borderId="32" xfId="0" applyNumberFormat="1" applyFill="1" applyBorder="1" applyAlignment="1">
      <alignment horizontal="center"/>
    </xf>
    <xf numFmtId="164" fontId="0" fillId="13" borderId="30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ax val="9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2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10.015350877192983</c:v>
                </c:pt>
                <c:pt idx="1">
                  <c:v>13.208333333333334</c:v>
                </c:pt>
                <c:pt idx="2">
                  <c:v>14.80482456140351</c:v>
                </c:pt>
                <c:pt idx="3">
                  <c:v>16.401315789473685</c:v>
                </c:pt>
                <c:pt idx="4">
                  <c:v>17.997807017543863</c:v>
                </c:pt>
                <c:pt idx="5">
                  <c:v>19.594298245614034</c:v>
                </c:pt>
                <c:pt idx="6">
                  <c:v>21.190789473684212</c:v>
                </c:pt>
                <c:pt idx="7">
                  <c:v>22.787280701754387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-585.88461538461547</c:v>
                </c:pt>
                <c:pt idx="1">
                  <c:v>-310.2802197802198</c:v>
                </c:pt>
                <c:pt idx="2">
                  <c:v>-172.47802197802199</c:v>
                </c:pt>
                <c:pt idx="3">
                  <c:v>-34.675824175824182</c:v>
                </c:pt>
                <c:pt idx="4">
                  <c:v>103.12637362637362</c:v>
                </c:pt>
                <c:pt idx="5">
                  <c:v>240.92857142857144</c:v>
                </c:pt>
                <c:pt idx="6">
                  <c:v>378.73076923076923</c:v>
                </c:pt>
                <c:pt idx="7">
                  <c:v>516.53296703296701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5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9.0175438596491233</c:v>
                </c:pt>
                <c:pt idx="1">
                  <c:v>12.666666666666668</c:v>
                </c:pt>
                <c:pt idx="2">
                  <c:v>14.491228070175438</c:v>
                </c:pt>
                <c:pt idx="3">
                  <c:v>16.315789473684212</c:v>
                </c:pt>
                <c:pt idx="4">
                  <c:v>18.140350877192983</c:v>
                </c:pt>
                <c:pt idx="5">
                  <c:v>19.964912280701753</c:v>
                </c:pt>
                <c:pt idx="6">
                  <c:v>21.789473684210527</c:v>
                </c:pt>
                <c:pt idx="7">
                  <c:v>23.614035087719301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24.5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9.7254901960784199</c:v>
                </c:pt>
                <c:pt idx="1">
                  <c:v>12.529411764705877</c:v>
                </c:pt>
                <c:pt idx="2">
                  <c:v>14.137254901960784</c:v>
                </c:pt>
                <c:pt idx="3">
                  <c:v>15.882352941176473</c:v>
                </c:pt>
                <c:pt idx="4">
                  <c:v>17.764705882352946</c:v>
                </c:pt>
                <c:pt idx="5">
                  <c:v>19.784313725490204</c:v>
                </c:pt>
                <c:pt idx="6">
                  <c:v>21.941176470588246</c:v>
                </c:pt>
                <c:pt idx="7">
                  <c:v>24.235294117647072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ax val="91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2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F48" sqref="F48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36" t="s">
        <v>11</v>
      </c>
      <c r="C2" s="52">
        <v>10</v>
      </c>
      <c r="D2" s="53">
        <v>12</v>
      </c>
      <c r="E2" s="53">
        <v>14</v>
      </c>
      <c r="F2" s="53">
        <v>16</v>
      </c>
      <c r="G2" s="53">
        <v>18</v>
      </c>
      <c r="H2" s="53">
        <v>20</v>
      </c>
      <c r="I2" s="53">
        <v>22</v>
      </c>
      <c r="J2" s="54">
        <v>24</v>
      </c>
      <c r="L2" s="2" t="s">
        <v>2</v>
      </c>
      <c r="M2" s="58">
        <f t="shared" ref="M2:R3" si="0">POWER(C2-$C$6,2)</f>
        <v>1914.0625</v>
      </c>
      <c r="N2" s="59">
        <f t="shared" si="0"/>
        <v>1743.0625</v>
      </c>
      <c r="O2" s="59">
        <f t="shared" si="0"/>
        <v>1580.0625</v>
      </c>
      <c r="P2" s="59">
        <f t="shared" si="0"/>
        <v>1425.0625</v>
      </c>
      <c r="Q2" s="59">
        <f t="shared" si="0"/>
        <v>1278.0625</v>
      </c>
      <c r="R2" s="59">
        <f t="shared" si="0"/>
        <v>1139.0625</v>
      </c>
      <c r="S2" s="59">
        <f t="shared" ref="S2:T2" si="1">POWER(I2-$C$6,2)</f>
        <v>1008.0625</v>
      </c>
      <c r="T2" s="60">
        <f t="shared" si="1"/>
        <v>885.0625</v>
      </c>
    </row>
    <row r="3" spans="2:20" ht="15.75" thickBot="1" x14ac:dyDescent="0.3">
      <c r="B3" s="37" t="s">
        <v>12</v>
      </c>
      <c r="C3" s="55">
        <v>10</v>
      </c>
      <c r="D3" s="56">
        <v>30</v>
      </c>
      <c r="E3" s="56">
        <v>40</v>
      </c>
      <c r="F3" s="56">
        <v>50</v>
      </c>
      <c r="G3" s="56">
        <v>60</v>
      </c>
      <c r="H3" s="56">
        <v>70</v>
      </c>
      <c r="I3" s="56">
        <v>80</v>
      </c>
      <c r="J3" s="57">
        <v>90</v>
      </c>
      <c r="L3" s="3" t="s">
        <v>3</v>
      </c>
      <c r="M3" s="61">
        <f t="shared" si="0"/>
        <v>1914.0625</v>
      </c>
      <c r="N3" s="62">
        <f t="shared" si="0"/>
        <v>564.0625</v>
      </c>
      <c r="O3" s="62">
        <f t="shared" si="0"/>
        <v>189.0625</v>
      </c>
      <c r="P3" s="62">
        <f t="shared" si="0"/>
        <v>14.0625</v>
      </c>
      <c r="Q3" s="62">
        <f t="shared" si="0"/>
        <v>39.0625</v>
      </c>
      <c r="R3" s="62">
        <f t="shared" si="0"/>
        <v>264.0625</v>
      </c>
      <c r="S3" s="62">
        <f>POWER(I3-$C$6,2)</f>
        <v>689.0625</v>
      </c>
      <c r="T3" s="63">
        <f>POWER(J3-$C$6,2)</f>
        <v>1314.0625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4">
        <f t="shared" ref="M4:T4" si="2">C2*C3</f>
        <v>100</v>
      </c>
      <c r="N4" s="65">
        <f t="shared" si="2"/>
        <v>360</v>
      </c>
      <c r="O4" s="65">
        <f t="shared" si="2"/>
        <v>560</v>
      </c>
      <c r="P4" s="65">
        <f t="shared" si="2"/>
        <v>800</v>
      </c>
      <c r="Q4" s="65">
        <f t="shared" si="2"/>
        <v>1080</v>
      </c>
      <c r="R4" s="65">
        <f t="shared" si="2"/>
        <v>1400</v>
      </c>
      <c r="S4" s="65">
        <f t="shared" si="2"/>
        <v>1760</v>
      </c>
      <c r="T4" s="66">
        <f t="shared" si="2"/>
        <v>2160</v>
      </c>
    </row>
    <row r="5" spans="2:20" ht="15.75" thickBot="1" x14ac:dyDescent="0.3">
      <c r="B5" s="44"/>
      <c r="C5" s="44"/>
      <c r="D5" s="44"/>
      <c r="E5" s="44"/>
      <c r="F5" s="44"/>
      <c r="G5" s="44"/>
      <c r="H5" s="44"/>
      <c r="I5" s="44"/>
      <c r="J5" s="44"/>
      <c r="M5" s="1"/>
      <c r="N5" s="1"/>
      <c r="O5" s="1"/>
      <c r="P5" s="1"/>
    </row>
    <row r="6" spans="2:20" ht="15.75" thickBot="1" x14ac:dyDescent="0.3">
      <c r="B6" s="48" t="s">
        <v>1</v>
      </c>
      <c r="C6" s="49">
        <f>SUM(C3:J3)/8</f>
        <v>53.75</v>
      </c>
      <c r="D6" s="45"/>
      <c r="E6" s="44"/>
      <c r="F6" s="48" t="s">
        <v>4</v>
      </c>
      <c r="G6" s="49">
        <f>SUM(M3:T3)/7</f>
        <v>712.5</v>
      </c>
      <c r="H6" s="44"/>
      <c r="I6" s="48" t="s">
        <v>10</v>
      </c>
      <c r="J6" s="49">
        <f>SQRT(G6)</f>
        <v>26.692695630078276</v>
      </c>
      <c r="M6" s="1"/>
      <c r="N6" s="1"/>
      <c r="O6" s="1"/>
      <c r="P6" s="8" t="s">
        <v>13</v>
      </c>
      <c r="Q6" s="9">
        <f>G10*J8/J6</f>
        <v>0.15964912280701757</v>
      </c>
      <c r="R6" s="6"/>
      <c r="S6" s="10" t="s">
        <v>14</v>
      </c>
      <c r="T6" s="9">
        <f>C8-Q6*C6</f>
        <v>8.4188596491228065</v>
      </c>
    </row>
    <row r="7" spans="2:20" ht="15.75" thickBot="1" x14ac:dyDescent="0.3">
      <c r="B7" s="45"/>
      <c r="C7" s="45"/>
      <c r="D7" s="45"/>
      <c r="E7" s="45"/>
      <c r="F7" s="45"/>
      <c r="G7" s="45"/>
      <c r="H7" s="45"/>
      <c r="I7" s="45"/>
      <c r="J7" s="44"/>
      <c r="M7" s="1"/>
      <c r="N7" s="1"/>
      <c r="O7" s="1"/>
      <c r="P7" s="7"/>
      <c r="Q7" s="6"/>
      <c r="R7" s="6"/>
      <c r="S7" s="6"/>
      <c r="T7" s="6"/>
    </row>
    <row r="8" spans="2:20" ht="15.75" thickBot="1" x14ac:dyDescent="0.3">
      <c r="B8" s="48" t="s">
        <v>0</v>
      </c>
      <c r="C8" s="49">
        <f>SUM(C2:J2)/8</f>
        <v>17</v>
      </c>
      <c r="D8" s="46"/>
      <c r="E8" s="44"/>
      <c r="F8" s="48" t="s">
        <v>5</v>
      </c>
      <c r="G8" s="50">
        <f>SUM(M2:T2)/7</f>
        <v>1567.5</v>
      </c>
      <c r="H8" s="44"/>
      <c r="I8" s="48" t="s">
        <v>9</v>
      </c>
      <c r="J8" s="49">
        <f>SQRT(G8)</f>
        <v>39.591665789658308</v>
      </c>
      <c r="K8" s="1"/>
      <c r="L8" s="1"/>
      <c r="M8" s="1"/>
      <c r="N8" s="1"/>
      <c r="O8" s="1"/>
      <c r="P8" s="8" t="s">
        <v>15</v>
      </c>
      <c r="Q8" s="9">
        <f>G10*J6/J8</f>
        <v>7.2567783094098878E-2</v>
      </c>
      <c r="R8" s="6"/>
      <c r="S8" s="10" t="s">
        <v>16</v>
      </c>
      <c r="T8" s="9">
        <f>C6-Q8*C8</f>
        <v>52.516347687400319</v>
      </c>
    </row>
    <row r="9" spans="2:20" ht="15.75" thickBot="1" x14ac:dyDescent="0.3">
      <c r="B9" s="45"/>
      <c r="C9" s="45"/>
      <c r="D9" s="46"/>
      <c r="E9" s="45"/>
      <c r="F9" s="45"/>
      <c r="G9" s="46"/>
      <c r="H9" s="45"/>
      <c r="I9" s="45"/>
      <c r="J9" s="47"/>
      <c r="M9" s="1"/>
      <c r="N9" s="1"/>
      <c r="O9" s="1"/>
      <c r="P9" s="1"/>
    </row>
    <row r="10" spans="2:20" ht="15.75" thickBot="1" x14ac:dyDescent="0.3">
      <c r="B10" s="51" t="s">
        <v>8</v>
      </c>
      <c r="C10" s="50">
        <f>SUM(M4:T4)/8</f>
        <v>1027.5</v>
      </c>
      <c r="D10" s="46"/>
      <c r="E10" s="46"/>
      <c r="F10" s="48" t="s">
        <v>6</v>
      </c>
      <c r="G10" s="49">
        <f>(C10-C6*C8)/(J6*J8)</f>
        <v>0.10763541663886848</v>
      </c>
      <c r="H10" s="44"/>
      <c r="I10" s="44"/>
      <c r="J10" s="44"/>
      <c r="K10" s="1"/>
      <c r="L10" s="38" t="s">
        <v>17</v>
      </c>
      <c r="M10" s="67">
        <f>C3</f>
        <v>10</v>
      </c>
      <c r="N10" s="67">
        <f t="shared" ref="N10:T10" si="3">D3</f>
        <v>30</v>
      </c>
      <c r="O10" s="67">
        <f t="shared" si="3"/>
        <v>40</v>
      </c>
      <c r="P10" s="67">
        <f t="shared" si="3"/>
        <v>50</v>
      </c>
      <c r="Q10" s="67">
        <f t="shared" si="3"/>
        <v>60</v>
      </c>
      <c r="R10" s="67">
        <f t="shared" si="3"/>
        <v>70</v>
      </c>
      <c r="S10" s="67">
        <f t="shared" si="3"/>
        <v>80</v>
      </c>
      <c r="T10" s="68">
        <f t="shared" si="3"/>
        <v>90</v>
      </c>
    </row>
    <row r="11" spans="2:20" x14ac:dyDescent="0.25">
      <c r="B11" s="44"/>
      <c r="C11" s="44"/>
      <c r="D11" s="47"/>
      <c r="E11" s="44"/>
      <c r="F11" s="44"/>
      <c r="G11" s="47"/>
      <c r="H11" s="44"/>
      <c r="I11" s="44"/>
      <c r="J11" s="47"/>
      <c r="L11" s="39" t="s">
        <v>18</v>
      </c>
      <c r="M11" s="69">
        <f>$Q$6*M10+$T$6</f>
        <v>10.015350877192983</v>
      </c>
      <c r="N11" s="70">
        <f t="shared" ref="N11:T11" si="4">$Q$6*N10+$T$6</f>
        <v>13.208333333333334</v>
      </c>
      <c r="O11" s="70">
        <f t="shared" si="4"/>
        <v>14.80482456140351</v>
      </c>
      <c r="P11" s="70">
        <f t="shared" si="4"/>
        <v>16.401315789473685</v>
      </c>
      <c r="Q11" s="70">
        <f t="shared" si="4"/>
        <v>17.997807017543863</v>
      </c>
      <c r="R11" s="70">
        <f t="shared" si="4"/>
        <v>19.594298245614034</v>
      </c>
      <c r="S11" s="70">
        <f t="shared" si="4"/>
        <v>21.190789473684212</v>
      </c>
      <c r="T11" s="71">
        <f t="shared" si="4"/>
        <v>22.787280701754387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40" t="s">
        <v>19</v>
      </c>
      <c r="M12" s="72">
        <f>(M10-$T$8)/$Q$8</f>
        <v>-585.88461538461547</v>
      </c>
      <c r="N12" s="73">
        <f t="shared" ref="N12:T12" si="5">(N10-$T$8)/$Q$8</f>
        <v>-310.2802197802198</v>
      </c>
      <c r="O12" s="73">
        <f t="shared" si="5"/>
        <v>-172.47802197802199</v>
      </c>
      <c r="P12" s="73">
        <f t="shared" si="5"/>
        <v>-34.675824175824182</v>
      </c>
      <c r="Q12" s="73">
        <f t="shared" si="5"/>
        <v>103.12637362637362</v>
      </c>
      <c r="R12" s="73">
        <f t="shared" si="5"/>
        <v>240.92857142857144</v>
      </c>
      <c r="S12" s="73">
        <f t="shared" si="5"/>
        <v>378.73076923076923</v>
      </c>
      <c r="T12" s="74">
        <f t="shared" si="5"/>
        <v>516.53296703296701</v>
      </c>
    </row>
    <row r="31" spans="2:11" x14ac:dyDescent="0.25">
      <c r="B31" s="43" t="s">
        <v>25</v>
      </c>
      <c r="C31" s="43"/>
      <c r="D31" s="43"/>
      <c r="K31" s="5"/>
    </row>
    <row r="32" spans="2:11" ht="15.75" thickBot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21"/>
    </row>
    <row r="33" spans="2:11" x14ac:dyDescent="0.25">
      <c r="B33" s="12" t="s">
        <v>11</v>
      </c>
      <c r="C33" s="75">
        <f t="shared" ref="C33:J34" si="6">C2</f>
        <v>10</v>
      </c>
      <c r="D33" s="75">
        <f t="shared" si="6"/>
        <v>12</v>
      </c>
      <c r="E33" s="75">
        <f t="shared" si="6"/>
        <v>14</v>
      </c>
      <c r="F33" s="75">
        <f t="shared" si="6"/>
        <v>16</v>
      </c>
      <c r="G33" s="75">
        <f t="shared" si="6"/>
        <v>18</v>
      </c>
      <c r="H33" s="75">
        <f t="shared" si="6"/>
        <v>20</v>
      </c>
      <c r="I33" s="75">
        <f t="shared" si="6"/>
        <v>22</v>
      </c>
      <c r="J33" s="76">
        <f t="shared" si="6"/>
        <v>24</v>
      </c>
      <c r="K33" s="22"/>
    </row>
    <row r="34" spans="2:11" ht="15.75" thickBot="1" x14ac:dyDescent="0.3">
      <c r="B34" s="13" t="s">
        <v>12</v>
      </c>
      <c r="C34" s="77">
        <f t="shared" si="6"/>
        <v>10</v>
      </c>
      <c r="D34" s="77">
        <f t="shared" si="6"/>
        <v>30</v>
      </c>
      <c r="E34" s="77">
        <f t="shared" si="6"/>
        <v>40</v>
      </c>
      <c r="F34" s="77">
        <f t="shared" si="6"/>
        <v>50</v>
      </c>
      <c r="G34" s="77">
        <f t="shared" si="6"/>
        <v>60</v>
      </c>
      <c r="H34" s="77">
        <f t="shared" si="6"/>
        <v>70</v>
      </c>
      <c r="I34" s="77">
        <f t="shared" si="6"/>
        <v>80</v>
      </c>
      <c r="J34" s="78">
        <f t="shared" si="6"/>
        <v>90</v>
      </c>
      <c r="K34" s="22"/>
    </row>
    <row r="35" spans="2:11" x14ac:dyDescent="0.25">
      <c r="B35" s="14" t="s">
        <v>20</v>
      </c>
      <c r="C35" s="75">
        <f>POWER(C34,2)</f>
        <v>100</v>
      </c>
      <c r="D35" s="79">
        <f t="shared" ref="D35:J35" si="7">POWER(D34,2)</f>
        <v>900</v>
      </c>
      <c r="E35" s="79">
        <f t="shared" si="7"/>
        <v>1600</v>
      </c>
      <c r="F35" s="79">
        <f t="shared" si="7"/>
        <v>2500</v>
      </c>
      <c r="G35" s="79">
        <f t="shared" si="7"/>
        <v>3600</v>
      </c>
      <c r="H35" s="79">
        <f t="shared" si="7"/>
        <v>4900</v>
      </c>
      <c r="I35" s="79">
        <f t="shared" si="7"/>
        <v>6400</v>
      </c>
      <c r="J35" s="80">
        <f t="shared" si="7"/>
        <v>8100</v>
      </c>
      <c r="K35" s="22"/>
    </row>
    <row r="36" spans="2:11" ht="15.75" thickBot="1" x14ac:dyDescent="0.3">
      <c r="B36" s="15" t="s">
        <v>7</v>
      </c>
      <c r="C36" s="81">
        <f>C33*C34</f>
        <v>100</v>
      </c>
      <c r="D36" s="82">
        <f t="shared" ref="D36:J36" si="8">D33*D34</f>
        <v>360</v>
      </c>
      <c r="E36" s="82">
        <f t="shared" si="8"/>
        <v>560</v>
      </c>
      <c r="F36" s="82">
        <f t="shared" si="8"/>
        <v>800</v>
      </c>
      <c r="G36" s="82">
        <f t="shared" si="8"/>
        <v>1080</v>
      </c>
      <c r="H36" s="82">
        <f t="shared" si="8"/>
        <v>1400</v>
      </c>
      <c r="I36" s="82">
        <f t="shared" si="8"/>
        <v>1760</v>
      </c>
      <c r="J36" s="83">
        <f t="shared" si="8"/>
        <v>2160</v>
      </c>
      <c r="K36" s="22"/>
    </row>
    <row r="37" spans="2:11" ht="15.75" thickBot="1" x14ac:dyDescent="0.3"/>
    <row r="38" spans="2:11" ht="15.75" thickBot="1" x14ac:dyDescent="0.3">
      <c r="E38" s="84">
        <f>SUM(C34:J34)</f>
        <v>430</v>
      </c>
      <c r="F38" s="84">
        <v>8</v>
      </c>
      <c r="G38" s="85">
        <f>SUM(C33:J33)</f>
        <v>136</v>
      </c>
      <c r="I38" s="18" t="s">
        <v>21</v>
      </c>
      <c r="J38" s="19">
        <f>E38*F40-F38*E40</f>
        <v>-39900</v>
      </c>
    </row>
    <row r="39" spans="2:11" ht="15.75" thickBot="1" x14ac:dyDescent="0.3">
      <c r="E39" s="84"/>
      <c r="F39" s="84"/>
      <c r="G39" s="85"/>
      <c r="K39" s="16"/>
    </row>
    <row r="40" spans="2:11" ht="15.75" thickBot="1" x14ac:dyDescent="0.3">
      <c r="E40" s="84">
        <f>SUM(C35:J35)</f>
        <v>28100</v>
      </c>
      <c r="F40" s="84">
        <f>SUM(C34:J34)</f>
        <v>430</v>
      </c>
      <c r="G40" s="85">
        <f>SUM(C36:J36)</f>
        <v>8220</v>
      </c>
      <c r="I40" s="18" t="s">
        <v>22</v>
      </c>
      <c r="J40" s="19">
        <f>G38*F40-F38*G40</f>
        <v>-7280</v>
      </c>
    </row>
    <row r="41" spans="2:11" ht="15.75" thickBot="1" x14ac:dyDescent="0.3">
      <c r="I41" s="18" t="s">
        <v>23</v>
      </c>
      <c r="J41" s="19">
        <f>E38*G40-G38*E40</f>
        <v>-287000</v>
      </c>
      <c r="K41" s="16"/>
    </row>
    <row r="42" spans="2:11" ht="15.75" thickBot="1" x14ac:dyDescent="0.3"/>
    <row r="43" spans="2:11" ht="15.75" thickBot="1" x14ac:dyDescent="0.3">
      <c r="F43" s="23" t="s">
        <v>13</v>
      </c>
      <c r="G43" s="24">
        <f>J40/J38</f>
        <v>0.18245614035087721</v>
      </c>
      <c r="H43" s="6"/>
      <c r="I43" s="23" t="s">
        <v>14</v>
      </c>
      <c r="J43" s="24">
        <f>J41/J38</f>
        <v>7.192982456140351</v>
      </c>
    </row>
    <row r="45" spans="2:11" ht="15.75" thickBot="1" x14ac:dyDescent="0.3"/>
    <row r="46" spans="2:11" x14ac:dyDescent="0.25">
      <c r="B46" s="12" t="s">
        <v>11</v>
      </c>
      <c r="C46" s="89">
        <f>C2</f>
        <v>10</v>
      </c>
      <c r="D46" s="90">
        <f t="shared" ref="D46:J46" si="9">D2</f>
        <v>12</v>
      </c>
      <c r="E46" s="90">
        <f t="shared" si="9"/>
        <v>14</v>
      </c>
      <c r="F46" s="90">
        <f t="shared" si="9"/>
        <v>16</v>
      </c>
      <c r="G46" s="90">
        <f t="shared" si="9"/>
        <v>18</v>
      </c>
      <c r="H46" s="90">
        <f t="shared" si="9"/>
        <v>20</v>
      </c>
      <c r="I46" s="90">
        <f t="shared" si="9"/>
        <v>22</v>
      </c>
      <c r="J46" s="91">
        <f t="shared" si="9"/>
        <v>24</v>
      </c>
    </row>
    <row r="47" spans="2:11" ht="15.75" thickBot="1" x14ac:dyDescent="0.3">
      <c r="B47" s="13" t="s">
        <v>12</v>
      </c>
      <c r="C47" s="92">
        <f>C3</f>
        <v>10</v>
      </c>
      <c r="D47" s="93">
        <f t="shared" ref="D47:J47" si="10">D3</f>
        <v>30</v>
      </c>
      <c r="E47" s="93">
        <f t="shared" si="10"/>
        <v>40</v>
      </c>
      <c r="F47" s="93">
        <f t="shared" si="10"/>
        <v>50</v>
      </c>
      <c r="G47" s="93">
        <f t="shared" si="10"/>
        <v>60</v>
      </c>
      <c r="H47" s="93">
        <f t="shared" si="10"/>
        <v>70</v>
      </c>
      <c r="I47" s="93">
        <f t="shared" si="10"/>
        <v>80</v>
      </c>
      <c r="J47" s="94">
        <f t="shared" si="10"/>
        <v>90</v>
      </c>
    </row>
    <row r="48" spans="2:11" ht="15.75" thickBot="1" x14ac:dyDescent="0.3">
      <c r="B48" s="20" t="s">
        <v>24</v>
      </c>
      <c r="C48" s="95">
        <f t="shared" ref="C48:J48" si="11">$G$43*C47+$J$43</f>
        <v>9.0175438596491233</v>
      </c>
      <c r="D48" s="96">
        <f t="shared" si="11"/>
        <v>12.666666666666668</v>
      </c>
      <c r="E48" s="96">
        <f t="shared" si="11"/>
        <v>14.491228070175438</v>
      </c>
      <c r="F48" s="96">
        <f t="shared" si="11"/>
        <v>16.315789473684212</v>
      </c>
      <c r="G48" s="96">
        <f t="shared" si="11"/>
        <v>18.140350877192983</v>
      </c>
      <c r="H48" s="96">
        <f t="shared" si="11"/>
        <v>19.964912280701753</v>
      </c>
      <c r="I48" s="96">
        <f t="shared" si="11"/>
        <v>21.789473684210527</v>
      </c>
      <c r="J48" s="97">
        <f t="shared" si="11"/>
        <v>23.614035087719301</v>
      </c>
    </row>
    <row r="51" spans="2:20" x14ac:dyDescent="0.25">
      <c r="B51" s="41" t="s">
        <v>26</v>
      </c>
      <c r="C51" s="42"/>
      <c r="D51" s="42"/>
    </row>
    <row r="52" spans="2:20" ht="15.75" thickBot="1" x14ac:dyDescent="0.3"/>
    <row r="53" spans="2:20" x14ac:dyDescent="0.25">
      <c r="B53" s="26" t="s">
        <v>11</v>
      </c>
      <c r="C53" s="98">
        <f>C2</f>
        <v>10</v>
      </c>
      <c r="D53" s="99">
        <f t="shared" ref="D53:J53" si="12">D2</f>
        <v>12</v>
      </c>
      <c r="E53" s="99">
        <f t="shared" si="12"/>
        <v>14</v>
      </c>
      <c r="F53" s="99">
        <f t="shared" si="12"/>
        <v>16</v>
      </c>
      <c r="G53" s="99">
        <f t="shared" si="12"/>
        <v>18</v>
      </c>
      <c r="H53" s="99">
        <f t="shared" si="12"/>
        <v>20</v>
      </c>
      <c r="I53" s="99">
        <f t="shared" si="12"/>
        <v>22</v>
      </c>
      <c r="J53" s="100">
        <f t="shared" si="12"/>
        <v>24</v>
      </c>
      <c r="L53" s="12" t="s">
        <v>11</v>
      </c>
      <c r="M53" s="109">
        <f t="shared" ref="M53:T54" si="13">C2</f>
        <v>10</v>
      </c>
      <c r="N53" s="110">
        <f t="shared" si="13"/>
        <v>12</v>
      </c>
      <c r="O53" s="110">
        <f t="shared" si="13"/>
        <v>14</v>
      </c>
      <c r="P53" s="110">
        <f t="shared" si="13"/>
        <v>16</v>
      </c>
      <c r="Q53" s="110">
        <f t="shared" si="13"/>
        <v>18</v>
      </c>
      <c r="R53" s="110">
        <f t="shared" si="13"/>
        <v>20</v>
      </c>
      <c r="S53" s="110">
        <f t="shared" si="13"/>
        <v>22</v>
      </c>
      <c r="T53" s="111">
        <f t="shared" si="13"/>
        <v>24</v>
      </c>
    </row>
    <row r="54" spans="2:20" ht="15.75" thickBot="1" x14ac:dyDescent="0.3">
      <c r="B54" s="27" t="s">
        <v>12</v>
      </c>
      <c r="C54" s="101">
        <f>C3</f>
        <v>10</v>
      </c>
      <c r="D54" s="102">
        <f t="shared" ref="D54:J54" si="14">D3</f>
        <v>30</v>
      </c>
      <c r="E54" s="102">
        <f t="shared" si="14"/>
        <v>40</v>
      </c>
      <c r="F54" s="102">
        <f t="shared" si="14"/>
        <v>50</v>
      </c>
      <c r="G54" s="102">
        <f t="shared" si="14"/>
        <v>60</v>
      </c>
      <c r="H54" s="102">
        <f t="shared" si="14"/>
        <v>70</v>
      </c>
      <c r="I54" s="102">
        <f t="shared" si="14"/>
        <v>80</v>
      </c>
      <c r="J54" s="103">
        <f t="shared" si="14"/>
        <v>90</v>
      </c>
      <c r="L54" s="32" t="s">
        <v>12</v>
      </c>
      <c r="M54" s="112">
        <f t="shared" si="13"/>
        <v>10</v>
      </c>
      <c r="N54" s="113">
        <f t="shared" si="13"/>
        <v>30</v>
      </c>
      <c r="O54" s="113">
        <f t="shared" si="13"/>
        <v>40</v>
      </c>
      <c r="P54" s="113">
        <f t="shared" si="13"/>
        <v>50</v>
      </c>
      <c r="Q54" s="113">
        <f t="shared" si="13"/>
        <v>60</v>
      </c>
      <c r="R54" s="113">
        <f t="shared" si="13"/>
        <v>70</v>
      </c>
      <c r="S54" s="113">
        <f t="shared" si="13"/>
        <v>80</v>
      </c>
      <c r="T54" s="114">
        <f t="shared" si="13"/>
        <v>90</v>
      </c>
    </row>
    <row r="55" spans="2:20" ht="15.75" thickBot="1" x14ac:dyDescent="0.3">
      <c r="B55" s="28" t="s">
        <v>20</v>
      </c>
      <c r="C55" s="104">
        <f>POWER(C54,2)</f>
        <v>100</v>
      </c>
      <c r="D55" s="104">
        <f t="shared" ref="D55:J55" si="15">POWER(D54,2)</f>
        <v>900</v>
      </c>
      <c r="E55" s="104">
        <f t="shared" si="15"/>
        <v>1600</v>
      </c>
      <c r="F55" s="104">
        <f t="shared" si="15"/>
        <v>2500</v>
      </c>
      <c r="G55" s="104">
        <f t="shared" si="15"/>
        <v>3600</v>
      </c>
      <c r="H55" s="104">
        <f t="shared" si="15"/>
        <v>4900</v>
      </c>
      <c r="I55" s="104">
        <f t="shared" si="15"/>
        <v>6400</v>
      </c>
      <c r="J55" s="105">
        <f t="shared" si="15"/>
        <v>8100</v>
      </c>
      <c r="L55" s="33" t="s">
        <v>35</v>
      </c>
      <c r="M55" s="115">
        <f>$J$69*POWER(M54,2)+$J$71*M54+$J$73</f>
        <v>9.7254901960784199</v>
      </c>
      <c r="N55" s="116">
        <f t="shared" ref="N55:T55" si="16">$J$69*POWER(N54,2)+$J$71*N54+$J$73</f>
        <v>12.529411764705877</v>
      </c>
      <c r="O55" s="116">
        <f t="shared" si="16"/>
        <v>14.137254901960784</v>
      </c>
      <c r="P55" s="116">
        <f t="shared" si="16"/>
        <v>15.882352941176473</v>
      </c>
      <c r="Q55" s="116">
        <f t="shared" si="16"/>
        <v>17.764705882352946</v>
      </c>
      <c r="R55" s="116">
        <f t="shared" si="16"/>
        <v>19.784313725490204</v>
      </c>
      <c r="S55" s="116">
        <f t="shared" si="16"/>
        <v>21.941176470588246</v>
      </c>
      <c r="T55" s="117">
        <f t="shared" si="16"/>
        <v>24.235294117647072</v>
      </c>
    </row>
    <row r="56" spans="2:20" x14ac:dyDescent="0.25">
      <c r="B56" s="29" t="s">
        <v>27</v>
      </c>
      <c r="C56" s="106">
        <f>POWER(C54,3)</f>
        <v>1000</v>
      </c>
      <c r="D56" s="106">
        <f t="shared" ref="D56:J56" si="17">POWER(D54,3)</f>
        <v>27000</v>
      </c>
      <c r="E56" s="106">
        <f t="shared" si="17"/>
        <v>64000</v>
      </c>
      <c r="F56" s="106">
        <f t="shared" si="17"/>
        <v>125000</v>
      </c>
      <c r="G56" s="106">
        <f t="shared" si="17"/>
        <v>216000</v>
      </c>
      <c r="H56" s="106">
        <f t="shared" si="17"/>
        <v>343000</v>
      </c>
      <c r="I56" s="106">
        <f t="shared" si="17"/>
        <v>512000</v>
      </c>
      <c r="J56" s="107">
        <f t="shared" si="17"/>
        <v>729000</v>
      </c>
    </row>
    <row r="57" spans="2:20" x14ac:dyDescent="0.25">
      <c r="B57" s="29" t="s">
        <v>28</v>
      </c>
      <c r="C57" s="106">
        <f>POWER(C54,4)</f>
        <v>10000</v>
      </c>
      <c r="D57" s="106">
        <f t="shared" ref="D57:J57" si="18">POWER(D54,4)</f>
        <v>810000</v>
      </c>
      <c r="E57" s="106">
        <f t="shared" si="18"/>
        <v>2560000</v>
      </c>
      <c r="F57" s="106">
        <f t="shared" si="18"/>
        <v>6250000</v>
      </c>
      <c r="G57" s="106">
        <f t="shared" si="18"/>
        <v>12960000</v>
      </c>
      <c r="H57" s="106">
        <f t="shared" si="18"/>
        <v>24010000</v>
      </c>
      <c r="I57" s="106">
        <f t="shared" si="18"/>
        <v>40960000</v>
      </c>
      <c r="J57" s="107">
        <f t="shared" si="18"/>
        <v>65610000</v>
      </c>
    </row>
    <row r="58" spans="2:20" x14ac:dyDescent="0.25">
      <c r="B58" s="29" t="s">
        <v>7</v>
      </c>
      <c r="C58" s="106">
        <f>C54*C53</f>
        <v>100</v>
      </c>
      <c r="D58" s="106">
        <f t="shared" ref="D58:J58" si="19">D54*D53</f>
        <v>360</v>
      </c>
      <c r="E58" s="106">
        <f t="shared" si="19"/>
        <v>560</v>
      </c>
      <c r="F58" s="106">
        <f t="shared" si="19"/>
        <v>800</v>
      </c>
      <c r="G58" s="106">
        <f t="shared" si="19"/>
        <v>1080</v>
      </c>
      <c r="H58" s="106">
        <f t="shared" si="19"/>
        <v>1400</v>
      </c>
      <c r="I58" s="106">
        <f t="shared" si="19"/>
        <v>1760</v>
      </c>
      <c r="J58" s="107">
        <f t="shared" si="19"/>
        <v>2160</v>
      </c>
    </row>
    <row r="59" spans="2:20" ht="15.75" thickBot="1" x14ac:dyDescent="0.3">
      <c r="B59" s="25" t="s">
        <v>29</v>
      </c>
      <c r="C59" s="101">
        <f>C55*C53</f>
        <v>1000</v>
      </c>
      <c r="D59" s="101">
        <f t="shared" ref="D59:J59" si="20">D55*D53</f>
        <v>10800</v>
      </c>
      <c r="E59" s="101">
        <f t="shared" si="20"/>
        <v>22400</v>
      </c>
      <c r="F59" s="101">
        <f t="shared" si="20"/>
        <v>40000</v>
      </c>
      <c r="G59" s="101">
        <f t="shared" si="20"/>
        <v>64800</v>
      </c>
      <c r="H59" s="101">
        <f t="shared" si="20"/>
        <v>98000</v>
      </c>
      <c r="I59" s="101">
        <f t="shared" si="20"/>
        <v>140800</v>
      </c>
      <c r="J59" s="108">
        <f t="shared" si="20"/>
        <v>194400</v>
      </c>
    </row>
    <row r="62" spans="2:20" x14ac:dyDescent="0.25">
      <c r="G62" s="86">
        <f>SUM(C57:J57)</f>
        <v>153170000</v>
      </c>
      <c r="H62" s="86">
        <f>SUM(C56:J56)</f>
        <v>2017000</v>
      </c>
      <c r="I62" s="86">
        <f>SUM(C55:J55)</f>
        <v>28100</v>
      </c>
      <c r="J62" s="87">
        <f>SUM(C59:J59)</f>
        <v>572200</v>
      </c>
    </row>
    <row r="63" spans="2:20" x14ac:dyDescent="0.25">
      <c r="G63" s="86"/>
      <c r="H63" s="86"/>
      <c r="I63" s="86"/>
      <c r="J63" s="87"/>
    </row>
    <row r="64" spans="2:20" x14ac:dyDescent="0.25">
      <c r="G64" s="86">
        <f>SUM(C56:J56)</f>
        <v>2017000</v>
      </c>
      <c r="H64" s="86">
        <f>SUM(C55:J55)</f>
        <v>28100</v>
      </c>
      <c r="I64" s="86">
        <f>SUM(C54:J54)</f>
        <v>430</v>
      </c>
      <c r="J64" s="87">
        <f>SUM(C58:J58)</f>
        <v>8220</v>
      </c>
    </row>
    <row r="65" spans="2:10" x14ac:dyDescent="0.25">
      <c r="G65" s="88"/>
      <c r="H65" s="88"/>
      <c r="I65" s="88"/>
      <c r="J65" s="87"/>
    </row>
    <row r="66" spans="2:10" x14ac:dyDescent="0.25">
      <c r="G66" s="86">
        <f>SUM(C55:J55)</f>
        <v>28100</v>
      </c>
      <c r="H66" s="86">
        <f>SUM(C54:J54)</f>
        <v>430</v>
      </c>
      <c r="I66" s="86">
        <v>8</v>
      </c>
      <c r="J66" s="87">
        <f>SUM(C53:J53)</f>
        <v>136</v>
      </c>
    </row>
    <row r="68" spans="2:10" ht="15.75" thickBot="1" x14ac:dyDescent="0.3"/>
    <row r="69" spans="2:10" ht="15.75" thickBot="1" x14ac:dyDescent="0.3">
      <c r="C69" s="86">
        <f>G62</f>
        <v>153170000</v>
      </c>
      <c r="D69" s="86">
        <f>H62</f>
        <v>2017000</v>
      </c>
      <c r="E69" s="86">
        <f>I62</f>
        <v>28100</v>
      </c>
      <c r="I69" s="30" t="s">
        <v>34</v>
      </c>
      <c r="J69" s="31">
        <f>G74/G70</f>
        <v>6.8627450980392104E-4</v>
      </c>
    </row>
    <row r="70" spans="2:10" ht="15.75" thickBot="1" x14ac:dyDescent="0.3">
      <c r="B70" s="17" t="s">
        <v>21</v>
      </c>
      <c r="C70" s="86">
        <f>G64</f>
        <v>2017000</v>
      </c>
      <c r="D70" s="86">
        <f>H64</f>
        <v>28100</v>
      </c>
      <c r="E70" s="86">
        <f>I64</f>
        <v>430</v>
      </c>
      <c r="F70" s="17" t="s">
        <v>30</v>
      </c>
      <c r="G70" s="34">
        <f>MDETERM(C69:E71)</f>
        <v>119952000000.00008</v>
      </c>
    </row>
    <row r="71" spans="2:10" ht="15.75" thickBot="1" x14ac:dyDescent="0.3">
      <c r="C71" s="86">
        <f>G66</f>
        <v>28100</v>
      </c>
      <c r="D71" s="86">
        <f t="shared" ref="D71:E71" si="21">H66</f>
        <v>430</v>
      </c>
      <c r="E71" s="86">
        <f t="shared" si="21"/>
        <v>8</v>
      </c>
      <c r="I71" s="30" t="s">
        <v>33</v>
      </c>
      <c r="J71" s="31">
        <f>G78/G70</f>
        <v>0.11274509803921608</v>
      </c>
    </row>
    <row r="72" spans="2:10" ht="15.75" thickBot="1" x14ac:dyDescent="0.3"/>
    <row r="73" spans="2:10" ht="15.75" thickBot="1" x14ac:dyDescent="0.3">
      <c r="C73" s="86">
        <f>J62</f>
        <v>572200</v>
      </c>
      <c r="D73" s="86">
        <f>H62</f>
        <v>2017000</v>
      </c>
      <c r="E73" s="86">
        <f>I62</f>
        <v>28100</v>
      </c>
      <c r="I73" s="30" t="s">
        <v>32</v>
      </c>
      <c r="J73" s="31">
        <f>G82/G70</f>
        <v>8.5294117647058663</v>
      </c>
    </row>
    <row r="74" spans="2:10" ht="15.75" thickBot="1" x14ac:dyDescent="0.3">
      <c r="B74" s="17" t="s">
        <v>22</v>
      </c>
      <c r="C74" s="86">
        <f>J64</f>
        <v>8220</v>
      </c>
      <c r="D74" s="86">
        <f>H64</f>
        <v>28100</v>
      </c>
      <c r="E74" s="86">
        <f>I64</f>
        <v>430</v>
      </c>
      <c r="F74" s="17" t="s">
        <v>30</v>
      </c>
      <c r="G74" s="35">
        <f>MDETERM(C73:E75)</f>
        <v>82319999.999999985</v>
      </c>
    </row>
    <row r="75" spans="2:10" x14ac:dyDescent="0.25">
      <c r="C75" s="86">
        <f>J66</f>
        <v>136</v>
      </c>
      <c r="D75" s="86">
        <f>H66</f>
        <v>430</v>
      </c>
      <c r="E75" s="86">
        <f>I66</f>
        <v>8</v>
      </c>
    </row>
    <row r="77" spans="2:10" ht="15.75" thickBot="1" x14ac:dyDescent="0.3">
      <c r="C77" s="86">
        <f>G62</f>
        <v>153170000</v>
      </c>
      <c r="D77" s="86">
        <f>J62</f>
        <v>572200</v>
      </c>
      <c r="E77" s="86">
        <f>I62</f>
        <v>28100</v>
      </c>
    </row>
    <row r="78" spans="2:10" ht="15.75" thickBot="1" x14ac:dyDescent="0.3">
      <c r="B78" s="17" t="s">
        <v>23</v>
      </c>
      <c r="C78" s="86">
        <f>G64</f>
        <v>2017000</v>
      </c>
      <c r="D78" s="86">
        <f>J64</f>
        <v>8220</v>
      </c>
      <c r="E78" s="86">
        <f>I64</f>
        <v>430</v>
      </c>
      <c r="F78" s="17" t="s">
        <v>30</v>
      </c>
      <c r="G78" s="35">
        <f>MDETERM(C77:E79)</f>
        <v>13524000000.000055</v>
      </c>
    </row>
    <row r="79" spans="2:10" x14ac:dyDescent="0.25">
      <c r="C79" s="86">
        <f>G66</f>
        <v>28100</v>
      </c>
      <c r="D79" s="86">
        <f>J66</f>
        <v>136</v>
      </c>
      <c r="E79" s="86">
        <f>I66</f>
        <v>8</v>
      </c>
    </row>
    <row r="81" spans="2:11" ht="15.75" thickBot="1" x14ac:dyDescent="0.3">
      <c r="C81" s="86">
        <f>G62</f>
        <v>153170000</v>
      </c>
      <c r="D81" s="86">
        <f>H62</f>
        <v>2017000</v>
      </c>
      <c r="E81" s="86">
        <f>J62</f>
        <v>572200</v>
      </c>
    </row>
    <row r="82" spans="2:11" ht="15.75" thickBot="1" x14ac:dyDescent="0.3">
      <c r="B82" s="17" t="s">
        <v>31</v>
      </c>
      <c r="C82" s="86">
        <f>G64</f>
        <v>2017000</v>
      </c>
      <c r="D82" s="86">
        <f>H64</f>
        <v>28100</v>
      </c>
      <c r="E82" s="86">
        <f>J64</f>
        <v>8220</v>
      </c>
      <c r="F82" s="17" t="s">
        <v>30</v>
      </c>
      <c r="G82" s="35">
        <f>MDETERM(C81:E83)</f>
        <v>1023119999999.9987</v>
      </c>
    </row>
    <row r="83" spans="2:11" x14ac:dyDescent="0.25">
      <c r="C83" s="86">
        <f>G66</f>
        <v>28100</v>
      </c>
      <c r="D83" s="86">
        <f>H66</f>
        <v>430</v>
      </c>
      <c r="E83" s="86">
        <f>J66</f>
        <v>136</v>
      </c>
    </row>
    <row r="85" spans="2:11" x14ac:dyDescent="0.25">
      <c r="K85" s="5"/>
    </row>
    <row r="86" spans="2:11" x14ac:dyDescent="0.25">
      <c r="K86" s="5"/>
    </row>
    <row r="87" spans="2:11" x14ac:dyDescent="0.25">
      <c r="K87" s="5"/>
    </row>
  </sheetData>
  <sheetProtection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2020-12-11T11:08:16Z</dcterms:modified>
</cp:coreProperties>
</file>