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E040CF4-B38A-4D30-9060-9DF61A143EDD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0" i="1"/>
  <c r="C6" i="1" l="1"/>
  <c r="C9" i="1"/>
  <c r="D9" i="1" s="1"/>
  <c r="C5" i="1"/>
  <c r="C8" i="1"/>
  <c r="C4" i="1"/>
  <c r="C7" i="1"/>
  <c r="F10" i="1"/>
  <c r="D3" i="1" l="1"/>
  <c r="C58" i="1" s="1"/>
  <c r="T2" i="1"/>
  <c r="D6" i="1"/>
  <c r="C61" i="1" s="1"/>
  <c r="B62" i="1"/>
  <c r="M35" i="1"/>
  <c r="G35" i="1"/>
  <c r="D8" i="1"/>
  <c r="C63" i="1" s="1"/>
  <c r="B64" i="1"/>
  <c r="M37" i="1"/>
  <c r="G37" i="1"/>
  <c r="B59" i="1"/>
  <c r="M32" i="1"/>
  <c r="G32" i="1"/>
  <c r="D5" i="1"/>
  <c r="C60" i="1" s="1"/>
  <c r="B61" i="1"/>
  <c r="M34" i="1"/>
  <c r="G34" i="1"/>
  <c r="M38" i="1"/>
  <c r="D7" i="1"/>
  <c r="C62" i="1" s="1"/>
  <c r="B63" i="1"/>
  <c r="M36" i="1"/>
  <c r="G36" i="1"/>
  <c r="E9" i="1"/>
  <c r="J9" i="1" s="1"/>
  <c r="B58" i="1"/>
  <c r="M31" i="1"/>
  <c r="G31" i="1"/>
  <c r="D4" i="1"/>
  <c r="C59" i="1" s="1"/>
  <c r="B60" i="1"/>
  <c r="M33" i="1"/>
  <c r="G33" i="1"/>
  <c r="H9" i="1"/>
  <c r="I35" i="1"/>
  <c r="I30" i="1"/>
  <c r="I31" i="1"/>
  <c r="I32" i="1"/>
  <c r="I33" i="1"/>
  <c r="I34" i="1"/>
  <c r="I29" i="1"/>
  <c r="I36" i="1" l="1"/>
  <c r="C64" i="1"/>
  <c r="I37" i="1"/>
  <c r="G2" i="1"/>
  <c r="G3" i="1" s="1"/>
  <c r="G4" i="1" s="1"/>
  <c r="T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0" i="1" s="1"/>
  <c r="H10" i="1"/>
  <c r="N48" i="1" l="1"/>
  <c r="I3" i="1"/>
  <c r="E31" i="1" s="1"/>
  <c r="N31" i="1"/>
  <c r="K9" i="1"/>
  <c r="K8" i="1"/>
  <c r="K3" i="1"/>
  <c r="K4" i="1"/>
  <c r="K6" i="1"/>
  <c r="K7" i="1"/>
  <c r="K2" i="1"/>
  <c r="K5" i="1"/>
  <c r="I4" i="1" l="1"/>
  <c r="E32" i="1" s="1"/>
  <c r="N32" i="1"/>
  <c r="K10" i="1"/>
  <c r="Q4" i="1" s="1"/>
  <c r="Q6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3" i="1"/>
  <c r="I6" i="1"/>
  <c r="E34" i="1" s="1"/>
  <c r="Q57" i="1" l="1"/>
  <c r="N35" i="1"/>
  <c r="I7" i="1"/>
  <c r="E35" i="1" s="1"/>
  <c r="I8" i="1" l="1"/>
  <c r="N36" i="1"/>
  <c r="E36" i="1" l="1"/>
  <c r="I9" i="1"/>
  <c r="N37" i="1"/>
  <c r="E37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<sst xmlns="http://schemas.openxmlformats.org/spreadsheetml/2006/main" count="56" uniqueCount="39">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</sst>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left"/>
    </xf>
    <xf numFmtId="0" fontId="0" fillId="8" borderId="0" xfId="0" applyFont="1" applyFill="1" applyAlignment="1">
      <alignment horizont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center" wrapText="1"/>
    </xf>
    <xf numFmtId="164" fontId="0" fillId="10" borderId="23" xfId="0" applyNumberFormat="1" applyFill="1" applyBorder="1"/>
    <xf numFmtId="0" fontId="0" fillId="8" borderId="24" xfId="0" applyFill="1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6" borderId="2" xfId="0" applyFill="1" applyBorder="1"/>
    <xf numFmtId="0" fontId="0" fillId="6" borderId="3" xfId="0" applyFill="1" applyBorder="1"/>
    <xf numFmtId="0" fontId="1" fillId="7" borderId="2" xfId="0" applyFont="1" applyFill="1" applyBorder="1"/>
    <xf numFmtId="2" fontId="0" fillId="11" borderId="2" xfId="0" applyNumberFormat="1" applyFill="1" applyBorder="1"/>
    <xf numFmtId="0" fontId="0" fillId="11" borderId="25" xfId="0" applyFill="1" applyBorder="1" applyAlignment="1">
      <alignment horizontal="center" vertical="center"/>
    </xf>
    <xf numFmtId="0" fontId="0" fillId="11" borderId="3" xfId="0" applyFill="1" applyBorder="1"/>
    <xf numFmtId="0" fontId="4" fillId="8" borderId="0" xfId="0" applyFont="1" applyFill="1" applyBorder="1" applyAlignment="1">
      <alignment horizontal="justify" vertical="center"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9" fillId="8" borderId="0" xfId="0" applyFont="1" applyFill="1"/>
    <xf numFmtId="164" fontId="0" fillId="8" borderId="17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18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109.6875</c:v>
                </c:pt>
                <c:pt idx="1">
                  <c:v>114.0625</c:v>
                </c:pt>
                <c:pt idx="2">
                  <c:v>118.4375</c:v>
                </c:pt>
                <c:pt idx="3">
                  <c:v>122.8125</c:v>
                </c:pt>
                <c:pt idx="4">
                  <c:v>127.1875</c:v>
                </c:pt>
                <c:pt idx="5">
                  <c:v>131.5625</c:v>
                </c:pt>
                <c:pt idx="6">
                  <c:v>135.9375</c:v>
                </c:pt>
                <c:pt idx="7">
                  <c:v>140.3125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in val="10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107.5</c:v>
                </c:pt>
                <c:pt idx="1">
                  <c:v>111.875</c:v>
                </c:pt>
                <c:pt idx="2">
                  <c:v>116.25</c:v>
                </c:pt>
                <c:pt idx="3">
                  <c:v>120.625</c:v>
                </c:pt>
                <c:pt idx="4">
                  <c:v>125</c:v>
                </c:pt>
                <c:pt idx="5">
                  <c:v>129.375</c:v>
                </c:pt>
                <c:pt idx="6">
                  <c:v>133.75</c:v>
                </c:pt>
                <c:pt idx="7">
                  <c:v>138.125</c:v>
                </c:pt>
                <c:pt idx="8">
                  <c:v>142.5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0.13</c:v>
                </c:pt>
                <c:pt idx="3">
                  <c:v>0.36</c:v>
                </c:pt>
                <c:pt idx="4">
                  <c:v>0.59</c:v>
                </c:pt>
                <c:pt idx="5">
                  <c:v>0.78</c:v>
                </c:pt>
                <c:pt idx="6">
                  <c:v>0.88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109.6875</c:v>
                </c:pt>
                <c:pt idx="1">
                  <c:v>114.0625</c:v>
                </c:pt>
                <c:pt idx="2">
                  <c:v>118.4375</c:v>
                </c:pt>
                <c:pt idx="3">
                  <c:v>122.8125</c:v>
                </c:pt>
                <c:pt idx="4">
                  <c:v>127.1875</c:v>
                </c:pt>
                <c:pt idx="5">
                  <c:v>131.5625</c:v>
                </c:pt>
                <c:pt idx="6">
                  <c:v>135.9375</c:v>
                </c:pt>
                <c:pt idx="7">
                  <c:v>140.3125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27</xdr:row>
      <xdr:rowOff>158564</xdr:rowOff>
    </xdr:from>
    <xdr:to>
      <xdr:col>4</xdr:col>
      <xdr:colOff>252916</xdr:colOff>
      <xdr:row>37</xdr:row>
      <xdr:rowOff>19689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55377" y="5397314"/>
              <a:ext cx="1135939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55377" y="5397314"/>
              <a:ext cx="1135939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38</xdr:row>
      <xdr:rowOff>104214</xdr:rowOff>
    </xdr:from>
    <xdr:to>
      <xdr:col>10</xdr:col>
      <xdr:colOff>657225</xdr:colOff>
      <xdr:row>53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7438464"/>
              <a:ext cx="6200775" cy="2905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E17" sqref="E17"/>
    </sheetView>
  </sheetViews>
  <sheetFormatPr defaultRowHeight="15" x14ac:dyDescent="0.25"/>
  <sheetData>
    <row r="2" spans="1:11" x14ac:dyDescent="0.25">
      <c r="B2" s="6">
        <v>127</v>
      </c>
      <c r="C2" s="6">
        <v>118.5</v>
      </c>
      <c r="D2" s="6">
        <v>137</v>
      </c>
      <c r="E2" s="6">
        <v>141</v>
      </c>
      <c r="F2" s="6">
        <v>119</v>
      </c>
      <c r="G2" s="6">
        <v>123</v>
      </c>
      <c r="H2" s="6">
        <v>129</v>
      </c>
      <c r="I2" s="6">
        <v>117</v>
      </c>
      <c r="J2" s="6">
        <v>120</v>
      </c>
      <c r="K2" s="6">
        <v>134</v>
      </c>
    </row>
    <row r="3" spans="1:11" x14ac:dyDescent="0.25">
      <c r="B3" s="6">
        <v>124</v>
      </c>
      <c r="C3" s="6">
        <v>119.5</v>
      </c>
      <c r="D3" s="6">
        <v>127</v>
      </c>
      <c r="E3" s="6">
        <v>131</v>
      </c>
      <c r="F3" s="6">
        <v>108</v>
      </c>
      <c r="G3" s="6">
        <v>118</v>
      </c>
      <c r="H3" s="6">
        <v>116</v>
      </c>
      <c r="I3" s="6">
        <v>123</v>
      </c>
      <c r="J3" s="6">
        <v>120</v>
      </c>
      <c r="K3" s="6">
        <v>129</v>
      </c>
    </row>
    <row r="4" spans="1:11" x14ac:dyDescent="0.25">
      <c r="B4" s="6">
        <v>121</v>
      </c>
      <c r="C4" s="6">
        <v>116</v>
      </c>
      <c r="D4" s="6">
        <v>125</v>
      </c>
      <c r="E4" s="6">
        <v>112</v>
      </c>
      <c r="F4" s="6">
        <v>127</v>
      </c>
      <c r="G4" s="6">
        <v>122</v>
      </c>
      <c r="H4" s="6">
        <v>128</v>
      </c>
      <c r="I4" s="6">
        <v>126</v>
      </c>
      <c r="J4" s="6">
        <v>120.5</v>
      </c>
      <c r="K4" s="6">
        <v>128</v>
      </c>
    </row>
    <row r="5" spans="1:11" x14ac:dyDescent="0.25">
      <c r="B5" s="6">
        <v>118</v>
      </c>
      <c r="C5" s="6">
        <v>113</v>
      </c>
      <c r="D5" s="6">
        <v>123</v>
      </c>
      <c r="E5" s="6">
        <v>119</v>
      </c>
      <c r="F5" s="6">
        <v>128</v>
      </c>
      <c r="G5" s="6">
        <v>107.5</v>
      </c>
      <c r="H5" s="6">
        <v>133</v>
      </c>
      <c r="I5" s="6">
        <v>120</v>
      </c>
      <c r="J5" s="6">
        <v>127</v>
      </c>
      <c r="K5" s="6">
        <v>138</v>
      </c>
    </row>
    <row r="6" spans="1:11" x14ac:dyDescent="0.25">
      <c r="B6" s="6">
        <v>115</v>
      </c>
      <c r="C6" s="6">
        <v>122</v>
      </c>
      <c r="D6" s="6">
        <v>110</v>
      </c>
      <c r="E6" s="6">
        <v>123</v>
      </c>
      <c r="F6" s="6">
        <v>137</v>
      </c>
      <c r="G6" s="6">
        <v>121</v>
      </c>
      <c r="H6" s="6">
        <v>132</v>
      </c>
      <c r="I6" s="6">
        <v>124</v>
      </c>
      <c r="J6" s="6">
        <v>135</v>
      </c>
      <c r="K6" s="6">
        <v>120</v>
      </c>
    </row>
    <row r="7" spans="1:11" x14ac:dyDescent="0.25">
      <c r="B7" s="6">
        <v>124</v>
      </c>
      <c r="C7" s="6">
        <v>121</v>
      </c>
      <c r="D7" s="6">
        <v>130</v>
      </c>
      <c r="E7" s="6">
        <v>134</v>
      </c>
      <c r="F7" s="6">
        <v>118.5</v>
      </c>
      <c r="G7" s="6">
        <v>126</v>
      </c>
      <c r="H7" s="6">
        <v>114</v>
      </c>
      <c r="I7" s="6">
        <v>142.5</v>
      </c>
      <c r="J7" s="6">
        <v>120.5</v>
      </c>
      <c r="K7" s="6">
        <v>140</v>
      </c>
    </row>
    <row r="8" spans="1:11" x14ac:dyDescent="0.25">
      <c r="B8" s="6">
        <v>119</v>
      </c>
      <c r="C8" s="6">
        <v>125</v>
      </c>
      <c r="D8" s="6">
        <v>131</v>
      </c>
      <c r="E8" s="6">
        <v>118</v>
      </c>
      <c r="F8" s="6">
        <v>136</v>
      </c>
      <c r="G8" s="6">
        <v>113.5</v>
      </c>
      <c r="H8" s="6">
        <v>120.5</v>
      </c>
      <c r="I8" s="6">
        <v>133</v>
      </c>
      <c r="J8" s="6">
        <v>126</v>
      </c>
      <c r="K8" s="6">
        <v>142</v>
      </c>
    </row>
    <row r="9" spans="1:11" x14ac:dyDescent="0.25">
      <c r="B9" s="6">
        <v>122</v>
      </c>
      <c r="C9" s="6">
        <v>126.5</v>
      </c>
      <c r="D9" s="6">
        <v>128</v>
      </c>
      <c r="E9" s="6">
        <v>117</v>
      </c>
      <c r="F9" s="6">
        <v>121</v>
      </c>
      <c r="G9" s="6">
        <v>133</v>
      </c>
      <c r="H9" s="6">
        <v>125</v>
      </c>
      <c r="I9" s="6">
        <v>120</v>
      </c>
      <c r="J9" s="6">
        <v>127</v>
      </c>
      <c r="K9" s="6">
        <v>132</v>
      </c>
    </row>
    <row r="10" spans="1:11" x14ac:dyDescent="0.25">
      <c r="B10" s="6">
        <v>119</v>
      </c>
      <c r="C10" s="6">
        <v>128</v>
      </c>
      <c r="D10" s="6">
        <v>113</v>
      </c>
      <c r="E10" s="6">
        <v>127</v>
      </c>
      <c r="F10" s="6">
        <v>118</v>
      </c>
      <c r="G10" s="6">
        <v>123</v>
      </c>
      <c r="H10" s="6">
        <v>132</v>
      </c>
      <c r="I10" s="6">
        <v>121</v>
      </c>
      <c r="J10" s="6">
        <v>123</v>
      </c>
      <c r="K10" s="6">
        <v>136</v>
      </c>
    </row>
    <row r="11" spans="1:11" x14ac:dyDescent="0.25">
      <c r="B11" s="6">
        <v>124</v>
      </c>
      <c r="C11" s="6">
        <v>118</v>
      </c>
      <c r="D11" s="6">
        <v>129</v>
      </c>
      <c r="E11" s="6">
        <v>126</v>
      </c>
      <c r="F11" s="6">
        <v>114.5</v>
      </c>
      <c r="G11" s="6">
        <v>123</v>
      </c>
      <c r="H11" s="6">
        <v>120</v>
      </c>
      <c r="I11" s="6">
        <v>111</v>
      </c>
      <c r="J11" s="6">
        <v>130</v>
      </c>
      <c r="K11" s="6">
        <v>122</v>
      </c>
    </row>
    <row r="12" spans="1:11" x14ac:dyDescent="0.25">
      <c r="A12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T67" sqref="T67"/>
    </sheetView>
  </sheetViews>
  <sheetFormatPr defaultRowHeight="15" x14ac:dyDescent="0.25"/>
  <cols>
    <col min="11" max="11" width="10.85546875" customWidth="1"/>
    <col min="12" max="12" width="12" customWidth="1"/>
    <col min="13" max="13" width="9" customWidth="1"/>
    <col min="15" max="15" width="8.42578125" customWidth="1"/>
  </cols>
  <sheetData>
    <row r="1" spans="1:20" ht="15.75" thickBot="1" x14ac:dyDescent="0.3">
      <c r="A1" s="60">
        <v>127</v>
      </c>
      <c r="C1" s="30" t="s">
        <v>0</v>
      </c>
      <c r="D1" s="31"/>
      <c r="E1" s="32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5" t="s">
        <v>7</v>
      </c>
      <c r="K1" s="34" t="s">
        <v>8</v>
      </c>
      <c r="M1" s="14"/>
      <c r="N1" s="14"/>
      <c r="O1" s="14"/>
      <c r="P1" s="14"/>
      <c r="Q1" s="14"/>
      <c r="R1" s="14"/>
      <c r="S1" s="14"/>
      <c r="T1" s="14"/>
    </row>
    <row r="2" spans="1:20" ht="15.75" thickBot="1" x14ac:dyDescent="0.3">
      <c r="A2" s="60">
        <v>124</v>
      </c>
      <c r="C2" s="16">
        <f>N2</f>
        <v>107.5</v>
      </c>
      <c r="D2" s="17">
        <f>C3</f>
        <v>111.875</v>
      </c>
      <c r="E2" s="16">
        <f>(C2+D2)/2</f>
        <v>109.6875</v>
      </c>
      <c r="F2" s="18">
        <v>4</v>
      </c>
      <c r="G2" s="18">
        <f>F2</f>
        <v>4</v>
      </c>
      <c r="H2" s="18">
        <f t="shared" ref="H2:H9" si="0">F2/$F$10</f>
        <v>0.04</v>
      </c>
      <c r="I2" s="17">
        <f>H2</f>
        <v>0.04</v>
      </c>
      <c r="J2" s="19">
        <f>E2*F2</f>
        <v>438.75</v>
      </c>
      <c r="K2" s="17">
        <f t="shared" ref="K2:K9" si="1">POWER(E2-$Q$2,2)*F2</f>
        <v>813.67562500000031</v>
      </c>
      <c r="M2" s="61" t="s">
        <v>17</v>
      </c>
      <c r="N2" s="62">
        <f>MIN(A1:A100)</f>
        <v>107.5</v>
      </c>
      <c r="O2" s="14"/>
      <c r="P2" s="8" t="s">
        <v>9</v>
      </c>
      <c r="Q2" s="9">
        <f>J10/F10</f>
        <v>123.95</v>
      </c>
      <c r="R2" s="14"/>
      <c r="S2" s="10" t="s">
        <v>12</v>
      </c>
      <c r="T2" s="11">
        <f>C4+(F4-F3)/(2*F4-F3-F5)*N8</f>
        <v>120.625</v>
      </c>
    </row>
    <row r="3" spans="1:20" ht="15.75" thickBot="1" x14ac:dyDescent="0.3">
      <c r="A3" s="60">
        <v>121</v>
      </c>
      <c r="C3" s="20">
        <f>C2+N8</f>
        <v>111.875</v>
      </c>
      <c r="D3" s="21">
        <f>C4</f>
        <v>116.25</v>
      </c>
      <c r="E3" s="20">
        <f t="shared" ref="E3:E9" si="2">(C3+D3)/2</f>
        <v>114.0625</v>
      </c>
      <c r="F3" s="22">
        <v>9</v>
      </c>
      <c r="G3" s="22">
        <f>F3+G2</f>
        <v>13</v>
      </c>
      <c r="H3" s="22">
        <f t="shared" si="0"/>
        <v>0.09</v>
      </c>
      <c r="I3" s="21">
        <f>H3+I2</f>
        <v>0.13</v>
      </c>
      <c r="J3" s="23">
        <f t="shared" ref="J3:J9" si="3">E3*F3</f>
        <v>1026.5625</v>
      </c>
      <c r="K3" s="21">
        <f t="shared" si="1"/>
        <v>879.86390625000058</v>
      </c>
      <c r="M3" s="15"/>
      <c r="N3" s="15"/>
      <c r="O3" s="14"/>
      <c r="P3" s="14"/>
      <c r="Q3" s="14"/>
      <c r="R3" s="14"/>
      <c r="S3" s="14"/>
      <c r="T3" s="14"/>
    </row>
    <row r="4" spans="1:20" ht="15.75" thickBot="1" x14ac:dyDescent="0.3">
      <c r="A4" s="60">
        <v>118</v>
      </c>
      <c r="C4" s="20">
        <f>C2+N8*2</f>
        <v>116.25</v>
      </c>
      <c r="D4" s="21">
        <f t="shared" ref="D4:D8" si="4">C5</f>
        <v>120.625</v>
      </c>
      <c r="E4" s="20">
        <f t="shared" si="2"/>
        <v>118.4375</v>
      </c>
      <c r="F4" s="22">
        <v>23</v>
      </c>
      <c r="G4" s="22">
        <f t="shared" ref="G4:G9" si="5">F4+G3</f>
        <v>36</v>
      </c>
      <c r="H4" s="22">
        <f t="shared" si="0"/>
        <v>0.23</v>
      </c>
      <c r="I4" s="21">
        <f t="shared" ref="I4:I9" si="6">H4+I3</f>
        <v>0.36</v>
      </c>
      <c r="J4" s="23">
        <f t="shared" si="3"/>
        <v>2724.0625</v>
      </c>
      <c r="K4" s="21">
        <f t="shared" si="1"/>
        <v>698.91609375000075</v>
      </c>
      <c r="M4" s="61" t="s">
        <v>18</v>
      </c>
      <c r="N4" s="62">
        <f>MAX(A1:A100)</f>
        <v>142.5</v>
      </c>
      <c r="O4" s="14"/>
      <c r="P4" s="2" t="s">
        <v>10</v>
      </c>
      <c r="Q4" s="3">
        <f>K10/(F10-1)</f>
        <v>54.761521464646464</v>
      </c>
      <c r="R4" s="14"/>
      <c r="S4" s="10" t="s">
        <v>13</v>
      </c>
      <c r="T4" s="11">
        <f>C5+(0.5*F10-G4)/F5*N8</f>
        <v>123.28804347826087</v>
      </c>
    </row>
    <row r="5" spans="1:20" ht="15.75" thickBot="1" x14ac:dyDescent="0.3">
      <c r="A5" s="60">
        <v>115</v>
      </c>
      <c r="C5" s="20">
        <f>C2+N8*3</f>
        <v>120.625</v>
      </c>
      <c r="D5" s="21">
        <f t="shared" si="4"/>
        <v>125</v>
      </c>
      <c r="E5" s="20">
        <f t="shared" si="2"/>
        <v>122.8125</v>
      </c>
      <c r="F5" s="22">
        <v>23</v>
      </c>
      <c r="G5" s="22">
        <f t="shared" si="5"/>
        <v>59</v>
      </c>
      <c r="H5" s="22">
        <f t="shared" si="0"/>
        <v>0.23</v>
      </c>
      <c r="I5" s="21">
        <f t="shared" si="6"/>
        <v>0.59</v>
      </c>
      <c r="J5" s="23">
        <f t="shared" si="3"/>
        <v>2824.6875</v>
      </c>
      <c r="K5" s="21">
        <f t="shared" si="1"/>
        <v>29.759843750000147</v>
      </c>
      <c r="M5" s="15"/>
      <c r="N5" s="15"/>
      <c r="O5" s="14"/>
      <c r="P5" s="14"/>
      <c r="Q5" s="14"/>
      <c r="R5" s="14"/>
      <c r="S5" s="14"/>
      <c r="T5" s="14"/>
    </row>
    <row r="6" spans="1:20" ht="15.75" thickBot="1" x14ac:dyDescent="0.3">
      <c r="A6" s="60">
        <v>124</v>
      </c>
      <c r="C6" s="20">
        <f>C2+N8*4</f>
        <v>125</v>
      </c>
      <c r="D6" s="21">
        <f t="shared" si="4"/>
        <v>129.375</v>
      </c>
      <c r="E6" s="20">
        <f t="shared" si="2"/>
        <v>127.1875</v>
      </c>
      <c r="F6" s="22">
        <v>19</v>
      </c>
      <c r="G6" s="22">
        <f t="shared" si="5"/>
        <v>78</v>
      </c>
      <c r="H6" s="22">
        <f t="shared" si="0"/>
        <v>0.19</v>
      </c>
      <c r="I6" s="21">
        <f t="shared" si="6"/>
        <v>0.78</v>
      </c>
      <c r="J6" s="23">
        <f t="shared" si="3"/>
        <v>2416.5625</v>
      </c>
      <c r="K6" s="21">
        <f t="shared" si="1"/>
        <v>199.14671874999965</v>
      </c>
      <c r="M6" s="63" t="s">
        <v>20</v>
      </c>
      <c r="N6" s="64">
        <v>8</v>
      </c>
      <c r="O6" s="14"/>
      <c r="P6" s="12" t="s">
        <v>11</v>
      </c>
      <c r="Q6" s="3">
        <f>SQRT(Q4)</f>
        <v>7.4001028009512453</v>
      </c>
      <c r="R6" s="14"/>
      <c r="S6" s="14"/>
      <c r="T6" s="14"/>
    </row>
    <row r="7" spans="1:20" ht="15.75" thickBot="1" x14ac:dyDescent="0.3">
      <c r="A7" s="60">
        <v>119</v>
      </c>
      <c r="C7" s="20">
        <f>C2+N8*5</f>
        <v>129.375</v>
      </c>
      <c r="D7" s="21">
        <f t="shared" si="4"/>
        <v>133.75</v>
      </c>
      <c r="E7" s="20">
        <f t="shared" si="2"/>
        <v>131.5625</v>
      </c>
      <c r="F7" s="22">
        <v>10</v>
      </c>
      <c r="G7" s="22">
        <f t="shared" si="5"/>
        <v>88</v>
      </c>
      <c r="H7" s="22">
        <f t="shared" si="0"/>
        <v>0.1</v>
      </c>
      <c r="I7" s="21">
        <f t="shared" si="6"/>
        <v>0.88</v>
      </c>
      <c r="J7" s="23">
        <f t="shared" si="3"/>
        <v>1315.625</v>
      </c>
      <c r="K7" s="21">
        <f t="shared" si="1"/>
        <v>579.50156249999952</v>
      </c>
      <c r="M7" s="15"/>
      <c r="N7" s="15"/>
      <c r="O7" s="14"/>
      <c r="P7" s="14"/>
      <c r="Q7" s="14"/>
      <c r="R7" s="14"/>
      <c r="S7" s="14"/>
      <c r="T7" s="14"/>
    </row>
    <row r="8" spans="1:20" ht="15.75" thickBot="1" x14ac:dyDescent="0.3">
      <c r="A8" s="60">
        <v>122</v>
      </c>
      <c r="C8" s="20">
        <f>C2+N8*6</f>
        <v>133.75</v>
      </c>
      <c r="D8" s="21">
        <f t="shared" si="4"/>
        <v>138.125</v>
      </c>
      <c r="E8" s="20">
        <f t="shared" si="2"/>
        <v>135.9375</v>
      </c>
      <c r="F8" s="22">
        <v>8</v>
      </c>
      <c r="G8" s="22">
        <f t="shared" si="5"/>
        <v>96</v>
      </c>
      <c r="H8" s="22">
        <f t="shared" si="0"/>
        <v>0.08</v>
      </c>
      <c r="I8" s="21">
        <f t="shared" si="6"/>
        <v>0.96</v>
      </c>
      <c r="J8" s="23">
        <f t="shared" si="3"/>
        <v>1087.5</v>
      </c>
      <c r="K8" s="21">
        <f t="shared" si="1"/>
        <v>1149.6012499999995</v>
      </c>
      <c r="M8" s="65" t="s">
        <v>19</v>
      </c>
      <c r="N8" s="66">
        <f>(N4-N2)/N6</f>
        <v>4.375</v>
      </c>
      <c r="O8" s="14"/>
      <c r="P8" s="67"/>
      <c r="Q8" s="67"/>
      <c r="R8" s="14"/>
      <c r="S8" s="14"/>
      <c r="T8" s="14"/>
    </row>
    <row r="9" spans="1:20" ht="15.75" thickBot="1" x14ac:dyDescent="0.3">
      <c r="A9" s="60">
        <v>119</v>
      </c>
      <c r="C9" s="24">
        <f>C2+N8*7</f>
        <v>138.125</v>
      </c>
      <c r="D9" s="25">
        <f>C9+N8</f>
        <v>142.5</v>
      </c>
      <c r="E9" s="24">
        <f t="shared" si="2"/>
        <v>140.3125</v>
      </c>
      <c r="F9" s="26">
        <v>4</v>
      </c>
      <c r="G9" s="27">
        <f t="shared" si="5"/>
        <v>100</v>
      </c>
      <c r="H9" s="26">
        <f t="shared" si="0"/>
        <v>0.04</v>
      </c>
      <c r="I9" s="25">
        <f t="shared" si="6"/>
        <v>1</v>
      </c>
      <c r="J9" s="28">
        <f t="shared" si="3"/>
        <v>561.25</v>
      </c>
      <c r="K9" s="29">
        <f t="shared" si="1"/>
        <v>1070.9256249999996</v>
      </c>
      <c r="M9" s="14"/>
      <c r="N9" s="14"/>
      <c r="O9" s="14"/>
      <c r="P9" s="14"/>
      <c r="Q9" s="14"/>
      <c r="R9" s="14"/>
      <c r="S9" s="14"/>
      <c r="T9" s="14"/>
    </row>
    <row r="10" spans="1:20" ht="15.75" thickBot="1" x14ac:dyDescent="0.3">
      <c r="A10" s="60">
        <v>124</v>
      </c>
      <c r="C10" s="36" t="s">
        <v>1</v>
      </c>
      <c r="D10" s="37"/>
      <c r="E10" s="38"/>
      <c r="F10" s="39">
        <f>SUM(F2:F9)</f>
        <v>100</v>
      </c>
      <c r="G10" s="39"/>
      <c r="H10" s="39">
        <f>SUM(H2:H9)</f>
        <v>1</v>
      </c>
      <c r="I10" s="40"/>
      <c r="J10" s="41">
        <f>SUM(J2:J9)</f>
        <v>12395</v>
      </c>
      <c r="K10" s="40">
        <f>SUM(K2:K9)</f>
        <v>5421.390625</v>
      </c>
    </row>
    <row r="11" spans="1:20" x14ac:dyDescent="0.25">
      <c r="A11" s="60">
        <v>118.5</v>
      </c>
    </row>
    <row r="12" spans="1:20" x14ac:dyDescent="0.25">
      <c r="A12" s="60">
        <v>119.5</v>
      </c>
    </row>
    <row r="13" spans="1:20" x14ac:dyDescent="0.25">
      <c r="A13" s="60">
        <v>116</v>
      </c>
    </row>
    <row r="14" spans="1:20" x14ac:dyDescent="0.25">
      <c r="A14" s="60">
        <v>113</v>
      </c>
    </row>
    <row r="15" spans="1:20" x14ac:dyDescent="0.25">
      <c r="A15" s="60">
        <v>122</v>
      </c>
    </row>
    <row r="16" spans="1:20" x14ac:dyDescent="0.25">
      <c r="A16" s="60">
        <v>121</v>
      </c>
    </row>
    <row r="17" spans="1:14" x14ac:dyDescent="0.25">
      <c r="A17" s="60">
        <v>125</v>
      </c>
    </row>
    <row r="18" spans="1:14" x14ac:dyDescent="0.25">
      <c r="A18" s="60">
        <v>126.5</v>
      </c>
    </row>
    <row r="19" spans="1:14" x14ac:dyDescent="0.25">
      <c r="A19" s="60">
        <v>128</v>
      </c>
    </row>
    <row r="20" spans="1:14" x14ac:dyDescent="0.25">
      <c r="A20" s="60">
        <v>118</v>
      </c>
    </row>
    <row r="21" spans="1:14" x14ac:dyDescent="0.25">
      <c r="A21" s="60">
        <v>137</v>
      </c>
    </row>
    <row r="22" spans="1:14" x14ac:dyDescent="0.25">
      <c r="A22" s="60">
        <v>127</v>
      </c>
    </row>
    <row r="23" spans="1:14" x14ac:dyDescent="0.25">
      <c r="A23" s="60">
        <v>125</v>
      </c>
    </row>
    <row r="24" spans="1:14" x14ac:dyDescent="0.25">
      <c r="A24" s="60">
        <v>123</v>
      </c>
    </row>
    <row r="25" spans="1:14" x14ac:dyDescent="0.25">
      <c r="A25" s="60">
        <v>110</v>
      </c>
    </row>
    <row r="26" spans="1:14" x14ac:dyDescent="0.25">
      <c r="A26" s="60">
        <v>130</v>
      </c>
    </row>
    <row r="27" spans="1:14" x14ac:dyDescent="0.25">
      <c r="A27" s="60">
        <v>131</v>
      </c>
    </row>
    <row r="28" spans="1:14" x14ac:dyDescent="0.25">
      <c r="A28" s="60">
        <v>128</v>
      </c>
      <c r="C28" s="14"/>
      <c r="D28" s="14"/>
      <c r="E28" s="14"/>
      <c r="F28" s="14"/>
      <c r="G28" s="14"/>
      <c r="H28" s="14"/>
      <c r="I28" s="14"/>
      <c r="J28" s="14"/>
    </row>
    <row r="29" spans="1:14" x14ac:dyDescent="0.25">
      <c r="A29" s="60">
        <v>113</v>
      </c>
      <c r="C29" s="14"/>
      <c r="D29" s="14"/>
      <c r="E29" s="42">
        <v>0</v>
      </c>
      <c r="F29" s="43" t="s">
        <v>14</v>
      </c>
      <c r="G29" s="14"/>
      <c r="H29" s="44" t="s">
        <v>15</v>
      </c>
      <c r="I29" s="43">
        <f>C2</f>
        <v>107.5</v>
      </c>
      <c r="J29" s="14"/>
      <c r="M29" s="1"/>
      <c r="N29" s="4"/>
    </row>
    <row r="30" spans="1:14" x14ac:dyDescent="0.25">
      <c r="A30" s="60">
        <v>129</v>
      </c>
      <c r="C30" s="14"/>
      <c r="D30" s="14"/>
      <c r="E30" s="45">
        <f>I2</f>
        <v>0.04</v>
      </c>
      <c r="F30" s="43" t="s">
        <v>14</v>
      </c>
      <c r="G30" s="46">
        <f>C2</f>
        <v>107.5</v>
      </c>
      <c r="H30" s="15" t="s">
        <v>16</v>
      </c>
      <c r="I30" s="43">
        <f>C3</f>
        <v>111.875</v>
      </c>
      <c r="J30" s="14"/>
      <c r="M30" s="1">
        <f>C2</f>
        <v>107.5</v>
      </c>
      <c r="N30" s="7">
        <v>0</v>
      </c>
    </row>
    <row r="31" spans="1:14" x14ac:dyDescent="0.25">
      <c r="A31" s="60">
        <v>141</v>
      </c>
      <c r="C31" s="14"/>
      <c r="D31" s="14"/>
      <c r="E31" s="45">
        <f>I3</f>
        <v>0.13</v>
      </c>
      <c r="F31" s="43" t="s">
        <v>14</v>
      </c>
      <c r="G31" s="46">
        <f>C3</f>
        <v>111.875</v>
      </c>
      <c r="H31" s="15" t="s">
        <v>16</v>
      </c>
      <c r="I31" s="43">
        <f>C4</f>
        <v>116.25</v>
      </c>
      <c r="J31" s="14"/>
      <c r="M31" s="1">
        <f t="shared" ref="M31:M37" si="7">C3</f>
        <v>111.875</v>
      </c>
      <c r="N31" s="7">
        <f t="shared" ref="N31:N38" si="8">I2</f>
        <v>0.04</v>
      </c>
    </row>
    <row r="32" spans="1:14" x14ac:dyDescent="0.25">
      <c r="A32" s="60">
        <v>131</v>
      </c>
      <c r="C32" s="14"/>
      <c r="D32" s="14"/>
      <c r="E32" s="45">
        <f>I4</f>
        <v>0.36</v>
      </c>
      <c r="F32" s="43" t="s">
        <v>14</v>
      </c>
      <c r="G32" s="46">
        <f>C4</f>
        <v>116.25</v>
      </c>
      <c r="H32" s="15" t="s">
        <v>16</v>
      </c>
      <c r="I32" s="43">
        <f>C5</f>
        <v>120.625</v>
      </c>
      <c r="J32" s="14"/>
      <c r="M32" s="1">
        <f t="shared" si="7"/>
        <v>116.25</v>
      </c>
      <c r="N32" s="7">
        <f t="shared" si="8"/>
        <v>0.13</v>
      </c>
    </row>
    <row r="33" spans="1:20" x14ac:dyDescent="0.25">
      <c r="A33" s="60">
        <v>112</v>
      </c>
      <c r="C33" s="14"/>
      <c r="D33" s="14"/>
      <c r="E33" s="45">
        <f>I5</f>
        <v>0.59</v>
      </c>
      <c r="F33" s="43" t="s">
        <v>14</v>
      </c>
      <c r="G33" s="46">
        <f>C5</f>
        <v>120.625</v>
      </c>
      <c r="H33" s="15" t="s">
        <v>16</v>
      </c>
      <c r="I33" s="43">
        <f>C6</f>
        <v>125</v>
      </c>
      <c r="J33" s="14"/>
      <c r="M33" s="1">
        <f t="shared" si="7"/>
        <v>120.625</v>
      </c>
      <c r="N33" s="7">
        <f t="shared" si="8"/>
        <v>0.36</v>
      </c>
    </row>
    <row r="34" spans="1:20" x14ac:dyDescent="0.25">
      <c r="A34" s="60">
        <v>119</v>
      </c>
      <c r="C34" s="14"/>
      <c r="D34" s="14"/>
      <c r="E34" s="45">
        <f>I6</f>
        <v>0.78</v>
      </c>
      <c r="F34" s="43" t="s">
        <v>14</v>
      </c>
      <c r="G34" s="46">
        <f>C6</f>
        <v>125</v>
      </c>
      <c r="H34" s="15" t="s">
        <v>16</v>
      </c>
      <c r="I34" s="43">
        <f>C7</f>
        <v>129.375</v>
      </c>
      <c r="J34" s="14"/>
      <c r="M34" s="1">
        <f t="shared" si="7"/>
        <v>125</v>
      </c>
      <c r="N34" s="7">
        <f t="shared" si="8"/>
        <v>0.59</v>
      </c>
    </row>
    <row r="35" spans="1:20" x14ac:dyDescent="0.25">
      <c r="A35" s="60">
        <v>123</v>
      </c>
      <c r="C35" s="14"/>
      <c r="D35" s="14"/>
      <c r="E35" s="45">
        <f>I7</f>
        <v>0.88</v>
      </c>
      <c r="F35" s="43" t="s">
        <v>14</v>
      </c>
      <c r="G35" s="46">
        <f>C7</f>
        <v>129.375</v>
      </c>
      <c r="H35" s="47" t="s">
        <v>16</v>
      </c>
      <c r="I35" s="43">
        <f>C8</f>
        <v>133.75</v>
      </c>
      <c r="J35" s="14"/>
      <c r="M35" s="1">
        <f t="shared" si="7"/>
        <v>129.375</v>
      </c>
      <c r="N35" s="7">
        <f t="shared" si="8"/>
        <v>0.78</v>
      </c>
    </row>
    <row r="36" spans="1:20" x14ac:dyDescent="0.25">
      <c r="A36" s="60">
        <v>134</v>
      </c>
      <c r="C36" s="14"/>
      <c r="D36" s="14"/>
      <c r="E36" s="45">
        <f>I8</f>
        <v>0.96</v>
      </c>
      <c r="F36" s="43" t="s">
        <v>14</v>
      </c>
      <c r="G36" s="46">
        <f>C8</f>
        <v>133.75</v>
      </c>
      <c r="H36" s="15" t="s">
        <v>16</v>
      </c>
      <c r="I36" s="43">
        <f>D8</f>
        <v>138.125</v>
      </c>
      <c r="J36" s="14"/>
      <c r="M36" s="1">
        <f t="shared" si="7"/>
        <v>133.75</v>
      </c>
      <c r="N36" s="7">
        <f t="shared" si="8"/>
        <v>0.88</v>
      </c>
    </row>
    <row r="37" spans="1:20" x14ac:dyDescent="0.25">
      <c r="A37" s="60">
        <v>118</v>
      </c>
      <c r="C37" s="14"/>
      <c r="D37" s="14"/>
      <c r="E37" s="45">
        <f>I9</f>
        <v>1</v>
      </c>
      <c r="F37" s="43" t="s">
        <v>14</v>
      </c>
      <c r="G37" s="46">
        <f>C9</f>
        <v>138.125</v>
      </c>
      <c r="H37" s="15" t="s">
        <v>16</v>
      </c>
      <c r="I37" s="43">
        <f>D9</f>
        <v>142.5</v>
      </c>
      <c r="J37" s="14"/>
      <c r="M37" s="1">
        <f t="shared" si="7"/>
        <v>138.125</v>
      </c>
      <c r="N37" s="7">
        <f t="shared" si="8"/>
        <v>0.96</v>
      </c>
    </row>
    <row r="38" spans="1:20" x14ac:dyDescent="0.25">
      <c r="A38" s="60">
        <v>117</v>
      </c>
      <c r="C38" s="14"/>
      <c r="D38" s="14"/>
      <c r="E38" s="14"/>
      <c r="F38" s="14"/>
      <c r="G38" s="14"/>
      <c r="H38" s="14"/>
      <c r="I38" s="14"/>
      <c r="J38" s="14"/>
      <c r="M38" s="1">
        <f>C9+N8</f>
        <v>142.5</v>
      </c>
      <c r="N38" s="7">
        <f t="shared" si="8"/>
        <v>1</v>
      </c>
    </row>
    <row r="39" spans="1:20" x14ac:dyDescent="0.25">
      <c r="A39" s="60">
        <v>127</v>
      </c>
      <c r="M39" s="1"/>
      <c r="N39" s="4"/>
    </row>
    <row r="40" spans="1:20" x14ac:dyDescent="0.25">
      <c r="A40" s="60">
        <v>126</v>
      </c>
    </row>
    <row r="41" spans="1:20" x14ac:dyDescent="0.25">
      <c r="A41" s="60">
        <v>119</v>
      </c>
    </row>
    <row r="42" spans="1:20" x14ac:dyDescent="0.25">
      <c r="A42" s="60">
        <v>108</v>
      </c>
      <c r="L42" s="51" t="s">
        <v>24</v>
      </c>
      <c r="M42" s="51"/>
      <c r="N42" s="51"/>
      <c r="O42" s="51"/>
      <c r="P42" s="51"/>
      <c r="Q42" s="51"/>
      <c r="R42" s="51"/>
      <c r="S42" s="51"/>
      <c r="T42" s="51"/>
    </row>
    <row r="43" spans="1:20" x14ac:dyDescent="0.25">
      <c r="A43" s="60">
        <v>127</v>
      </c>
      <c r="L43" s="14"/>
      <c r="M43" s="14"/>
      <c r="N43" s="14"/>
      <c r="O43" s="14"/>
      <c r="P43" s="14"/>
      <c r="Q43" s="14"/>
      <c r="R43" s="14"/>
      <c r="S43" s="14"/>
      <c r="T43" s="14"/>
    </row>
    <row r="44" spans="1:20" x14ac:dyDescent="0.25">
      <c r="A44" s="60">
        <v>128</v>
      </c>
      <c r="L44" s="14"/>
      <c r="M44" s="14"/>
      <c r="N44" s="14"/>
      <c r="O44" s="14"/>
      <c r="P44" s="14"/>
      <c r="Q44" s="14"/>
      <c r="R44" s="52" t="s">
        <v>38</v>
      </c>
      <c r="S44" s="52"/>
      <c r="T44" s="52"/>
    </row>
    <row r="45" spans="1:20" ht="15.75" thickBot="1" x14ac:dyDescent="0.3">
      <c r="A45" s="60">
        <v>137</v>
      </c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5.75" thickBot="1" x14ac:dyDescent="0.3">
      <c r="A46" s="60">
        <v>118.5</v>
      </c>
      <c r="L46" s="14"/>
      <c r="M46" s="54" t="s">
        <v>36</v>
      </c>
      <c r="N46" s="55">
        <v>2.5760000000000001</v>
      </c>
      <c r="O46" s="14"/>
      <c r="P46" s="56" t="s">
        <v>37</v>
      </c>
      <c r="Q46" s="13">
        <f>Q6/10*N46</f>
        <v>1.9062664815250407</v>
      </c>
      <c r="R46" s="14"/>
      <c r="S46" s="14"/>
      <c r="T46" s="14"/>
    </row>
    <row r="47" spans="1:20" ht="15.75" thickBot="1" x14ac:dyDescent="0.3">
      <c r="A47" s="60">
        <v>136</v>
      </c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5.75" thickBot="1" x14ac:dyDescent="0.3">
      <c r="A48" s="60">
        <v>121</v>
      </c>
      <c r="L48" s="14"/>
      <c r="M48" s="54" t="s">
        <v>21</v>
      </c>
      <c r="N48" s="55">
        <f>Q2</f>
        <v>123.95</v>
      </c>
      <c r="O48" s="14"/>
      <c r="P48" s="14"/>
      <c r="Q48" s="14"/>
      <c r="R48" s="14"/>
      <c r="S48" s="14"/>
      <c r="T48" s="14"/>
    </row>
    <row r="49" spans="1:20" ht="15.75" thickBot="1" x14ac:dyDescent="0.3">
      <c r="A49" s="60">
        <v>118</v>
      </c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5.75" thickBot="1" x14ac:dyDescent="0.3">
      <c r="A50" s="60">
        <v>114.5</v>
      </c>
      <c r="L50" s="14"/>
      <c r="M50" s="53" t="s">
        <v>22</v>
      </c>
      <c r="N50" s="53"/>
      <c r="O50" s="57">
        <f>N48-Q46</f>
        <v>122.04373351847497</v>
      </c>
      <c r="P50" s="58" t="s">
        <v>23</v>
      </c>
      <c r="Q50" s="59">
        <f>N48+Q46</f>
        <v>125.85626648152504</v>
      </c>
      <c r="R50" s="14"/>
      <c r="S50" s="14"/>
      <c r="T50" s="14"/>
    </row>
    <row r="51" spans="1:20" x14ac:dyDescent="0.25">
      <c r="A51" s="60">
        <v>123</v>
      </c>
      <c r="L51" s="14"/>
      <c r="M51" s="14"/>
      <c r="N51" s="14"/>
      <c r="O51" s="14"/>
      <c r="P51" s="14"/>
      <c r="Q51" s="14"/>
      <c r="R51" s="14"/>
      <c r="S51" s="14"/>
      <c r="T51" s="14"/>
    </row>
    <row r="52" spans="1:20" x14ac:dyDescent="0.25">
      <c r="A52" s="60">
        <v>118</v>
      </c>
    </row>
    <row r="53" spans="1:20" x14ac:dyDescent="0.25">
      <c r="A53" s="60">
        <v>122</v>
      </c>
    </row>
    <row r="54" spans="1:20" x14ac:dyDescent="0.25">
      <c r="A54" s="60">
        <v>107.5</v>
      </c>
    </row>
    <row r="55" spans="1:20" ht="15.75" thickBot="1" x14ac:dyDescent="0.3">
      <c r="A55" s="60">
        <v>121</v>
      </c>
      <c r="N55" s="14"/>
      <c r="O55" s="14"/>
      <c r="P55" s="14"/>
      <c r="Q55" s="14"/>
      <c r="R55" s="14"/>
      <c r="S55" s="14"/>
      <c r="T55" s="14"/>
    </row>
    <row r="56" spans="1:20" ht="18.75" customHeight="1" thickBot="1" x14ac:dyDescent="0.3">
      <c r="A56" s="60">
        <v>126</v>
      </c>
      <c r="B56" s="77" t="s">
        <v>2</v>
      </c>
      <c r="C56" s="78" t="s">
        <v>25</v>
      </c>
      <c r="D56" s="79" t="s">
        <v>26</v>
      </c>
      <c r="E56" s="80" t="s">
        <v>27</v>
      </c>
      <c r="F56" s="80" t="s">
        <v>28</v>
      </c>
      <c r="G56" s="80" t="s">
        <v>29</v>
      </c>
      <c r="H56" s="80" t="s">
        <v>30</v>
      </c>
      <c r="I56" s="80" t="s">
        <v>3</v>
      </c>
      <c r="J56" s="80" t="s">
        <v>31</v>
      </c>
      <c r="K56" s="80" t="s">
        <v>32</v>
      </c>
      <c r="L56" s="78" t="s">
        <v>33</v>
      </c>
      <c r="N56" s="14"/>
      <c r="O56" s="14"/>
      <c r="P56" s="14"/>
      <c r="Q56" s="14"/>
      <c r="R56" s="14"/>
      <c r="S56" s="14"/>
      <c r="T56" s="14"/>
    </row>
    <row r="57" spans="1:20" ht="15.75" thickBot="1" x14ac:dyDescent="0.3">
      <c r="A57" s="60">
        <v>113.5</v>
      </c>
      <c r="B57" s="16">
        <f t="shared" ref="B57:C64" si="9">C2</f>
        <v>107.5</v>
      </c>
      <c r="C57" s="17">
        <f t="shared" si="9"/>
        <v>111.875</v>
      </c>
      <c r="D57" s="68">
        <f>(B57-$Q$2)/$Q$6</f>
        <v>-2.2229420918160003</v>
      </c>
      <c r="E57" s="69">
        <f>(C57-$Q$2)/$Q$6</f>
        <v>-1.631734088673447</v>
      </c>
      <c r="F57" s="69">
        <f>NORMSDIST(D57)-0.5</f>
        <v>-0.48689014749512144</v>
      </c>
      <c r="G57" s="69">
        <f>NORMSDIST(E57)-0.5</f>
        <v>-0.44863224220603903</v>
      </c>
      <c r="H57" s="69">
        <f>100*(G57-F57)</f>
        <v>3.8257905289082403</v>
      </c>
      <c r="I57" s="18">
        <f t="shared" ref="I57:I64" si="10">F2</f>
        <v>4</v>
      </c>
      <c r="J57" s="69">
        <f>I57-H57</f>
        <v>0.17420947109175966</v>
      </c>
      <c r="K57" s="69">
        <f>POWER(J57,2)</f>
        <v>3.0348939818070644E-2</v>
      </c>
      <c r="L57" s="70">
        <f>K57/H57</f>
        <v>7.9327238615782957E-3</v>
      </c>
      <c r="N57" s="14"/>
      <c r="O57" s="14"/>
      <c r="P57" s="14"/>
      <c r="Q57" s="50">
        <f>SUM(L57:L64)</f>
        <v>4.8483726487839407</v>
      </c>
      <c r="R57" s="14"/>
      <c r="S57" s="14"/>
      <c r="T57" s="14"/>
    </row>
    <row r="58" spans="1:20" x14ac:dyDescent="0.25">
      <c r="A58" s="60">
        <v>133</v>
      </c>
      <c r="B58" s="20">
        <f t="shared" si="9"/>
        <v>111.875</v>
      </c>
      <c r="C58" s="21">
        <f t="shared" si="9"/>
        <v>116.25</v>
      </c>
      <c r="D58" s="71">
        <f>(B58-$Q$2)/$Q$6</f>
        <v>-1.631734088673447</v>
      </c>
      <c r="E58" s="72">
        <f>(C58-$Q$2)/$Q$6</f>
        <v>-1.040526085530894</v>
      </c>
      <c r="F58" s="72">
        <f t="shared" ref="F58:F64" si="11">NORMSDIST(D58)-0.5</f>
        <v>-0.44863224220603903</v>
      </c>
      <c r="G58" s="72">
        <f t="shared" ref="G58:G64" si="12">NORMSDIST(E58)-0.5</f>
        <v>-0.35095222433075268</v>
      </c>
      <c r="H58" s="72">
        <f t="shared" ref="H58:H64" si="13">100*(G58-F58)</f>
        <v>9.768001787528636</v>
      </c>
      <c r="I58" s="22">
        <f t="shared" si="10"/>
        <v>9</v>
      </c>
      <c r="J58" s="72">
        <f t="shared" ref="J58:J64" si="14">I58-H58</f>
        <v>-0.76800178752863602</v>
      </c>
      <c r="K58" s="72">
        <f t="shared" ref="K58:K64" si="15">POWER(J58,2)</f>
        <v>0.58982674564718018</v>
      </c>
      <c r="L58" s="73">
        <f t="shared" ref="L58:L64" si="16">K58/H58</f>
        <v>6.0383562419106591E-2</v>
      </c>
      <c r="N58" s="14"/>
      <c r="O58" s="14"/>
      <c r="P58" s="14"/>
      <c r="Q58" s="14"/>
      <c r="R58" s="14"/>
      <c r="S58" s="14"/>
      <c r="T58" s="14"/>
    </row>
    <row r="59" spans="1:20" x14ac:dyDescent="0.25">
      <c r="A59" s="60">
        <v>123</v>
      </c>
      <c r="B59" s="20">
        <f t="shared" si="9"/>
        <v>116.25</v>
      </c>
      <c r="C59" s="21">
        <f t="shared" si="9"/>
        <v>120.625</v>
      </c>
      <c r="D59" s="71">
        <f>(B59-$Q$2)/$Q$6</f>
        <v>-1.040526085530894</v>
      </c>
      <c r="E59" s="72">
        <f>(C59-$Q$2)/$Q$6</f>
        <v>-0.44931808238834076</v>
      </c>
      <c r="F59" s="72">
        <f t="shared" si="11"/>
        <v>-0.35095222433075268</v>
      </c>
      <c r="G59" s="72">
        <f t="shared" si="12"/>
        <v>-0.17339889232102212</v>
      </c>
      <c r="H59" s="72">
        <f t="shared" si="13"/>
        <v>17.755333200973055</v>
      </c>
      <c r="I59" s="22">
        <f t="shared" si="10"/>
        <v>23</v>
      </c>
      <c r="J59" s="72">
        <f t="shared" si="14"/>
        <v>5.2446667990269447</v>
      </c>
      <c r="K59" s="72">
        <f t="shared" si="15"/>
        <v>27.506529832815538</v>
      </c>
      <c r="L59" s="73">
        <f t="shared" si="16"/>
        <v>1.5491981773289438</v>
      </c>
      <c r="N59" s="48" t="s">
        <v>34</v>
      </c>
      <c r="O59" s="48"/>
      <c r="P59" s="48"/>
      <c r="Q59" s="48"/>
      <c r="R59" s="48"/>
      <c r="S59" s="48"/>
      <c r="T59" s="48"/>
    </row>
    <row r="60" spans="1:20" x14ac:dyDescent="0.25">
      <c r="A60" s="60">
        <v>123</v>
      </c>
      <c r="B60" s="20">
        <f t="shared" si="9"/>
        <v>120.625</v>
      </c>
      <c r="C60" s="21">
        <f t="shared" si="9"/>
        <v>125</v>
      </c>
      <c r="D60" s="71">
        <f>(B60-$Q$2)/$Q$6</f>
        <v>-0.44931808238834076</v>
      </c>
      <c r="E60" s="72">
        <f>(C60-$Q$2)/$Q$6</f>
        <v>0.14188992075421236</v>
      </c>
      <c r="F60" s="72">
        <f t="shared" si="11"/>
        <v>-0.17339889232102212</v>
      </c>
      <c r="G60" s="72">
        <f t="shared" si="12"/>
        <v>5.6416522081016662E-2</v>
      </c>
      <c r="H60" s="72">
        <f t="shared" si="13"/>
        <v>22.981541440203877</v>
      </c>
      <c r="I60" s="22">
        <f t="shared" si="10"/>
        <v>23</v>
      </c>
      <c r="J60" s="72">
        <f t="shared" si="14"/>
        <v>1.8458559796123097E-2</v>
      </c>
      <c r="K60" s="72">
        <f t="shared" si="15"/>
        <v>3.4071842974705196E-4</v>
      </c>
      <c r="L60" s="73">
        <f t="shared" si="16"/>
        <v>1.4825743113601579E-5</v>
      </c>
      <c r="N60" s="14"/>
      <c r="O60" s="14"/>
      <c r="P60" s="14"/>
      <c r="Q60" s="14"/>
      <c r="R60" s="14"/>
      <c r="S60" s="14"/>
      <c r="T60" s="14"/>
    </row>
    <row r="61" spans="1:20" x14ac:dyDescent="0.25">
      <c r="A61" s="60">
        <v>129</v>
      </c>
      <c r="B61" s="20">
        <f t="shared" si="9"/>
        <v>125</v>
      </c>
      <c r="C61" s="21">
        <f t="shared" si="9"/>
        <v>129.375</v>
      </c>
      <c r="D61" s="71">
        <f>(B61-$Q$2)/$Q$6</f>
        <v>0.14188992075421236</v>
      </c>
      <c r="E61" s="72">
        <f>(C61-$Q$2)/$Q$6</f>
        <v>0.73309792389676554</v>
      </c>
      <c r="F61" s="72">
        <f t="shared" si="11"/>
        <v>5.6416522081016662E-2</v>
      </c>
      <c r="G61" s="72">
        <f t="shared" si="12"/>
        <v>0.26825064685229694</v>
      </c>
      <c r="H61" s="72">
        <f t="shared" si="13"/>
        <v>21.183412477128027</v>
      </c>
      <c r="I61" s="22">
        <f t="shared" si="10"/>
        <v>19</v>
      </c>
      <c r="J61" s="72">
        <f t="shared" si="14"/>
        <v>-2.1834124771280266</v>
      </c>
      <c r="K61" s="72">
        <f t="shared" si="15"/>
        <v>4.7672900452783447</v>
      </c>
      <c r="L61" s="73">
        <f t="shared" si="16"/>
        <v>0.2250482565273958</v>
      </c>
      <c r="N61" s="14"/>
      <c r="O61" s="14"/>
      <c r="P61" s="14"/>
      <c r="Q61" s="14"/>
      <c r="R61" s="14"/>
      <c r="S61" s="14"/>
      <c r="T61" s="14"/>
    </row>
    <row r="62" spans="1:20" x14ac:dyDescent="0.25">
      <c r="A62" s="60">
        <v>116</v>
      </c>
      <c r="B62" s="20">
        <f t="shared" si="9"/>
        <v>129.375</v>
      </c>
      <c r="C62" s="21">
        <f t="shared" si="9"/>
        <v>133.75</v>
      </c>
      <c r="D62" s="71">
        <f>(B62-$Q$2)/$Q$6</f>
        <v>0.73309792389676554</v>
      </c>
      <c r="E62" s="72">
        <f>(C62-$Q$2)/$Q$6</f>
        <v>1.3243059270393187</v>
      </c>
      <c r="F62" s="72">
        <f t="shared" si="11"/>
        <v>0.26825064685229694</v>
      </c>
      <c r="G62" s="72">
        <f t="shared" si="12"/>
        <v>0.40729926856201848</v>
      </c>
      <c r="H62" s="72">
        <f t="shared" si="13"/>
        <v>13.904862170972155</v>
      </c>
      <c r="I62" s="22">
        <f t="shared" si="10"/>
        <v>10</v>
      </c>
      <c r="J62" s="72">
        <f t="shared" si="14"/>
        <v>-3.9048621709721552</v>
      </c>
      <c r="K62" s="72">
        <f t="shared" si="15"/>
        <v>15.247948574289373</v>
      </c>
      <c r="L62" s="73">
        <f t="shared" si="16"/>
        <v>1.0965911338640271</v>
      </c>
      <c r="N62" s="14"/>
      <c r="O62" s="14"/>
      <c r="P62" s="14"/>
      <c r="Q62" s="14"/>
      <c r="R62" s="14"/>
      <c r="S62" s="14"/>
      <c r="T62" s="14"/>
    </row>
    <row r="63" spans="1:20" x14ac:dyDescent="0.25">
      <c r="A63" s="60">
        <v>128</v>
      </c>
      <c r="B63" s="20">
        <f t="shared" si="9"/>
        <v>133.75</v>
      </c>
      <c r="C63" s="21">
        <f t="shared" si="9"/>
        <v>138.125</v>
      </c>
      <c r="D63" s="71">
        <f>(B63-$Q$2)/$Q$6</f>
        <v>1.3243059270393187</v>
      </c>
      <c r="E63" s="72">
        <f>(C63-$Q$2)/$Q$6</f>
        <v>1.9155139301818718</v>
      </c>
      <c r="F63" s="72">
        <f t="shared" si="11"/>
        <v>0.40729926856201848</v>
      </c>
      <c r="G63" s="72">
        <f t="shared" si="12"/>
        <v>0.47228650282378004</v>
      </c>
      <c r="H63" s="72">
        <f t="shared" si="13"/>
        <v>6.4987234261761557</v>
      </c>
      <c r="I63" s="22">
        <f t="shared" si="10"/>
        <v>8</v>
      </c>
      <c r="J63" s="72">
        <f t="shared" si="14"/>
        <v>1.5012765738238443</v>
      </c>
      <c r="K63" s="72">
        <f t="shared" si="15"/>
        <v>2.2538313511122605</v>
      </c>
      <c r="L63" s="73">
        <f t="shared" si="16"/>
        <v>0.34681139714825704</v>
      </c>
      <c r="N63" s="49" t="s">
        <v>35</v>
      </c>
      <c r="O63" s="49"/>
      <c r="P63" s="49"/>
      <c r="Q63" s="49"/>
      <c r="R63" s="49"/>
      <c r="S63" s="49"/>
      <c r="T63" s="49"/>
    </row>
    <row r="64" spans="1:20" ht="15.75" thickBot="1" x14ac:dyDescent="0.3">
      <c r="A64" s="60">
        <v>133</v>
      </c>
      <c r="B64" s="24">
        <f t="shared" si="9"/>
        <v>138.125</v>
      </c>
      <c r="C64" s="25">
        <f t="shared" si="9"/>
        <v>142.5</v>
      </c>
      <c r="D64" s="74">
        <f>(B64-$Q$2)/$Q$6</f>
        <v>1.9155139301818718</v>
      </c>
      <c r="E64" s="75">
        <f>(C64-$Q$2)/$Q$6</f>
        <v>2.5067219333244251</v>
      </c>
      <c r="F64" s="75">
        <f t="shared" si="11"/>
        <v>0.47228650282378004</v>
      </c>
      <c r="G64" s="75">
        <f t="shared" si="12"/>
        <v>0.49390717338075374</v>
      </c>
      <c r="H64" s="75">
        <f t="shared" si="13"/>
        <v>2.1620670556973698</v>
      </c>
      <c r="I64" s="27">
        <f t="shared" si="10"/>
        <v>4</v>
      </c>
      <c r="J64" s="75">
        <f t="shared" si="14"/>
        <v>1.8379329443026302</v>
      </c>
      <c r="K64" s="75">
        <f t="shared" si="15"/>
        <v>3.3779975077529354</v>
      </c>
      <c r="L64" s="76">
        <f t="shared" si="16"/>
        <v>1.5623925718915179</v>
      </c>
      <c r="N64" s="49"/>
      <c r="O64" s="49"/>
      <c r="P64" s="49"/>
      <c r="Q64" s="49"/>
      <c r="R64" s="49"/>
      <c r="S64" s="49"/>
      <c r="T64" s="49"/>
    </row>
    <row r="65" spans="1:20" x14ac:dyDescent="0.25">
      <c r="A65" s="60">
        <v>132</v>
      </c>
      <c r="N65" s="14"/>
      <c r="O65" s="14"/>
      <c r="P65" s="14"/>
      <c r="Q65" s="14"/>
      <c r="R65" s="14"/>
      <c r="S65" s="14"/>
      <c r="T65" s="14"/>
    </row>
    <row r="66" spans="1:20" x14ac:dyDescent="0.25">
      <c r="A66" s="60">
        <v>114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20" x14ac:dyDescent="0.25">
      <c r="A67" s="60">
        <v>120.5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20" x14ac:dyDescent="0.25">
      <c r="A68" s="60">
        <v>125</v>
      </c>
    </row>
    <row r="69" spans="1:20" x14ac:dyDescent="0.25">
      <c r="A69" s="60">
        <v>132</v>
      </c>
    </row>
    <row r="70" spans="1:20" x14ac:dyDescent="0.25">
      <c r="A70" s="60">
        <v>120</v>
      </c>
    </row>
    <row r="71" spans="1:20" x14ac:dyDescent="0.25">
      <c r="A71" s="60">
        <v>117</v>
      </c>
    </row>
    <row r="72" spans="1:20" x14ac:dyDescent="0.25">
      <c r="A72" s="60">
        <v>123</v>
      </c>
    </row>
    <row r="73" spans="1:20" x14ac:dyDescent="0.25">
      <c r="A73" s="60">
        <v>126</v>
      </c>
    </row>
    <row r="74" spans="1:20" x14ac:dyDescent="0.25">
      <c r="A74" s="60">
        <v>120</v>
      </c>
    </row>
    <row r="75" spans="1:20" x14ac:dyDescent="0.25">
      <c r="A75" s="60">
        <v>124</v>
      </c>
    </row>
    <row r="76" spans="1:20" x14ac:dyDescent="0.25">
      <c r="A76" s="60">
        <v>142.5</v>
      </c>
    </row>
    <row r="77" spans="1:20" x14ac:dyDescent="0.25">
      <c r="A77" s="60">
        <v>133</v>
      </c>
    </row>
    <row r="78" spans="1:20" x14ac:dyDescent="0.25">
      <c r="A78" s="60">
        <v>120</v>
      </c>
    </row>
    <row r="79" spans="1:20" x14ac:dyDescent="0.25">
      <c r="A79" s="60">
        <v>121</v>
      </c>
    </row>
    <row r="80" spans="1:20" x14ac:dyDescent="0.25">
      <c r="A80" s="60">
        <v>111</v>
      </c>
    </row>
    <row r="81" spans="1:1" x14ac:dyDescent="0.25">
      <c r="A81" s="60">
        <v>120</v>
      </c>
    </row>
    <row r="82" spans="1:1" x14ac:dyDescent="0.25">
      <c r="A82" s="60">
        <v>120</v>
      </c>
    </row>
    <row r="83" spans="1:1" x14ac:dyDescent="0.25">
      <c r="A83" s="60">
        <v>120.5</v>
      </c>
    </row>
    <row r="84" spans="1:1" x14ac:dyDescent="0.25">
      <c r="A84" s="60">
        <v>127</v>
      </c>
    </row>
    <row r="85" spans="1:1" x14ac:dyDescent="0.25">
      <c r="A85" s="60">
        <v>135</v>
      </c>
    </row>
    <row r="86" spans="1:1" x14ac:dyDescent="0.25">
      <c r="A86" s="60">
        <v>120.5</v>
      </c>
    </row>
    <row r="87" spans="1:1" x14ac:dyDescent="0.25">
      <c r="A87" s="60">
        <v>126</v>
      </c>
    </row>
    <row r="88" spans="1:1" x14ac:dyDescent="0.25">
      <c r="A88" s="60">
        <v>127</v>
      </c>
    </row>
    <row r="89" spans="1:1" x14ac:dyDescent="0.25">
      <c r="A89" s="60">
        <v>123</v>
      </c>
    </row>
    <row r="90" spans="1:1" x14ac:dyDescent="0.25">
      <c r="A90" s="60">
        <v>130</v>
      </c>
    </row>
    <row r="91" spans="1:1" x14ac:dyDescent="0.25">
      <c r="A91" s="60">
        <v>134</v>
      </c>
    </row>
    <row r="92" spans="1:1" x14ac:dyDescent="0.25">
      <c r="A92" s="60">
        <v>129</v>
      </c>
    </row>
    <row r="93" spans="1:1" x14ac:dyDescent="0.25">
      <c r="A93" s="60">
        <v>128</v>
      </c>
    </row>
    <row r="94" spans="1:1" x14ac:dyDescent="0.25">
      <c r="A94" s="60">
        <v>138</v>
      </c>
    </row>
    <row r="95" spans="1:1" x14ac:dyDescent="0.25">
      <c r="A95" s="60">
        <v>120</v>
      </c>
    </row>
    <row r="96" spans="1:1" x14ac:dyDescent="0.25">
      <c r="A96" s="60">
        <v>140</v>
      </c>
    </row>
    <row r="97" spans="1:1" x14ac:dyDescent="0.25">
      <c r="A97" s="60">
        <v>142</v>
      </c>
    </row>
    <row r="98" spans="1:1" x14ac:dyDescent="0.25">
      <c r="A98" s="60">
        <v>132</v>
      </c>
    </row>
    <row r="99" spans="1:1" x14ac:dyDescent="0.25">
      <c r="A99" s="60">
        <v>136</v>
      </c>
    </row>
    <row r="100" spans="1:1" x14ac:dyDescent="0.25">
      <c r="A100" s="60">
        <v>122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2020-12-15T16:25:09Z</dcterms:modified>
</cp:coreProperties>
</file>