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1678427-431C-4F4F-A3A4-137DF03C38F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D54" i="1"/>
  <c r="D56" i="1" s="1"/>
  <c r="E54" i="1"/>
  <c r="E55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E59" i="1" l="1"/>
  <c r="I58" i="1"/>
  <c r="E58" i="1"/>
  <c r="E57" i="1"/>
  <c r="I57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G82" i="1"/>
  <c r="G74" i="1"/>
  <c r="G70" i="1"/>
  <c r="J48" i="1"/>
  <c r="H48" i="1"/>
  <c r="F48" i="1"/>
  <c r="C48" i="1"/>
  <c r="D48" i="1"/>
  <c r="I48" i="1"/>
  <c r="G48" i="1"/>
  <c r="E48" i="1"/>
  <c r="J73" i="1" l="1"/>
  <c r="J69" i="1"/>
  <c r="J71" i="1"/>
  <c r="T4" i="1"/>
  <c r="S4" i="1"/>
  <c r="R4" i="1"/>
  <c r="Q4" i="1"/>
  <c r="P4" i="1"/>
  <c r="O4" i="1"/>
  <c r="N4" i="1"/>
  <c r="M4" i="1"/>
  <c r="N55" i="1" l="1"/>
  <c r="O55" i="1"/>
  <c r="S55" i="1"/>
  <c r="C10" i="1"/>
  <c r="M55" i="1"/>
  <c r="P55" i="1"/>
  <c r="R55" i="1"/>
  <c r="Q55" i="1"/>
  <c r="T55" i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6" i="1" l="1"/>
  <c r="J6" i="1" s="1"/>
  <c r="G8" i="1"/>
  <c r="J8" i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<sst xmlns="http://schemas.openxmlformats.org/spreadsheetml/2006/main" count="55" uniqueCount="36">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</sst>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4" fillId="0" borderId="0" xfId="0" applyFont="1"/>
    <xf numFmtId="2" fontId="4" fillId="2" borderId="11" xfId="0" applyNumberFormat="1" applyFont="1" applyFill="1" applyBorder="1" applyAlignment="1">
      <alignment horizontal="center" vertical="center" wrapText="1"/>
    </xf>
    <xf numFmtId="2" fontId="4" fillId="2" borderId="12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6" borderId="0" xfId="0" applyFill="1" applyBorder="1"/>
    <xf numFmtId="0" fontId="4" fillId="6" borderId="10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164" fontId="4" fillId="3" borderId="2" xfId="0" applyNumberFormat="1" applyFont="1" applyFill="1" applyBorder="1"/>
    <xf numFmtId="164" fontId="4" fillId="3" borderId="1" xfId="0" applyNumberFormat="1" applyFont="1" applyFill="1" applyBorder="1"/>
    <xf numFmtId="164" fontId="0" fillId="0" borderId="0" xfId="0" applyNumberFormat="1"/>
    <xf numFmtId="164" fontId="4" fillId="4" borderId="2" xfId="0" applyNumberFormat="1" applyFont="1" applyFill="1" applyBorder="1"/>
    <xf numFmtId="164" fontId="4" fillId="4" borderId="1" xfId="0" applyNumberFormat="1" applyFont="1" applyFill="1" applyBorder="1"/>
    <xf numFmtId="164" fontId="4" fillId="5" borderId="2" xfId="0" applyNumberFormat="1" applyFont="1" applyFill="1" applyBorder="1"/>
    <xf numFmtId="164" fontId="4" fillId="5" borderId="1" xfId="0" applyNumberFormat="1" applyFont="1" applyFill="1" applyBorder="1"/>
    <xf numFmtId="164" fontId="4" fillId="6" borderId="3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164" fontId="4" fillId="6" borderId="26" xfId="0" applyNumberFormat="1" applyFon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4" fontId="0" fillId="6" borderId="20" xfId="0" applyNumberFormat="1" applyFill="1" applyBorder="1" applyAlignment="1">
      <alignment horizontal="center" vertical="center"/>
    </xf>
    <xf numFmtId="164" fontId="0" fillId="6" borderId="27" xfId="0" applyNumberFormat="1" applyFill="1" applyBorder="1" applyAlignment="1">
      <alignment horizontal="center" vertical="center"/>
    </xf>
    <xf numFmtId="0" fontId="4" fillId="6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6" borderId="4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wrapText="1"/>
    </xf>
    <xf numFmtId="0" fontId="4" fillId="6" borderId="13" xfId="0" applyFont="1" applyFill="1" applyBorder="1" applyAlignment="1">
      <alignment horizontal="center" wrapText="1"/>
    </xf>
    <xf numFmtId="0" fontId="4" fillId="6" borderId="2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6" borderId="31" xfId="0" applyNumberFormat="1" applyFill="1" applyBorder="1" applyAlignment="1">
      <alignment horizontal="center"/>
    </xf>
    <xf numFmtId="0" fontId="0" fillId="6" borderId="0" xfId="0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7" borderId="2" xfId="0" applyNumberFormat="1" applyFill="1" applyBorder="1"/>
    <xf numFmtId="164" fontId="0" fillId="7" borderId="1" xfId="0" applyNumberFormat="1" applyFill="1" applyBorder="1"/>
    <xf numFmtId="2" fontId="4" fillId="6" borderId="16" xfId="0" applyNumberFormat="1" applyFont="1" applyFill="1" applyBorder="1" applyAlignment="1">
      <alignment horizontal="center" vertical="center"/>
    </xf>
    <xf numFmtId="2" fontId="4" fillId="6" borderId="17" xfId="0" applyNumberFormat="1" applyFont="1" applyFill="1" applyBorder="1" applyAlignment="1">
      <alignment horizontal="center" vertical="center"/>
    </xf>
    <xf numFmtId="2" fontId="4" fillId="6" borderId="18" xfId="0" applyNumberFormat="1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wrapText="1"/>
    </xf>
    <xf numFmtId="0" fontId="4" fillId="6" borderId="33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164" fontId="0" fillId="6" borderId="16" xfId="0" applyNumberFormat="1" applyFill="1" applyBorder="1" applyAlignment="1">
      <alignment horizontal="center" vertical="center"/>
    </xf>
    <xf numFmtId="164" fontId="0" fillId="6" borderId="17" xfId="0" applyNumberFormat="1" applyFill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29" xfId="0" applyFill="1" applyBorder="1"/>
    <xf numFmtId="0" fontId="0" fillId="6" borderId="0" xfId="0" applyFill="1" applyBorder="1" applyAlignment="1">
      <alignment horizontal="right" vertical="center"/>
    </xf>
    <xf numFmtId="0" fontId="0" fillId="6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4" fillId="2" borderId="22" xfId="0" applyFont="1" applyFill="1" applyBorder="1" applyAlignment="1">
      <alignment horizontal="center" wrapText="1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0" fillId="6" borderId="32" xfId="0" applyNumberFormat="1" applyFill="1" applyBorder="1" applyAlignment="1">
      <alignment horizontal="center"/>
    </xf>
    <xf numFmtId="164" fontId="0" fillId="6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2" fillId="3" borderId="2" xfId="0" applyNumberFormat="1" applyFont="1" applyFill="1" applyBorder="1"/>
    <xf numFmtId="0" fontId="0" fillId="8" borderId="9" xfId="0" applyFill="1" applyBorder="1"/>
    <xf numFmtId="0" fontId="0" fillId="4" borderId="9" xfId="0" applyFill="1" applyBorder="1"/>
    <xf numFmtId="0" fontId="4" fillId="2" borderId="11" xfId="0" applyFont="1" applyFill="1" applyBorder="1" applyAlignment="1">
      <alignment vertical="top" wrapText="1"/>
    </xf>
    <xf numFmtId="0" fontId="4" fillId="2" borderId="22" xfId="0" applyFont="1" applyFill="1" applyBorder="1" applyAlignment="1">
      <alignment vertical="top" wrapText="1"/>
    </xf>
    <xf numFmtId="2" fontId="4" fillId="4" borderId="1" xfId="0" applyNumberFormat="1" applyFont="1" applyFill="1" applyBorder="1"/>
    <xf numFmtId="2" fontId="4" fillId="6" borderId="10" xfId="0" applyNumberFormat="1" applyFont="1" applyFill="1" applyBorder="1" applyAlignment="1">
      <alignment horizontal="center" vertical="center" wrapText="1"/>
    </xf>
    <xf numFmtId="2" fontId="4" fillId="6" borderId="4" xfId="0" applyNumberFormat="1" applyFont="1" applyFill="1" applyBorder="1" applyAlignment="1">
      <alignment horizontal="center" vertical="center" wrapText="1"/>
    </xf>
    <xf numFmtId="2" fontId="4" fillId="6" borderId="5" xfId="0" applyNumberFormat="1" applyFont="1" applyFill="1" applyBorder="1" applyAlignment="1">
      <alignment horizontal="center" vertical="center" wrapText="1"/>
    </xf>
    <xf numFmtId="2" fontId="4" fillId="6" borderId="13" xfId="0" applyNumberFormat="1" applyFont="1" applyFill="1" applyBorder="1" applyAlignment="1">
      <alignment horizontal="center" vertical="center" wrapText="1"/>
    </xf>
    <xf numFmtId="2" fontId="4" fillId="6" borderId="14" xfId="0" applyNumberFormat="1" applyFont="1" applyFill="1" applyBorder="1" applyAlignment="1">
      <alignment horizontal="center" vertical="center" wrapText="1"/>
    </xf>
    <xf numFmtId="2" fontId="4" fillId="6" borderId="15" xfId="0" applyNumberFormat="1" applyFont="1" applyFill="1" applyBorder="1" applyAlignment="1">
      <alignment horizontal="center" vertical="center" wrapText="1"/>
    </xf>
    <xf numFmtId="2" fontId="0" fillId="2" borderId="9" xfId="0" applyNumberForma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9" borderId="0" xfId="0" applyFill="1"/>
    <xf numFmtId="0" fontId="4" fillId="9" borderId="0" xfId="0" applyFont="1" applyFill="1"/>
    <xf numFmtId="164" fontId="0" fillId="9" borderId="0" xfId="0" applyNumberFormat="1" applyFill="1"/>
    <xf numFmtId="164" fontId="4" fillId="9" borderId="0" xfId="0" applyNumberFormat="1" applyFont="1" applyFill="1"/>
    <xf numFmtId="164" fontId="3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4" fillId="8" borderId="2" xfId="0" applyNumberFormat="1" applyFont="1" applyFill="1" applyBorder="1"/>
    <xf numFmtId="164" fontId="4" fillId="8" borderId="1" xfId="0" applyNumberFormat="1" applyFont="1" applyFill="1" applyBorder="1"/>
    <xf numFmtId="0" fontId="6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6" fillId="9" borderId="0" xfId="0" applyFont="1" applyFill="1" applyAlignment="1">
      <alignment horizontal="left" vertical="top"/>
    </xf>
    <xf numFmtId="0" fontId="0" fillId="9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36.5</c:v>
                </c:pt>
                <c:pt idx="6">
                  <c:v>38</c:v>
                </c:pt>
                <c:pt idx="7">
                  <c:v>40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10.5</c:v>
                </c:pt>
                <c:pt idx="6">
                  <c:v>12.5</c:v>
                </c:pt>
                <c:pt idx="7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15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36.5</c:v>
                </c:pt>
                <c:pt idx="6">
                  <c:v>38</c:v>
                </c:pt>
                <c:pt idx="7">
                  <c:v>40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6.5869413328162079</c:v>
                </c:pt>
                <c:pt idx="1">
                  <c:v>7.4649756456470158</c:v>
                </c:pt>
                <c:pt idx="2">
                  <c:v>8.3430099584778254</c:v>
                </c:pt>
                <c:pt idx="3">
                  <c:v>9.2210442713086334</c:v>
                </c:pt>
                <c:pt idx="4">
                  <c:v>10.099078584139441</c:v>
                </c:pt>
                <c:pt idx="5">
                  <c:v>11.196621475177954</c:v>
                </c:pt>
                <c:pt idx="6">
                  <c:v>11.855147209801059</c:v>
                </c:pt>
                <c:pt idx="7">
                  <c:v>12.733181522631869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36.5</c:v>
                </c:pt>
                <c:pt idx="6">
                  <c:v>38</c:v>
                </c:pt>
                <c:pt idx="7">
                  <c:v>40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-405.5609279997924</c:v>
                </c:pt>
                <c:pt idx="1">
                  <c:v>-287.9684528140105</c:v>
                </c:pt>
                <c:pt idx="2">
                  <c:v>-170.37597762822864</c:v>
                </c:pt>
                <c:pt idx="3">
                  <c:v>-52.783502442446782</c:v>
                </c:pt>
                <c:pt idx="4">
                  <c:v>64.808972743335076</c:v>
                </c:pt>
                <c:pt idx="5">
                  <c:v>211.79956672556241</c:v>
                </c:pt>
                <c:pt idx="6">
                  <c:v>299.99392311489879</c:v>
                </c:pt>
                <c:pt idx="7">
                  <c:v>417.58639830068068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40"/>
          <c:min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410"/>
          <c:min val="-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36.5</c:v>
                </c:pt>
                <c:pt idx="6">
                  <c:v>38</c:v>
                </c:pt>
                <c:pt idx="7">
                  <c:v>40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10.5</c:v>
                </c:pt>
                <c:pt idx="6">
                  <c:v>12.5</c:v>
                </c:pt>
                <c:pt idx="7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36.5</c:v>
                </c:pt>
                <c:pt idx="6">
                  <c:v>38</c:v>
                </c:pt>
                <c:pt idx="7">
                  <c:v>40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6.1440043803613804</c:v>
                </c:pt>
                <c:pt idx="1">
                  <c:v>7.1474721664537331</c:v>
                </c:pt>
                <c:pt idx="2">
                  <c:v>8.1509399525460857</c:v>
                </c:pt>
                <c:pt idx="3">
                  <c:v>9.1544077386384384</c:v>
                </c:pt>
                <c:pt idx="4">
                  <c:v>10.157875524730789</c:v>
                </c:pt>
                <c:pt idx="5">
                  <c:v>11.412210257346233</c:v>
                </c:pt>
                <c:pt idx="6">
                  <c:v>12.164811096915498</c:v>
                </c:pt>
                <c:pt idx="7">
                  <c:v>13.168278883007849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ax val="15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36.5</c:v>
                </c:pt>
                <c:pt idx="6">
                  <c:v>38</c:v>
                </c:pt>
                <c:pt idx="7">
                  <c:v>40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10.5</c:v>
                </c:pt>
                <c:pt idx="6">
                  <c:v>12.5</c:v>
                </c:pt>
                <c:pt idx="7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36.5</c:v>
                </c:pt>
                <c:pt idx="6">
                  <c:v>38</c:v>
                </c:pt>
                <c:pt idx="7">
                  <c:v>40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7.3123701217100106</c:v>
                </c:pt>
                <c:pt idx="1">
                  <c:v>7.3048953684487046</c:v>
                </c:pt>
                <c:pt idx="2">
                  <c:v>7.6335553477158555</c:v>
                </c:pt>
                <c:pt idx="3">
                  <c:v>8.2983500595115061</c:v>
                </c:pt>
                <c:pt idx="4">
                  <c:v>9.2992795038356348</c:v>
                </c:pt>
                <c:pt idx="5">
                  <c:v>11.023130776858949</c:v>
                </c:pt>
                <c:pt idx="6">
                  <c:v>12.309542590069313</c:v>
                </c:pt>
                <c:pt idx="7">
                  <c:v>14.318876231978862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15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tabSelected="1" zoomScaleNormal="100" workbookViewId="0">
      <selection activeCell="A28" sqref="A28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93" t="s">
        <v>11</v>
      </c>
      <c r="C2" s="105">
        <v>7</v>
      </c>
      <c r="D2" s="106">
        <v>7.5</v>
      </c>
      <c r="E2" s="106">
        <v>8</v>
      </c>
      <c r="F2" s="106">
        <v>8.5</v>
      </c>
      <c r="G2" s="106">
        <v>9</v>
      </c>
      <c r="H2" s="106">
        <v>10.5</v>
      </c>
      <c r="I2" s="106">
        <v>12.5</v>
      </c>
      <c r="J2" s="107">
        <v>14.5</v>
      </c>
      <c r="L2" s="2" t="s">
        <v>2</v>
      </c>
      <c r="M2" s="96">
        <f t="shared" ref="M2:R3" si="0">POWER(C2-$C$6,2)</f>
        <v>679.25390625</v>
      </c>
      <c r="N2" s="97">
        <f t="shared" si="0"/>
        <v>653.44140625</v>
      </c>
      <c r="O2" s="97">
        <f t="shared" si="0"/>
        <v>628.12890625</v>
      </c>
      <c r="P2" s="97">
        <f t="shared" si="0"/>
        <v>603.31640625</v>
      </c>
      <c r="Q2" s="97">
        <f t="shared" si="0"/>
        <v>579.00390625</v>
      </c>
      <c r="R2" s="97">
        <f t="shared" si="0"/>
        <v>509.06640625</v>
      </c>
      <c r="S2" s="97">
        <f t="shared" ref="S2:T2" si="1">POWER(I2-$C$6,2)</f>
        <v>422.81640625</v>
      </c>
      <c r="T2" s="98">
        <f t="shared" si="1"/>
        <v>344.56640625</v>
      </c>
    </row>
    <row r="3" spans="2:20" ht="15.75" thickBot="1" x14ac:dyDescent="0.3">
      <c r="B3" s="94" t="s">
        <v>12</v>
      </c>
      <c r="C3" s="108">
        <v>26</v>
      </c>
      <c r="D3" s="109">
        <v>28</v>
      </c>
      <c r="E3" s="109">
        <v>30</v>
      </c>
      <c r="F3" s="109">
        <v>32</v>
      </c>
      <c r="G3" s="109">
        <v>34</v>
      </c>
      <c r="H3" s="109">
        <v>36.5</v>
      </c>
      <c r="I3" s="109">
        <v>38</v>
      </c>
      <c r="J3" s="110">
        <v>40</v>
      </c>
      <c r="L3" s="3" t="s">
        <v>3</v>
      </c>
      <c r="M3" s="99">
        <f t="shared" si="0"/>
        <v>49.87890625</v>
      </c>
      <c r="N3" s="100">
        <f t="shared" si="0"/>
        <v>25.62890625</v>
      </c>
      <c r="O3" s="100">
        <f t="shared" si="0"/>
        <v>9.37890625</v>
      </c>
      <c r="P3" s="100">
        <f t="shared" si="0"/>
        <v>1.12890625</v>
      </c>
      <c r="Q3" s="100">
        <f t="shared" si="0"/>
        <v>0.87890625</v>
      </c>
      <c r="R3" s="100">
        <f t="shared" si="0"/>
        <v>11.81640625</v>
      </c>
      <c r="S3" s="100">
        <f>POWER(I3-$C$6,2)</f>
        <v>24.37890625</v>
      </c>
      <c r="T3" s="101">
        <f>POWER(J3-$C$6,2)</f>
        <v>48.12890625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53">
        <f t="shared" ref="M4:T4" si="2">C2*C3</f>
        <v>182</v>
      </c>
      <c r="N4" s="54">
        <f t="shared" si="2"/>
        <v>210</v>
      </c>
      <c r="O4" s="54">
        <f t="shared" si="2"/>
        <v>240</v>
      </c>
      <c r="P4" s="54">
        <f t="shared" si="2"/>
        <v>272</v>
      </c>
      <c r="Q4" s="54">
        <f t="shared" si="2"/>
        <v>306</v>
      </c>
      <c r="R4" s="54">
        <f t="shared" si="2"/>
        <v>383.25</v>
      </c>
      <c r="S4" s="54">
        <f t="shared" si="2"/>
        <v>475</v>
      </c>
      <c r="T4" s="55">
        <f t="shared" si="2"/>
        <v>580</v>
      </c>
    </row>
    <row r="5" spans="2:20" ht="15.75" thickBot="1" x14ac:dyDescent="0.3">
      <c r="B5" s="111"/>
      <c r="C5" s="111"/>
      <c r="D5" s="111"/>
      <c r="E5" s="111"/>
      <c r="F5" s="111"/>
      <c r="G5" s="111"/>
      <c r="H5" s="111"/>
      <c r="I5" s="111"/>
      <c r="J5" s="111"/>
      <c r="M5" s="1"/>
      <c r="N5" s="1"/>
      <c r="O5" s="1"/>
      <c r="P5" s="1"/>
    </row>
    <row r="6" spans="2:20" ht="15.75" thickBot="1" x14ac:dyDescent="0.3">
      <c r="B6" s="16" t="s">
        <v>1</v>
      </c>
      <c r="C6" s="17">
        <f>SUM(C3:J3)/8</f>
        <v>33.0625</v>
      </c>
      <c r="D6" s="113"/>
      <c r="E6" s="111"/>
      <c r="F6" s="19" t="s">
        <v>4</v>
      </c>
      <c r="G6" s="20">
        <f>SUM(M3:T3)/7</f>
        <v>24.459821428571427</v>
      </c>
      <c r="H6" s="111"/>
      <c r="I6" s="21" t="s">
        <v>10</v>
      </c>
      <c r="J6" s="22">
        <f>SQRT(G6)</f>
        <v>4.9456871543367384</v>
      </c>
      <c r="L6" s="111"/>
      <c r="M6" s="112"/>
      <c r="N6" s="112"/>
      <c r="O6" s="112"/>
      <c r="P6" s="115" t="s">
        <v>13</v>
      </c>
      <c r="Q6" s="116">
        <f>G10*J8/J6</f>
        <v>0.43901715641540429</v>
      </c>
      <c r="R6" s="113"/>
      <c r="S6" s="117" t="s">
        <v>14</v>
      </c>
      <c r="T6" s="116">
        <f>C8-Q6*C6</f>
        <v>-4.8275047339843038</v>
      </c>
    </row>
    <row r="7" spans="2:20" ht="15.75" thickBot="1" x14ac:dyDescent="0.3">
      <c r="B7" s="113"/>
      <c r="C7" s="113"/>
      <c r="D7" s="113"/>
      <c r="E7" s="113"/>
      <c r="F7" s="113"/>
      <c r="G7" s="113"/>
      <c r="H7" s="113"/>
      <c r="I7" s="113"/>
      <c r="J7" s="111"/>
      <c r="L7" s="111"/>
      <c r="M7" s="112"/>
      <c r="N7" s="112"/>
      <c r="O7" s="112"/>
      <c r="P7" s="114"/>
      <c r="Q7" s="113"/>
      <c r="R7" s="113"/>
      <c r="S7" s="113"/>
      <c r="T7" s="113"/>
    </row>
    <row r="8" spans="2:20" ht="15.75" thickBot="1" x14ac:dyDescent="0.3">
      <c r="B8" s="16" t="s">
        <v>0</v>
      </c>
      <c r="C8" s="17">
        <f>SUM(C2:J2)/8</f>
        <v>9.6875</v>
      </c>
      <c r="D8" s="114"/>
      <c r="E8" s="111"/>
      <c r="F8" s="19" t="s">
        <v>5</v>
      </c>
      <c r="G8" s="95">
        <f>SUM(M2:T2)/7</f>
        <v>631.37053571428567</v>
      </c>
      <c r="H8" s="111"/>
      <c r="I8" s="21" t="s">
        <v>9</v>
      </c>
      <c r="J8" s="22">
        <f>SQRT(G8)</f>
        <v>25.127087688673466</v>
      </c>
      <c r="K8" s="1"/>
      <c r="L8" s="112"/>
      <c r="M8" s="112"/>
      <c r="N8" s="112"/>
      <c r="O8" s="112"/>
      <c r="P8" s="115" t="s">
        <v>15</v>
      </c>
      <c r="Q8" s="116">
        <f>G10*J6/J8</f>
        <v>1.7007890996768648E-2</v>
      </c>
      <c r="R8" s="113"/>
      <c r="S8" s="117" t="s">
        <v>16</v>
      </c>
      <c r="T8" s="116">
        <f>C6-Q8*C8</f>
        <v>32.897736055968807</v>
      </c>
    </row>
    <row r="9" spans="2:20" ht="15.75" thickBot="1" x14ac:dyDescent="0.3">
      <c r="B9" s="113"/>
      <c r="C9" s="113"/>
      <c r="D9" s="114"/>
      <c r="E9" s="113"/>
      <c r="F9" s="113"/>
      <c r="G9" s="114"/>
      <c r="H9" s="113"/>
      <c r="I9" s="113"/>
      <c r="J9" s="112"/>
      <c r="M9" s="1"/>
      <c r="N9" s="1"/>
      <c r="O9" s="1"/>
      <c r="P9" s="1"/>
    </row>
    <row r="10" spans="2:20" ht="15.75" thickBot="1" x14ac:dyDescent="0.3">
      <c r="B10" s="90" t="s">
        <v>8</v>
      </c>
      <c r="C10" s="17">
        <f>SUM(M4:T4)/8</f>
        <v>331.03125</v>
      </c>
      <c r="D10" s="114"/>
      <c r="E10" s="114"/>
      <c r="F10" s="118" t="s">
        <v>6</v>
      </c>
      <c r="G10" s="119">
        <f>(C10-C6*C8)/(J6*J8)</f>
        <v>8.6410392557981872E-2</v>
      </c>
      <c r="H10" s="111"/>
      <c r="I10" s="111"/>
      <c r="J10" s="111"/>
      <c r="K10" s="1"/>
      <c r="L10" s="102" t="s">
        <v>17</v>
      </c>
      <c r="M10" s="29">
        <f>C3</f>
        <v>26</v>
      </c>
      <c r="N10" s="29">
        <f t="shared" ref="N10:T10" si="3">D3</f>
        <v>28</v>
      </c>
      <c r="O10" s="29">
        <f t="shared" si="3"/>
        <v>30</v>
      </c>
      <c r="P10" s="29">
        <f t="shared" si="3"/>
        <v>32</v>
      </c>
      <c r="Q10" s="29">
        <f t="shared" si="3"/>
        <v>34</v>
      </c>
      <c r="R10" s="29">
        <f t="shared" si="3"/>
        <v>36.5</v>
      </c>
      <c r="S10" s="29">
        <f t="shared" si="3"/>
        <v>38</v>
      </c>
      <c r="T10" s="66">
        <f t="shared" si="3"/>
        <v>40</v>
      </c>
    </row>
    <row r="11" spans="2:20" x14ac:dyDescent="0.25">
      <c r="B11" s="111"/>
      <c r="C11" s="111"/>
      <c r="D11" s="112"/>
      <c r="E11" s="111"/>
      <c r="F11" s="111"/>
      <c r="G11" s="112"/>
      <c r="H11" s="111"/>
      <c r="I11" s="111"/>
      <c r="J11" s="112"/>
      <c r="L11" s="103" t="s">
        <v>18</v>
      </c>
      <c r="M11" s="23">
        <f>$Q$6*M10+$T$6</f>
        <v>6.5869413328162079</v>
      </c>
      <c r="N11" s="24">
        <f t="shared" ref="N11:T11" si="4">$Q$6*N10+$T$6</f>
        <v>7.4649756456470158</v>
      </c>
      <c r="O11" s="24">
        <f t="shared" si="4"/>
        <v>8.3430099584778254</v>
      </c>
      <c r="P11" s="24">
        <f t="shared" si="4"/>
        <v>9.2210442713086334</v>
      </c>
      <c r="Q11" s="24">
        <f t="shared" si="4"/>
        <v>10.099078584139441</v>
      </c>
      <c r="R11" s="24">
        <f t="shared" si="4"/>
        <v>11.196621475177954</v>
      </c>
      <c r="S11" s="24">
        <f t="shared" si="4"/>
        <v>11.855147209801059</v>
      </c>
      <c r="T11" s="25">
        <f t="shared" si="4"/>
        <v>12.733181522631869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04" t="s">
        <v>19</v>
      </c>
      <c r="M12" s="26">
        <f>(M10-$T$8)/$Q$8</f>
        <v>-405.5609279997924</v>
      </c>
      <c r="N12" s="27">
        <f t="shared" ref="N12:T12" si="5">(N10-$T$8)/$Q$8</f>
        <v>-287.9684528140105</v>
      </c>
      <c r="O12" s="27">
        <f t="shared" si="5"/>
        <v>-170.37597762822864</v>
      </c>
      <c r="P12" s="27">
        <f t="shared" si="5"/>
        <v>-52.783502442446782</v>
      </c>
      <c r="Q12" s="27">
        <f t="shared" si="5"/>
        <v>64.808972743335076</v>
      </c>
      <c r="R12" s="27">
        <f t="shared" si="5"/>
        <v>211.79956672556241</v>
      </c>
      <c r="S12" s="27">
        <f t="shared" si="5"/>
        <v>299.99392311489879</v>
      </c>
      <c r="T12" s="28">
        <f t="shared" si="5"/>
        <v>417.58639830068068</v>
      </c>
    </row>
    <row r="30" spans="1:21" x14ac:dyDescent="0.25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1" x14ac:dyDescent="0.25">
      <c r="A31" s="111"/>
      <c r="B31" s="122" t="s">
        <v>25</v>
      </c>
      <c r="C31" s="122"/>
      <c r="D31" s="122"/>
      <c r="E31" s="111"/>
      <c r="F31" s="111"/>
      <c r="G31" s="111"/>
      <c r="H31" s="111"/>
      <c r="I31" s="111"/>
      <c r="J31" s="111"/>
      <c r="K31" s="123"/>
      <c r="L31" s="111"/>
      <c r="M31" s="111"/>
      <c r="N31" s="111"/>
      <c r="O31" s="111"/>
      <c r="P31" s="111"/>
      <c r="Q31" s="111"/>
      <c r="R31" s="111"/>
      <c r="S31" s="111"/>
      <c r="T31" s="111"/>
      <c r="U31" s="111"/>
    </row>
    <row r="32" spans="1:21" ht="15.75" thickBot="1" x14ac:dyDescent="0.3">
      <c r="B32" s="30"/>
      <c r="C32" s="30"/>
      <c r="D32" s="30"/>
      <c r="E32" s="30"/>
      <c r="F32" s="30"/>
      <c r="G32" s="30"/>
      <c r="H32" s="30"/>
      <c r="I32" s="30"/>
      <c r="J32" s="30"/>
      <c r="K32" s="49"/>
    </row>
    <row r="33" spans="2:11" x14ac:dyDescent="0.25">
      <c r="B33" s="38" t="s">
        <v>11</v>
      </c>
      <c r="C33" s="35">
        <f t="shared" ref="C33:J34" si="6">C2</f>
        <v>7</v>
      </c>
      <c r="D33" s="35">
        <f t="shared" si="6"/>
        <v>7.5</v>
      </c>
      <c r="E33" s="35">
        <f t="shared" si="6"/>
        <v>8</v>
      </c>
      <c r="F33" s="35">
        <f t="shared" si="6"/>
        <v>8.5</v>
      </c>
      <c r="G33" s="35">
        <f t="shared" si="6"/>
        <v>9</v>
      </c>
      <c r="H33" s="35">
        <f t="shared" si="6"/>
        <v>10.5</v>
      </c>
      <c r="I33" s="35">
        <f t="shared" si="6"/>
        <v>12.5</v>
      </c>
      <c r="J33" s="56">
        <f t="shared" si="6"/>
        <v>14.5</v>
      </c>
      <c r="K33" s="50"/>
    </row>
    <row r="34" spans="2:11" ht="15.75" thickBot="1" x14ac:dyDescent="0.3">
      <c r="B34" s="39" t="s">
        <v>12</v>
      </c>
      <c r="C34" s="36">
        <f t="shared" si="6"/>
        <v>26</v>
      </c>
      <c r="D34" s="36">
        <f t="shared" si="6"/>
        <v>28</v>
      </c>
      <c r="E34" s="36">
        <f t="shared" si="6"/>
        <v>30</v>
      </c>
      <c r="F34" s="36">
        <f t="shared" si="6"/>
        <v>32</v>
      </c>
      <c r="G34" s="36">
        <f t="shared" si="6"/>
        <v>34</v>
      </c>
      <c r="H34" s="36">
        <f t="shared" si="6"/>
        <v>36.5</v>
      </c>
      <c r="I34" s="36">
        <f t="shared" si="6"/>
        <v>38</v>
      </c>
      <c r="J34" s="57">
        <f t="shared" si="6"/>
        <v>40</v>
      </c>
      <c r="K34" s="50"/>
    </row>
    <row r="35" spans="2:11" x14ac:dyDescent="0.25">
      <c r="B35" s="40" t="s">
        <v>20</v>
      </c>
      <c r="C35" s="35">
        <f>POWER(C34,2)</f>
        <v>676</v>
      </c>
      <c r="D35" s="31">
        <f t="shared" ref="D35:J35" si="7">POWER(D34,2)</f>
        <v>784</v>
      </c>
      <c r="E35" s="31">
        <f t="shared" si="7"/>
        <v>900</v>
      </c>
      <c r="F35" s="31">
        <f t="shared" si="7"/>
        <v>1024</v>
      </c>
      <c r="G35" s="31">
        <f t="shared" si="7"/>
        <v>1156</v>
      </c>
      <c r="H35" s="31">
        <f t="shared" si="7"/>
        <v>1332.25</v>
      </c>
      <c r="I35" s="31">
        <f t="shared" si="7"/>
        <v>1444</v>
      </c>
      <c r="J35" s="34">
        <f t="shared" si="7"/>
        <v>1600</v>
      </c>
      <c r="K35" s="50"/>
    </row>
    <row r="36" spans="2:11" ht="15.75" thickBot="1" x14ac:dyDescent="0.3">
      <c r="B36" s="41" t="s">
        <v>7</v>
      </c>
      <c r="C36" s="37">
        <f>C33*C34</f>
        <v>182</v>
      </c>
      <c r="D36" s="32">
        <f t="shared" ref="D36:J36" si="8">D33*D34</f>
        <v>210</v>
      </c>
      <c r="E36" s="32">
        <f t="shared" si="8"/>
        <v>240</v>
      </c>
      <c r="F36" s="32">
        <f t="shared" si="8"/>
        <v>272</v>
      </c>
      <c r="G36" s="32">
        <f t="shared" si="8"/>
        <v>306</v>
      </c>
      <c r="H36" s="32">
        <f t="shared" si="8"/>
        <v>383.25</v>
      </c>
      <c r="I36" s="32">
        <f t="shared" si="8"/>
        <v>475</v>
      </c>
      <c r="J36" s="33">
        <f t="shared" si="8"/>
        <v>580</v>
      </c>
      <c r="K36" s="50"/>
    </row>
    <row r="37" spans="2:11" ht="15.75" thickBot="1" x14ac:dyDescent="0.3"/>
    <row r="38" spans="2:11" ht="15.75" thickBot="1" x14ac:dyDescent="0.3">
      <c r="E38" s="79">
        <f>SUM(C34:J34)</f>
        <v>264.5</v>
      </c>
      <c r="F38" s="79">
        <v>8</v>
      </c>
      <c r="G38" s="80">
        <f>SUM(C33:J33)</f>
        <v>77.5</v>
      </c>
      <c r="I38" s="44" t="s">
        <v>21</v>
      </c>
      <c r="J38" s="45">
        <f>E38*F40-F38*E40</f>
        <v>-1369.75</v>
      </c>
    </row>
    <row r="39" spans="2:11" ht="15.75" thickBot="1" x14ac:dyDescent="0.3">
      <c r="E39" s="79"/>
      <c r="F39" s="79"/>
      <c r="G39" s="80"/>
      <c r="K39" s="42"/>
    </row>
    <row r="40" spans="2:11" ht="15.75" thickBot="1" x14ac:dyDescent="0.3">
      <c r="E40" s="79">
        <f>SUM(C35:J35)</f>
        <v>8916.25</v>
      </c>
      <c r="F40" s="79">
        <f>SUM(C34:J34)</f>
        <v>264.5</v>
      </c>
      <c r="G40" s="80">
        <f>SUM(C36:J36)</f>
        <v>2648.25</v>
      </c>
      <c r="I40" s="44" t="s">
        <v>22</v>
      </c>
      <c r="J40" s="45">
        <f>G38*F40-F38*G40</f>
        <v>-687.25</v>
      </c>
    </row>
    <row r="41" spans="2:11" ht="15.75" thickBot="1" x14ac:dyDescent="0.3">
      <c r="I41" s="44" t="s">
        <v>23</v>
      </c>
      <c r="J41" s="45">
        <f>E38*G40-G38*E40</f>
        <v>9452.75</v>
      </c>
      <c r="K41" s="42"/>
    </row>
    <row r="42" spans="2:11" ht="15.75" thickBot="1" x14ac:dyDescent="0.3"/>
    <row r="43" spans="2:11" ht="15.75" thickBot="1" x14ac:dyDescent="0.3">
      <c r="F43" s="51" t="s">
        <v>13</v>
      </c>
      <c r="G43" s="52">
        <f>J40/J38</f>
        <v>0.50173389304617633</v>
      </c>
      <c r="H43" s="18"/>
      <c r="I43" s="51" t="s">
        <v>14</v>
      </c>
      <c r="J43" s="52">
        <f>J41/J38</f>
        <v>-6.9010768388392041</v>
      </c>
    </row>
    <row r="45" spans="2:11" ht="15.75" thickBot="1" x14ac:dyDescent="0.3"/>
    <row r="46" spans="2:11" x14ac:dyDescent="0.25">
      <c r="B46" s="38" t="s">
        <v>11</v>
      </c>
      <c r="C46" s="8">
        <f>C2</f>
        <v>7</v>
      </c>
      <c r="D46" s="5">
        <f t="shared" ref="D46:J46" si="9">D2</f>
        <v>7.5</v>
      </c>
      <c r="E46" s="5">
        <f t="shared" si="9"/>
        <v>8</v>
      </c>
      <c r="F46" s="5">
        <f t="shared" si="9"/>
        <v>8.5</v>
      </c>
      <c r="G46" s="5">
        <f t="shared" si="9"/>
        <v>9</v>
      </c>
      <c r="H46" s="5">
        <f t="shared" si="9"/>
        <v>10.5</v>
      </c>
      <c r="I46" s="5">
        <f t="shared" si="9"/>
        <v>12.5</v>
      </c>
      <c r="J46" s="58">
        <f t="shared" si="9"/>
        <v>14.5</v>
      </c>
    </row>
    <row r="47" spans="2:11" ht="15.75" thickBot="1" x14ac:dyDescent="0.3">
      <c r="B47" s="39" t="s">
        <v>12</v>
      </c>
      <c r="C47" s="60">
        <f>C3</f>
        <v>26</v>
      </c>
      <c r="D47" s="61">
        <f t="shared" ref="D47:J47" si="10">D3</f>
        <v>28</v>
      </c>
      <c r="E47" s="61">
        <f t="shared" si="10"/>
        <v>30</v>
      </c>
      <c r="F47" s="61">
        <f t="shared" si="10"/>
        <v>32</v>
      </c>
      <c r="G47" s="61">
        <f t="shared" si="10"/>
        <v>34</v>
      </c>
      <c r="H47" s="61">
        <f t="shared" si="10"/>
        <v>36.5</v>
      </c>
      <c r="I47" s="61">
        <f t="shared" si="10"/>
        <v>38</v>
      </c>
      <c r="J47" s="62">
        <f t="shared" si="10"/>
        <v>40</v>
      </c>
    </row>
    <row r="48" spans="2:11" ht="15.75" thickBot="1" x14ac:dyDescent="0.3">
      <c r="B48" s="46" t="s">
        <v>24</v>
      </c>
      <c r="C48" s="63">
        <f t="shared" ref="C48:J48" si="11">$G$43*C47+$J$43</f>
        <v>6.1440043803613804</v>
      </c>
      <c r="D48" s="64">
        <f t="shared" si="11"/>
        <v>7.1474721664537331</v>
      </c>
      <c r="E48" s="64">
        <f t="shared" si="11"/>
        <v>8.1509399525460857</v>
      </c>
      <c r="F48" s="64">
        <f t="shared" si="11"/>
        <v>9.1544077386384384</v>
      </c>
      <c r="G48" s="64">
        <f t="shared" si="11"/>
        <v>10.157875524730789</v>
      </c>
      <c r="H48" s="64">
        <f t="shared" si="11"/>
        <v>11.412210257346233</v>
      </c>
      <c r="I48" s="64">
        <f t="shared" si="11"/>
        <v>12.164811096915498</v>
      </c>
      <c r="J48" s="65">
        <f t="shared" si="11"/>
        <v>13.168278883007849</v>
      </c>
    </row>
    <row r="50" spans="1:20" x14ac:dyDescent="0.25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</row>
    <row r="51" spans="1:20" x14ac:dyDescent="0.25">
      <c r="A51" s="111"/>
      <c r="B51" s="120" t="s">
        <v>26</v>
      </c>
      <c r="C51" s="121"/>
      <c r="D51" s="12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</row>
    <row r="52" spans="1:20" ht="15.75" thickBot="1" x14ac:dyDescent="0.3"/>
    <row r="53" spans="1:20" x14ac:dyDescent="0.25">
      <c r="B53" s="67" t="s">
        <v>11</v>
      </c>
      <c r="C53" s="69">
        <f>C2</f>
        <v>7</v>
      </c>
      <c r="D53" s="70">
        <f t="shared" ref="D53:J53" si="12">D2</f>
        <v>7.5</v>
      </c>
      <c r="E53" s="70">
        <f t="shared" si="12"/>
        <v>8</v>
      </c>
      <c r="F53" s="70">
        <f t="shared" si="12"/>
        <v>8.5</v>
      </c>
      <c r="G53" s="70">
        <f t="shared" si="12"/>
        <v>9</v>
      </c>
      <c r="H53" s="70">
        <f t="shared" si="12"/>
        <v>10.5</v>
      </c>
      <c r="I53" s="70">
        <f t="shared" si="12"/>
        <v>12.5</v>
      </c>
      <c r="J53" s="71">
        <f t="shared" si="12"/>
        <v>14.5</v>
      </c>
      <c r="L53" s="38" t="s">
        <v>11</v>
      </c>
      <c r="M53" s="84">
        <f t="shared" ref="M53:T54" si="13">C2</f>
        <v>7</v>
      </c>
      <c r="N53" s="85">
        <f t="shared" si="13"/>
        <v>7.5</v>
      </c>
      <c r="O53" s="85">
        <f t="shared" si="13"/>
        <v>8</v>
      </c>
      <c r="P53" s="85">
        <f t="shared" si="13"/>
        <v>8.5</v>
      </c>
      <c r="Q53" s="85">
        <f t="shared" si="13"/>
        <v>9</v>
      </c>
      <c r="R53" s="85">
        <f t="shared" si="13"/>
        <v>10.5</v>
      </c>
      <c r="S53" s="85">
        <f t="shared" si="13"/>
        <v>12.5</v>
      </c>
      <c r="T53" s="86">
        <f t="shared" si="13"/>
        <v>14.5</v>
      </c>
    </row>
    <row r="54" spans="1:20" ht="15.75" thickBot="1" x14ac:dyDescent="0.3">
      <c r="B54" s="68" t="s">
        <v>12</v>
      </c>
      <c r="C54" s="12">
        <f>C3</f>
        <v>26</v>
      </c>
      <c r="D54" s="13">
        <f t="shared" ref="D54:J54" si="14">D3</f>
        <v>28</v>
      </c>
      <c r="E54" s="13">
        <f t="shared" si="14"/>
        <v>30</v>
      </c>
      <c r="F54" s="13">
        <f t="shared" si="14"/>
        <v>32</v>
      </c>
      <c r="G54" s="13">
        <f t="shared" si="14"/>
        <v>34</v>
      </c>
      <c r="H54" s="13">
        <f t="shared" si="14"/>
        <v>36.5</v>
      </c>
      <c r="I54" s="13">
        <f t="shared" si="14"/>
        <v>38</v>
      </c>
      <c r="J54" s="14">
        <f t="shared" si="14"/>
        <v>40</v>
      </c>
      <c r="L54" s="83" t="s">
        <v>12</v>
      </c>
      <c r="M54" s="9">
        <f t="shared" si="13"/>
        <v>26</v>
      </c>
      <c r="N54" s="10">
        <f t="shared" si="13"/>
        <v>28</v>
      </c>
      <c r="O54" s="10">
        <f t="shared" si="13"/>
        <v>30</v>
      </c>
      <c r="P54" s="10">
        <f t="shared" si="13"/>
        <v>32</v>
      </c>
      <c r="Q54" s="10">
        <f t="shared" si="13"/>
        <v>34</v>
      </c>
      <c r="R54" s="10">
        <f t="shared" si="13"/>
        <v>36.5</v>
      </c>
      <c r="S54" s="10">
        <f t="shared" si="13"/>
        <v>38</v>
      </c>
      <c r="T54" s="11">
        <f t="shared" si="13"/>
        <v>40</v>
      </c>
    </row>
    <row r="55" spans="1:20" ht="15.75" thickBot="1" x14ac:dyDescent="0.3">
      <c r="B55" s="72" t="s">
        <v>20</v>
      </c>
      <c r="C55" s="73">
        <f>POWER(C54,2)</f>
        <v>676</v>
      </c>
      <c r="D55" s="73">
        <f t="shared" ref="D55:J55" si="15">POWER(D54,2)</f>
        <v>784</v>
      </c>
      <c r="E55" s="73">
        <f t="shared" si="15"/>
        <v>900</v>
      </c>
      <c r="F55" s="73">
        <f t="shared" si="15"/>
        <v>1024</v>
      </c>
      <c r="G55" s="73">
        <f t="shared" si="15"/>
        <v>1156</v>
      </c>
      <c r="H55" s="73">
        <f t="shared" si="15"/>
        <v>1332.25</v>
      </c>
      <c r="I55" s="73">
        <f t="shared" si="15"/>
        <v>1444</v>
      </c>
      <c r="J55" s="76">
        <f t="shared" si="15"/>
        <v>1600</v>
      </c>
      <c r="L55" s="89" t="s">
        <v>35</v>
      </c>
      <c r="M55" s="47">
        <f>$J$69*POWER(M54,2)+$J$71*M54+$J$73</f>
        <v>7.3123701217100106</v>
      </c>
      <c r="N55" s="87">
        <f t="shared" ref="N55:T55" si="16">$J$69*POWER(N54,2)+$J$71*N54+$J$73</f>
        <v>7.3048953684487046</v>
      </c>
      <c r="O55" s="87">
        <f t="shared" si="16"/>
        <v>7.6335553477158555</v>
      </c>
      <c r="P55" s="87">
        <f t="shared" si="16"/>
        <v>8.2983500595115061</v>
      </c>
      <c r="Q55" s="87">
        <f t="shared" si="16"/>
        <v>9.2992795038356348</v>
      </c>
      <c r="R55" s="87">
        <f t="shared" si="16"/>
        <v>11.023130776858949</v>
      </c>
      <c r="S55" s="87">
        <f t="shared" si="16"/>
        <v>12.309542590069313</v>
      </c>
      <c r="T55" s="88">
        <f t="shared" si="16"/>
        <v>14.318876231978862</v>
      </c>
    </row>
    <row r="56" spans="1:20" x14ac:dyDescent="0.25">
      <c r="B56" s="74" t="s">
        <v>27</v>
      </c>
      <c r="C56" s="75">
        <f>POWER(C54,3)</f>
        <v>17576</v>
      </c>
      <c r="D56" s="75">
        <f t="shared" ref="D56:J56" si="17">POWER(D54,3)</f>
        <v>21952</v>
      </c>
      <c r="E56" s="75">
        <f t="shared" si="17"/>
        <v>27000</v>
      </c>
      <c r="F56" s="75">
        <f t="shared" si="17"/>
        <v>32768</v>
      </c>
      <c r="G56" s="75">
        <f t="shared" si="17"/>
        <v>39304</v>
      </c>
      <c r="H56" s="75">
        <f t="shared" si="17"/>
        <v>48627.125</v>
      </c>
      <c r="I56" s="75">
        <f t="shared" si="17"/>
        <v>54872</v>
      </c>
      <c r="J56" s="77">
        <f t="shared" si="17"/>
        <v>64000</v>
      </c>
    </row>
    <row r="57" spans="1:20" x14ac:dyDescent="0.25">
      <c r="B57" s="74" t="s">
        <v>28</v>
      </c>
      <c r="C57" s="75">
        <f>POWER(C54,4)</f>
        <v>456976</v>
      </c>
      <c r="D57" s="75">
        <f t="shared" ref="D57:J57" si="18">POWER(D54,4)</f>
        <v>614656</v>
      </c>
      <c r="E57" s="75">
        <f t="shared" si="18"/>
        <v>810000</v>
      </c>
      <c r="F57" s="75">
        <f t="shared" si="18"/>
        <v>1048576</v>
      </c>
      <c r="G57" s="75">
        <f t="shared" si="18"/>
        <v>1336336</v>
      </c>
      <c r="H57" s="75">
        <f t="shared" si="18"/>
        <v>1774890.0625</v>
      </c>
      <c r="I57" s="75">
        <f t="shared" si="18"/>
        <v>2085136</v>
      </c>
      <c r="J57" s="77">
        <f t="shared" si="18"/>
        <v>2560000</v>
      </c>
    </row>
    <row r="58" spans="1:20" x14ac:dyDescent="0.25">
      <c r="B58" s="74" t="s">
        <v>7</v>
      </c>
      <c r="C58" s="75">
        <f>C54*C53</f>
        <v>182</v>
      </c>
      <c r="D58" s="75">
        <f t="shared" ref="D58:J58" si="19">D54*D53</f>
        <v>210</v>
      </c>
      <c r="E58" s="75">
        <f t="shared" si="19"/>
        <v>240</v>
      </c>
      <c r="F58" s="75">
        <f t="shared" si="19"/>
        <v>272</v>
      </c>
      <c r="G58" s="75">
        <f t="shared" si="19"/>
        <v>306</v>
      </c>
      <c r="H58" s="75">
        <f t="shared" si="19"/>
        <v>383.25</v>
      </c>
      <c r="I58" s="75">
        <f t="shared" si="19"/>
        <v>475</v>
      </c>
      <c r="J58" s="77">
        <f t="shared" si="19"/>
        <v>580</v>
      </c>
    </row>
    <row r="59" spans="1:20" ht="15.75" thickBot="1" x14ac:dyDescent="0.3">
      <c r="B59" s="59" t="s">
        <v>29</v>
      </c>
      <c r="C59" s="12">
        <f>C55*C53</f>
        <v>4732</v>
      </c>
      <c r="D59" s="12">
        <f t="shared" ref="D59:J59" si="20">D55*D53</f>
        <v>5880</v>
      </c>
      <c r="E59" s="12">
        <f t="shared" si="20"/>
        <v>7200</v>
      </c>
      <c r="F59" s="12">
        <f t="shared" si="20"/>
        <v>8704</v>
      </c>
      <c r="G59" s="12">
        <f t="shared" si="20"/>
        <v>10404</v>
      </c>
      <c r="H59" s="12">
        <f t="shared" si="20"/>
        <v>13988.625</v>
      </c>
      <c r="I59" s="12">
        <f t="shared" si="20"/>
        <v>18050</v>
      </c>
      <c r="J59" s="15">
        <f t="shared" si="20"/>
        <v>23200</v>
      </c>
    </row>
    <row r="62" spans="1:20" x14ac:dyDescent="0.25">
      <c r="G62" s="48">
        <f>SUM(C57:J57)</f>
        <v>10686570.0625</v>
      </c>
      <c r="H62" s="48">
        <f>SUM(C56:J56)</f>
        <v>306099.125</v>
      </c>
      <c r="I62" s="48">
        <f>SUM(C55:J55)</f>
        <v>8916.25</v>
      </c>
      <c r="J62" s="78">
        <f>SUM(C59:J59)</f>
        <v>92158.625</v>
      </c>
    </row>
    <row r="63" spans="1:20" x14ac:dyDescent="0.25">
      <c r="G63" s="48"/>
      <c r="H63" s="48"/>
      <c r="I63" s="48"/>
      <c r="J63" s="78"/>
    </row>
    <row r="64" spans="1:20" x14ac:dyDescent="0.25">
      <c r="G64" s="48">
        <f>SUM(C56:J56)</f>
        <v>306099.125</v>
      </c>
      <c r="H64" s="48">
        <f>SUM(C55:J55)</f>
        <v>8916.25</v>
      </c>
      <c r="I64" s="48">
        <f>SUM(C54:J54)</f>
        <v>264.5</v>
      </c>
      <c r="J64" s="78">
        <f>SUM(C58:J58)</f>
        <v>2648.25</v>
      </c>
    </row>
    <row r="65" spans="2:10" x14ac:dyDescent="0.25">
      <c r="G65" s="7"/>
      <c r="H65" s="7"/>
      <c r="I65" s="7"/>
      <c r="J65" s="78"/>
    </row>
    <row r="66" spans="2:10" x14ac:dyDescent="0.25">
      <c r="G66" s="48">
        <f>SUM(C55:J55)</f>
        <v>8916.25</v>
      </c>
      <c r="H66" s="48">
        <f>SUM(C54:J54)</f>
        <v>264.5</v>
      </c>
      <c r="I66" s="48">
        <v>8</v>
      </c>
      <c r="J66" s="78">
        <f>SUM(C53:J53)</f>
        <v>77.5</v>
      </c>
    </row>
    <row r="68" spans="2:10" ht="15.75" thickBot="1" x14ac:dyDescent="0.3"/>
    <row r="69" spans="2:10" ht="15.75" thickBot="1" x14ac:dyDescent="0.3">
      <c r="C69" s="48">
        <f>G62</f>
        <v>10686570.0625</v>
      </c>
      <c r="D69" s="48">
        <f>H62</f>
        <v>306099.125</v>
      </c>
      <c r="E69" s="48">
        <f>I62</f>
        <v>8916.25</v>
      </c>
      <c r="I69" s="81" t="s">
        <v>34</v>
      </c>
      <c r="J69" s="82">
        <f>G74/G70</f>
        <v>4.2016841566059879E-2</v>
      </c>
    </row>
    <row r="70" spans="2:10" ht="15.75" thickBot="1" x14ac:dyDescent="0.3">
      <c r="B70" s="43" t="s">
        <v>21</v>
      </c>
      <c r="C70" s="48">
        <f>G64</f>
        <v>306099.125</v>
      </c>
      <c r="D70" s="48">
        <f>H64</f>
        <v>8916.25</v>
      </c>
      <c r="E70" s="48">
        <f>I64</f>
        <v>264.5</v>
      </c>
      <c r="F70" s="43" t="s">
        <v>30</v>
      </c>
      <c r="G70" s="91">
        <f>MDETERM(C69:E71)</f>
        <v>3587492.9999913475</v>
      </c>
    </row>
    <row r="71" spans="2:10" ht="15.75" thickBot="1" x14ac:dyDescent="0.3">
      <c r="C71" s="48">
        <f>G66</f>
        <v>8916.25</v>
      </c>
      <c r="D71" s="48">
        <f t="shared" ref="D71:E71" si="21">H66</f>
        <v>264.5</v>
      </c>
      <c r="E71" s="48">
        <f t="shared" si="21"/>
        <v>8</v>
      </c>
      <c r="I71" s="81" t="s">
        <v>33</v>
      </c>
      <c r="J71" s="82">
        <f>G78/G70</f>
        <v>-2.272646821197891</v>
      </c>
    </row>
    <row r="72" spans="2:10" ht="15.75" thickBot="1" x14ac:dyDescent="0.3"/>
    <row r="73" spans="2:10" ht="15.75" thickBot="1" x14ac:dyDescent="0.3">
      <c r="C73" s="48">
        <f>J62</f>
        <v>92158.625</v>
      </c>
      <c r="D73" s="48">
        <f>H62</f>
        <v>306099.125</v>
      </c>
      <c r="E73" s="48">
        <f>I62</f>
        <v>8916.25</v>
      </c>
      <c r="I73" s="81" t="s">
        <v>32</v>
      </c>
      <c r="J73" s="82">
        <f>G82/G70</f>
        <v>37.997802574198701</v>
      </c>
    </row>
    <row r="74" spans="2:10" ht="15.75" thickBot="1" x14ac:dyDescent="0.3">
      <c r="B74" s="43" t="s">
        <v>22</v>
      </c>
      <c r="C74" s="48">
        <f>J64</f>
        <v>2648.25</v>
      </c>
      <c r="D74" s="48">
        <f>H64</f>
        <v>8916.25</v>
      </c>
      <c r="E74" s="48">
        <f>I64</f>
        <v>264.5</v>
      </c>
      <c r="F74" s="43" t="s">
        <v>30</v>
      </c>
      <c r="G74" s="92">
        <f>MDETERM(C73:E75)</f>
        <v>150735.1249999853</v>
      </c>
    </row>
    <row r="75" spans="2:10" x14ac:dyDescent="0.25">
      <c r="C75" s="48">
        <f>J66</f>
        <v>77.5</v>
      </c>
      <c r="D75" s="48">
        <f>H66</f>
        <v>264.5</v>
      </c>
      <c r="E75" s="48">
        <f>I66</f>
        <v>8</v>
      </c>
    </row>
    <row r="77" spans="2:10" ht="15.75" thickBot="1" x14ac:dyDescent="0.3">
      <c r="C77" s="48">
        <f>G62</f>
        <v>10686570.0625</v>
      </c>
      <c r="D77" s="48">
        <f>J62</f>
        <v>92158.625</v>
      </c>
      <c r="E77" s="48">
        <f>I62</f>
        <v>8916.25</v>
      </c>
    </row>
    <row r="78" spans="2:10" ht="15.75" thickBot="1" x14ac:dyDescent="0.3">
      <c r="B78" s="43" t="s">
        <v>23</v>
      </c>
      <c r="C78" s="48">
        <f>G64</f>
        <v>306099.125</v>
      </c>
      <c r="D78" s="48">
        <f>J64</f>
        <v>2648.25</v>
      </c>
      <c r="E78" s="48">
        <f>I64</f>
        <v>264.5</v>
      </c>
      <c r="F78" s="43" t="s">
        <v>30</v>
      </c>
      <c r="G78" s="92">
        <f>MDETERM(C77:E79)</f>
        <v>-8153104.5625000214</v>
      </c>
    </row>
    <row r="79" spans="2:10" x14ac:dyDescent="0.25">
      <c r="C79" s="48">
        <f>G66</f>
        <v>8916.25</v>
      </c>
      <c r="D79" s="48">
        <f>J66</f>
        <v>77.5</v>
      </c>
      <c r="E79" s="48">
        <f>I66</f>
        <v>8</v>
      </c>
    </row>
    <row r="81" spans="2:11" ht="15.75" thickBot="1" x14ac:dyDescent="0.3">
      <c r="C81" s="48">
        <f>G62</f>
        <v>10686570.0625</v>
      </c>
      <c r="D81" s="48">
        <f>H62</f>
        <v>306099.125</v>
      </c>
      <c r="E81" s="48">
        <f>J62</f>
        <v>92158.625</v>
      </c>
    </row>
    <row r="82" spans="2:11" ht="15.75" thickBot="1" x14ac:dyDescent="0.3">
      <c r="B82" s="43" t="s">
        <v>31</v>
      </c>
      <c r="C82" s="48">
        <f>G64</f>
        <v>306099.125</v>
      </c>
      <c r="D82" s="48">
        <f>H64</f>
        <v>8916.25</v>
      </c>
      <c r="E82" s="48">
        <f>J64</f>
        <v>2648.25</v>
      </c>
      <c r="F82" s="43" t="s">
        <v>30</v>
      </c>
      <c r="G82" s="92">
        <f>MDETERM(C81:E83)</f>
        <v>136316850.74999106</v>
      </c>
    </row>
    <row r="83" spans="2:11" x14ac:dyDescent="0.25">
      <c r="C83" s="48">
        <f>G66</f>
        <v>8916.25</v>
      </c>
      <c r="D83" s="48">
        <f>H66</f>
        <v>264.5</v>
      </c>
      <c r="E83" s="48">
        <f>J66</f>
        <v>77.5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2020-12-15T16:40:01Z</dcterms:modified>
</cp:coreProperties>
</file>