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333DBD6-B701-45F3-992E-C35AE353C08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E57" i="1"/>
  <c r="I57" i="1"/>
  <c r="G55" i="1"/>
  <c r="D54" i="1"/>
  <c r="D56" i="1" s="1"/>
  <c r="E54" i="1"/>
  <c r="E55" i="1" s="1"/>
  <c r="E59" i="1" s="1"/>
  <c r="F54" i="1"/>
  <c r="F55" i="1" s="1"/>
  <c r="G54" i="1"/>
  <c r="H54" i="1"/>
  <c r="H56" i="1" s="1"/>
  <c r="I54" i="1"/>
  <c r="I55" i="1" s="1"/>
  <c r="J54" i="1"/>
  <c r="J56" i="1" s="1"/>
  <c r="D53" i="1"/>
  <c r="E53" i="1"/>
  <c r="E58" i="1" s="1"/>
  <c r="F53" i="1"/>
  <c r="G53" i="1"/>
  <c r="H53" i="1"/>
  <c r="I53" i="1"/>
  <c r="I58" i="1" s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I59" i="1" l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J71" i="1" s="1"/>
  <c r="G82" i="1"/>
  <c r="J73" i="1" s="1"/>
  <c r="G74" i="1"/>
  <c r="J69" i="1" s="1"/>
  <c r="G70" i="1"/>
  <c r="J48" i="1"/>
  <c r="H48" i="1"/>
  <c r="F48" i="1"/>
  <c r="C48" i="1"/>
  <c r="D48" i="1"/>
  <c r="I48" i="1"/>
  <c r="G48" i="1"/>
  <c r="E48" i="1"/>
  <c r="N55" i="1" l="1"/>
  <c r="R55" i="1"/>
  <c r="O55" i="1"/>
  <c r="S55" i="1"/>
  <c r="P55" i="1"/>
  <c r="T55" i="1"/>
  <c r="Q55" i="1"/>
  <c r="M55" i="1"/>
  <c r="T4" i="1"/>
  <c r="S4" i="1"/>
  <c r="R4" i="1"/>
  <c r="Q4" i="1"/>
  <c r="P4" i="1"/>
  <c r="O4" i="1"/>
  <c r="N4" i="1"/>
  <c r="M4" i="1"/>
  <c r="C8" i="1"/>
  <c r="C6" i="1"/>
  <c r="C10" i="1" l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8" i="1" l="1"/>
  <c r="J8" i="1" s="1"/>
  <c r="G6" i="1"/>
  <c r="J6" i="1" s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<sst xmlns="http://schemas.openxmlformats.org/spreadsheetml/2006/main" count="55" uniqueCount="36">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</sst>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0" xfId="0" applyFont="1"/>
    <xf numFmtId="2" fontId="4" fillId="2" borderId="11" xfId="0" applyNumberFormat="1" applyFont="1" applyFill="1" applyBorder="1" applyAlignment="1">
      <alignment horizontal="center" vertical="center" wrapText="1"/>
    </xf>
    <xf numFmtId="2" fontId="4" fillId="2" borderId="12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4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164" fontId="4" fillId="3" borderId="2" xfId="0" applyNumberFormat="1" applyFont="1" applyFill="1" applyBorder="1"/>
    <xf numFmtId="164" fontId="4" fillId="3" borderId="1" xfId="0" applyNumberFormat="1" applyFont="1" applyFill="1" applyBorder="1"/>
    <xf numFmtId="164" fontId="0" fillId="0" borderId="0" xfId="0" applyNumberFormat="1"/>
    <xf numFmtId="164" fontId="4" fillId="4" borderId="2" xfId="0" applyNumberFormat="1" applyFont="1" applyFill="1" applyBorder="1"/>
    <xf numFmtId="164" fontId="4" fillId="4" borderId="1" xfId="0" applyNumberFormat="1" applyFont="1" applyFill="1" applyBorder="1"/>
    <xf numFmtId="164" fontId="4" fillId="5" borderId="2" xfId="0" applyNumberFormat="1" applyFont="1" applyFill="1" applyBorder="1"/>
    <xf numFmtId="164" fontId="4" fillId="5" borderId="1" xfId="0" applyNumberFormat="1" applyFont="1" applyFill="1" applyBorder="1"/>
    <xf numFmtId="164" fontId="4" fillId="0" borderId="0" xfId="0" applyNumberFormat="1" applyFont="1"/>
    <xf numFmtId="164" fontId="4" fillId="6" borderId="2" xfId="0" applyNumberFormat="1" applyFont="1" applyFill="1" applyBorder="1"/>
    <xf numFmtId="164" fontId="4" fillId="6" borderId="1" xfId="0" applyNumberFormat="1" applyFont="1" applyFill="1" applyBorder="1"/>
    <xf numFmtId="164" fontId="4" fillId="7" borderId="10" xfId="0" applyNumberFormat="1" applyFont="1" applyFill="1" applyBorder="1" applyAlignment="1">
      <alignment horizontal="center" vertical="center" wrapText="1"/>
    </xf>
    <xf numFmtId="164" fontId="4" fillId="7" borderId="4" xfId="0" applyNumberFormat="1" applyFont="1" applyFill="1" applyBorder="1" applyAlignment="1">
      <alignment horizontal="center" vertical="center" wrapText="1"/>
    </xf>
    <xf numFmtId="164" fontId="4" fillId="7" borderId="5" xfId="0" applyNumberFormat="1" applyFont="1" applyFill="1" applyBorder="1" applyAlignment="1">
      <alignment horizontal="center" vertical="center" wrapText="1"/>
    </xf>
    <xf numFmtId="164" fontId="4" fillId="7" borderId="13" xfId="0" applyNumberFormat="1" applyFont="1" applyFill="1" applyBorder="1" applyAlignment="1">
      <alignment horizontal="center" vertical="center" wrapText="1"/>
    </xf>
    <xf numFmtId="164" fontId="4" fillId="7" borderId="14" xfId="0" applyNumberFormat="1" applyFont="1" applyFill="1" applyBorder="1" applyAlignment="1">
      <alignment horizontal="center" vertical="center" wrapText="1"/>
    </xf>
    <xf numFmtId="164" fontId="4" fillId="7" borderId="15" xfId="0" applyNumberFormat="1" applyFont="1" applyFill="1" applyBorder="1" applyAlignment="1">
      <alignment horizontal="center" vertical="center" wrapText="1"/>
    </xf>
    <xf numFmtId="164" fontId="3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4" fillId="7" borderId="3" xfId="0" applyNumberFormat="1" applyFont="1" applyFill="1" applyBorder="1" applyAlignment="1">
      <alignment horizontal="center" vertical="center"/>
    </xf>
    <xf numFmtId="164" fontId="4" fillId="7" borderId="10" xfId="0" applyNumberFormat="1" applyFont="1" applyFill="1" applyBorder="1" applyAlignment="1">
      <alignment horizontal="center" vertical="center"/>
    </xf>
    <xf numFmtId="164" fontId="4" fillId="7" borderId="26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7" borderId="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3" xfId="0" applyFont="1" applyFill="1" applyBorder="1" applyAlignment="1">
      <alignment horizontal="center" wrapText="1"/>
    </xf>
    <xf numFmtId="0" fontId="4" fillId="7" borderId="2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4" fillId="7" borderId="16" xfId="0" applyNumberFormat="1" applyFont="1" applyFill="1" applyBorder="1" applyAlignment="1">
      <alignment horizontal="center" vertical="center"/>
    </xf>
    <xf numFmtId="2" fontId="4" fillId="7" borderId="17" xfId="0" applyNumberFormat="1" applyFont="1" applyFill="1" applyBorder="1" applyAlignment="1">
      <alignment horizontal="center" vertical="center"/>
    </xf>
    <xf numFmtId="2" fontId="4" fillId="7" borderId="18" xfId="0" applyNumberFormat="1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wrapText="1"/>
    </xf>
    <xf numFmtId="0" fontId="4" fillId="7" borderId="33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4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2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4" fillId="2" borderId="11" xfId="0" applyFont="1" applyFill="1" applyBorder="1" applyAlignment="1">
      <alignment vertical="top" wrapText="1"/>
    </xf>
    <xf numFmtId="0" fontId="4" fillId="2" borderId="22" xfId="0" applyFont="1" applyFill="1" applyBorder="1" applyAlignment="1">
      <alignment vertical="top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1.9</c:v>
                </c:pt>
                <c:pt idx="7">
                  <c:v>2.1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3.5</c:v>
                </c:pt>
                <c:pt idx="2">
                  <c:v>3.7</c:v>
                </c:pt>
                <c:pt idx="3">
                  <c:v>3.8</c:v>
                </c:pt>
                <c:pt idx="4">
                  <c:v>4.5</c:v>
                </c:pt>
                <c:pt idx="5">
                  <c:v>5.7</c:v>
                </c:pt>
                <c:pt idx="6">
                  <c:v>6</c:v>
                </c:pt>
                <c:pt idx="7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1.9</c:v>
                </c:pt>
                <c:pt idx="7">
                  <c:v>2.1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7.2263568300189389</c:v>
                </c:pt>
                <c:pt idx="1">
                  <c:v>7.6188905658143939</c:v>
                </c:pt>
                <c:pt idx="2">
                  <c:v>8.4039580374053031</c:v>
                </c:pt>
                <c:pt idx="3">
                  <c:v>8.7964917732007564</c:v>
                </c:pt>
                <c:pt idx="4">
                  <c:v>9.5815592447916664</c:v>
                </c:pt>
                <c:pt idx="5">
                  <c:v>9.9740929805871215</c:v>
                </c:pt>
                <c:pt idx="6">
                  <c:v>5.6562218868371206</c:v>
                </c:pt>
                <c:pt idx="7">
                  <c:v>4.8711544152462114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1.9</c:v>
                </c:pt>
                <c:pt idx="7">
                  <c:v>2.1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7.8442432809378415</c:v>
                </c:pt>
                <c:pt idx="1">
                  <c:v>8.4318990538655818</c:v>
                </c:pt>
                <c:pt idx="2">
                  <c:v>9.6072105997210606</c:v>
                </c:pt>
                <c:pt idx="3">
                  <c:v>10.1948663726488</c:v>
                </c:pt>
                <c:pt idx="4">
                  <c:v>11.370177918504281</c:v>
                </c:pt>
                <c:pt idx="5">
                  <c:v>11.957833691432022</c:v>
                </c:pt>
                <c:pt idx="6">
                  <c:v>5.4936201892268821</c:v>
                </c:pt>
                <c:pt idx="7">
                  <c:v>4.3183086433714015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1.9</c:v>
                </c:pt>
                <c:pt idx="7">
                  <c:v>2.1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3.5</c:v>
                </c:pt>
                <c:pt idx="2">
                  <c:v>3.7</c:v>
                </c:pt>
                <c:pt idx="3">
                  <c:v>3.8</c:v>
                </c:pt>
                <c:pt idx="4">
                  <c:v>4.5</c:v>
                </c:pt>
                <c:pt idx="5">
                  <c:v>5.7</c:v>
                </c:pt>
                <c:pt idx="6">
                  <c:v>6</c:v>
                </c:pt>
                <c:pt idx="7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1.9</c:v>
                </c:pt>
                <c:pt idx="7">
                  <c:v>2.1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4.6331360946745637</c:v>
                </c:pt>
                <c:pt idx="1">
                  <c:v>4.5272189349112502</c:v>
                </c:pt>
                <c:pt idx="2">
                  <c:v>4.3153846153846223</c:v>
                </c:pt>
                <c:pt idx="3">
                  <c:v>4.2094674556213088</c:v>
                </c:pt>
                <c:pt idx="4">
                  <c:v>3.9976331360946813</c:v>
                </c:pt>
                <c:pt idx="5">
                  <c:v>3.8917159763313673</c:v>
                </c:pt>
                <c:pt idx="6">
                  <c:v>5.0568047337278186</c:v>
                </c:pt>
                <c:pt idx="7">
                  <c:v>5.2686390532544465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1.9</c:v>
                </c:pt>
                <c:pt idx="7">
                  <c:v>2.1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3.5</c:v>
                </c:pt>
                <c:pt idx="2">
                  <c:v>3.7</c:v>
                </c:pt>
                <c:pt idx="3">
                  <c:v>3.8</c:v>
                </c:pt>
                <c:pt idx="4">
                  <c:v>4.5</c:v>
                </c:pt>
                <c:pt idx="5">
                  <c:v>5.7</c:v>
                </c:pt>
                <c:pt idx="6">
                  <c:v>6</c:v>
                </c:pt>
                <c:pt idx="7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0.9</c:v>
                </c:pt>
                <c:pt idx="5">
                  <c:v>0.8</c:v>
                </c:pt>
                <c:pt idx="6">
                  <c:v>1.9</c:v>
                </c:pt>
                <c:pt idx="7">
                  <c:v>2.1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3.2612872973644649</c:v>
                </c:pt>
                <c:pt idx="1">
                  <c:v>3.1558581663444212</c:v>
                </c:pt>
                <c:pt idx="2">
                  <c:v>3.3780034067637104</c:v>
                </c:pt>
                <c:pt idx="3">
                  <c:v>3.7055777782030397</c:v>
                </c:pt>
                <c:pt idx="4">
                  <c:v>4.7937300235410838</c:v>
                </c:pt>
                <c:pt idx="5">
                  <c:v>5.554307897439795</c:v>
                </c:pt>
                <c:pt idx="6">
                  <c:v>5.1263488296425699</c:v>
                </c:pt>
                <c:pt idx="7">
                  <c:v>6.924886600700372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W65" sqref="W65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11" t="s">
        <v>11</v>
      </c>
      <c r="C2" s="113">
        <v>2.2000000000000002</v>
      </c>
      <c r="D2" s="114">
        <v>3.5</v>
      </c>
      <c r="E2" s="114">
        <v>3.7</v>
      </c>
      <c r="F2" s="114">
        <v>3.8</v>
      </c>
      <c r="G2" s="114">
        <v>4.5</v>
      </c>
      <c r="H2" s="114">
        <v>5.7</v>
      </c>
      <c r="I2" s="114">
        <v>6</v>
      </c>
      <c r="J2" s="115">
        <v>6.5</v>
      </c>
      <c r="L2" s="2" t="s">
        <v>2</v>
      </c>
      <c r="M2" s="29">
        <f t="shared" ref="M2:R3" si="0">POWER(C2-$C$6,2)</f>
        <v>0.14694444444444477</v>
      </c>
      <c r="N2" s="30">
        <f t="shared" si="0"/>
        <v>2.8336111111111117</v>
      </c>
      <c r="O2" s="30">
        <f t="shared" si="0"/>
        <v>3.546944444444446</v>
      </c>
      <c r="P2" s="30">
        <f t="shared" si="0"/>
        <v>3.9336111111111114</v>
      </c>
      <c r="Q2" s="30">
        <f t="shared" si="0"/>
        <v>7.2002777777777789</v>
      </c>
      <c r="R2" s="30">
        <f t="shared" si="0"/>
        <v>15.080277777777781</v>
      </c>
      <c r="S2" s="30">
        <f t="shared" ref="S2:T2" si="1">POWER(I2-$C$6,2)</f>
        <v>17.500277777777779</v>
      </c>
      <c r="T2" s="31">
        <f t="shared" si="1"/>
        <v>21.933611111111112</v>
      </c>
    </row>
    <row r="3" spans="2:20" ht="15.75" thickBot="1" x14ac:dyDescent="0.3">
      <c r="B3" s="112" t="s">
        <v>12</v>
      </c>
      <c r="C3" s="116">
        <v>1.5</v>
      </c>
      <c r="D3" s="117">
        <v>1.4</v>
      </c>
      <c r="E3" s="117">
        <v>1.2</v>
      </c>
      <c r="F3" s="117">
        <v>1.1000000000000001</v>
      </c>
      <c r="G3" s="117">
        <v>0.9</v>
      </c>
      <c r="H3" s="117">
        <v>0.8</v>
      </c>
      <c r="I3" s="117">
        <v>1.9</v>
      </c>
      <c r="J3" s="118">
        <v>2.1</v>
      </c>
      <c r="L3" s="3" t="s">
        <v>3</v>
      </c>
      <c r="M3" s="32">
        <f t="shared" si="0"/>
        <v>0.10027777777777763</v>
      </c>
      <c r="N3" s="33">
        <f t="shared" si="0"/>
        <v>0.17361111111111099</v>
      </c>
      <c r="O3" s="33">
        <f t="shared" si="0"/>
        <v>0.38027777777777755</v>
      </c>
      <c r="P3" s="33">
        <f t="shared" si="0"/>
        <v>0.51361111111111069</v>
      </c>
      <c r="Q3" s="33">
        <f t="shared" si="0"/>
        <v>0.84027777777777735</v>
      </c>
      <c r="R3" s="33">
        <f t="shared" si="0"/>
        <v>1.0336111111111106</v>
      </c>
      <c r="S3" s="33">
        <f>POWER(I3-$C$6,2)</f>
        <v>6.9444444444444692E-3</v>
      </c>
      <c r="T3" s="34">
        <f>POWER(J3-$C$6,2)</f>
        <v>8.0277777777777962E-2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8">
        <f t="shared" ref="M4:T4" si="2">C2*C3</f>
        <v>3.3000000000000003</v>
      </c>
      <c r="N4" s="69">
        <f t="shared" si="2"/>
        <v>4.8999999999999995</v>
      </c>
      <c r="O4" s="69">
        <f t="shared" si="2"/>
        <v>4.4400000000000004</v>
      </c>
      <c r="P4" s="69">
        <f t="shared" si="2"/>
        <v>4.18</v>
      </c>
      <c r="Q4" s="69">
        <f t="shared" si="2"/>
        <v>4.05</v>
      </c>
      <c r="R4" s="69">
        <f t="shared" si="2"/>
        <v>4.5600000000000005</v>
      </c>
      <c r="S4" s="69">
        <f t="shared" si="2"/>
        <v>11.399999999999999</v>
      </c>
      <c r="T4" s="70">
        <f t="shared" si="2"/>
        <v>13.65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9" t="s">
        <v>1</v>
      </c>
      <c r="C6" s="20">
        <f>SUM(C3:J3)/6</f>
        <v>1.8166666666666664</v>
      </c>
      <c r="D6" s="21"/>
      <c r="F6" s="22" t="s">
        <v>4</v>
      </c>
      <c r="G6" s="23">
        <f>SUM(M3:T3)/5</f>
        <v>0.62577777777777743</v>
      </c>
      <c r="I6" s="24" t="s">
        <v>10</v>
      </c>
      <c r="J6" s="25">
        <f>SQRT(G6)</f>
        <v>0.79106117195687053</v>
      </c>
      <c r="M6" s="1"/>
      <c r="N6" s="1"/>
      <c r="O6" s="1"/>
      <c r="P6" s="35" t="s">
        <v>13</v>
      </c>
      <c r="Q6" s="36">
        <f>G10*J8/J6</f>
        <v>-3.9253373579545463</v>
      </c>
      <c r="R6" s="21"/>
      <c r="S6" s="37" t="s">
        <v>14</v>
      </c>
      <c r="T6" s="36">
        <f>C8-Q6*C6</f>
        <v>13.114362866950758</v>
      </c>
    </row>
    <row r="7" spans="2:20" ht="15.75" thickBot="1" x14ac:dyDescent="0.3">
      <c r="B7" s="21"/>
      <c r="C7" s="21"/>
      <c r="D7" s="21"/>
      <c r="E7" s="21"/>
      <c r="F7" s="21"/>
      <c r="G7" s="21"/>
      <c r="H7" s="21"/>
      <c r="I7" s="21"/>
      <c r="M7" s="1"/>
      <c r="N7" s="1"/>
      <c r="O7" s="1"/>
      <c r="P7" s="26"/>
      <c r="Q7" s="21"/>
      <c r="R7" s="21"/>
      <c r="S7" s="21"/>
      <c r="T7" s="21"/>
    </row>
    <row r="8" spans="2:20" ht="15.75" thickBot="1" x14ac:dyDescent="0.3">
      <c r="B8" s="19" t="s">
        <v>0</v>
      </c>
      <c r="C8" s="20">
        <f>SUM(C2:J2)/6</f>
        <v>5.9833333333333334</v>
      </c>
      <c r="D8" s="26"/>
      <c r="F8" s="22" t="s">
        <v>5</v>
      </c>
      <c r="G8" s="23">
        <f>SUM(M2:T2)/5</f>
        <v>14.435111111111116</v>
      </c>
      <c r="I8" s="24" t="s">
        <v>9</v>
      </c>
      <c r="J8" s="25">
        <f>SQRT(G8)</f>
        <v>3.7993566706892783</v>
      </c>
      <c r="K8" s="1"/>
      <c r="L8" s="1"/>
      <c r="M8" s="1"/>
      <c r="N8" s="1"/>
      <c r="O8" s="1"/>
      <c r="P8" s="35" t="s">
        <v>15</v>
      </c>
      <c r="Q8" s="36">
        <f>G10*J6/J8</f>
        <v>-0.17016764678715465</v>
      </c>
      <c r="R8" s="21"/>
      <c r="S8" s="37" t="s">
        <v>16</v>
      </c>
      <c r="T8" s="36">
        <f>C6-Q8*C8</f>
        <v>2.8348364199431417</v>
      </c>
    </row>
    <row r="9" spans="2:20" ht="15.75" thickBot="1" x14ac:dyDescent="0.3">
      <c r="B9" s="21"/>
      <c r="C9" s="21"/>
      <c r="D9" s="26"/>
      <c r="E9" s="21"/>
      <c r="F9" s="21"/>
      <c r="G9" s="26"/>
      <c r="H9" s="21"/>
      <c r="I9" s="21"/>
      <c r="J9" s="1"/>
      <c r="M9" s="1"/>
      <c r="N9" s="1"/>
      <c r="O9" s="1"/>
      <c r="P9" s="1"/>
    </row>
    <row r="10" spans="2:20" ht="15.75" thickBot="1" x14ac:dyDescent="0.3">
      <c r="B10" s="105" t="s">
        <v>8</v>
      </c>
      <c r="C10" s="20">
        <f>SUM(M4:T4)/6</f>
        <v>8.4133333333333322</v>
      </c>
      <c r="D10" s="26"/>
      <c r="E10" s="26"/>
      <c r="F10" s="27" t="s">
        <v>6</v>
      </c>
      <c r="G10" s="28">
        <f>(C10-C6*C8)/(J6*J8)</f>
        <v>-0.81729151534127165</v>
      </c>
      <c r="K10" s="1"/>
      <c r="L10" s="16" t="s">
        <v>17</v>
      </c>
      <c r="M10" s="44">
        <f>C3</f>
        <v>1.5</v>
      </c>
      <c r="N10" s="44">
        <f t="shared" ref="N10:T10" si="3">D3</f>
        <v>1.4</v>
      </c>
      <c r="O10" s="44">
        <f t="shared" si="3"/>
        <v>1.2</v>
      </c>
      <c r="P10" s="44">
        <f t="shared" si="3"/>
        <v>1.1000000000000001</v>
      </c>
      <c r="Q10" s="44">
        <f t="shared" si="3"/>
        <v>0.9</v>
      </c>
      <c r="R10" s="44">
        <f t="shared" si="3"/>
        <v>0.8</v>
      </c>
      <c r="S10" s="44">
        <f t="shared" si="3"/>
        <v>1.9</v>
      </c>
      <c r="T10" s="81">
        <f t="shared" si="3"/>
        <v>2.1</v>
      </c>
    </row>
    <row r="11" spans="2:20" x14ac:dyDescent="0.25">
      <c r="D11" s="1"/>
      <c r="G11" s="1"/>
      <c r="J11" s="1"/>
      <c r="L11" s="17" t="s">
        <v>18</v>
      </c>
      <c r="M11" s="38">
        <f>$Q$6*M10+$T$6</f>
        <v>7.2263568300189389</v>
      </c>
      <c r="N11" s="39">
        <f t="shared" ref="N11:T11" si="4">$Q$6*N10+$T$6</f>
        <v>7.6188905658143939</v>
      </c>
      <c r="O11" s="39">
        <f t="shared" si="4"/>
        <v>8.4039580374053031</v>
      </c>
      <c r="P11" s="39">
        <f t="shared" si="4"/>
        <v>8.7964917732007564</v>
      </c>
      <c r="Q11" s="39">
        <f t="shared" si="4"/>
        <v>9.5815592447916664</v>
      </c>
      <c r="R11" s="39">
        <f t="shared" si="4"/>
        <v>9.9740929805871215</v>
      </c>
      <c r="S11" s="39">
        <f t="shared" si="4"/>
        <v>5.6562218868371206</v>
      </c>
      <c r="T11" s="40">
        <f t="shared" si="4"/>
        <v>4.8711544152462114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8" t="s">
        <v>19</v>
      </c>
      <c r="M12" s="41">
        <f>(M10-$T$8)/$Q$8</f>
        <v>7.8442432809378415</v>
      </c>
      <c r="N12" s="42">
        <f t="shared" ref="N12:T12" si="5">(N10-$T$8)/$Q$8</f>
        <v>8.4318990538655818</v>
      </c>
      <c r="O12" s="42">
        <f t="shared" si="5"/>
        <v>9.6072105997210606</v>
      </c>
      <c r="P12" s="42">
        <f t="shared" si="5"/>
        <v>10.1948663726488</v>
      </c>
      <c r="Q12" s="42">
        <f t="shared" si="5"/>
        <v>11.370177918504281</v>
      </c>
      <c r="R12" s="42">
        <f t="shared" si="5"/>
        <v>11.957833691432022</v>
      </c>
      <c r="S12" s="42">
        <f t="shared" si="5"/>
        <v>5.4936201892268821</v>
      </c>
      <c r="T12" s="43">
        <f t="shared" si="5"/>
        <v>4.3183086433714015</v>
      </c>
    </row>
    <row r="31" spans="2:11" x14ac:dyDescent="0.25">
      <c r="B31" s="110" t="s">
        <v>25</v>
      </c>
      <c r="C31" s="110"/>
      <c r="D31" s="110"/>
      <c r="K31" s="6"/>
    </row>
    <row r="32" spans="2:11" ht="15.75" thickBot="1" x14ac:dyDescent="0.3">
      <c r="B32" s="45"/>
      <c r="C32" s="45"/>
      <c r="D32" s="45"/>
      <c r="E32" s="45"/>
      <c r="F32" s="45"/>
      <c r="G32" s="45"/>
      <c r="H32" s="45"/>
      <c r="I32" s="45"/>
      <c r="J32" s="45"/>
      <c r="K32" s="64"/>
    </row>
    <row r="33" spans="2:11" x14ac:dyDescent="0.25">
      <c r="B33" s="53" t="s">
        <v>11</v>
      </c>
      <c r="C33" s="50">
        <f t="shared" ref="C33:J34" si="6">C2</f>
        <v>2.2000000000000002</v>
      </c>
      <c r="D33" s="50">
        <f t="shared" si="6"/>
        <v>3.5</v>
      </c>
      <c r="E33" s="50">
        <f t="shared" si="6"/>
        <v>3.7</v>
      </c>
      <c r="F33" s="50">
        <f t="shared" si="6"/>
        <v>3.8</v>
      </c>
      <c r="G33" s="50">
        <f t="shared" si="6"/>
        <v>4.5</v>
      </c>
      <c r="H33" s="50">
        <f t="shared" si="6"/>
        <v>5.7</v>
      </c>
      <c r="I33" s="50">
        <f t="shared" si="6"/>
        <v>6</v>
      </c>
      <c r="J33" s="71">
        <f t="shared" si="6"/>
        <v>6.5</v>
      </c>
      <c r="K33" s="65"/>
    </row>
    <row r="34" spans="2:11" ht="15.75" thickBot="1" x14ac:dyDescent="0.3">
      <c r="B34" s="54" t="s">
        <v>12</v>
      </c>
      <c r="C34" s="51">
        <f t="shared" si="6"/>
        <v>1.5</v>
      </c>
      <c r="D34" s="51">
        <f t="shared" si="6"/>
        <v>1.4</v>
      </c>
      <c r="E34" s="51">
        <f t="shared" si="6"/>
        <v>1.2</v>
      </c>
      <c r="F34" s="51">
        <f t="shared" si="6"/>
        <v>1.1000000000000001</v>
      </c>
      <c r="G34" s="51">
        <f t="shared" si="6"/>
        <v>0.9</v>
      </c>
      <c r="H34" s="51">
        <f t="shared" si="6"/>
        <v>0.8</v>
      </c>
      <c r="I34" s="51">
        <f t="shared" si="6"/>
        <v>1.9</v>
      </c>
      <c r="J34" s="72">
        <f t="shared" si="6"/>
        <v>2.1</v>
      </c>
      <c r="K34" s="65"/>
    </row>
    <row r="35" spans="2:11" x14ac:dyDescent="0.25">
      <c r="B35" s="55" t="s">
        <v>20</v>
      </c>
      <c r="C35" s="50">
        <f>POWER(C34,2)</f>
        <v>2.25</v>
      </c>
      <c r="D35" s="46">
        <f t="shared" ref="D35:J35" si="7">POWER(D34,2)</f>
        <v>1.9599999999999997</v>
      </c>
      <c r="E35" s="46">
        <f t="shared" si="7"/>
        <v>1.44</v>
      </c>
      <c r="F35" s="46">
        <f t="shared" si="7"/>
        <v>1.2100000000000002</v>
      </c>
      <c r="G35" s="46">
        <f t="shared" si="7"/>
        <v>0.81</v>
      </c>
      <c r="H35" s="46">
        <f t="shared" si="7"/>
        <v>0.64000000000000012</v>
      </c>
      <c r="I35" s="46">
        <f t="shared" si="7"/>
        <v>3.61</v>
      </c>
      <c r="J35" s="49">
        <f t="shared" si="7"/>
        <v>4.41</v>
      </c>
      <c r="K35" s="65"/>
    </row>
    <row r="36" spans="2:11" ht="15.75" thickBot="1" x14ac:dyDescent="0.3">
      <c r="B36" s="56" t="s">
        <v>7</v>
      </c>
      <c r="C36" s="52">
        <f>C33*C34</f>
        <v>3.3000000000000003</v>
      </c>
      <c r="D36" s="47">
        <f t="shared" ref="D36:J36" si="8">D33*D34</f>
        <v>4.8999999999999995</v>
      </c>
      <c r="E36" s="47">
        <f t="shared" si="8"/>
        <v>4.4400000000000004</v>
      </c>
      <c r="F36" s="47">
        <f t="shared" si="8"/>
        <v>4.18</v>
      </c>
      <c r="G36" s="47">
        <f t="shared" si="8"/>
        <v>4.05</v>
      </c>
      <c r="H36" s="47">
        <f t="shared" si="8"/>
        <v>4.5600000000000005</v>
      </c>
      <c r="I36" s="47">
        <f t="shared" si="8"/>
        <v>11.399999999999999</v>
      </c>
      <c r="J36" s="48">
        <f t="shared" si="8"/>
        <v>13.65</v>
      </c>
      <c r="K36" s="65"/>
    </row>
    <row r="37" spans="2:11" ht="15.75" thickBot="1" x14ac:dyDescent="0.3"/>
    <row r="38" spans="2:11" ht="15.75" thickBot="1" x14ac:dyDescent="0.3">
      <c r="E38" s="94">
        <f>SUM(C34:J34)</f>
        <v>10.899999999999999</v>
      </c>
      <c r="F38" s="94">
        <v>8</v>
      </c>
      <c r="G38" s="95">
        <f>SUM(C33:J33)</f>
        <v>35.9</v>
      </c>
      <c r="I38" s="59" t="s">
        <v>21</v>
      </c>
      <c r="J38" s="60">
        <f>E38*F40-F38*E40</f>
        <v>-11.830000000000013</v>
      </c>
    </row>
    <row r="39" spans="2:11" ht="15.75" thickBot="1" x14ac:dyDescent="0.3">
      <c r="E39" s="94"/>
      <c r="F39" s="94"/>
      <c r="G39" s="95"/>
      <c r="K39" s="57"/>
    </row>
    <row r="40" spans="2:11" ht="15.75" thickBot="1" x14ac:dyDescent="0.3">
      <c r="E40" s="94">
        <f>SUM(C35:J35)</f>
        <v>16.329999999999998</v>
      </c>
      <c r="F40" s="94">
        <f>SUM(C34:J34)</f>
        <v>10.899999999999999</v>
      </c>
      <c r="G40" s="95">
        <f>SUM(C36:J36)</f>
        <v>50.48</v>
      </c>
      <c r="I40" s="59" t="s">
        <v>22</v>
      </c>
      <c r="J40" s="60">
        <f>G38*F40-F38*G40</f>
        <v>-12.53000000000003</v>
      </c>
    </row>
    <row r="41" spans="2:11" ht="15.75" thickBot="1" x14ac:dyDescent="0.3">
      <c r="I41" s="59" t="s">
        <v>23</v>
      </c>
      <c r="J41" s="60">
        <f>E38*G40-G38*E40</f>
        <v>-36.0150000000001</v>
      </c>
      <c r="K41" s="57"/>
    </row>
    <row r="42" spans="2:11" ht="15.75" thickBot="1" x14ac:dyDescent="0.3"/>
    <row r="43" spans="2:11" ht="15.75" thickBot="1" x14ac:dyDescent="0.3">
      <c r="F43" s="66" t="s">
        <v>13</v>
      </c>
      <c r="G43" s="67">
        <f>J40/J38</f>
        <v>1.0591715976331375</v>
      </c>
      <c r="H43" s="21"/>
      <c r="I43" s="66" t="s">
        <v>14</v>
      </c>
      <c r="J43" s="67">
        <f>J41/J38</f>
        <v>3.0443786982248575</v>
      </c>
    </row>
    <row r="45" spans="2:11" ht="15.75" thickBot="1" x14ac:dyDescent="0.3"/>
    <row r="46" spans="2:11" x14ac:dyDescent="0.25">
      <c r="B46" s="53" t="s">
        <v>11</v>
      </c>
      <c r="C46" s="8">
        <f>C2</f>
        <v>2.2000000000000002</v>
      </c>
      <c r="D46" s="5">
        <f t="shared" ref="D46:J46" si="9">D2</f>
        <v>3.5</v>
      </c>
      <c r="E46" s="5">
        <f t="shared" si="9"/>
        <v>3.7</v>
      </c>
      <c r="F46" s="5">
        <f t="shared" si="9"/>
        <v>3.8</v>
      </c>
      <c r="G46" s="5">
        <f t="shared" si="9"/>
        <v>4.5</v>
      </c>
      <c r="H46" s="5">
        <f t="shared" si="9"/>
        <v>5.7</v>
      </c>
      <c r="I46" s="5">
        <f t="shared" si="9"/>
        <v>6</v>
      </c>
      <c r="J46" s="73">
        <f t="shared" si="9"/>
        <v>6.5</v>
      </c>
    </row>
    <row r="47" spans="2:11" ht="15.75" thickBot="1" x14ac:dyDescent="0.3">
      <c r="B47" s="54" t="s">
        <v>12</v>
      </c>
      <c r="C47" s="75">
        <f>C3</f>
        <v>1.5</v>
      </c>
      <c r="D47" s="76">
        <f t="shared" ref="D47:J47" si="10">D3</f>
        <v>1.4</v>
      </c>
      <c r="E47" s="76">
        <f t="shared" si="10"/>
        <v>1.2</v>
      </c>
      <c r="F47" s="76">
        <f t="shared" si="10"/>
        <v>1.1000000000000001</v>
      </c>
      <c r="G47" s="76">
        <f t="shared" si="10"/>
        <v>0.9</v>
      </c>
      <c r="H47" s="76">
        <f t="shared" si="10"/>
        <v>0.8</v>
      </c>
      <c r="I47" s="76">
        <f t="shared" si="10"/>
        <v>1.9</v>
      </c>
      <c r="J47" s="77">
        <f t="shared" si="10"/>
        <v>2.1</v>
      </c>
    </row>
    <row r="48" spans="2:11" ht="15.75" thickBot="1" x14ac:dyDescent="0.3">
      <c r="B48" s="61" t="s">
        <v>24</v>
      </c>
      <c r="C48" s="78">
        <f t="shared" ref="C48:J48" si="11">$G$43*C47+$J$43</f>
        <v>4.6331360946745637</v>
      </c>
      <c r="D48" s="79">
        <f t="shared" si="11"/>
        <v>4.5272189349112502</v>
      </c>
      <c r="E48" s="79">
        <f t="shared" si="11"/>
        <v>4.3153846153846223</v>
      </c>
      <c r="F48" s="79">
        <f t="shared" si="11"/>
        <v>4.2094674556213088</v>
      </c>
      <c r="G48" s="79">
        <f t="shared" si="11"/>
        <v>3.9976331360946813</v>
      </c>
      <c r="H48" s="79">
        <f t="shared" si="11"/>
        <v>3.8917159763313673</v>
      </c>
      <c r="I48" s="79">
        <f t="shared" si="11"/>
        <v>5.0568047337278186</v>
      </c>
      <c r="J48" s="80">
        <f t="shared" si="11"/>
        <v>5.2686390532544465</v>
      </c>
    </row>
    <row r="51" spans="2:20" x14ac:dyDescent="0.25">
      <c r="B51" s="108" t="s">
        <v>26</v>
      </c>
      <c r="C51" s="109"/>
      <c r="D51" s="109"/>
    </row>
    <row r="52" spans="2:20" ht="15.75" thickBot="1" x14ac:dyDescent="0.3"/>
    <row r="53" spans="2:20" x14ac:dyDescent="0.25">
      <c r="B53" s="82" t="s">
        <v>11</v>
      </c>
      <c r="C53" s="84">
        <f>C2</f>
        <v>2.2000000000000002</v>
      </c>
      <c r="D53" s="85">
        <f t="shared" ref="D53:J53" si="12">D2</f>
        <v>3.5</v>
      </c>
      <c r="E53" s="85">
        <f t="shared" si="12"/>
        <v>3.7</v>
      </c>
      <c r="F53" s="85">
        <f t="shared" si="12"/>
        <v>3.8</v>
      </c>
      <c r="G53" s="85">
        <f t="shared" si="12"/>
        <v>4.5</v>
      </c>
      <c r="H53" s="85">
        <f t="shared" si="12"/>
        <v>5.7</v>
      </c>
      <c r="I53" s="85">
        <f t="shared" si="12"/>
        <v>6</v>
      </c>
      <c r="J53" s="86">
        <f t="shared" si="12"/>
        <v>6.5</v>
      </c>
      <c r="L53" s="53" t="s">
        <v>11</v>
      </c>
      <c r="M53" s="99">
        <f t="shared" ref="M53:T54" si="13">C2</f>
        <v>2.2000000000000002</v>
      </c>
      <c r="N53" s="100">
        <f t="shared" si="13"/>
        <v>3.5</v>
      </c>
      <c r="O53" s="100">
        <f t="shared" si="13"/>
        <v>3.7</v>
      </c>
      <c r="P53" s="100">
        <f t="shared" si="13"/>
        <v>3.8</v>
      </c>
      <c r="Q53" s="100">
        <f t="shared" si="13"/>
        <v>4.5</v>
      </c>
      <c r="R53" s="100">
        <f t="shared" si="13"/>
        <v>5.7</v>
      </c>
      <c r="S53" s="100">
        <f t="shared" si="13"/>
        <v>6</v>
      </c>
      <c r="T53" s="101">
        <f t="shared" si="13"/>
        <v>6.5</v>
      </c>
    </row>
    <row r="54" spans="2:20" ht="15.75" thickBot="1" x14ac:dyDescent="0.3">
      <c r="B54" s="83" t="s">
        <v>12</v>
      </c>
      <c r="C54" s="12">
        <f>C3</f>
        <v>1.5</v>
      </c>
      <c r="D54" s="13">
        <f t="shared" ref="D54:J54" si="14">D3</f>
        <v>1.4</v>
      </c>
      <c r="E54" s="13">
        <f t="shared" si="14"/>
        <v>1.2</v>
      </c>
      <c r="F54" s="13">
        <f t="shared" si="14"/>
        <v>1.1000000000000001</v>
      </c>
      <c r="G54" s="13">
        <f t="shared" si="14"/>
        <v>0.9</v>
      </c>
      <c r="H54" s="13">
        <f t="shared" si="14"/>
        <v>0.8</v>
      </c>
      <c r="I54" s="13">
        <f t="shared" si="14"/>
        <v>1.9</v>
      </c>
      <c r="J54" s="14">
        <f t="shared" si="14"/>
        <v>2.1</v>
      </c>
      <c r="L54" s="98" t="s">
        <v>12</v>
      </c>
      <c r="M54" s="9">
        <f t="shared" si="13"/>
        <v>1.5</v>
      </c>
      <c r="N54" s="10">
        <f t="shared" si="13"/>
        <v>1.4</v>
      </c>
      <c r="O54" s="10">
        <f t="shared" si="13"/>
        <v>1.2</v>
      </c>
      <c r="P54" s="10">
        <f t="shared" si="13"/>
        <v>1.1000000000000001</v>
      </c>
      <c r="Q54" s="10">
        <f t="shared" si="13"/>
        <v>0.9</v>
      </c>
      <c r="R54" s="10">
        <f t="shared" si="13"/>
        <v>0.8</v>
      </c>
      <c r="S54" s="10">
        <f t="shared" si="13"/>
        <v>1.9</v>
      </c>
      <c r="T54" s="11">
        <f t="shared" si="13"/>
        <v>2.1</v>
      </c>
    </row>
    <row r="55" spans="2:20" ht="15.75" thickBot="1" x14ac:dyDescent="0.3">
      <c r="B55" s="87" t="s">
        <v>20</v>
      </c>
      <c r="C55" s="88">
        <f>POWER(C54,2)</f>
        <v>2.25</v>
      </c>
      <c r="D55" s="88">
        <f t="shared" ref="D55:J55" si="15">POWER(D54,2)</f>
        <v>1.9599999999999997</v>
      </c>
      <c r="E55" s="88">
        <f t="shared" si="15"/>
        <v>1.44</v>
      </c>
      <c r="F55" s="88">
        <f t="shared" si="15"/>
        <v>1.2100000000000002</v>
      </c>
      <c r="G55" s="88">
        <f t="shared" si="15"/>
        <v>0.81</v>
      </c>
      <c r="H55" s="88">
        <f t="shared" si="15"/>
        <v>0.64000000000000012</v>
      </c>
      <c r="I55" s="88">
        <f t="shared" si="15"/>
        <v>3.61</v>
      </c>
      <c r="J55" s="91">
        <f t="shared" si="15"/>
        <v>4.41</v>
      </c>
      <c r="L55" s="104" t="s">
        <v>35</v>
      </c>
      <c r="M55" s="62">
        <f>$J$69*POWER(M54,2)+$J$71*M54+$J$73</f>
        <v>3.2612872973644649</v>
      </c>
      <c r="N55" s="102">
        <f t="shared" ref="N55:T55" si="16">$J$69*POWER(N54,2)+$J$71*N54+$J$73</f>
        <v>3.1558581663444212</v>
      </c>
      <c r="O55" s="102">
        <f t="shared" si="16"/>
        <v>3.3780034067637104</v>
      </c>
      <c r="P55" s="102">
        <f t="shared" si="16"/>
        <v>3.7055777782030397</v>
      </c>
      <c r="Q55" s="102">
        <f t="shared" si="16"/>
        <v>4.7937300235410838</v>
      </c>
      <c r="R55" s="102">
        <f t="shared" si="16"/>
        <v>5.554307897439795</v>
      </c>
      <c r="S55" s="102">
        <f t="shared" si="16"/>
        <v>5.1263488296425699</v>
      </c>
      <c r="T55" s="103">
        <f t="shared" si="16"/>
        <v>6.924886600700372</v>
      </c>
    </row>
    <row r="56" spans="2:20" x14ac:dyDescent="0.25">
      <c r="B56" s="89" t="s">
        <v>27</v>
      </c>
      <c r="C56" s="90">
        <f>POWER(C54,3)</f>
        <v>3.375</v>
      </c>
      <c r="D56" s="90">
        <f t="shared" ref="D56:J56" si="17">POWER(D54,3)</f>
        <v>2.7439999999999993</v>
      </c>
      <c r="E56" s="90">
        <f t="shared" si="17"/>
        <v>1.728</v>
      </c>
      <c r="F56" s="90">
        <f t="shared" si="17"/>
        <v>1.3310000000000004</v>
      </c>
      <c r="G56" s="90">
        <f t="shared" si="17"/>
        <v>0.72900000000000009</v>
      </c>
      <c r="H56" s="90">
        <f t="shared" si="17"/>
        <v>0.51200000000000012</v>
      </c>
      <c r="I56" s="90">
        <f t="shared" si="17"/>
        <v>6.8589999999999991</v>
      </c>
      <c r="J56" s="92">
        <f t="shared" si="17"/>
        <v>9.261000000000001</v>
      </c>
    </row>
    <row r="57" spans="2:20" x14ac:dyDescent="0.25">
      <c r="B57" s="89" t="s">
        <v>28</v>
      </c>
      <c r="C57" s="90">
        <f>POWER(C54,4)</f>
        <v>5.0625</v>
      </c>
      <c r="D57" s="90">
        <f t="shared" ref="D57:J57" si="18">POWER(D54,4)</f>
        <v>3.8415999999999988</v>
      </c>
      <c r="E57" s="90">
        <f t="shared" si="18"/>
        <v>2.0735999999999999</v>
      </c>
      <c r="F57" s="90">
        <f t="shared" si="18"/>
        <v>1.4641000000000004</v>
      </c>
      <c r="G57" s="90">
        <f t="shared" si="18"/>
        <v>0.65610000000000013</v>
      </c>
      <c r="H57" s="90">
        <f t="shared" si="18"/>
        <v>0.40960000000000019</v>
      </c>
      <c r="I57" s="90">
        <f t="shared" si="18"/>
        <v>13.0321</v>
      </c>
      <c r="J57" s="92">
        <f t="shared" si="18"/>
        <v>19.4481</v>
      </c>
    </row>
    <row r="58" spans="2:20" x14ac:dyDescent="0.25">
      <c r="B58" s="89" t="s">
        <v>7</v>
      </c>
      <c r="C58" s="90">
        <f>C54*C53</f>
        <v>3.3000000000000003</v>
      </c>
      <c r="D58" s="90">
        <f t="shared" ref="D58:J58" si="19">D54*D53</f>
        <v>4.8999999999999995</v>
      </c>
      <c r="E58" s="90">
        <f t="shared" si="19"/>
        <v>4.4400000000000004</v>
      </c>
      <c r="F58" s="90">
        <f t="shared" si="19"/>
        <v>4.18</v>
      </c>
      <c r="G58" s="90">
        <f t="shared" si="19"/>
        <v>4.05</v>
      </c>
      <c r="H58" s="90">
        <f t="shared" si="19"/>
        <v>4.5600000000000005</v>
      </c>
      <c r="I58" s="90">
        <f t="shared" si="19"/>
        <v>11.399999999999999</v>
      </c>
      <c r="J58" s="92">
        <f t="shared" si="19"/>
        <v>13.65</v>
      </c>
    </row>
    <row r="59" spans="2:20" ht="15.75" thickBot="1" x14ac:dyDescent="0.3">
      <c r="B59" s="74" t="s">
        <v>29</v>
      </c>
      <c r="C59" s="12">
        <f>C55*C53</f>
        <v>4.95</v>
      </c>
      <c r="D59" s="12">
        <f t="shared" ref="D59:J59" si="20">D55*D53</f>
        <v>6.8599999999999994</v>
      </c>
      <c r="E59" s="12">
        <f t="shared" si="20"/>
        <v>5.3280000000000003</v>
      </c>
      <c r="F59" s="12">
        <f t="shared" si="20"/>
        <v>4.5980000000000008</v>
      </c>
      <c r="G59" s="12">
        <f t="shared" si="20"/>
        <v>3.6450000000000005</v>
      </c>
      <c r="H59" s="12">
        <f t="shared" si="20"/>
        <v>3.648000000000001</v>
      </c>
      <c r="I59" s="12">
        <f t="shared" si="20"/>
        <v>21.66</v>
      </c>
      <c r="J59" s="15">
        <f t="shared" si="20"/>
        <v>28.664999999999999</v>
      </c>
    </row>
    <row r="62" spans="2:20" x14ac:dyDescent="0.25">
      <c r="G62" s="63">
        <f>SUM(C57:J57)</f>
        <v>45.987700000000004</v>
      </c>
      <c r="H62" s="63">
        <f>SUM(C56:J56)</f>
        <v>26.539000000000001</v>
      </c>
      <c r="I62" s="63">
        <f>SUM(C55:J55)</f>
        <v>16.329999999999998</v>
      </c>
      <c r="J62" s="93">
        <f>SUM(C59:J59)</f>
        <v>79.353999999999985</v>
      </c>
    </row>
    <row r="63" spans="2:20" x14ac:dyDescent="0.25">
      <c r="G63" s="63"/>
      <c r="H63" s="63"/>
      <c r="I63" s="63"/>
      <c r="J63" s="93"/>
    </row>
    <row r="64" spans="2:20" x14ac:dyDescent="0.25">
      <c r="G64" s="63">
        <f>SUM(C56:J56)</f>
        <v>26.539000000000001</v>
      </c>
      <c r="H64" s="63">
        <f>SUM(C55:J55)</f>
        <v>16.329999999999998</v>
      </c>
      <c r="I64" s="63">
        <f>SUM(C54:J54)</f>
        <v>10.899999999999999</v>
      </c>
      <c r="J64" s="93">
        <f>SUM(C58:J58)</f>
        <v>50.48</v>
      </c>
    </row>
    <row r="65" spans="2:10" x14ac:dyDescent="0.25">
      <c r="G65" s="7"/>
      <c r="H65" s="7"/>
      <c r="I65" s="7"/>
      <c r="J65" s="93"/>
    </row>
    <row r="66" spans="2:10" x14ac:dyDescent="0.25">
      <c r="G66" s="63">
        <f>SUM(C55:J55)</f>
        <v>16.329999999999998</v>
      </c>
      <c r="H66" s="63">
        <f>SUM(C54:J54)</f>
        <v>10.899999999999999</v>
      </c>
      <c r="I66" s="63">
        <v>8</v>
      </c>
      <c r="J66" s="93">
        <f>SUM(C53:J53)</f>
        <v>35.9</v>
      </c>
    </row>
    <row r="68" spans="2:10" ht="15.75" thickBot="1" x14ac:dyDescent="0.3"/>
    <row r="69" spans="2:10" ht="15.75" thickBot="1" x14ac:dyDescent="0.3">
      <c r="C69" s="63">
        <f>G62</f>
        <v>45.987700000000004</v>
      </c>
      <c r="D69" s="63">
        <f>H62</f>
        <v>26.539000000000001</v>
      </c>
      <c r="E69" s="63">
        <f>I62</f>
        <v>16.329999999999998</v>
      </c>
      <c r="I69" s="96" t="s">
        <v>34</v>
      </c>
      <c r="J69" s="97">
        <f>G74/G70</f>
        <v>7.2167250409896218</v>
      </c>
    </row>
    <row r="70" spans="2:10" ht="15.75" thickBot="1" x14ac:dyDescent="0.3">
      <c r="B70" s="58" t="s">
        <v>21</v>
      </c>
      <c r="C70" s="63">
        <f>G64</f>
        <v>26.539000000000001</v>
      </c>
      <c r="D70" s="63">
        <f>H64</f>
        <v>16.329999999999998</v>
      </c>
      <c r="E70" s="63">
        <f>I64</f>
        <v>10.899999999999999</v>
      </c>
      <c r="F70" s="58" t="s">
        <v>30</v>
      </c>
      <c r="G70" s="106">
        <f>MDETERM(C69:E71)</f>
        <v>2.5079519999999786</v>
      </c>
    </row>
    <row r="71" spans="2:10" ht="15.75" thickBot="1" x14ac:dyDescent="0.3">
      <c r="C71" s="63">
        <f>G66</f>
        <v>16.329999999999998</v>
      </c>
      <c r="D71" s="63">
        <f t="shared" ref="D71:E71" si="21">H66</f>
        <v>10.899999999999999</v>
      </c>
      <c r="E71" s="63">
        <f t="shared" si="21"/>
        <v>8</v>
      </c>
      <c r="I71" s="96" t="s">
        <v>33</v>
      </c>
      <c r="J71" s="97">
        <f>G78/G70</f>
        <v>-19.874211308669459</v>
      </c>
    </row>
    <row r="72" spans="2:10" ht="15.75" thickBot="1" x14ac:dyDescent="0.3"/>
    <row r="73" spans="2:10" ht="15.75" thickBot="1" x14ac:dyDescent="0.3">
      <c r="C73" s="63">
        <f>J62</f>
        <v>79.353999999999985</v>
      </c>
      <c r="D73" s="63">
        <f>H62</f>
        <v>26.539000000000001</v>
      </c>
      <c r="E73" s="63">
        <f>I62</f>
        <v>16.329999999999998</v>
      </c>
      <c r="I73" s="96" t="s">
        <v>32</v>
      </c>
      <c r="J73" s="97">
        <f>G82/G70</f>
        <v>16.834972918142004</v>
      </c>
    </row>
    <row r="74" spans="2:10" ht="15.75" thickBot="1" x14ac:dyDescent="0.3">
      <c r="B74" s="58" t="s">
        <v>22</v>
      </c>
      <c r="C74" s="63">
        <f>J64</f>
        <v>50.48</v>
      </c>
      <c r="D74" s="63">
        <f>H64</f>
        <v>16.329999999999998</v>
      </c>
      <c r="E74" s="63">
        <f>I64</f>
        <v>10.899999999999999</v>
      </c>
      <c r="F74" s="58" t="s">
        <v>30</v>
      </c>
      <c r="G74" s="107">
        <f>MDETERM(C73:E75)</f>
        <v>18.099199999999851</v>
      </c>
    </row>
    <row r="75" spans="2:10" x14ac:dyDescent="0.25">
      <c r="C75" s="63">
        <f>J66</f>
        <v>35.9</v>
      </c>
      <c r="D75" s="63">
        <f>H66</f>
        <v>10.899999999999999</v>
      </c>
      <c r="E75" s="63">
        <f>I66</f>
        <v>8</v>
      </c>
    </row>
    <row r="77" spans="2:10" ht="15.75" thickBot="1" x14ac:dyDescent="0.3">
      <c r="C77" s="63">
        <f>G62</f>
        <v>45.987700000000004</v>
      </c>
      <c r="D77" s="63">
        <f>J62</f>
        <v>79.353999999999985</v>
      </c>
      <c r="E77" s="63">
        <f>I62</f>
        <v>16.329999999999998</v>
      </c>
    </row>
    <row r="78" spans="2:10" ht="15.75" thickBot="1" x14ac:dyDescent="0.3">
      <c r="B78" s="58" t="s">
        <v>23</v>
      </c>
      <c r="C78" s="63">
        <f>G64</f>
        <v>26.539000000000001</v>
      </c>
      <c r="D78" s="63">
        <f>J64</f>
        <v>50.48</v>
      </c>
      <c r="E78" s="63">
        <f>I64</f>
        <v>10.899999999999999</v>
      </c>
      <c r="F78" s="58" t="s">
        <v>30</v>
      </c>
      <c r="G78" s="107">
        <f>MDETERM(C77:E79)</f>
        <v>-49.843567999999763</v>
      </c>
    </row>
    <row r="79" spans="2:10" x14ac:dyDescent="0.25">
      <c r="C79" s="63">
        <f>G66</f>
        <v>16.329999999999998</v>
      </c>
      <c r="D79" s="63">
        <f>J66</f>
        <v>35.9</v>
      </c>
      <c r="E79" s="63">
        <f>I66</f>
        <v>8</v>
      </c>
    </row>
    <row r="81" spans="2:11" ht="15.75" thickBot="1" x14ac:dyDescent="0.3">
      <c r="C81" s="63">
        <f>G62</f>
        <v>45.987700000000004</v>
      </c>
      <c r="D81" s="63">
        <f>H62</f>
        <v>26.539000000000001</v>
      </c>
      <c r="E81" s="63">
        <f>J62</f>
        <v>79.353999999999985</v>
      </c>
    </row>
    <row r="82" spans="2:11" ht="15.75" thickBot="1" x14ac:dyDescent="0.3">
      <c r="B82" s="58" t="s">
        <v>31</v>
      </c>
      <c r="C82" s="63">
        <f>G64</f>
        <v>26.539000000000001</v>
      </c>
      <c r="D82" s="63">
        <f>H64</f>
        <v>16.329999999999998</v>
      </c>
      <c r="E82" s="63">
        <f>J64</f>
        <v>50.48</v>
      </c>
      <c r="F82" s="58" t="s">
        <v>30</v>
      </c>
      <c r="G82" s="107">
        <f>MDETERM(C81:E83)</f>
        <v>42.221303999999712</v>
      </c>
    </row>
    <row r="83" spans="2:11" x14ac:dyDescent="0.25">
      <c r="C83" s="63">
        <f>G66</f>
        <v>16.329999999999998</v>
      </c>
      <c r="D83" s="63">
        <f>H66</f>
        <v>10.899999999999999</v>
      </c>
      <c r="E83" s="63">
        <f>J66</f>
        <v>35.9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algorithmName="SHA-512" hashValue="GdkOyKWhshl3DQW8ha4CPxp65Qhe0nFcBbpDdnov+OXMqRQeEH/csW7V6doyQMhCChHfwmcJC/yuPzcCMEkQsA==" saltValue="fIKV5dFXgubYONHRtWCYkw==" spinCount="100000" sheet="1"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2020-12-07T17:14:49Z</dcterms:modified>
</cp:coreProperties>
</file>