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4ED62A00-D15F-4694-B479-75C3402AA128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Дані вибірки" sheetId="2" r:id="rId1"/>
    <sheet name="Завдання 1" sheetId="1" r:id="rId2"/>
  </sheets>
  <definedNames>
    <definedName name="_xlchart.v1.0" hidden="1">'Завдання 1'!$A$1:$A$100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T4" i="1"/>
  <c r="T2" i="1"/>
  <c r="N2" i="1" l="1"/>
  <c r="C2" i="1" s="1"/>
  <c r="I58" i="1" l="1"/>
  <c r="I59" i="1"/>
  <c r="I60" i="1"/>
  <c r="I61" i="1"/>
  <c r="I62" i="1"/>
  <c r="I63" i="1"/>
  <c r="I64" i="1"/>
  <c r="I57" i="1"/>
  <c r="B57" i="1"/>
  <c r="M30" i="1" l="1"/>
  <c r="N4" i="1" l="1"/>
  <c r="N8" i="1" s="1"/>
  <c r="C3" i="1" s="1"/>
  <c r="D2" i="1" s="1"/>
  <c r="C57" i="1" s="1"/>
  <c r="G31" i="1"/>
  <c r="C6" i="1" l="1"/>
  <c r="C9" i="1"/>
  <c r="D9" i="1" s="1"/>
  <c r="C5" i="1"/>
  <c r="C8" i="1"/>
  <c r="C4" i="1"/>
  <c r="D3" i="1" s="1"/>
  <c r="C7" i="1"/>
  <c r="F10" i="1"/>
  <c r="D6" i="1" l="1"/>
  <c r="C61" i="1" s="1"/>
  <c r="B62" i="1"/>
  <c r="M35" i="1"/>
  <c r="G36" i="1"/>
  <c r="D8" i="1"/>
  <c r="C63" i="1" s="1"/>
  <c r="B64" i="1"/>
  <c r="M37" i="1"/>
  <c r="G38" i="1"/>
  <c r="C58" i="1"/>
  <c r="B59" i="1"/>
  <c r="M32" i="1"/>
  <c r="G33" i="1"/>
  <c r="D5" i="1"/>
  <c r="C60" i="1" s="1"/>
  <c r="B61" i="1"/>
  <c r="M34" i="1"/>
  <c r="G35" i="1"/>
  <c r="M38" i="1"/>
  <c r="D7" i="1"/>
  <c r="C62" i="1" s="1"/>
  <c r="B63" i="1"/>
  <c r="M36" i="1"/>
  <c r="G37" i="1"/>
  <c r="E9" i="1"/>
  <c r="J9" i="1" s="1"/>
  <c r="B58" i="1"/>
  <c r="M31" i="1"/>
  <c r="G32" i="1"/>
  <c r="D4" i="1"/>
  <c r="C59" i="1" s="1"/>
  <c r="B60" i="1"/>
  <c r="M33" i="1"/>
  <c r="G34" i="1"/>
  <c r="H9" i="1"/>
  <c r="I36" i="1"/>
  <c r="I31" i="1"/>
  <c r="I32" i="1"/>
  <c r="I33" i="1"/>
  <c r="I34" i="1"/>
  <c r="I35" i="1"/>
  <c r="I30" i="1"/>
  <c r="I37" i="1" l="1"/>
  <c r="C64" i="1"/>
  <c r="I38" i="1"/>
  <c r="G2" i="1"/>
  <c r="G3" i="1" s="1"/>
  <c r="G4" i="1" s="1"/>
  <c r="H6" i="1"/>
  <c r="E3" i="1"/>
  <c r="E4" i="1"/>
  <c r="E5" i="1"/>
  <c r="E6" i="1"/>
  <c r="E7" i="1"/>
  <c r="E8" i="1"/>
  <c r="E2" i="1"/>
  <c r="G5" i="1" l="1"/>
  <c r="H7" i="1"/>
  <c r="H5" i="1"/>
  <c r="H3" i="1"/>
  <c r="H2" i="1"/>
  <c r="J7" i="1"/>
  <c r="J3" i="1"/>
  <c r="J2" i="1"/>
  <c r="J5" i="1"/>
  <c r="J8" i="1"/>
  <c r="J4" i="1"/>
  <c r="J6" i="1"/>
  <c r="H8" i="1"/>
  <c r="H4" i="1"/>
  <c r="G6" i="1" l="1"/>
  <c r="G7" i="1" s="1"/>
  <c r="G8" i="1" s="1"/>
  <c r="G9" i="1" s="1"/>
  <c r="J10" i="1"/>
  <c r="I2" i="1"/>
  <c r="E31" i="1" s="1"/>
  <c r="H10" i="1"/>
  <c r="N48" i="1" l="1"/>
  <c r="I3" i="1"/>
  <c r="E32" i="1" s="1"/>
  <c r="N31" i="1"/>
  <c r="K9" i="1"/>
  <c r="K8" i="1"/>
  <c r="K3" i="1"/>
  <c r="K4" i="1"/>
  <c r="K6" i="1"/>
  <c r="K7" i="1"/>
  <c r="K2" i="1"/>
  <c r="K5" i="1"/>
  <c r="I4" i="1" l="1"/>
  <c r="E33" i="1" s="1"/>
  <c r="N32" i="1"/>
  <c r="K10" i="1"/>
  <c r="Q6" i="1" s="1"/>
  <c r="Q8" i="1" s="1"/>
  <c r="Q46" i="1" l="1"/>
  <c r="O50" i="1" s="1"/>
  <c r="E58" i="1"/>
  <c r="G58" i="1" s="1"/>
  <c r="E59" i="1"/>
  <c r="G59" i="1" s="1"/>
  <c r="E60" i="1"/>
  <c r="G60" i="1" s="1"/>
  <c r="D57" i="1"/>
  <c r="F57" i="1" s="1"/>
  <c r="E62" i="1"/>
  <c r="G62" i="1" s="1"/>
  <c r="D58" i="1"/>
  <c r="F58" i="1" s="1"/>
  <c r="D59" i="1"/>
  <c r="F59" i="1" s="1"/>
  <c r="D61" i="1"/>
  <c r="F61" i="1" s="1"/>
  <c r="D62" i="1"/>
  <c r="F62" i="1" s="1"/>
  <c r="D63" i="1"/>
  <c r="F63" i="1" s="1"/>
  <c r="D64" i="1"/>
  <c r="F64" i="1" s="1"/>
  <c r="E57" i="1"/>
  <c r="G57" i="1" s="1"/>
  <c r="E63" i="1"/>
  <c r="G63" i="1" s="1"/>
  <c r="E64" i="1"/>
  <c r="G64" i="1" s="1"/>
  <c r="E61" i="1"/>
  <c r="G61" i="1" s="1"/>
  <c r="D60" i="1"/>
  <c r="F60" i="1" s="1"/>
  <c r="N33" i="1"/>
  <c r="I5" i="1"/>
  <c r="N34" i="1" s="1"/>
  <c r="H57" i="1" l="1"/>
  <c r="J57" i="1" s="1"/>
  <c r="K57" i="1" s="1"/>
  <c r="L57" i="1" s="1"/>
  <c r="Q50" i="1"/>
  <c r="H59" i="1"/>
  <c r="J59" i="1" s="1"/>
  <c r="K59" i="1" s="1"/>
  <c r="L59" i="1" s="1"/>
  <c r="H61" i="1"/>
  <c r="J61" i="1" s="1"/>
  <c r="K61" i="1" s="1"/>
  <c r="L61" i="1" s="1"/>
  <c r="H60" i="1"/>
  <c r="J60" i="1" s="1"/>
  <c r="K60" i="1" s="1"/>
  <c r="L60" i="1" s="1"/>
  <c r="H64" i="1"/>
  <c r="J64" i="1" s="1"/>
  <c r="K64" i="1" s="1"/>
  <c r="L64" i="1" s="1"/>
  <c r="H63" i="1"/>
  <c r="J63" i="1" s="1"/>
  <c r="K63" i="1" s="1"/>
  <c r="L63" i="1" s="1"/>
  <c r="H62" i="1"/>
  <c r="J62" i="1" s="1"/>
  <c r="K62" i="1" s="1"/>
  <c r="L62" i="1" s="1"/>
  <c r="H58" i="1"/>
  <c r="J58" i="1" s="1"/>
  <c r="K58" i="1" s="1"/>
  <c r="L58" i="1" s="1"/>
  <c r="E34" i="1"/>
  <c r="I6" i="1"/>
  <c r="E35" i="1" s="1"/>
  <c r="Q57" i="1" l="1"/>
  <c r="N35" i="1"/>
  <c r="I7" i="1"/>
  <c r="E36" i="1" s="1"/>
  <c r="I8" i="1" l="1"/>
  <c r="N36" i="1"/>
  <c r="E37" i="1" l="1"/>
  <c r="I9" i="1"/>
  <c r="N37" i="1"/>
  <c r="E38" i="1" l="1"/>
  <c r="N38" i="1"/>
</calcChain>
</file>

<file path=xl/sharedStrings.xml><?xml version="1.0" encoding="utf-8"?>
<sst xmlns="http://schemas.openxmlformats.org/spreadsheetml/2006/main" count="56" uniqueCount="39">
  <si>
    <t>Інтервал</t>
  </si>
  <si>
    <t>∑</t>
  </si>
  <si>
    <t>xi</t>
  </si>
  <si>
    <t>ni</t>
  </si>
  <si>
    <t>nн</t>
  </si>
  <si>
    <t>wi</t>
  </si>
  <si>
    <t>wн</t>
  </si>
  <si>
    <t>xi*ni</t>
  </si>
  <si>
    <t>(xi-xв)^2*ni</t>
  </si>
  <si>
    <t>xв =</t>
  </si>
  <si>
    <t>Dв =</t>
  </si>
  <si>
    <r>
      <rPr>
        <sz val="11"/>
        <color theme="1"/>
        <rFont val="Calibri"/>
        <family val="2"/>
        <charset val="204"/>
      </rPr>
      <t>σ</t>
    </r>
    <r>
      <rPr>
        <sz val="11"/>
        <color theme="1"/>
        <rFont val="Calibri"/>
        <family val="2"/>
        <scheme val="minor"/>
      </rPr>
      <t>в =</t>
    </r>
  </si>
  <si>
    <t>Mo =</t>
  </si>
  <si>
    <t>Me =</t>
  </si>
  <si>
    <t>, якщо</t>
  </si>
  <si>
    <r>
      <t xml:space="preserve">x  </t>
    </r>
    <r>
      <rPr>
        <sz val="11"/>
        <color theme="1"/>
        <rFont val="Calibri"/>
        <family val="2"/>
        <charset val="204"/>
      </rPr>
      <t>≤</t>
    </r>
  </si>
  <si>
    <t>&lt;  x  ≤</t>
  </si>
  <si>
    <t>min =</t>
  </si>
  <si>
    <t>max =</t>
  </si>
  <si>
    <t>h =</t>
  </si>
  <si>
    <t>k =</t>
  </si>
  <si>
    <t xml:space="preserve">xв = </t>
  </si>
  <si>
    <t>Звідси маємо:</t>
  </si>
  <si>
    <t>&lt;M[X]&lt;</t>
  </si>
  <si>
    <t>довірчий інтервал для математичного сподівання ознаки Х з надійністю β=0,99</t>
  </si>
  <si>
    <t>xi+1</t>
  </si>
  <si>
    <t>zi</t>
  </si>
  <si>
    <t>zi+1</t>
  </si>
  <si>
    <t>Ф(zi)</t>
  </si>
  <si>
    <t>Ф(zi+1)</t>
  </si>
  <si>
    <t>ni'</t>
  </si>
  <si>
    <t>ni-ni'</t>
  </si>
  <si>
    <t>(ni-ni')^2</t>
  </si>
  <si>
    <t>(ni-ni')^2/ni'</t>
  </si>
  <si>
    <t>За таблицею знаходимо критичне значення критерію</t>
  </si>
  <si>
    <r>
      <t>Оскільки                               , то приймається висунута гіпотеза</t>
    </r>
    <r>
      <rPr>
        <i/>
        <sz val="11"/>
        <color theme="1"/>
        <rFont val="Calibri"/>
        <family val="2"/>
        <charset val="204"/>
        <scheme val="minor"/>
      </rPr>
      <t xml:space="preserve"> Н</t>
    </r>
    <r>
      <rPr>
        <sz val="8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scheme val="minor"/>
      </rPr>
      <t xml:space="preserve"> про нормальний закон розподілу ймовірностей ознаки Х.</t>
    </r>
  </si>
  <si>
    <t xml:space="preserve">tβ = </t>
  </si>
  <si>
    <r>
      <rPr>
        <sz val="11"/>
        <color theme="1"/>
        <rFont val="Calibri"/>
        <family val="2"/>
        <charset val="204"/>
      </rPr>
      <t>ε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</si>
  <si>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де </t>
    </r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  <scheme val="minor"/>
      </rPr>
      <t xml:space="preserve">= </t>
    </r>
    <r>
      <rPr>
        <sz val="11"/>
        <color rgb="FFFF0000"/>
        <rFont val="Calibri"/>
        <family val="2"/>
        <charset val="204"/>
        <scheme val="minor"/>
      </rPr>
      <t>0,99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</si>
</sst>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0" fillId="0" borderId="0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8" borderId="1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/>
    </xf>
    <xf numFmtId="0" fontId="0" fillId="8" borderId="21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2" borderId="2" xfId="0" applyFill="1" applyBorder="1"/>
    <xf numFmtId="0" fontId="0" fillId="2" borderId="3" xfId="0" applyFill="1" applyBorder="1"/>
    <xf numFmtId="0" fontId="2" fillId="2" borderId="2" xfId="0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10" borderId="23" xfId="0" applyNumberFormat="1" applyFill="1" applyBorder="1"/>
    <xf numFmtId="2" fontId="0" fillId="10" borderId="2" xfId="0" applyNumberFormat="1" applyFill="1" applyBorder="1"/>
    <xf numFmtId="0" fontId="0" fillId="10" borderId="25" xfId="0" applyFill="1" applyBorder="1" applyAlignment="1">
      <alignment horizontal="center" vertical="center"/>
    </xf>
    <xf numFmtId="0" fontId="0" fillId="10" borderId="3" xfId="0" applyFill="1" applyBorder="1"/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164" fontId="0" fillId="3" borderId="11" xfId="0" applyNumberFormat="1" applyFill="1" applyBorder="1" applyAlignment="1">
      <alignment horizontal="center" vertical="center"/>
    </xf>
    <xf numFmtId="164" fontId="0" fillId="3" borderId="9" xfId="0" applyNumberFormat="1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164" fontId="0" fillId="3" borderId="17" xfId="0" applyNumberFormat="1" applyFill="1" applyBorder="1" applyAlignment="1">
      <alignment horizontal="center" vertical="center"/>
    </xf>
    <xf numFmtId="164" fontId="0" fillId="3" borderId="18" xfId="0" applyNumberFormat="1" applyFill="1" applyBorder="1" applyAlignment="1">
      <alignment horizontal="center" vertical="center"/>
    </xf>
    <xf numFmtId="164" fontId="0" fillId="3" borderId="19" xfId="0" applyNumberFormat="1" applyFill="1" applyBorder="1" applyAlignment="1">
      <alignment horizontal="center" vertical="center"/>
    </xf>
    <xf numFmtId="0" fontId="1" fillId="2" borderId="2" xfId="0" applyFont="1" applyFill="1" applyBorder="1"/>
    <xf numFmtId="0" fontId="0" fillId="0" borderId="0" xfId="0" applyBorder="1" applyAlignment="1">
      <alignment vertical="top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0" fillId="0" borderId="24" xfId="0" applyBorder="1" applyAlignment="1">
      <alignment horizontal="left" vertical="top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Полігон частот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1'!$E$2:$E$9</c:f>
              <c:numCache>
                <c:formatCode>General</c:formatCode>
                <c:ptCount val="8"/>
                <c:pt idx="0">
                  <c:v>139.375</c:v>
                </c:pt>
                <c:pt idx="1">
                  <c:v>148.125</c:v>
                </c:pt>
                <c:pt idx="2">
                  <c:v>156.875</c:v>
                </c:pt>
                <c:pt idx="3">
                  <c:v>165.625</c:v>
                </c:pt>
                <c:pt idx="4">
                  <c:v>174.375</c:v>
                </c:pt>
                <c:pt idx="5">
                  <c:v>183.125</c:v>
                </c:pt>
                <c:pt idx="6">
                  <c:v>191.875</c:v>
                </c:pt>
                <c:pt idx="7">
                  <c:v>200.625</c:v>
                </c:pt>
              </c:numCache>
            </c:numRef>
          </c:xVal>
          <c:yVal>
            <c:numRef>
              <c:f>'Завдання 1'!$F$2:$F$9</c:f>
              <c:numCache>
                <c:formatCode>General</c:formatCode>
                <c:ptCount val="8"/>
                <c:pt idx="0">
                  <c:v>5</c:v>
                </c:pt>
                <c:pt idx="1">
                  <c:v>11</c:v>
                </c:pt>
                <c:pt idx="2">
                  <c:v>12</c:v>
                </c:pt>
                <c:pt idx="3">
                  <c:v>27</c:v>
                </c:pt>
                <c:pt idx="4">
                  <c:v>21</c:v>
                </c:pt>
                <c:pt idx="5">
                  <c:v>10</c:v>
                </c:pt>
                <c:pt idx="6">
                  <c:v>10</c:v>
                </c:pt>
                <c:pt idx="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AC-4568-91DF-33B26FE54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127464"/>
        <c:axId val="314127848"/>
      </c:scatterChart>
      <c:valAx>
        <c:axId val="314127464"/>
        <c:scaling>
          <c:orientation val="minMax"/>
          <c:min val="1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127848"/>
        <c:crosses val="autoZero"/>
        <c:crossBetween val="midCat"/>
      </c:valAx>
      <c:valAx>
        <c:axId val="31412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127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Емпірична</a:t>
            </a:r>
            <a:r>
              <a:rPr lang="uk-UA" baseline="0"/>
              <a:t> функція розподілу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'Завдання 1'!$M$30:$M$38</c:f>
              <c:numCache>
                <c:formatCode>General</c:formatCode>
                <c:ptCount val="9"/>
                <c:pt idx="0">
                  <c:v>135</c:v>
                </c:pt>
                <c:pt idx="1">
                  <c:v>143.75</c:v>
                </c:pt>
                <c:pt idx="2">
                  <c:v>152.5</c:v>
                </c:pt>
                <c:pt idx="3">
                  <c:v>161.25</c:v>
                </c:pt>
                <c:pt idx="4">
                  <c:v>170</c:v>
                </c:pt>
                <c:pt idx="5">
                  <c:v>178.75</c:v>
                </c:pt>
                <c:pt idx="6">
                  <c:v>187.5</c:v>
                </c:pt>
                <c:pt idx="7">
                  <c:v>196.25</c:v>
                </c:pt>
                <c:pt idx="8">
                  <c:v>205</c:v>
                </c:pt>
              </c:numCache>
            </c:numRef>
          </c:cat>
          <c:val>
            <c:numRef>
              <c:f>'Завдання 1'!$N$30:$N$38</c:f>
              <c:numCache>
                <c:formatCode>General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0.16</c:v>
                </c:pt>
                <c:pt idx="3">
                  <c:v>0.28000000000000003</c:v>
                </c:pt>
                <c:pt idx="4">
                  <c:v>0.55000000000000004</c:v>
                </c:pt>
                <c:pt idx="5">
                  <c:v>0.76</c:v>
                </c:pt>
                <c:pt idx="6">
                  <c:v>0.86</c:v>
                </c:pt>
                <c:pt idx="7">
                  <c:v>0.96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6-4925-AD47-0EF1B2CF9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928191"/>
        <c:axId val="231725327"/>
      </c:lineChart>
      <c:catAx>
        <c:axId val="23492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725327"/>
        <c:crosses val="autoZero"/>
        <c:auto val="1"/>
        <c:lblAlgn val="ctr"/>
        <c:lblOffset val="100"/>
        <c:noMultiLvlLbl val="0"/>
      </c:catAx>
      <c:valAx>
        <c:axId val="23172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928191"/>
        <c:crosses val="autoZero"/>
        <c:crossBetween val="between"/>
      </c:valAx>
      <c:spPr>
        <a:noFill/>
        <a:ln>
          <a:noFill/>
        </a:ln>
        <a:effectLst>
          <a:glow rad="127000">
            <a:schemeClr val="accent1">
              <a:alpha val="96000"/>
            </a:schemeClr>
          </a:glow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Гістограма</a:t>
            </a:r>
            <a:r>
              <a:rPr lang="ru-RU" baseline="0"/>
              <a:t> частот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'Завдання 1'!$E$2:$E$9</c:f>
              <c:numCache>
                <c:formatCode>General</c:formatCode>
                <c:ptCount val="8"/>
                <c:pt idx="0">
                  <c:v>139.375</c:v>
                </c:pt>
                <c:pt idx="1">
                  <c:v>148.125</c:v>
                </c:pt>
                <c:pt idx="2">
                  <c:v>156.875</c:v>
                </c:pt>
                <c:pt idx="3">
                  <c:v>165.625</c:v>
                </c:pt>
                <c:pt idx="4">
                  <c:v>174.375</c:v>
                </c:pt>
                <c:pt idx="5">
                  <c:v>183.125</c:v>
                </c:pt>
                <c:pt idx="6">
                  <c:v>191.875</c:v>
                </c:pt>
                <c:pt idx="7">
                  <c:v>200.625</c:v>
                </c:pt>
              </c:numCache>
            </c:numRef>
          </c:cat>
          <c:val>
            <c:numRef>
              <c:f>'Завдання 1'!$F$2:$F$9</c:f>
              <c:numCache>
                <c:formatCode>General</c:formatCode>
                <c:ptCount val="8"/>
                <c:pt idx="0">
                  <c:v>5</c:v>
                </c:pt>
                <c:pt idx="1">
                  <c:v>11</c:v>
                </c:pt>
                <c:pt idx="2">
                  <c:v>12</c:v>
                </c:pt>
                <c:pt idx="3">
                  <c:v>27</c:v>
                </c:pt>
                <c:pt idx="4">
                  <c:v>21</c:v>
                </c:pt>
                <c:pt idx="5">
                  <c:v>10</c:v>
                </c:pt>
                <c:pt idx="6">
                  <c:v>10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D-4C3B-AD69-645B4DACA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1649407"/>
        <c:axId val="1005953343"/>
      </c:barChart>
      <c:catAx>
        <c:axId val="100164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953343"/>
        <c:crosses val="autoZero"/>
        <c:auto val="1"/>
        <c:lblAlgn val="ctr"/>
        <c:lblOffset val="100"/>
        <c:noMultiLvlLbl val="0"/>
      </c:catAx>
      <c:valAx>
        <c:axId val="100595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164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Гістограма частот (</a:t>
            </a:r>
            <a:r>
              <a:rPr lang="uk-UA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інтервальний ряд</a:t>
            </a: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)</a:t>
            </a:r>
          </a:p>
        </cx:rich>
      </cx:tx>
    </cx:title>
    <cx:plotArea>
      <cx:plotAreaRegion>
        <cx:series layoutId="clusteredColumn" uniqueId="{D25D228D-3A67-4484-859A-7AF2FD9071FF}">
          <cx:dataId val="0"/>
          <cx:layoutPr>
            <cx:binning intervalClosed="r" underflow="auto" overflow="auto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47224</xdr:colOff>
      <xdr:row>11</xdr:row>
      <xdr:rowOff>23688</xdr:rowOff>
    </xdr:from>
    <xdr:to>
      <xdr:col>19</xdr:col>
      <xdr:colOff>571499</xdr:colOff>
      <xdr:row>25</xdr:row>
      <xdr:rowOff>90363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E62AE8B-1757-47E9-A228-096D458B3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33619</xdr:colOff>
      <xdr:row>26</xdr:row>
      <xdr:rowOff>25215</xdr:rowOff>
    </xdr:from>
    <xdr:to>
      <xdr:col>19</xdr:col>
      <xdr:colOff>582706</xdr:colOff>
      <xdr:row>40</xdr:row>
      <xdr:rowOff>101415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D27906F9-6016-448D-B297-306E23C40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336177</xdr:colOff>
      <xdr:row>28</xdr:row>
      <xdr:rowOff>168089</xdr:rowOff>
    </xdr:from>
    <xdr:to>
      <xdr:col>4</xdr:col>
      <xdr:colOff>252916</xdr:colOff>
      <xdr:row>38</xdr:row>
      <xdr:rowOff>29214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3">
              <a:extLst>
                <a:ext uri="{FF2B5EF4-FFF2-40B4-BE49-F238E27FC236}">
                  <a16:creationId xmlns:a16="http://schemas.microsoft.com/office/drawing/2014/main" id="{172F6BCD-203C-4D24-91E7-8F0B8162ABC1}"/>
                </a:ext>
              </a:extLst>
            </xdr:cNvPr>
            <xdr:cNvSpPr txBox="1"/>
          </xdr:nvSpPr>
          <xdr:spPr>
            <a:xfrm>
              <a:off x="1546412" y="2554942"/>
              <a:ext cx="1126975" cy="17661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d>
                      <m:d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10" name="TextBox 3">
              <a:extLst>
                <a:ext uri="{FF2B5EF4-FFF2-40B4-BE49-F238E27FC236}">
                  <a16:creationId xmlns:a16="http://schemas.microsoft.com/office/drawing/2014/main" id="{172F6BCD-203C-4D24-91E7-8F0B8162ABC1}"/>
                </a:ext>
              </a:extLst>
            </xdr:cNvPr>
            <xdr:cNvSpPr txBox="1"/>
          </xdr:nvSpPr>
          <xdr:spPr>
            <a:xfrm>
              <a:off x="1546412" y="2554942"/>
              <a:ext cx="1126975" cy="17661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𝐹</a:t>
              </a:r>
              <a:r>
                <a:rPr lang="ru-RU" sz="1400" b="0" i="0">
                  <a:latin typeface="Cambria Math" panose="02040503050406030204" pitchFamily="18" charset="0"/>
                </a:rPr>
                <a:t>^</a:t>
              </a:r>
              <a:r>
                <a:rPr lang="en-US" sz="1400" b="0" i="0">
                  <a:latin typeface="Cambria Math" panose="02040503050406030204" pitchFamily="18" charset="0"/>
                </a:rPr>
                <a:t>∗ (𝑥)={█( @ @ @ @ @ @ @ @ )┤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2</xdr:col>
      <xdr:colOff>56029</xdr:colOff>
      <xdr:row>11</xdr:row>
      <xdr:rowOff>25213</xdr:rowOff>
    </xdr:from>
    <xdr:to>
      <xdr:col>10</xdr:col>
      <xdr:colOff>728381</xdr:colOff>
      <xdr:row>25</xdr:row>
      <xdr:rowOff>80123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0684631-8B05-4C77-9450-7EEA5F2B2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581025</xdr:colOff>
      <xdr:row>38</xdr:row>
      <xdr:rowOff>123264</xdr:rowOff>
    </xdr:from>
    <xdr:to>
      <xdr:col>10</xdr:col>
      <xdr:colOff>685800</xdr:colOff>
      <xdr:row>53</xdr:row>
      <xdr:rowOff>8964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Диаграмма 5">
              <a:extLst>
                <a:ext uri="{FF2B5EF4-FFF2-40B4-BE49-F238E27FC236}">
                  <a16:creationId xmlns:a16="http://schemas.microsoft.com/office/drawing/2014/main" id="{1E6FFC04-AA7D-42F9-882C-D42EE2B1F2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1025" y="7457514"/>
              <a:ext cx="6200775" cy="2800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15</xdr:col>
      <xdr:colOff>238125</xdr:colOff>
      <xdr:row>42</xdr:row>
      <xdr:rowOff>38100</xdr:rowOff>
    </xdr:from>
    <xdr:to>
      <xdr:col>17</xdr:col>
      <xdr:colOff>150837</xdr:colOff>
      <xdr:row>44</xdr:row>
      <xdr:rowOff>129794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3">
              <a:extLst>
                <a:ext uri="{FF2B5EF4-FFF2-40B4-BE49-F238E27FC236}">
                  <a16:creationId xmlns:a16="http://schemas.microsoft.com/office/drawing/2014/main" id="{518C6C86-834F-45AD-AE2D-B1A7ABAAD157}"/>
                </a:ext>
              </a:extLst>
            </xdr:cNvPr>
            <xdr:cNvSpPr txBox="1"/>
          </xdr:nvSpPr>
          <xdr:spPr>
            <a:xfrm>
              <a:off x="9467850" y="8134350"/>
              <a:ext cx="1131912" cy="47269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arg</m:t>
                        </m:r>
                      </m:fName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Ф</m:t>
                        </m:r>
                      </m:e>
                    </m:func>
                    <m:d>
                      <m:d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𝛽</m:t>
                            </m:r>
                          </m:num>
                          <m:den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2" name="Object 3">
              <a:extLst>
                <a:ext uri="{FF2B5EF4-FFF2-40B4-BE49-F238E27FC236}">
                  <a16:creationId xmlns:a16="http://schemas.microsoft.com/office/drawing/2014/main" id="{518C6C86-834F-45AD-AE2D-B1A7ABAAD157}"/>
                </a:ext>
              </a:extLst>
            </xdr:cNvPr>
            <xdr:cNvSpPr txBox="1"/>
          </xdr:nvSpPr>
          <xdr:spPr>
            <a:xfrm>
              <a:off x="9467850" y="8134350"/>
              <a:ext cx="1131912" cy="47269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𝑡_𝛽=arg⁡Ф (𝛽/2)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200025</xdr:colOff>
      <xdr:row>42</xdr:row>
      <xdr:rowOff>142875</xdr:rowOff>
    </xdr:from>
    <xdr:to>
      <xdr:col>14</xdr:col>
      <xdr:colOff>69610</xdr:colOff>
      <xdr:row>44</xdr:row>
      <xdr:rowOff>26435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Object 1">
              <a:extLst>
                <a:ext uri="{FF2B5EF4-FFF2-40B4-BE49-F238E27FC236}">
                  <a16:creationId xmlns:a16="http://schemas.microsoft.com/office/drawing/2014/main" id="{EEE93AF4-918E-4382-9137-48D0BCD90D23}"/>
                </a:ext>
              </a:extLst>
            </xdr:cNvPr>
            <xdr:cNvSpPr txBox="1"/>
          </xdr:nvSpPr>
          <xdr:spPr>
            <a:xfrm>
              <a:off x="7048500" y="8239125"/>
              <a:ext cx="1688860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̄"/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В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𝜀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&lt;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𝑀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[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𝑋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]&lt;</m:t>
                    </m:r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̄"/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В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𝜀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,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5" name="Object 1">
              <a:extLst>
                <a:ext uri="{FF2B5EF4-FFF2-40B4-BE49-F238E27FC236}">
                  <a16:creationId xmlns:a16="http://schemas.microsoft.com/office/drawing/2014/main" id="{EEE93AF4-918E-4382-9137-48D0BCD90D23}"/>
                </a:ext>
              </a:extLst>
            </xdr:cNvPr>
            <xdr:cNvSpPr txBox="1"/>
          </xdr:nvSpPr>
          <xdr:spPr>
            <a:xfrm>
              <a:off x="7048500" y="8239125"/>
              <a:ext cx="1688860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𝑥 ̄_В−𝜀&lt;𝑀[𝑋]&lt;𝑥 ̄_В−𝜀,</a:t>
              </a:r>
              <a:endParaRPr lang="ru-RU"/>
            </a:p>
          </xdr:txBody>
        </xdr:sp>
      </mc:Fallback>
    </mc:AlternateContent>
    <xdr:clientData/>
  </xdr:twoCellAnchor>
  <xdr:twoCellAnchor>
    <xdr:from>
      <xdr:col>13</xdr:col>
      <xdr:colOff>504825</xdr:colOff>
      <xdr:row>42</xdr:row>
      <xdr:rowOff>85725</xdr:rowOff>
    </xdr:from>
    <xdr:to>
      <xdr:col>15</xdr:col>
      <xdr:colOff>438150</xdr:colOff>
      <xdr:row>44</xdr:row>
      <xdr:rowOff>117467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Object 2">
              <a:extLst>
                <a:ext uri="{FF2B5EF4-FFF2-40B4-BE49-F238E27FC236}">
                  <a16:creationId xmlns:a16="http://schemas.microsoft.com/office/drawing/2014/main" id="{789F586C-E98C-4B6F-8878-97962EB60B7F}"/>
                </a:ext>
              </a:extLst>
            </xdr:cNvPr>
            <xdr:cNvSpPr txBox="1"/>
          </xdr:nvSpPr>
          <xdr:spPr>
            <a:xfrm>
              <a:off x="8562975" y="8181975"/>
              <a:ext cx="1104900" cy="412742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𝜀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⋅</m:t>
                    </m:r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  <m:r>
                          <a:rPr lang="uk-UA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 ,</m:t>
                        </m:r>
                      </m:sub>
                    </m:sSub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7" name="Object 2">
              <a:extLst>
                <a:ext uri="{FF2B5EF4-FFF2-40B4-BE49-F238E27FC236}">
                  <a16:creationId xmlns:a16="http://schemas.microsoft.com/office/drawing/2014/main" id="{789F586C-E98C-4B6F-8878-97962EB60B7F}"/>
                </a:ext>
              </a:extLst>
            </xdr:cNvPr>
            <xdr:cNvSpPr txBox="1"/>
          </xdr:nvSpPr>
          <xdr:spPr>
            <a:xfrm>
              <a:off x="8562975" y="8181975"/>
              <a:ext cx="1104900" cy="412742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𝜀=𝜎_𝑥/√𝑛⋅𝑡_(𝛽</a:t>
              </a:r>
              <a:r>
                <a:rPr lang="uk-UA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 ,</a:t>
              </a:r>
              <a:r>
                <a:rPr lang="ru-RU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)</a:t>
              </a:r>
              <a:endParaRPr lang="ru-RU"/>
            </a:p>
          </xdr:txBody>
        </xdr:sp>
      </mc:Fallback>
    </mc:AlternateContent>
    <xdr:clientData/>
  </xdr:twoCellAnchor>
  <xdr:twoCellAnchor>
    <xdr:from>
      <xdr:col>2</xdr:col>
      <xdr:colOff>76200</xdr:colOff>
      <xdr:row>65</xdr:row>
      <xdr:rowOff>9525</xdr:rowOff>
    </xdr:from>
    <xdr:to>
      <xdr:col>3</xdr:col>
      <xdr:colOff>414167</xdr:colOff>
      <xdr:row>67</xdr:row>
      <xdr:rowOff>61849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Object 9">
              <a:extLst>
                <a:ext uri="{FF2B5EF4-FFF2-40B4-BE49-F238E27FC236}">
                  <a16:creationId xmlns:a16="http://schemas.microsoft.com/office/drawing/2014/main" id="{927BA7F5-83CE-4DBC-83FA-B9A152895989}"/>
                </a:ext>
              </a:extLst>
            </xdr:cNvPr>
            <xdr:cNvSpPr txBox="1"/>
          </xdr:nvSpPr>
          <xdr:spPr>
            <a:xfrm>
              <a:off x="1295400" y="12573000"/>
              <a:ext cx="947567" cy="43332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̄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m:rPr>
                                <m:sty m:val="p"/>
                              </m:r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B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B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6" name="Object 9">
              <a:extLst>
                <a:ext uri="{FF2B5EF4-FFF2-40B4-BE49-F238E27FC236}">
                  <a16:creationId xmlns:a16="http://schemas.microsoft.com/office/drawing/2014/main" id="{927BA7F5-83CE-4DBC-83FA-B9A152895989}"/>
                </a:ext>
              </a:extLst>
            </xdr:cNvPr>
            <xdr:cNvSpPr txBox="1"/>
          </xdr:nvSpPr>
          <xdr:spPr>
            <a:xfrm>
              <a:off x="1295400" y="12573000"/>
              <a:ext cx="947567" cy="43332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𝑧_𝑖=(𝑥_𝑖−𝑥 ̄_B)/𝜎_B </a:t>
              </a:r>
              <a:endParaRPr lang="ru-RU"/>
            </a:p>
          </xdr:txBody>
        </xdr:sp>
      </mc:Fallback>
    </mc:AlternateContent>
    <xdr:clientData/>
  </xdr:twoCellAnchor>
  <xdr:twoCellAnchor>
    <xdr:from>
      <xdr:col>4</xdr:col>
      <xdr:colOff>0</xdr:colOff>
      <xdr:row>65</xdr:row>
      <xdr:rowOff>0</xdr:rowOff>
    </xdr:from>
    <xdr:to>
      <xdr:col>5</xdr:col>
      <xdr:colOff>606887</xdr:colOff>
      <xdr:row>67</xdr:row>
      <xdr:rowOff>52324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Object 10">
              <a:extLst>
                <a:ext uri="{FF2B5EF4-FFF2-40B4-BE49-F238E27FC236}">
                  <a16:creationId xmlns:a16="http://schemas.microsoft.com/office/drawing/2014/main" id="{5FFDB47F-B07B-4D74-8276-887C45F08FA2}"/>
                </a:ext>
              </a:extLst>
            </xdr:cNvPr>
            <xdr:cNvSpPr txBox="1"/>
          </xdr:nvSpPr>
          <xdr:spPr>
            <a:xfrm>
              <a:off x="2438400" y="12563475"/>
              <a:ext cx="1216487" cy="43332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̄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m:rPr>
                                <m:sty m:val="p"/>
                              </m:r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B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B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7" name="Object 10">
              <a:extLst>
                <a:ext uri="{FF2B5EF4-FFF2-40B4-BE49-F238E27FC236}">
                  <a16:creationId xmlns:a16="http://schemas.microsoft.com/office/drawing/2014/main" id="{5FFDB47F-B07B-4D74-8276-887C45F08FA2}"/>
                </a:ext>
              </a:extLst>
            </xdr:cNvPr>
            <xdr:cNvSpPr txBox="1"/>
          </xdr:nvSpPr>
          <xdr:spPr>
            <a:xfrm>
              <a:off x="2438400" y="12563475"/>
              <a:ext cx="1216487" cy="43332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𝑧_(𝑖+1)=(𝑥_(𝑖+1)−𝑥 ̄_B)/𝜎_B </a:t>
              </a:r>
              <a:endParaRPr lang="ru-RU"/>
            </a:p>
          </xdr:txBody>
        </xdr:sp>
      </mc:Fallback>
    </mc:AlternateContent>
    <xdr:clientData/>
  </xdr:twoCellAnchor>
  <xdr:twoCellAnchor>
    <xdr:from>
      <xdr:col>6</xdr:col>
      <xdr:colOff>161925</xdr:colOff>
      <xdr:row>65</xdr:row>
      <xdr:rowOff>66675</xdr:rowOff>
    </xdr:from>
    <xdr:to>
      <xdr:col>9</xdr:col>
      <xdr:colOff>36989</xdr:colOff>
      <xdr:row>66</xdr:row>
      <xdr:rowOff>140735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Object 11">
              <a:extLst>
                <a:ext uri="{FF2B5EF4-FFF2-40B4-BE49-F238E27FC236}">
                  <a16:creationId xmlns:a16="http://schemas.microsoft.com/office/drawing/2014/main" id="{18AE9A4F-3938-4D24-A57E-BB64A5BF7AAC}"/>
                </a:ext>
              </a:extLst>
            </xdr:cNvPr>
            <xdr:cNvSpPr txBox="1"/>
          </xdr:nvSpPr>
          <xdr:spPr>
            <a:xfrm>
              <a:off x="3819525" y="12630150"/>
              <a:ext cx="1703864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𝑛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(Ф</m:t>
                    </m:r>
                    <m:d>
                      <m:d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</m:sSub>
                      </m:e>
                    </m:d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−Ф</m:t>
                    </m:r>
                    <m:d>
                      <m:d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n-US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8" name="Object 11">
              <a:extLst>
                <a:ext uri="{FF2B5EF4-FFF2-40B4-BE49-F238E27FC236}">
                  <a16:creationId xmlns:a16="http://schemas.microsoft.com/office/drawing/2014/main" id="{18AE9A4F-3938-4D24-A57E-BB64A5BF7AAC}"/>
                </a:ext>
              </a:extLst>
            </xdr:cNvPr>
            <xdr:cNvSpPr txBox="1"/>
          </xdr:nvSpPr>
          <xdr:spPr>
            <a:xfrm>
              <a:off x="3819525" y="12630150"/>
              <a:ext cx="1703864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𝑛_𝑖^′=𝑛(Ф(𝑧_(𝑖+1) )−Ф(𝑧_𝑖 )</a:t>
              </a:r>
              <a:r>
                <a:rPr lang="en-US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)</a:t>
              </a:r>
              <a:endParaRPr lang="ru-RU"/>
            </a:p>
          </xdr:txBody>
        </xdr:sp>
      </mc:Fallback>
    </mc:AlternateContent>
    <xdr:clientData/>
  </xdr:twoCellAnchor>
  <xdr:twoCellAnchor>
    <xdr:from>
      <xdr:col>13</xdr:col>
      <xdr:colOff>9525</xdr:colOff>
      <xdr:row>55</xdr:row>
      <xdr:rowOff>66675</xdr:rowOff>
    </xdr:from>
    <xdr:to>
      <xdr:col>15</xdr:col>
      <xdr:colOff>500585</xdr:colOff>
      <xdr:row>58</xdr:row>
      <xdr:rowOff>15782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Object 12">
              <a:extLst>
                <a:ext uri="{FF2B5EF4-FFF2-40B4-BE49-F238E27FC236}">
                  <a16:creationId xmlns:a16="http://schemas.microsoft.com/office/drawing/2014/main" id="{65451A9C-7D0A-49F1-9603-DAACCD0AF946}"/>
                </a:ext>
              </a:extLst>
            </xdr:cNvPr>
            <xdr:cNvSpPr txBox="1"/>
          </xdr:nvSpPr>
          <xdr:spPr>
            <a:xfrm>
              <a:off x="8229600" y="10677525"/>
              <a:ext cx="1662635" cy="568232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сп</m:t>
                        </m:r>
                      </m:sub>
                      <m:sup>
                        <m: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8</m:t>
                        </m:r>
                      </m:sup>
                      <m:e>
                        <m:f>
                          <m:f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  <m:sSub>
                              <m:sSubPr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p>
                              <m:sSupPr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  <m:sSub>
                              <m:sSubPr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</m:e>
                    </m:nary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9" name="Object 12">
              <a:extLst>
                <a:ext uri="{FF2B5EF4-FFF2-40B4-BE49-F238E27FC236}">
                  <a16:creationId xmlns:a16="http://schemas.microsoft.com/office/drawing/2014/main" id="{65451A9C-7D0A-49F1-9603-DAACCD0AF946}"/>
                </a:ext>
              </a:extLst>
            </xdr:cNvPr>
            <xdr:cNvSpPr txBox="1"/>
          </xdr:nvSpPr>
          <xdr:spPr>
            <a:xfrm>
              <a:off x="8229600" y="10677525"/>
              <a:ext cx="1662635" cy="568232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𝜒_"сп" ^2=∑24_(𝑖=1)^8▒((𝑛_𝑖−𝑛𝑝_𝑖 )^2)/(𝑛𝑝_𝑖 )=</a:t>
              </a:r>
              <a:endParaRPr lang="ru-RU"/>
            </a:p>
          </xdr:txBody>
        </xdr:sp>
      </mc:Fallback>
    </mc:AlternateContent>
    <xdr:clientData/>
  </xdr:twoCellAnchor>
  <xdr:twoCellAnchor>
    <xdr:from>
      <xdr:col>12</xdr:col>
      <xdr:colOff>542925</xdr:colOff>
      <xdr:row>59</xdr:row>
      <xdr:rowOff>133350</xdr:rowOff>
    </xdr:from>
    <xdr:to>
      <xdr:col>18</xdr:col>
      <xdr:colOff>467607</xdr:colOff>
      <xdr:row>61</xdr:row>
      <xdr:rowOff>47880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Object 13">
              <a:extLst>
                <a:ext uri="{FF2B5EF4-FFF2-40B4-BE49-F238E27FC236}">
                  <a16:creationId xmlns:a16="http://schemas.microsoft.com/office/drawing/2014/main" id="{5636541E-502D-4E21-AE86-631709A42525}"/>
                </a:ext>
              </a:extLst>
            </xdr:cNvPr>
            <xdr:cNvSpPr txBox="1"/>
          </xdr:nvSpPr>
          <xdr:spPr>
            <a:xfrm>
              <a:off x="8162925" y="11591925"/>
              <a:ext cx="3525132" cy="29553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кр</m:t>
                        </m:r>
                      </m:sub>
                      <m:sup>
                        <m: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𝛼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=0,05;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𝑘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=8−2−1)=</m:t>
                    </m:r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кр</m:t>
                        </m:r>
                      </m:sub>
                      <m:sup>
                        <m: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(0,0</m:t>
                    </m:r>
                    <m:r>
                      <a:rPr lang="en-US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5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;5)=</m:t>
                    </m:r>
                    <m:r>
                      <m:rPr>
                        <m:nor/>
                      </m:rPr>
                      <a:rPr lang="ru-RU" sz="1100" b="0" i="0" u="none" strike="noStrike" baseline="0" smtClean="0">
                        <a:latin typeface="+mn-lt"/>
                        <a:ea typeface="+mn-ea"/>
                        <a:cs typeface="+mn-cs"/>
                      </a:rPr>
                      <m:t>11,070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20" name="Object 13">
              <a:extLst>
                <a:ext uri="{FF2B5EF4-FFF2-40B4-BE49-F238E27FC236}">
                  <a16:creationId xmlns:a16="http://schemas.microsoft.com/office/drawing/2014/main" id="{5636541E-502D-4E21-AE86-631709A42525}"/>
                </a:ext>
              </a:extLst>
            </xdr:cNvPr>
            <xdr:cNvSpPr txBox="1"/>
          </xdr:nvSpPr>
          <xdr:spPr>
            <a:xfrm>
              <a:off x="8162925" y="11591925"/>
              <a:ext cx="3525132" cy="29553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𝜒_"кр" ^2 (𝛼=0,0</a:t>
              </a:r>
              <a:r>
                <a:rPr lang="en-US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5</a:t>
              </a:r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;𝑘=8−2−1)=𝜒_"кр" ^2 (0,0</a:t>
              </a:r>
              <a:r>
                <a:rPr lang="en-US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5</a:t>
              </a:r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;5)=</a:t>
              </a:r>
              <a:r>
                <a:rPr lang="ru-RU" sz="1100" b="0" i="0" u="none" strike="noStrike" baseline="0">
                  <a:solidFill>
                    <a:srgbClr val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ru-RU" sz="1100" b="0" i="0" u="none" strike="noStrike" baseline="0">
                  <a:latin typeface="Cambria Math" panose="02040503050406030204" pitchFamily="18" charset="0"/>
                  <a:ea typeface="+mn-ea"/>
                  <a:cs typeface="+mn-cs"/>
                </a:rPr>
                <a:t>11,070</a:t>
              </a:r>
              <a:r>
                <a:rPr lang="ru-RU" sz="1100" b="0" i="0" u="none" strike="noStrike" baseline="0">
                  <a:latin typeface="+mn-lt"/>
                  <a:ea typeface="+mn-ea"/>
                  <a:cs typeface="+mn-cs"/>
                </a:rPr>
                <a:t>"</a:t>
              </a:r>
              <a:endParaRPr lang="ru-RU"/>
            </a:p>
          </xdr:txBody>
        </xdr:sp>
      </mc:Fallback>
    </mc:AlternateContent>
    <xdr:clientData/>
  </xdr:twoCellAnchor>
  <xdr:twoCellAnchor>
    <xdr:from>
      <xdr:col>13</xdr:col>
      <xdr:colOff>581025</xdr:colOff>
      <xdr:row>61</xdr:row>
      <xdr:rowOff>133350</xdr:rowOff>
    </xdr:from>
    <xdr:to>
      <xdr:col>15</xdr:col>
      <xdr:colOff>276867</xdr:colOff>
      <xdr:row>63</xdr:row>
      <xdr:rowOff>47880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Object 15">
              <a:extLst>
                <a:ext uri="{FF2B5EF4-FFF2-40B4-BE49-F238E27FC236}">
                  <a16:creationId xmlns:a16="http://schemas.microsoft.com/office/drawing/2014/main" id="{A101815E-3B0A-4A31-8061-FA5321D3C45E}"/>
                </a:ext>
              </a:extLst>
            </xdr:cNvPr>
            <xdr:cNvSpPr txBox="1"/>
          </xdr:nvSpPr>
          <xdr:spPr>
            <a:xfrm>
              <a:off x="8753475" y="11934825"/>
              <a:ext cx="867417" cy="29553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сп</m:t>
                        </m:r>
                      </m:sub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&lt;</m:t>
                    </m:r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кр</m:t>
                        </m:r>
                      </m:sub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21" name="Object 15">
              <a:extLst>
                <a:ext uri="{FF2B5EF4-FFF2-40B4-BE49-F238E27FC236}">
                  <a16:creationId xmlns:a16="http://schemas.microsoft.com/office/drawing/2014/main" id="{A101815E-3B0A-4A31-8061-FA5321D3C45E}"/>
                </a:ext>
              </a:extLst>
            </xdr:cNvPr>
            <xdr:cNvSpPr txBox="1"/>
          </xdr:nvSpPr>
          <xdr:spPr>
            <a:xfrm>
              <a:off x="8753475" y="11934825"/>
              <a:ext cx="867417" cy="29553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𝜒_"сп" ^2&lt;𝜒_"кр" ^2</a:t>
              </a:r>
              <a:endParaRPr lang="ru-RU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38A77-5EF2-4D18-A3E4-C8FE7C7874C9}">
  <dimension ref="A2:K12"/>
  <sheetViews>
    <sheetView topLeftCell="B1" workbookViewId="0">
      <selection activeCell="C13" sqref="C13"/>
    </sheetView>
  </sheetViews>
  <sheetFormatPr defaultRowHeight="15" x14ac:dyDescent="0.25"/>
  <sheetData>
    <row r="2" spans="1:11" x14ac:dyDescent="0.25">
      <c r="B2" s="12">
        <v>161</v>
      </c>
      <c r="C2" s="12">
        <v>166</v>
      </c>
      <c r="D2" s="12">
        <v>149</v>
      </c>
      <c r="E2" s="12">
        <v>191</v>
      </c>
      <c r="F2" s="12">
        <v>169</v>
      </c>
      <c r="G2" s="12">
        <v>159</v>
      </c>
      <c r="H2" s="12">
        <v>183</v>
      </c>
      <c r="I2" s="12">
        <v>142</v>
      </c>
      <c r="J2" s="12">
        <v>173</v>
      </c>
      <c r="K2" s="12">
        <v>197</v>
      </c>
    </row>
    <row r="3" spans="1:11" x14ac:dyDescent="0.25">
      <c r="B3" s="12">
        <v>164</v>
      </c>
      <c r="C3" s="12">
        <v>169</v>
      </c>
      <c r="D3" s="12">
        <v>176</v>
      </c>
      <c r="E3" s="12">
        <v>174</v>
      </c>
      <c r="F3" s="12">
        <v>194</v>
      </c>
      <c r="G3" s="12">
        <v>167</v>
      </c>
      <c r="H3" s="12">
        <v>153</v>
      </c>
      <c r="I3" s="12">
        <v>162</v>
      </c>
      <c r="J3" s="12">
        <v>170</v>
      </c>
      <c r="K3" s="12">
        <v>176</v>
      </c>
    </row>
    <row r="4" spans="1:11" x14ac:dyDescent="0.25">
      <c r="B4" s="12">
        <v>170</v>
      </c>
      <c r="C4" s="12">
        <v>158</v>
      </c>
      <c r="D4" s="12">
        <v>193</v>
      </c>
      <c r="E4" s="12">
        <v>152</v>
      </c>
      <c r="F4" s="12">
        <v>169</v>
      </c>
      <c r="G4" s="12">
        <v>180</v>
      </c>
      <c r="H4" s="12">
        <v>156</v>
      </c>
      <c r="I4" s="12">
        <v>177</v>
      </c>
      <c r="J4" s="12">
        <v>144</v>
      </c>
      <c r="K4" s="12">
        <v>166</v>
      </c>
    </row>
    <row r="5" spans="1:11" x14ac:dyDescent="0.25">
      <c r="B5" s="12">
        <v>151</v>
      </c>
      <c r="C5" s="12">
        <v>172</v>
      </c>
      <c r="D5" s="12">
        <v>160</v>
      </c>
      <c r="E5" s="12">
        <v>178</v>
      </c>
      <c r="F5" s="12">
        <v>154</v>
      </c>
      <c r="G5" s="12">
        <v>178</v>
      </c>
      <c r="H5" s="12">
        <v>173</v>
      </c>
      <c r="I5" s="12">
        <v>190</v>
      </c>
      <c r="J5" s="12">
        <v>186</v>
      </c>
      <c r="K5" s="12">
        <v>174</v>
      </c>
    </row>
    <row r="6" spans="1:11" x14ac:dyDescent="0.25">
      <c r="B6" s="12">
        <v>167</v>
      </c>
      <c r="C6" s="12">
        <v>145</v>
      </c>
      <c r="D6" s="12">
        <v>180</v>
      </c>
      <c r="E6" s="12">
        <v>169</v>
      </c>
      <c r="F6" s="12">
        <v>184</v>
      </c>
      <c r="G6" s="12">
        <v>189</v>
      </c>
      <c r="H6" s="12">
        <v>163</v>
      </c>
      <c r="I6" s="12">
        <v>172</v>
      </c>
      <c r="J6" s="12">
        <v>150</v>
      </c>
      <c r="K6" s="12">
        <v>170</v>
      </c>
    </row>
    <row r="7" spans="1:11" x14ac:dyDescent="0.25">
      <c r="B7" s="12">
        <v>174</v>
      </c>
      <c r="C7" s="12">
        <v>182</v>
      </c>
      <c r="D7" s="12">
        <v>160</v>
      </c>
      <c r="E7" s="12">
        <v>170</v>
      </c>
      <c r="F7" s="12">
        <v>176</v>
      </c>
      <c r="G7" s="12">
        <v>151</v>
      </c>
      <c r="H7" s="12">
        <v>192</v>
      </c>
      <c r="I7" s="12">
        <v>172</v>
      </c>
      <c r="J7" s="12">
        <v>164</v>
      </c>
      <c r="K7" s="12">
        <v>188</v>
      </c>
    </row>
    <row r="8" spans="1:11" x14ac:dyDescent="0.25">
      <c r="B8" s="12">
        <v>170</v>
      </c>
      <c r="C8" s="12">
        <v>186</v>
      </c>
      <c r="D8" s="12">
        <v>163</v>
      </c>
      <c r="E8" s="12">
        <v>172</v>
      </c>
      <c r="F8" s="12">
        <v>178</v>
      </c>
      <c r="G8" s="12">
        <v>136</v>
      </c>
      <c r="H8" s="12">
        <v>200</v>
      </c>
      <c r="I8" s="12">
        <v>147</v>
      </c>
      <c r="J8" s="12">
        <v>156</v>
      </c>
      <c r="K8" s="12">
        <v>167</v>
      </c>
    </row>
    <row r="9" spans="1:11" x14ac:dyDescent="0.25">
      <c r="B9" s="12">
        <v>158</v>
      </c>
      <c r="C9" s="12">
        <v>138</v>
      </c>
      <c r="D9" s="12">
        <v>166</v>
      </c>
      <c r="E9" s="12">
        <v>188</v>
      </c>
      <c r="F9" s="12">
        <v>146</v>
      </c>
      <c r="G9" s="12">
        <v>168</v>
      </c>
      <c r="H9" s="12">
        <v>180</v>
      </c>
      <c r="I9" s="12">
        <v>172</v>
      </c>
      <c r="J9" s="12">
        <v>199</v>
      </c>
      <c r="K9" s="12">
        <v>160</v>
      </c>
    </row>
    <row r="10" spans="1:11" x14ac:dyDescent="0.25">
      <c r="B10" s="12">
        <v>174</v>
      </c>
      <c r="C10" s="12">
        <v>162</v>
      </c>
      <c r="D10" s="12">
        <v>184</v>
      </c>
      <c r="E10" s="12">
        <v>172</v>
      </c>
      <c r="F10" s="12">
        <v>190</v>
      </c>
      <c r="G10" s="12">
        <v>186</v>
      </c>
      <c r="H10" s="12">
        <v>140</v>
      </c>
      <c r="I10" s="12">
        <v>163</v>
      </c>
      <c r="J10" s="12">
        <v>150</v>
      </c>
      <c r="K10" s="12">
        <v>170</v>
      </c>
    </row>
    <row r="11" spans="1:11" x14ac:dyDescent="0.25">
      <c r="B11" s="12">
        <v>155</v>
      </c>
      <c r="C11" s="12">
        <v>166</v>
      </c>
      <c r="D11" s="12">
        <v>175</v>
      </c>
      <c r="E11" s="12">
        <v>135</v>
      </c>
      <c r="F11" s="12">
        <v>168</v>
      </c>
      <c r="G11" s="12">
        <v>194</v>
      </c>
      <c r="H11" s="12">
        <v>164</v>
      </c>
      <c r="I11" s="12">
        <v>205</v>
      </c>
      <c r="J11" s="12">
        <v>174</v>
      </c>
      <c r="K11" s="12">
        <v>148</v>
      </c>
    </row>
    <row r="12" spans="1:11" x14ac:dyDescent="0.25">
      <c r="A12" s="10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"/>
  <sheetViews>
    <sheetView tabSelected="1" topLeftCell="A55" zoomScaleNormal="100" workbookViewId="0">
      <selection activeCell="K67" sqref="K67"/>
    </sheetView>
  </sheetViews>
  <sheetFormatPr defaultRowHeight="15" x14ac:dyDescent="0.25"/>
  <cols>
    <col min="11" max="11" width="11.28515625" customWidth="1"/>
    <col min="12" max="12" width="11.5703125" customWidth="1"/>
    <col min="13" max="13" width="9" customWidth="1"/>
    <col min="15" max="15" width="8.42578125" customWidth="1"/>
  </cols>
  <sheetData>
    <row r="1" spans="1:20" ht="15.75" thickBot="1" x14ac:dyDescent="0.3">
      <c r="A1" s="11">
        <v>161</v>
      </c>
      <c r="C1" s="70" t="s">
        <v>0</v>
      </c>
      <c r="D1" s="71"/>
      <c r="E1" s="44" t="s">
        <v>2</v>
      </c>
      <c r="F1" s="33" t="s">
        <v>3</v>
      </c>
      <c r="G1" s="33" t="s">
        <v>4</v>
      </c>
      <c r="H1" s="33" t="s">
        <v>5</v>
      </c>
      <c r="I1" s="34" t="s">
        <v>6</v>
      </c>
      <c r="J1" s="39" t="s">
        <v>7</v>
      </c>
      <c r="K1" s="34" t="s">
        <v>8</v>
      </c>
    </row>
    <row r="2" spans="1:20" ht="15.75" thickBot="1" x14ac:dyDescent="0.3">
      <c r="A2" s="11">
        <v>164</v>
      </c>
      <c r="C2" s="22">
        <f>N2</f>
        <v>135</v>
      </c>
      <c r="D2" s="23">
        <f>C3</f>
        <v>143.75</v>
      </c>
      <c r="E2" s="22">
        <f>(C2+D2)/2</f>
        <v>139.375</v>
      </c>
      <c r="F2" s="24">
        <v>5</v>
      </c>
      <c r="G2" s="24">
        <f>F2</f>
        <v>5</v>
      </c>
      <c r="H2" s="24">
        <f t="shared" ref="H2:H9" si="0">F2/$F$10</f>
        <v>0.05</v>
      </c>
      <c r="I2" s="23">
        <f>H2</f>
        <v>0.05</v>
      </c>
      <c r="J2" s="40">
        <f>E2*F2</f>
        <v>696.875</v>
      </c>
      <c r="K2" s="23">
        <f t="shared" ref="K2:K9" si="1">POWER(E2-$Q$2,2)*F2</f>
        <v>4373.4031249999962</v>
      </c>
      <c r="M2" s="14" t="s">
        <v>17</v>
      </c>
      <c r="N2" s="15">
        <f>MIN(A1:A100)</f>
        <v>135</v>
      </c>
      <c r="P2" s="16" t="s">
        <v>9</v>
      </c>
      <c r="Q2" s="17">
        <f>J10/F10</f>
        <v>168.95</v>
      </c>
      <c r="S2" s="35" t="s">
        <v>12</v>
      </c>
      <c r="T2" s="36">
        <f>C5+(F5-F4)/(2*F5-F4-F6)*N8</f>
        <v>167.5</v>
      </c>
    </row>
    <row r="3" spans="1:20" ht="15.75" thickBot="1" x14ac:dyDescent="0.3">
      <c r="A3" s="11">
        <v>170</v>
      </c>
      <c r="C3" s="25">
        <f>C2+N8</f>
        <v>143.75</v>
      </c>
      <c r="D3" s="26">
        <f>C4</f>
        <v>152.5</v>
      </c>
      <c r="E3" s="25">
        <f t="shared" ref="E3:E9" si="2">(C3+D3)/2</f>
        <v>148.125</v>
      </c>
      <c r="F3" s="27">
        <v>11</v>
      </c>
      <c r="G3" s="27">
        <f>F3+G2</f>
        <v>16</v>
      </c>
      <c r="H3" s="27">
        <f t="shared" si="0"/>
        <v>0.11</v>
      </c>
      <c r="I3" s="26">
        <f>H3+I2</f>
        <v>0.16</v>
      </c>
      <c r="J3" s="41">
        <f t="shared" ref="J3:J9" si="3">E3*F3</f>
        <v>1629.375</v>
      </c>
      <c r="K3" s="26">
        <f t="shared" si="1"/>
        <v>4770.4868749999951</v>
      </c>
      <c r="M3" s="5"/>
      <c r="N3" s="5"/>
    </row>
    <row r="4" spans="1:20" ht="15.75" thickBot="1" x14ac:dyDescent="0.3">
      <c r="A4" s="11">
        <v>151</v>
      </c>
      <c r="C4" s="25">
        <f>C2+N8*2</f>
        <v>152.5</v>
      </c>
      <c r="D4" s="26">
        <f t="shared" ref="D4:D8" si="4">C5</f>
        <v>161.25</v>
      </c>
      <c r="E4" s="25">
        <f t="shared" si="2"/>
        <v>156.875</v>
      </c>
      <c r="F4" s="27">
        <v>12</v>
      </c>
      <c r="G4" s="27">
        <f t="shared" ref="G4:G9" si="5">F4+G3</f>
        <v>28</v>
      </c>
      <c r="H4" s="27">
        <f t="shared" si="0"/>
        <v>0.12</v>
      </c>
      <c r="I4" s="26">
        <f t="shared" ref="I4:I9" si="6">H4+I3</f>
        <v>0.28000000000000003</v>
      </c>
      <c r="J4" s="41">
        <f t="shared" si="3"/>
        <v>1882.5</v>
      </c>
      <c r="K4" s="26">
        <f t="shared" si="1"/>
        <v>1749.6674999999968</v>
      </c>
      <c r="M4" s="14" t="s">
        <v>18</v>
      </c>
      <c r="N4" s="15">
        <f>MAX(A1:A100)</f>
        <v>205</v>
      </c>
      <c r="S4" s="35" t="s">
        <v>13</v>
      </c>
      <c r="T4" s="36">
        <f>C5+(0.5*F10-G4)/F5*N8</f>
        <v>168.37962962962962</v>
      </c>
    </row>
    <row r="5" spans="1:20" ht="15.75" thickBot="1" x14ac:dyDescent="0.3">
      <c r="A5" s="11">
        <v>167</v>
      </c>
      <c r="C5" s="25">
        <f>C2+N8*3</f>
        <v>161.25</v>
      </c>
      <c r="D5" s="26">
        <f t="shared" si="4"/>
        <v>170</v>
      </c>
      <c r="E5" s="25">
        <f t="shared" si="2"/>
        <v>165.625</v>
      </c>
      <c r="F5" s="27">
        <v>27</v>
      </c>
      <c r="G5" s="27">
        <f t="shared" si="5"/>
        <v>55</v>
      </c>
      <c r="H5" s="27">
        <f t="shared" si="0"/>
        <v>0.27</v>
      </c>
      <c r="I5" s="26">
        <f t="shared" si="6"/>
        <v>0.55000000000000004</v>
      </c>
      <c r="J5" s="41">
        <f t="shared" si="3"/>
        <v>4471.875</v>
      </c>
      <c r="K5" s="26">
        <f t="shared" si="1"/>
        <v>298.50187499999794</v>
      </c>
      <c r="M5" s="5"/>
      <c r="N5" s="5"/>
    </row>
    <row r="6" spans="1:20" ht="15.75" thickBot="1" x14ac:dyDescent="0.3">
      <c r="A6" s="11">
        <v>174</v>
      </c>
      <c r="C6" s="25">
        <f>C2+N8*4</f>
        <v>170</v>
      </c>
      <c r="D6" s="26">
        <f t="shared" si="4"/>
        <v>178.75</v>
      </c>
      <c r="E6" s="25">
        <f t="shared" si="2"/>
        <v>174.375</v>
      </c>
      <c r="F6" s="27">
        <v>21</v>
      </c>
      <c r="G6" s="27">
        <f t="shared" si="5"/>
        <v>76</v>
      </c>
      <c r="H6" s="27">
        <f t="shared" si="0"/>
        <v>0.21</v>
      </c>
      <c r="I6" s="26">
        <f t="shared" si="6"/>
        <v>0.76</v>
      </c>
      <c r="J6" s="41">
        <f t="shared" si="3"/>
        <v>3661.875</v>
      </c>
      <c r="K6" s="26">
        <f t="shared" si="1"/>
        <v>618.04312500000265</v>
      </c>
      <c r="M6" s="18" t="s">
        <v>20</v>
      </c>
      <c r="N6" s="19">
        <v>8</v>
      </c>
      <c r="P6" s="2" t="s">
        <v>10</v>
      </c>
      <c r="Q6" s="3">
        <f>K10/(F10-1)</f>
        <v>233.21401515151516</v>
      </c>
    </row>
    <row r="7" spans="1:20" ht="15.75" thickBot="1" x14ac:dyDescent="0.3">
      <c r="A7" s="11">
        <v>170</v>
      </c>
      <c r="C7" s="25">
        <f>C2+N8*5</f>
        <v>178.75</v>
      </c>
      <c r="D7" s="26">
        <f t="shared" si="4"/>
        <v>187.5</v>
      </c>
      <c r="E7" s="25">
        <f t="shared" si="2"/>
        <v>183.125</v>
      </c>
      <c r="F7" s="27">
        <v>10</v>
      </c>
      <c r="G7" s="27">
        <f t="shared" si="5"/>
        <v>86</v>
      </c>
      <c r="H7" s="27">
        <f t="shared" si="0"/>
        <v>0.1</v>
      </c>
      <c r="I7" s="26">
        <f t="shared" si="6"/>
        <v>0.86</v>
      </c>
      <c r="J7" s="41">
        <f t="shared" si="3"/>
        <v>1831.25</v>
      </c>
      <c r="K7" s="26">
        <f t="shared" si="1"/>
        <v>2009.3062500000033</v>
      </c>
      <c r="M7" s="5"/>
      <c r="N7" s="5"/>
    </row>
    <row r="8" spans="1:20" ht="15.75" thickBot="1" x14ac:dyDescent="0.3">
      <c r="A8" s="11">
        <v>158</v>
      </c>
      <c r="C8" s="25">
        <f>C2+N8*6</f>
        <v>187.5</v>
      </c>
      <c r="D8" s="26">
        <f t="shared" si="4"/>
        <v>196.25</v>
      </c>
      <c r="E8" s="25">
        <f t="shared" si="2"/>
        <v>191.875</v>
      </c>
      <c r="F8" s="27">
        <v>10</v>
      </c>
      <c r="G8" s="27">
        <f t="shared" si="5"/>
        <v>96</v>
      </c>
      <c r="H8" s="27">
        <f t="shared" si="0"/>
        <v>0.1</v>
      </c>
      <c r="I8" s="26">
        <f t="shared" si="6"/>
        <v>0.96</v>
      </c>
      <c r="J8" s="41">
        <f t="shared" si="3"/>
        <v>1918.75</v>
      </c>
      <c r="K8" s="26">
        <f t="shared" si="1"/>
        <v>5255.5562500000051</v>
      </c>
      <c r="M8" s="20" t="s">
        <v>19</v>
      </c>
      <c r="N8" s="21">
        <f>(N4-N2)/N6</f>
        <v>8.75</v>
      </c>
      <c r="P8" s="48" t="s">
        <v>11</v>
      </c>
      <c r="Q8" s="3">
        <f>SQRT(Q6)</f>
        <v>15.27134621281029</v>
      </c>
    </row>
    <row r="9" spans="1:20" ht="15.75" thickBot="1" x14ac:dyDescent="0.3">
      <c r="A9" s="11">
        <v>174</v>
      </c>
      <c r="C9" s="28">
        <f>C2+N8*7</f>
        <v>196.25</v>
      </c>
      <c r="D9" s="29">
        <f>C9+N8</f>
        <v>205</v>
      </c>
      <c r="E9" s="28">
        <f t="shared" si="2"/>
        <v>200.625</v>
      </c>
      <c r="F9" s="30">
        <v>4</v>
      </c>
      <c r="G9" s="31">
        <f t="shared" si="5"/>
        <v>100</v>
      </c>
      <c r="H9" s="30">
        <f t="shared" si="0"/>
        <v>0.04</v>
      </c>
      <c r="I9" s="29">
        <f t="shared" si="6"/>
        <v>1</v>
      </c>
      <c r="J9" s="43">
        <f t="shared" si="3"/>
        <v>802.5</v>
      </c>
      <c r="K9" s="32">
        <f t="shared" si="1"/>
        <v>4013.222500000003</v>
      </c>
    </row>
    <row r="10" spans="1:20" ht="15.75" thickBot="1" x14ac:dyDescent="0.3">
      <c r="A10" s="11">
        <v>155</v>
      </c>
      <c r="C10" s="72" t="s">
        <v>1</v>
      </c>
      <c r="D10" s="73"/>
      <c r="E10" s="45"/>
      <c r="F10" s="37">
        <f>SUM(F2:F9)</f>
        <v>100</v>
      </c>
      <c r="G10" s="37"/>
      <c r="H10" s="37">
        <f>SUM(H2:H9)</f>
        <v>1</v>
      </c>
      <c r="I10" s="38"/>
      <c r="J10" s="42">
        <f>SUM(J2:J9)</f>
        <v>16895</v>
      </c>
      <c r="K10" s="38">
        <f>SUM(K2:K9)</f>
        <v>23088.1875</v>
      </c>
    </row>
    <row r="11" spans="1:20" x14ac:dyDescent="0.25">
      <c r="A11" s="11">
        <v>166</v>
      </c>
    </row>
    <row r="12" spans="1:20" x14ac:dyDescent="0.25">
      <c r="A12" s="11">
        <v>169</v>
      </c>
    </row>
    <row r="13" spans="1:20" x14ac:dyDescent="0.25">
      <c r="A13" s="11">
        <v>158</v>
      </c>
    </row>
    <row r="14" spans="1:20" x14ac:dyDescent="0.25">
      <c r="A14" s="11">
        <v>172</v>
      </c>
    </row>
    <row r="15" spans="1:20" x14ac:dyDescent="0.25">
      <c r="A15" s="11">
        <v>145</v>
      </c>
    </row>
    <row r="16" spans="1:20" x14ac:dyDescent="0.25">
      <c r="A16" s="11">
        <v>182</v>
      </c>
    </row>
    <row r="17" spans="1:14" x14ac:dyDescent="0.25">
      <c r="A17" s="11">
        <v>186</v>
      </c>
    </row>
    <row r="18" spans="1:14" x14ac:dyDescent="0.25">
      <c r="A18" s="11">
        <v>138</v>
      </c>
    </row>
    <row r="19" spans="1:14" x14ac:dyDescent="0.25">
      <c r="A19" s="11">
        <v>162</v>
      </c>
    </row>
    <row r="20" spans="1:14" x14ac:dyDescent="0.25">
      <c r="A20" s="11">
        <v>166</v>
      </c>
    </row>
    <row r="21" spans="1:14" x14ac:dyDescent="0.25">
      <c r="A21" s="11">
        <v>149</v>
      </c>
    </row>
    <row r="22" spans="1:14" x14ac:dyDescent="0.25">
      <c r="A22" s="11">
        <v>176</v>
      </c>
    </row>
    <row r="23" spans="1:14" x14ac:dyDescent="0.25">
      <c r="A23" s="11">
        <v>193</v>
      </c>
    </row>
    <row r="24" spans="1:14" x14ac:dyDescent="0.25">
      <c r="A24" s="11">
        <v>160</v>
      </c>
    </row>
    <row r="25" spans="1:14" x14ac:dyDescent="0.25">
      <c r="A25" s="11">
        <v>180</v>
      </c>
    </row>
    <row r="26" spans="1:14" x14ac:dyDescent="0.25">
      <c r="A26" s="11">
        <v>160</v>
      </c>
    </row>
    <row r="27" spans="1:14" x14ac:dyDescent="0.25">
      <c r="A27" s="11">
        <v>163</v>
      </c>
    </row>
    <row r="28" spans="1:14" x14ac:dyDescent="0.25">
      <c r="A28" s="11">
        <v>166</v>
      </c>
    </row>
    <row r="29" spans="1:14" x14ac:dyDescent="0.25">
      <c r="A29" s="11">
        <v>184</v>
      </c>
      <c r="M29" s="1"/>
      <c r="N29" s="5"/>
    </row>
    <row r="30" spans="1:14" x14ac:dyDescent="0.25">
      <c r="A30" s="11">
        <v>175</v>
      </c>
      <c r="E30" s="4">
        <v>0</v>
      </c>
      <c r="F30" s="8" t="s">
        <v>14</v>
      </c>
      <c r="G30" s="6"/>
      <c r="H30" s="7" t="s">
        <v>15</v>
      </c>
      <c r="I30" s="8">
        <f t="shared" ref="I30:I36" si="7">C2</f>
        <v>135</v>
      </c>
      <c r="M30" s="1">
        <f>C2</f>
        <v>135</v>
      </c>
      <c r="N30" s="13">
        <v>0</v>
      </c>
    </row>
    <row r="31" spans="1:14" x14ac:dyDescent="0.25">
      <c r="A31" s="11">
        <v>191</v>
      </c>
      <c r="E31" s="9">
        <f t="shared" ref="E31:E38" si="8">I2</f>
        <v>0.05</v>
      </c>
      <c r="F31" s="8" t="s">
        <v>14</v>
      </c>
      <c r="G31" s="6">
        <f t="shared" ref="G31:G38" si="9">C2</f>
        <v>135</v>
      </c>
      <c r="H31" s="5" t="s">
        <v>16</v>
      </c>
      <c r="I31" s="8">
        <f t="shared" si="7"/>
        <v>143.75</v>
      </c>
      <c r="M31" s="1">
        <f t="shared" ref="M31:M37" si="10">C3</f>
        <v>143.75</v>
      </c>
      <c r="N31" s="13">
        <f t="shared" ref="N31:N38" si="11">I2</f>
        <v>0.05</v>
      </c>
    </row>
    <row r="32" spans="1:14" x14ac:dyDescent="0.25">
      <c r="A32" s="11">
        <v>174</v>
      </c>
      <c r="E32" s="9">
        <f t="shared" si="8"/>
        <v>0.16</v>
      </c>
      <c r="F32" s="8" t="s">
        <v>14</v>
      </c>
      <c r="G32" s="6">
        <f t="shared" si="9"/>
        <v>143.75</v>
      </c>
      <c r="H32" s="5" t="s">
        <v>16</v>
      </c>
      <c r="I32" s="8">
        <f t="shared" si="7"/>
        <v>152.5</v>
      </c>
      <c r="M32" s="1">
        <f t="shared" si="10"/>
        <v>152.5</v>
      </c>
      <c r="N32" s="13">
        <f t="shared" si="11"/>
        <v>0.16</v>
      </c>
    </row>
    <row r="33" spans="1:20" x14ac:dyDescent="0.25">
      <c r="A33" s="11">
        <v>152</v>
      </c>
      <c r="E33" s="9">
        <f t="shared" si="8"/>
        <v>0.28000000000000003</v>
      </c>
      <c r="F33" s="8" t="s">
        <v>14</v>
      </c>
      <c r="G33" s="6">
        <f t="shared" si="9"/>
        <v>152.5</v>
      </c>
      <c r="H33" s="5" t="s">
        <v>16</v>
      </c>
      <c r="I33" s="8">
        <f t="shared" si="7"/>
        <v>161.25</v>
      </c>
      <c r="M33" s="1">
        <f t="shared" si="10"/>
        <v>161.25</v>
      </c>
      <c r="N33" s="13">
        <f t="shared" si="11"/>
        <v>0.28000000000000003</v>
      </c>
    </row>
    <row r="34" spans="1:20" x14ac:dyDescent="0.25">
      <c r="A34" s="11">
        <v>178</v>
      </c>
      <c r="E34" s="9">
        <f t="shared" si="8"/>
        <v>0.55000000000000004</v>
      </c>
      <c r="F34" s="8" t="s">
        <v>14</v>
      </c>
      <c r="G34" s="6">
        <f t="shared" si="9"/>
        <v>161.25</v>
      </c>
      <c r="H34" s="5" t="s">
        <v>16</v>
      </c>
      <c r="I34" s="8">
        <f t="shared" si="7"/>
        <v>170</v>
      </c>
      <c r="M34" s="1">
        <f t="shared" si="10"/>
        <v>170</v>
      </c>
      <c r="N34" s="13">
        <f t="shared" si="11"/>
        <v>0.55000000000000004</v>
      </c>
    </row>
    <row r="35" spans="1:20" x14ac:dyDescent="0.25">
      <c r="A35" s="11">
        <v>169</v>
      </c>
      <c r="E35" s="9">
        <f t="shared" si="8"/>
        <v>0.76</v>
      </c>
      <c r="F35" s="8" t="s">
        <v>14</v>
      </c>
      <c r="G35" s="6">
        <f t="shared" si="9"/>
        <v>170</v>
      </c>
      <c r="H35" s="5" t="s">
        <v>16</v>
      </c>
      <c r="I35" s="8">
        <f t="shared" si="7"/>
        <v>178.75</v>
      </c>
      <c r="M35" s="1">
        <f t="shared" si="10"/>
        <v>178.75</v>
      </c>
      <c r="N35" s="13">
        <f t="shared" si="11"/>
        <v>0.76</v>
      </c>
    </row>
    <row r="36" spans="1:20" x14ac:dyDescent="0.25">
      <c r="A36" s="11">
        <v>170</v>
      </c>
      <c r="E36" s="9">
        <f t="shared" si="8"/>
        <v>0.86</v>
      </c>
      <c r="F36" s="8" t="s">
        <v>14</v>
      </c>
      <c r="G36" s="6">
        <f t="shared" si="9"/>
        <v>178.75</v>
      </c>
      <c r="H36" s="1" t="s">
        <v>16</v>
      </c>
      <c r="I36" s="8">
        <f t="shared" si="7"/>
        <v>187.5</v>
      </c>
      <c r="M36" s="1">
        <f t="shared" si="10"/>
        <v>187.5</v>
      </c>
      <c r="N36" s="13">
        <f t="shared" si="11"/>
        <v>0.86</v>
      </c>
    </row>
    <row r="37" spans="1:20" x14ac:dyDescent="0.25">
      <c r="A37" s="11">
        <v>172</v>
      </c>
      <c r="E37" s="9">
        <f t="shared" si="8"/>
        <v>0.96</v>
      </c>
      <c r="F37" s="8" t="s">
        <v>14</v>
      </c>
      <c r="G37" s="6">
        <f t="shared" si="9"/>
        <v>187.5</v>
      </c>
      <c r="H37" s="5" t="s">
        <v>16</v>
      </c>
      <c r="I37" s="8">
        <f>D8</f>
        <v>196.25</v>
      </c>
      <c r="M37" s="1">
        <f t="shared" si="10"/>
        <v>196.25</v>
      </c>
      <c r="N37" s="13">
        <f t="shared" si="11"/>
        <v>0.96</v>
      </c>
    </row>
    <row r="38" spans="1:20" x14ac:dyDescent="0.25">
      <c r="A38" s="11">
        <v>188</v>
      </c>
      <c r="E38" s="9">
        <f t="shared" si="8"/>
        <v>1</v>
      </c>
      <c r="F38" s="8" t="s">
        <v>14</v>
      </c>
      <c r="G38" s="6">
        <f t="shared" si="9"/>
        <v>196.25</v>
      </c>
      <c r="H38" s="5" t="s">
        <v>16</v>
      </c>
      <c r="I38" s="8">
        <f>D9</f>
        <v>205</v>
      </c>
      <c r="M38" s="1">
        <f>C9+N8</f>
        <v>205</v>
      </c>
      <c r="N38" s="13">
        <f t="shared" si="11"/>
        <v>1</v>
      </c>
    </row>
    <row r="39" spans="1:20" x14ac:dyDescent="0.25">
      <c r="A39" s="11">
        <v>172</v>
      </c>
      <c r="M39" s="1"/>
      <c r="N39" s="5"/>
    </row>
    <row r="40" spans="1:20" x14ac:dyDescent="0.25">
      <c r="A40" s="11">
        <v>135</v>
      </c>
    </row>
    <row r="41" spans="1:20" x14ac:dyDescent="0.25">
      <c r="A41" s="11">
        <v>169</v>
      </c>
    </row>
    <row r="42" spans="1:20" x14ac:dyDescent="0.25">
      <c r="A42" s="11">
        <v>194</v>
      </c>
      <c r="L42" s="74" t="s">
        <v>24</v>
      </c>
      <c r="M42" s="74"/>
      <c r="N42" s="74"/>
      <c r="O42" s="74"/>
      <c r="P42" s="74"/>
      <c r="Q42" s="74"/>
      <c r="R42" s="74"/>
      <c r="S42" s="74"/>
      <c r="T42" s="74"/>
    </row>
    <row r="43" spans="1:20" x14ac:dyDescent="0.25">
      <c r="A43" s="11">
        <v>169</v>
      </c>
    </row>
    <row r="44" spans="1:20" x14ac:dyDescent="0.25">
      <c r="A44" s="11">
        <v>154</v>
      </c>
      <c r="R44" s="75" t="s">
        <v>38</v>
      </c>
      <c r="S44" s="75"/>
      <c r="T44" s="75"/>
    </row>
    <row r="45" spans="1:20" ht="15.75" thickBot="1" x14ac:dyDescent="0.3">
      <c r="A45" s="11">
        <v>184</v>
      </c>
    </row>
    <row r="46" spans="1:20" ht="15.75" thickBot="1" x14ac:dyDescent="0.3">
      <c r="A46" s="11">
        <v>176</v>
      </c>
      <c r="M46" s="46" t="s">
        <v>36</v>
      </c>
      <c r="N46" s="47">
        <v>2.5760000000000001</v>
      </c>
      <c r="P46" s="66" t="s">
        <v>37</v>
      </c>
      <c r="Q46" s="47">
        <f>Q8/10*N46</f>
        <v>3.9338987844199309</v>
      </c>
    </row>
    <row r="47" spans="1:20" ht="15.75" thickBot="1" x14ac:dyDescent="0.3">
      <c r="A47" s="11">
        <v>178</v>
      </c>
    </row>
    <row r="48" spans="1:20" ht="15.75" thickBot="1" x14ac:dyDescent="0.3">
      <c r="A48" s="11">
        <v>146</v>
      </c>
      <c r="M48" s="46" t="s">
        <v>21</v>
      </c>
      <c r="N48" s="47">
        <f>Q2</f>
        <v>168.95</v>
      </c>
    </row>
    <row r="49" spans="1:20" ht="15.75" thickBot="1" x14ac:dyDescent="0.3">
      <c r="A49" s="11">
        <v>190</v>
      </c>
    </row>
    <row r="50" spans="1:20" ht="15.75" thickBot="1" x14ac:dyDescent="0.3">
      <c r="A50" s="11">
        <v>168</v>
      </c>
      <c r="M50" s="69" t="s">
        <v>22</v>
      </c>
      <c r="N50" s="69"/>
      <c r="O50" s="51">
        <f>N48-Q46</f>
        <v>165.01610121558005</v>
      </c>
      <c r="P50" s="52" t="s">
        <v>23</v>
      </c>
      <c r="Q50" s="53">
        <f>N48+Q46</f>
        <v>172.88389878441993</v>
      </c>
    </row>
    <row r="51" spans="1:20" x14ac:dyDescent="0.25">
      <c r="A51" s="11">
        <v>159</v>
      </c>
    </row>
    <row r="52" spans="1:20" x14ac:dyDescent="0.25">
      <c r="A52" s="11">
        <v>167</v>
      </c>
    </row>
    <row r="53" spans="1:20" x14ac:dyDescent="0.25">
      <c r="A53" s="11">
        <v>180</v>
      </c>
    </row>
    <row r="54" spans="1:20" x14ac:dyDescent="0.25">
      <c r="A54" s="11">
        <v>178</v>
      </c>
    </row>
    <row r="55" spans="1:20" ht="15.75" thickBot="1" x14ac:dyDescent="0.3">
      <c r="A55" s="11">
        <v>189</v>
      </c>
    </row>
    <row r="56" spans="1:20" ht="18.75" customHeight="1" thickBot="1" x14ac:dyDescent="0.3">
      <c r="A56" s="11">
        <v>151</v>
      </c>
      <c r="B56" s="54" t="s">
        <v>2</v>
      </c>
      <c r="C56" s="56" t="s">
        <v>25</v>
      </c>
      <c r="D56" s="62" t="s">
        <v>26</v>
      </c>
      <c r="E56" s="55" t="s">
        <v>27</v>
      </c>
      <c r="F56" s="55" t="s">
        <v>28</v>
      </c>
      <c r="G56" s="55" t="s">
        <v>29</v>
      </c>
      <c r="H56" s="55" t="s">
        <v>30</v>
      </c>
      <c r="I56" s="55" t="s">
        <v>3</v>
      </c>
      <c r="J56" s="55" t="s">
        <v>31</v>
      </c>
      <c r="K56" s="55" t="s">
        <v>32</v>
      </c>
      <c r="L56" s="56" t="s">
        <v>33</v>
      </c>
    </row>
    <row r="57" spans="1:20" ht="15.75" thickBot="1" x14ac:dyDescent="0.3">
      <c r="A57" s="11">
        <v>136</v>
      </c>
      <c r="B57" s="22">
        <f t="shared" ref="B57:C64" si="12">C2</f>
        <v>135</v>
      </c>
      <c r="C57" s="23">
        <f t="shared" si="12"/>
        <v>143.75</v>
      </c>
      <c r="D57" s="63">
        <f t="shared" ref="D57:E64" si="13">(B57-$Q$2)/$Q$8</f>
        <v>-2.2231176955127379</v>
      </c>
      <c r="E57" s="57">
        <f t="shared" si="13"/>
        <v>-1.6501492172878052</v>
      </c>
      <c r="F57" s="57">
        <f>NORMSDIST(D57)-0.5</f>
        <v>-0.48689606763603044</v>
      </c>
      <c r="G57" s="57">
        <f>NORMSDIST(E57)-0.5</f>
        <v>-0.45054378978259702</v>
      </c>
      <c r="H57" s="57">
        <f>100*(G57-F57)</f>
        <v>3.6352277853433423</v>
      </c>
      <c r="I57" s="24">
        <f t="shared" ref="I57:I64" si="14">F2</f>
        <v>5</v>
      </c>
      <c r="J57" s="57">
        <f>I57-H57</f>
        <v>1.3647722146566577</v>
      </c>
      <c r="K57" s="57">
        <f>POWER(J57,2)</f>
        <v>1.862603197898838</v>
      </c>
      <c r="L57" s="58">
        <f>K57/H57</f>
        <v>0.51237592466930315</v>
      </c>
      <c r="Q57" s="50">
        <f>SUM(L57:L64)</f>
        <v>6.2268885116620023</v>
      </c>
    </row>
    <row r="58" spans="1:20" x14ac:dyDescent="0.25">
      <c r="A58" s="11">
        <v>168</v>
      </c>
      <c r="B58" s="25">
        <f t="shared" si="12"/>
        <v>143.75</v>
      </c>
      <c r="C58" s="26">
        <f t="shared" si="12"/>
        <v>152.5</v>
      </c>
      <c r="D58" s="64">
        <f t="shared" si="13"/>
        <v>-1.6501492172878052</v>
      </c>
      <c r="E58" s="49">
        <f t="shared" si="13"/>
        <v>-1.0771807390628727</v>
      </c>
      <c r="F58" s="49">
        <f t="shared" ref="F58:F64" si="15">NORMSDIST(D58)-0.5</f>
        <v>-0.45054378978259702</v>
      </c>
      <c r="G58" s="49">
        <f t="shared" ref="G58:G64" si="16">NORMSDIST(E58)-0.5</f>
        <v>-0.35930023582355208</v>
      </c>
      <c r="H58" s="49">
        <f t="shared" ref="H58:H64" si="17">100*(G58-F58)</f>
        <v>9.1243553959044927</v>
      </c>
      <c r="I58" s="27">
        <f t="shared" si="14"/>
        <v>11</v>
      </c>
      <c r="J58" s="49">
        <f t="shared" ref="J58:J64" si="18">I58-H58</f>
        <v>1.8756446040955073</v>
      </c>
      <c r="K58" s="49">
        <f t="shared" ref="K58:K64" si="19">POWER(J58,2)</f>
        <v>3.518042680872592</v>
      </c>
      <c r="L58" s="59">
        <f t="shared" ref="L58:L64" si="20">K58/H58</f>
        <v>0.38556616092043949</v>
      </c>
    </row>
    <row r="59" spans="1:20" x14ac:dyDescent="0.25">
      <c r="A59" s="11">
        <v>186</v>
      </c>
      <c r="B59" s="25">
        <f t="shared" si="12"/>
        <v>152.5</v>
      </c>
      <c r="C59" s="26">
        <f t="shared" si="12"/>
        <v>161.25</v>
      </c>
      <c r="D59" s="64">
        <f t="shared" si="13"/>
        <v>-1.0771807390628727</v>
      </c>
      <c r="E59" s="49">
        <f t="shared" si="13"/>
        <v>-0.50421226083794002</v>
      </c>
      <c r="F59" s="49">
        <f t="shared" si="15"/>
        <v>-0.35930023582355208</v>
      </c>
      <c r="G59" s="49">
        <f t="shared" si="16"/>
        <v>-0.19294388729336442</v>
      </c>
      <c r="H59" s="49">
        <f t="shared" si="17"/>
        <v>16.635634853018765</v>
      </c>
      <c r="I59" s="27">
        <f t="shared" si="14"/>
        <v>12</v>
      </c>
      <c r="J59" s="49">
        <f t="shared" si="18"/>
        <v>-4.6356348530187645</v>
      </c>
      <c r="K59" s="49">
        <f t="shared" si="19"/>
        <v>21.489110490522304</v>
      </c>
      <c r="L59" s="59">
        <f t="shared" si="20"/>
        <v>1.2917517534128136</v>
      </c>
      <c r="N59" s="67" t="s">
        <v>34</v>
      </c>
      <c r="O59" s="67"/>
      <c r="P59" s="67"/>
      <c r="Q59" s="67"/>
      <c r="R59" s="67"/>
      <c r="S59" s="67"/>
      <c r="T59" s="67"/>
    </row>
    <row r="60" spans="1:20" x14ac:dyDescent="0.25">
      <c r="A60" s="11">
        <v>194</v>
      </c>
      <c r="B60" s="25">
        <f t="shared" si="12"/>
        <v>161.25</v>
      </c>
      <c r="C60" s="26">
        <f t="shared" si="12"/>
        <v>170</v>
      </c>
      <c r="D60" s="64">
        <f t="shared" si="13"/>
        <v>-0.50421226083794002</v>
      </c>
      <c r="E60" s="49">
        <f t="shared" si="13"/>
        <v>6.8756217386992655E-2</v>
      </c>
      <c r="F60" s="49">
        <f t="shared" si="15"/>
        <v>-0.19294388729336442</v>
      </c>
      <c r="G60" s="49">
        <f t="shared" si="16"/>
        <v>2.7408165483573388E-2</v>
      </c>
      <c r="H60" s="49">
        <f t="shared" si="17"/>
        <v>22.03520527769378</v>
      </c>
      <c r="I60" s="27">
        <f t="shared" si="14"/>
        <v>27</v>
      </c>
      <c r="J60" s="49">
        <f t="shared" si="18"/>
        <v>4.9647947223062197</v>
      </c>
      <c r="K60" s="49">
        <f t="shared" si="19"/>
        <v>24.649186634639694</v>
      </c>
      <c r="L60" s="59">
        <f t="shared" si="20"/>
        <v>1.1186275019453549</v>
      </c>
    </row>
    <row r="61" spans="1:20" x14ac:dyDescent="0.25">
      <c r="A61" s="11">
        <v>183</v>
      </c>
      <c r="B61" s="25">
        <f t="shared" si="12"/>
        <v>170</v>
      </c>
      <c r="C61" s="26">
        <f t="shared" si="12"/>
        <v>178.75</v>
      </c>
      <c r="D61" s="64">
        <f t="shared" si="13"/>
        <v>6.8756217386992655E-2</v>
      </c>
      <c r="E61" s="49">
        <f t="shared" si="13"/>
        <v>0.64172469561192536</v>
      </c>
      <c r="F61" s="49">
        <f t="shared" si="15"/>
        <v>2.7408165483573388E-2</v>
      </c>
      <c r="G61" s="49">
        <f t="shared" si="16"/>
        <v>0.23947402418864705</v>
      </c>
      <c r="H61" s="49">
        <f t="shared" si="17"/>
        <v>21.206585870507368</v>
      </c>
      <c r="I61" s="27">
        <f t="shared" si="14"/>
        <v>21</v>
      </c>
      <c r="J61" s="49">
        <f t="shared" si="18"/>
        <v>-0.20658587050736799</v>
      </c>
      <c r="K61" s="49">
        <f t="shared" si="19"/>
        <v>4.2677721893287016E-2</v>
      </c>
      <c r="L61" s="59">
        <f t="shared" si="20"/>
        <v>2.0124749053849443E-3</v>
      </c>
    </row>
    <row r="62" spans="1:20" x14ac:dyDescent="0.25">
      <c r="A62" s="11">
        <v>153</v>
      </c>
      <c r="B62" s="25">
        <f t="shared" si="12"/>
        <v>178.75</v>
      </c>
      <c r="C62" s="26">
        <f t="shared" si="12"/>
        <v>187.5</v>
      </c>
      <c r="D62" s="64">
        <f t="shared" si="13"/>
        <v>0.64172469561192536</v>
      </c>
      <c r="E62" s="49">
        <f t="shared" si="13"/>
        <v>1.214693173836858</v>
      </c>
      <c r="F62" s="49">
        <f t="shared" si="15"/>
        <v>0.23947402418864705</v>
      </c>
      <c r="G62" s="49">
        <f t="shared" si="16"/>
        <v>0.38775843149295652</v>
      </c>
      <c r="H62" s="49">
        <f t="shared" si="17"/>
        <v>14.828440730430948</v>
      </c>
      <c r="I62" s="27">
        <f t="shared" si="14"/>
        <v>10</v>
      </c>
      <c r="J62" s="49">
        <f t="shared" si="18"/>
        <v>-4.8284407304309482</v>
      </c>
      <c r="K62" s="49">
        <f t="shared" si="19"/>
        <v>23.313839887284548</v>
      </c>
      <c r="L62" s="59">
        <f t="shared" si="20"/>
        <v>1.5722381274681061</v>
      </c>
    </row>
    <row r="63" spans="1:20" x14ac:dyDescent="0.25">
      <c r="A63" s="11">
        <v>156</v>
      </c>
      <c r="B63" s="25">
        <f t="shared" si="12"/>
        <v>187.5</v>
      </c>
      <c r="C63" s="26">
        <f t="shared" si="12"/>
        <v>196.25</v>
      </c>
      <c r="D63" s="64">
        <f t="shared" si="13"/>
        <v>1.214693173836858</v>
      </c>
      <c r="E63" s="49">
        <f t="shared" si="13"/>
        <v>1.7876616520617905</v>
      </c>
      <c r="F63" s="49">
        <f t="shared" si="15"/>
        <v>0.38775843149295652</v>
      </c>
      <c r="G63" s="49">
        <f t="shared" si="16"/>
        <v>0.46308469390169293</v>
      </c>
      <c r="H63" s="49">
        <f t="shared" si="17"/>
        <v>7.5326262408736415</v>
      </c>
      <c r="I63" s="27">
        <f t="shared" si="14"/>
        <v>10</v>
      </c>
      <c r="J63" s="49">
        <f t="shared" si="18"/>
        <v>2.4673737591263585</v>
      </c>
      <c r="K63" s="49">
        <f t="shared" si="19"/>
        <v>6.0879332672253375</v>
      </c>
      <c r="L63" s="59">
        <f t="shared" si="20"/>
        <v>0.80820859452589178</v>
      </c>
      <c r="N63" s="68" t="s">
        <v>35</v>
      </c>
      <c r="O63" s="68"/>
      <c r="P63" s="68"/>
      <c r="Q63" s="68"/>
      <c r="R63" s="68"/>
      <c r="S63" s="68"/>
      <c r="T63" s="68"/>
    </row>
    <row r="64" spans="1:20" ht="15.75" thickBot="1" x14ac:dyDescent="0.3">
      <c r="A64" s="11">
        <v>173</v>
      </c>
      <c r="B64" s="28">
        <f t="shared" si="12"/>
        <v>196.25</v>
      </c>
      <c r="C64" s="29">
        <f t="shared" si="12"/>
        <v>205</v>
      </c>
      <c r="D64" s="65">
        <f t="shared" si="13"/>
        <v>1.7876616520617905</v>
      </c>
      <c r="E64" s="60">
        <f t="shared" si="13"/>
        <v>2.3606301302867232</v>
      </c>
      <c r="F64" s="60">
        <f t="shared" si="15"/>
        <v>0.46308469390169293</v>
      </c>
      <c r="G64" s="60">
        <f t="shared" si="16"/>
        <v>0.49087804184228057</v>
      </c>
      <c r="H64" s="60">
        <f t="shared" si="17"/>
        <v>2.7793347940587632</v>
      </c>
      <c r="I64" s="31">
        <f t="shared" si="14"/>
        <v>4</v>
      </c>
      <c r="J64" s="60">
        <f t="shared" si="18"/>
        <v>1.2206652059412368</v>
      </c>
      <c r="K64" s="60">
        <f t="shared" si="19"/>
        <v>1.4900235449955621</v>
      </c>
      <c r="L64" s="61">
        <f t="shared" si="20"/>
        <v>0.53610797381470798</v>
      </c>
      <c r="N64" s="68"/>
      <c r="O64" s="68"/>
      <c r="P64" s="68"/>
      <c r="Q64" s="68"/>
      <c r="R64" s="68"/>
      <c r="S64" s="68"/>
      <c r="T64" s="68"/>
    </row>
    <row r="65" spans="1:1" x14ac:dyDescent="0.25">
      <c r="A65" s="11">
        <v>163</v>
      </c>
    </row>
    <row r="66" spans="1:1" x14ac:dyDescent="0.25">
      <c r="A66" s="11">
        <v>192</v>
      </c>
    </row>
    <row r="67" spans="1:1" x14ac:dyDescent="0.25">
      <c r="A67" s="11">
        <v>200</v>
      </c>
    </row>
    <row r="68" spans="1:1" x14ac:dyDescent="0.25">
      <c r="A68" s="11">
        <v>180</v>
      </c>
    </row>
    <row r="69" spans="1:1" x14ac:dyDescent="0.25">
      <c r="A69" s="11">
        <v>140</v>
      </c>
    </row>
    <row r="70" spans="1:1" x14ac:dyDescent="0.25">
      <c r="A70" s="11">
        <v>164</v>
      </c>
    </row>
    <row r="71" spans="1:1" x14ac:dyDescent="0.25">
      <c r="A71" s="11">
        <v>142</v>
      </c>
    </row>
    <row r="72" spans="1:1" x14ac:dyDescent="0.25">
      <c r="A72" s="11">
        <v>162</v>
      </c>
    </row>
    <row r="73" spans="1:1" x14ac:dyDescent="0.25">
      <c r="A73" s="11">
        <v>177</v>
      </c>
    </row>
    <row r="74" spans="1:1" x14ac:dyDescent="0.25">
      <c r="A74" s="11">
        <v>190</v>
      </c>
    </row>
    <row r="75" spans="1:1" x14ac:dyDescent="0.25">
      <c r="A75" s="11">
        <v>172</v>
      </c>
    </row>
    <row r="76" spans="1:1" x14ac:dyDescent="0.25">
      <c r="A76" s="11">
        <v>172</v>
      </c>
    </row>
    <row r="77" spans="1:1" x14ac:dyDescent="0.25">
      <c r="A77" s="11">
        <v>147</v>
      </c>
    </row>
    <row r="78" spans="1:1" x14ac:dyDescent="0.25">
      <c r="A78" s="11">
        <v>172</v>
      </c>
    </row>
    <row r="79" spans="1:1" x14ac:dyDescent="0.25">
      <c r="A79" s="11">
        <v>163</v>
      </c>
    </row>
    <row r="80" spans="1:1" x14ac:dyDescent="0.25">
      <c r="A80" s="11">
        <v>205</v>
      </c>
    </row>
    <row r="81" spans="1:1" x14ac:dyDescent="0.25">
      <c r="A81" s="11">
        <v>173</v>
      </c>
    </row>
    <row r="82" spans="1:1" x14ac:dyDescent="0.25">
      <c r="A82" s="11">
        <v>170</v>
      </c>
    </row>
    <row r="83" spans="1:1" x14ac:dyDescent="0.25">
      <c r="A83" s="11">
        <v>144</v>
      </c>
    </row>
    <row r="84" spans="1:1" x14ac:dyDescent="0.25">
      <c r="A84" s="11">
        <v>186</v>
      </c>
    </row>
    <row r="85" spans="1:1" x14ac:dyDescent="0.25">
      <c r="A85" s="11">
        <v>150</v>
      </c>
    </row>
    <row r="86" spans="1:1" x14ac:dyDescent="0.25">
      <c r="A86" s="11">
        <v>164</v>
      </c>
    </row>
    <row r="87" spans="1:1" x14ac:dyDescent="0.25">
      <c r="A87" s="11">
        <v>156</v>
      </c>
    </row>
    <row r="88" spans="1:1" x14ac:dyDescent="0.25">
      <c r="A88" s="11">
        <v>199</v>
      </c>
    </row>
    <row r="89" spans="1:1" x14ac:dyDescent="0.25">
      <c r="A89" s="11">
        <v>150</v>
      </c>
    </row>
    <row r="90" spans="1:1" x14ac:dyDescent="0.25">
      <c r="A90" s="11">
        <v>174</v>
      </c>
    </row>
    <row r="91" spans="1:1" x14ac:dyDescent="0.25">
      <c r="A91" s="11">
        <v>197</v>
      </c>
    </row>
    <row r="92" spans="1:1" x14ac:dyDescent="0.25">
      <c r="A92" s="11">
        <v>176</v>
      </c>
    </row>
    <row r="93" spans="1:1" x14ac:dyDescent="0.25">
      <c r="A93" s="11">
        <v>166</v>
      </c>
    </row>
    <row r="94" spans="1:1" x14ac:dyDescent="0.25">
      <c r="A94" s="11">
        <v>174</v>
      </c>
    </row>
    <row r="95" spans="1:1" x14ac:dyDescent="0.25">
      <c r="A95" s="11">
        <v>170</v>
      </c>
    </row>
    <row r="96" spans="1:1" x14ac:dyDescent="0.25">
      <c r="A96" s="11">
        <v>188</v>
      </c>
    </row>
    <row r="97" spans="1:1" x14ac:dyDescent="0.25">
      <c r="A97" s="11">
        <v>167</v>
      </c>
    </row>
    <row r="98" spans="1:1" x14ac:dyDescent="0.25">
      <c r="A98" s="11">
        <v>160</v>
      </c>
    </row>
    <row r="99" spans="1:1" x14ac:dyDescent="0.25">
      <c r="A99" s="11">
        <v>170</v>
      </c>
    </row>
    <row r="100" spans="1:1" x14ac:dyDescent="0.25">
      <c r="A100" s="11">
        <v>148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N59:T59"/>
    <mergeCell ref="N63:T64"/>
    <mergeCell ref="M50:N50"/>
    <mergeCell ref="C1:D1"/>
    <mergeCell ref="C10:D10"/>
    <mergeCell ref="L42:T42"/>
    <mergeCell ref="R44:T44"/>
  </mergeCells>
  <pageMargins left="0.7" right="0.7" top="0.75" bottom="0.75" header="0.3" footer="0.3"/>
  <pageSetup paperSize="9" orientation="portrait" horizontalDpi="4294967293" verticalDpi="0" r:id="rId1"/>
  <ignoredErrors>
    <ignoredError sqref="H2:H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Дані вибірки</vt:lpstr>
      <vt:lpstr>Завдання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2020-12-12T13:26:41Z</dcterms:modified>
</cp:coreProperties>
</file>