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3E4DB3C-662E-4E6D-80DC-04AF466ECA4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C6" i="1"/>
  <c r="C8" i="1"/>
  <c r="C10" i="1"/>
  <c r="N55" i="1" l="1"/>
  <c r="O55" i="1"/>
  <c r="P55" i="1"/>
  <c r="Q55" i="1"/>
  <c r="R55" i="1"/>
  <c r="S55" i="1"/>
  <c r="T55" i="1"/>
  <c r="M55" i="1"/>
  <c r="N54" i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J73" i="1"/>
  <c r="J71" i="1"/>
  <c r="J69" i="1"/>
  <c r="J38" i="1"/>
  <c r="G82" i="1"/>
  <c r="E83" i="1"/>
  <c r="E82" i="1"/>
  <c r="E81" i="1"/>
  <c r="D83" i="1"/>
  <c r="D82" i="1"/>
  <c r="D81" i="1"/>
  <c r="C83" i="1"/>
  <c r="C82" i="1"/>
  <c r="C81" i="1"/>
  <c r="G78" i="1"/>
  <c r="E79" i="1"/>
  <c r="E78" i="1"/>
  <c r="E77" i="1"/>
  <c r="D79" i="1"/>
  <c r="D78" i="1"/>
  <c r="D77" i="1"/>
  <c r="C79" i="1"/>
  <c r="C78" i="1"/>
  <c r="C77" i="1"/>
  <c r="G74" i="1"/>
  <c r="E75" i="1"/>
  <c r="D75" i="1"/>
  <c r="E74" i="1"/>
  <c r="D74" i="1"/>
  <c r="E73" i="1"/>
  <c r="D73" i="1"/>
  <c r="C75" i="1"/>
  <c r="C74" i="1"/>
  <c r="C73" i="1"/>
  <c r="G70" i="1"/>
  <c r="D71" i="1"/>
  <c r="E71" i="1"/>
  <c r="C71" i="1"/>
  <c r="E70" i="1"/>
  <c r="D70" i="1"/>
  <c r="C70" i="1"/>
  <c r="E69" i="1"/>
  <c r="D69" i="1"/>
  <c r="C69" i="1"/>
  <c r="H66" i="1"/>
  <c r="G66" i="1"/>
  <c r="I64" i="1"/>
  <c r="H64" i="1"/>
  <c r="G64" i="1"/>
  <c r="E59" i="1"/>
  <c r="I59" i="1"/>
  <c r="E58" i="1"/>
  <c r="I58" i="1"/>
  <c r="D57" i="1"/>
  <c r="E57" i="1"/>
  <c r="H57" i="1"/>
  <c r="I57" i="1"/>
  <c r="D55" i="1"/>
  <c r="D59" i="1" s="1"/>
  <c r="G55" i="1"/>
  <c r="G59" i="1" s="1"/>
  <c r="H55" i="1"/>
  <c r="H59" i="1" s="1"/>
  <c r="D54" i="1"/>
  <c r="D56" i="1" s="1"/>
  <c r="E54" i="1"/>
  <c r="E55" i="1" s="1"/>
  <c r="F54" i="1"/>
  <c r="F55" i="1" s="1"/>
  <c r="F59" i="1" s="1"/>
  <c r="G54" i="1"/>
  <c r="G58" i="1" s="1"/>
  <c r="H54" i="1"/>
  <c r="H56" i="1" s="1"/>
  <c r="I54" i="1"/>
  <c r="I55" i="1" s="1"/>
  <c r="J54" i="1"/>
  <c r="J56" i="1" s="1"/>
  <c r="D53" i="1"/>
  <c r="D58" i="1" s="1"/>
  <c r="E53" i="1"/>
  <c r="F53" i="1"/>
  <c r="G53" i="1"/>
  <c r="H53" i="1"/>
  <c r="H58" i="1" s="1"/>
  <c r="I53" i="1"/>
  <c r="J53" i="1"/>
  <c r="C54" i="1"/>
  <c r="C55" i="1" s="1"/>
  <c r="C53" i="1"/>
  <c r="J66" i="1" s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D36" i="1" s="1"/>
  <c r="E33" i="1"/>
  <c r="F33" i="1"/>
  <c r="G33" i="1"/>
  <c r="H33" i="1"/>
  <c r="H36" i="1" s="1"/>
  <c r="I33" i="1"/>
  <c r="J33" i="1"/>
  <c r="N10" i="1"/>
  <c r="O10" i="1"/>
  <c r="P10" i="1"/>
  <c r="Q10" i="1"/>
  <c r="R10" i="1"/>
  <c r="S10" i="1"/>
  <c r="T10" i="1"/>
  <c r="M10" i="1"/>
  <c r="H35" i="1"/>
  <c r="G36" i="1" l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G62" i="1" l="1"/>
  <c r="H62" i="1"/>
  <c r="J62" i="1"/>
  <c r="J64" i="1"/>
  <c r="I62" i="1"/>
  <c r="G40" i="1"/>
  <c r="J41" i="1" s="1"/>
  <c r="J40" i="1"/>
  <c r="G43" i="1" l="1"/>
  <c r="J43" i="1"/>
  <c r="J48" i="1" l="1"/>
  <c r="H48" i="1"/>
  <c r="F48" i="1"/>
  <c r="C48" i="1"/>
  <c r="D48" i="1"/>
  <c r="I48" i="1"/>
  <c r="G48" i="1"/>
  <c r="E48" i="1"/>
  <c r="T4" i="1" l="1"/>
  <c r="S4" i="1"/>
  <c r="R4" i="1"/>
  <c r="Q4" i="1"/>
  <c r="P4" i="1"/>
  <c r="O4" i="1"/>
  <c r="N4" i="1"/>
  <c r="M4" i="1"/>
  <c r="T2" i="1" l="1"/>
  <c r="S3" i="1"/>
  <c r="S2" i="1"/>
  <c r="T3" i="1"/>
  <c r="R2" i="1" l="1"/>
  <c r="N3" i="1"/>
  <c r="R3" i="1"/>
  <c r="O2" i="1"/>
  <c r="O3" i="1"/>
  <c r="M3" i="1"/>
  <c r="G6" i="1" s="1"/>
  <c r="P2" i="1"/>
  <c r="P3" i="1"/>
  <c r="M2" i="1"/>
  <c r="Q2" i="1"/>
  <c r="Q3" i="1"/>
  <c r="N2" i="1"/>
  <c r="G8" i="1" l="1"/>
  <c r="J6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<sst xmlns="http://schemas.openxmlformats.org/spreadsheetml/2006/main" count="55" uniqueCount="36">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</sst>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2" borderId="9" xfId="0" applyFont="1" applyFill="1" applyBorder="1" applyAlignment="1">
      <alignment vertical="top" wrapText="1"/>
    </xf>
    <xf numFmtId="0" fontId="3" fillId="0" borderId="0" xfId="0" applyFont="1"/>
    <xf numFmtId="0" fontId="3" fillId="2" borderId="10" xfId="0" applyFont="1" applyFill="1" applyBorder="1" applyAlignment="1">
      <alignment vertical="top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2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2" fontId="0" fillId="7" borderId="26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3" fillId="7" borderId="12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164" fontId="3" fillId="7" borderId="5" xfId="0" applyNumberFormat="1" applyFont="1" applyFill="1" applyBorder="1" applyAlignment="1">
      <alignment horizontal="center" vertical="center" wrapText="1"/>
    </xf>
    <xf numFmtId="164" fontId="3" fillId="7" borderId="17" xfId="0" applyNumberFormat="1" applyFont="1" applyFill="1" applyBorder="1" applyAlignment="1">
      <alignment horizontal="center" vertical="center" wrapText="1"/>
    </xf>
    <xf numFmtId="164" fontId="3" fillId="7" borderId="18" xfId="0" applyNumberFormat="1" applyFont="1" applyFill="1" applyBorder="1" applyAlignment="1">
      <alignment horizontal="center" vertical="center" wrapText="1"/>
    </xf>
    <xf numFmtId="164" fontId="3" fillId="7" borderId="19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2" xfId="0" applyNumberFormat="1" applyFont="1" applyFill="1" applyBorder="1" applyAlignment="1">
      <alignment horizontal="center" vertical="center"/>
    </xf>
    <xf numFmtId="164" fontId="3" fillId="7" borderId="30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4" xfId="0" applyNumberFormat="1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3" fillId="7" borderId="24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11" xfId="0" applyFill="1" applyBorder="1" applyAlignment="1">
      <alignment horizontal="center" vertical="center"/>
    </xf>
    <xf numFmtId="164" fontId="0" fillId="7" borderId="35" xfId="0" applyNumberFormat="1" applyFill="1" applyBorder="1" applyAlignment="1">
      <alignment horizontal="center"/>
    </xf>
    <xf numFmtId="0" fontId="0" fillId="7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20" xfId="0" applyNumberFormat="1" applyFont="1" applyFill="1" applyBorder="1" applyAlignment="1">
      <alignment horizontal="center" vertical="center"/>
    </xf>
    <xf numFmtId="2" fontId="3" fillId="7" borderId="21" xfId="0" applyNumberFormat="1" applyFont="1" applyFill="1" applyBorder="1" applyAlignment="1">
      <alignment horizontal="center" vertical="center"/>
    </xf>
    <xf numFmtId="2" fontId="3" fillId="7" borderId="22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wrapText="1"/>
    </xf>
    <xf numFmtId="0" fontId="3" fillId="7" borderId="37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164" fontId="0" fillId="7" borderId="20" xfId="0" applyNumberFormat="1" applyFill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164" fontId="0" fillId="7" borderId="22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3" xfId="0" applyFill="1" applyBorder="1"/>
    <xf numFmtId="0" fontId="0" fillId="7" borderId="0" xfId="0" applyFill="1" applyBorder="1" applyAlignment="1">
      <alignment horizontal="right" vertical="center"/>
    </xf>
    <xf numFmtId="0" fontId="0" fillId="7" borderId="33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6" xfId="0" applyFont="1" applyFill="1" applyBorder="1" applyAlignment="1">
      <alignment horizontal="center" wrapText="1"/>
    </xf>
    <xf numFmtId="0" fontId="0" fillId="7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6" xfId="0" applyNumberFormat="1" applyFill="1" applyBorder="1" applyAlignment="1">
      <alignment horizontal="center"/>
    </xf>
    <xf numFmtId="164" fontId="0" fillId="7" borderId="34" xfId="0" applyNumberForma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11" xfId="0" applyFill="1" applyBorder="1"/>
    <xf numFmtId="0" fontId="0" fillId="4" borderId="11" xfId="0" applyFill="1" applyBorder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5.4</c:v>
                </c:pt>
                <c:pt idx="1">
                  <c:v>5.6</c:v>
                </c:pt>
                <c:pt idx="2">
                  <c:v>6.2</c:v>
                </c:pt>
                <c:pt idx="3">
                  <c:v>6.8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5.449806882022469</c:v>
                </c:pt>
                <c:pt idx="1">
                  <c:v>5.6705231741573012</c:v>
                </c:pt>
                <c:pt idx="2">
                  <c:v>6.5533883426966284</c:v>
                </c:pt>
                <c:pt idx="3">
                  <c:v>6.7741046348314606</c:v>
                </c:pt>
                <c:pt idx="4">
                  <c:v>7.6569698033707878</c:v>
                </c:pt>
                <c:pt idx="5">
                  <c:v>7.7673279494382044</c:v>
                </c:pt>
                <c:pt idx="6">
                  <c:v>8.0984023876404514</c:v>
                </c:pt>
                <c:pt idx="7">
                  <c:v>8.4294768258427002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-16.496929685014265</c:v>
                </c:pt>
                <c:pt idx="1">
                  <c:v>-13.249077314667471</c:v>
                </c:pt>
                <c:pt idx="2">
                  <c:v>-0.25766783328028919</c:v>
                </c:pt>
                <c:pt idx="3">
                  <c:v>2.9901845370665101</c:v>
                </c:pt>
                <c:pt idx="4">
                  <c:v>15.981594018453691</c:v>
                </c:pt>
                <c:pt idx="5">
                  <c:v>17.605520203627091</c:v>
                </c:pt>
                <c:pt idx="6">
                  <c:v>22.477298759147288</c:v>
                </c:pt>
                <c:pt idx="7">
                  <c:v>27.349077314667483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4.5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27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5.4</c:v>
                </c:pt>
                <c:pt idx="1">
                  <c:v>5.6</c:v>
                </c:pt>
                <c:pt idx="2">
                  <c:v>6.2</c:v>
                </c:pt>
                <c:pt idx="3">
                  <c:v>6.8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5.2212078651685312</c:v>
                </c:pt>
                <c:pt idx="1">
                  <c:v>5.4734550561797661</c:v>
                </c:pt>
                <c:pt idx="2">
                  <c:v>6.4824438202247077</c:v>
                </c:pt>
                <c:pt idx="3">
                  <c:v>6.7346910112359435</c:v>
                </c:pt>
                <c:pt idx="4">
                  <c:v>7.7436797752808832</c:v>
                </c:pt>
                <c:pt idx="5">
                  <c:v>7.8698033707865012</c:v>
                </c:pt>
                <c:pt idx="6">
                  <c:v>8.2481741573033549</c:v>
                </c:pt>
                <c:pt idx="7">
                  <c:v>8.6265449438202069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5.4</c:v>
                </c:pt>
                <c:pt idx="1">
                  <c:v>5.6</c:v>
                </c:pt>
                <c:pt idx="2">
                  <c:v>6.2</c:v>
                </c:pt>
                <c:pt idx="3">
                  <c:v>6.8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3.8</c:v>
                </c:pt>
                <c:pt idx="5">
                  <c:v>3.9</c:v>
                </c:pt>
                <c:pt idx="6">
                  <c:v>4.2</c:v>
                </c:pt>
                <c:pt idx="7">
                  <c:v>4.5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5.4769622684910173</c:v>
                </c:pt>
                <c:pt idx="1">
                  <c:v>5.5796665294560386</c:v>
                </c:pt>
                <c:pt idx="2">
                  <c:v>6.2357177903781844</c:v>
                </c:pt>
                <c:pt idx="3">
                  <c:v>6.461039159874236</c:v>
                </c:pt>
                <c:pt idx="4">
                  <c:v>7.6075588549205015</c:v>
                </c:pt>
                <c:pt idx="5">
                  <c:v>7.7784626662207668</c:v>
                </c:pt>
                <c:pt idx="6">
                  <c:v>8.3279592326808718</c:v>
                </c:pt>
                <c:pt idx="7">
                  <c:v>8.9326334979799391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J11" sqref="J11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" t="s">
        <v>11</v>
      </c>
      <c r="C2" s="7">
        <v>5.4</v>
      </c>
      <c r="D2" s="8">
        <v>5.6</v>
      </c>
      <c r="E2" s="8">
        <v>6.2</v>
      </c>
      <c r="F2" s="8">
        <v>6.8</v>
      </c>
      <c r="G2" s="8">
        <v>7.1</v>
      </c>
      <c r="H2" s="9">
        <v>7.8</v>
      </c>
      <c r="I2" s="10">
        <v>8.5</v>
      </c>
      <c r="J2" s="11">
        <v>9</v>
      </c>
      <c r="L2" s="4" t="s">
        <v>2</v>
      </c>
      <c r="M2" s="40">
        <f t="shared" ref="M2:R3" si="0">POWER(C2-$C$6,2)</f>
        <v>4.6225000000000032</v>
      </c>
      <c r="N2" s="41">
        <f t="shared" si="0"/>
        <v>5.5225000000000009</v>
      </c>
      <c r="O2" s="41">
        <f t="shared" si="0"/>
        <v>8.7025000000000041</v>
      </c>
      <c r="P2" s="41">
        <f t="shared" si="0"/>
        <v>12.602500000000003</v>
      </c>
      <c r="Q2" s="41">
        <f t="shared" si="0"/>
        <v>14.822500000000002</v>
      </c>
      <c r="R2" s="41">
        <f t="shared" si="0"/>
        <v>20.702500000000008</v>
      </c>
      <c r="S2" s="41">
        <f t="shared" ref="S2:T2" si="1">POWER(I2-$C$6,2)</f>
        <v>27.5625</v>
      </c>
      <c r="T2" s="42">
        <f t="shared" si="1"/>
        <v>33.0625</v>
      </c>
    </row>
    <row r="3" spans="2:20" ht="15.75" thickBot="1" x14ac:dyDescent="0.3">
      <c r="B3" s="3" t="s">
        <v>12</v>
      </c>
      <c r="C3" s="12">
        <v>1.8</v>
      </c>
      <c r="D3" s="13">
        <v>2</v>
      </c>
      <c r="E3" s="13">
        <v>2.8</v>
      </c>
      <c r="F3" s="13">
        <v>3</v>
      </c>
      <c r="G3" s="13">
        <v>3.8</v>
      </c>
      <c r="H3" s="14">
        <v>3.9</v>
      </c>
      <c r="I3" s="15">
        <v>4.2</v>
      </c>
      <c r="J3" s="16">
        <v>4.5</v>
      </c>
      <c r="L3" s="5" t="s">
        <v>3</v>
      </c>
      <c r="M3" s="43">
        <f t="shared" si="0"/>
        <v>2.1024999999999987</v>
      </c>
      <c r="N3" s="44">
        <f t="shared" si="0"/>
        <v>1.5624999999999989</v>
      </c>
      <c r="O3" s="44">
        <f t="shared" si="0"/>
        <v>0.20249999999999976</v>
      </c>
      <c r="P3" s="44">
        <f t="shared" si="0"/>
        <v>6.2499999999999778E-2</v>
      </c>
      <c r="Q3" s="44">
        <f t="shared" si="0"/>
        <v>0.30250000000000027</v>
      </c>
      <c r="R3" s="44">
        <f t="shared" si="0"/>
        <v>0.42250000000000049</v>
      </c>
      <c r="S3" s="44">
        <f>POWER(I3-$C$6,2)</f>
        <v>0.90250000000000119</v>
      </c>
      <c r="T3" s="45">
        <f>POWER(J3-$C$6,2)</f>
        <v>1.5625000000000011</v>
      </c>
    </row>
    <row r="4" spans="2:20" ht="15.75" thickBot="1" x14ac:dyDescent="0.3">
      <c r="B4" s="2"/>
      <c r="C4" s="2"/>
      <c r="D4" s="2"/>
      <c r="E4" s="2"/>
      <c r="F4" s="2"/>
      <c r="G4" s="2"/>
      <c r="H4" s="2"/>
      <c r="I4" s="2"/>
      <c r="L4" s="6" t="s">
        <v>7</v>
      </c>
      <c r="M4" s="79">
        <f t="shared" ref="M4:T4" si="2">C2*C3</f>
        <v>9.7200000000000006</v>
      </c>
      <c r="N4" s="80">
        <f t="shared" si="2"/>
        <v>11.2</v>
      </c>
      <c r="O4" s="80">
        <f t="shared" si="2"/>
        <v>17.36</v>
      </c>
      <c r="P4" s="80">
        <f t="shared" si="2"/>
        <v>20.399999999999999</v>
      </c>
      <c r="Q4" s="80">
        <f t="shared" si="2"/>
        <v>26.979999999999997</v>
      </c>
      <c r="R4" s="80">
        <f t="shared" si="2"/>
        <v>30.419999999999998</v>
      </c>
      <c r="S4" s="80">
        <f t="shared" si="2"/>
        <v>35.700000000000003</v>
      </c>
      <c r="T4" s="81">
        <f t="shared" si="2"/>
        <v>40.5</v>
      </c>
    </row>
    <row r="5" spans="2:20" ht="15.75" thickBot="1" x14ac:dyDescent="0.3">
      <c r="M5" s="2"/>
      <c r="N5" s="2"/>
      <c r="O5" s="2"/>
      <c r="P5" s="2"/>
    </row>
    <row r="6" spans="2:20" ht="15.75" thickBot="1" x14ac:dyDescent="0.3">
      <c r="B6" s="30" t="s">
        <v>1</v>
      </c>
      <c r="C6" s="31">
        <f>SUM(C3:J3)/8</f>
        <v>3.2499999999999996</v>
      </c>
      <c r="D6" s="32"/>
      <c r="F6" s="33" t="s">
        <v>4</v>
      </c>
      <c r="G6" s="34">
        <f>SUM(M3:T3)/7</f>
        <v>1.0171428571428571</v>
      </c>
      <c r="I6" s="35" t="s">
        <v>10</v>
      </c>
      <c r="J6" s="36">
        <f>SQRT(G6)</f>
        <v>1.0085350054127309</v>
      </c>
      <c r="M6" s="2"/>
      <c r="N6" s="2"/>
      <c r="O6" s="2"/>
      <c r="P6" s="46" t="s">
        <v>13</v>
      </c>
      <c r="Q6" s="47">
        <f>G10*J8/J6</f>
        <v>1.1035814606741596</v>
      </c>
      <c r="R6" s="32"/>
      <c r="S6" s="48" t="s">
        <v>14</v>
      </c>
      <c r="T6" s="47">
        <f>C8-Q6*C6</f>
        <v>3.4633602528089815</v>
      </c>
    </row>
    <row r="7" spans="2:20" ht="15.75" thickBot="1" x14ac:dyDescent="0.3">
      <c r="B7" s="32"/>
      <c r="C7" s="32"/>
      <c r="D7" s="32"/>
      <c r="E7" s="32"/>
      <c r="F7" s="32"/>
      <c r="G7" s="32"/>
      <c r="H7" s="32"/>
      <c r="I7" s="32"/>
      <c r="M7" s="2"/>
      <c r="N7" s="2"/>
      <c r="O7" s="2"/>
      <c r="P7" s="37"/>
      <c r="Q7" s="32"/>
      <c r="R7" s="32"/>
      <c r="S7" s="32"/>
      <c r="T7" s="32"/>
    </row>
    <row r="8" spans="2:20" ht="15.75" thickBot="1" x14ac:dyDescent="0.3">
      <c r="B8" s="30" t="s">
        <v>0</v>
      </c>
      <c r="C8" s="31">
        <f>SUM(C2:J2)/8</f>
        <v>7.05</v>
      </c>
      <c r="D8" s="37"/>
      <c r="F8" s="33" t="s">
        <v>5</v>
      </c>
      <c r="G8" s="34">
        <f>SUM(M2:T2)/7</f>
        <v>18.228571428571431</v>
      </c>
      <c r="I8" s="35" t="s">
        <v>9</v>
      </c>
      <c r="J8" s="36">
        <f>SQRT(G8)</f>
        <v>4.2694931114327179</v>
      </c>
      <c r="K8" s="2"/>
      <c r="L8" s="2"/>
      <c r="M8" s="2"/>
      <c r="N8" s="2"/>
      <c r="O8" s="2"/>
      <c r="P8" s="46" t="s">
        <v>15</v>
      </c>
      <c r="Q8" s="47">
        <f>G10*J6/J8</f>
        <v>6.1579153605015792E-2</v>
      </c>
      <c r="R8" s="32"/>
      <c r="S8" s="48" t="s">
        <v>16</v>
      </c>
      <c r="T8" s="47">
        <f>C6-Q8*C8</f>
        <v>2.8158669670846384</v>
      </c>
    </row>
    <row r="9" spans="2:20" ht="15.75" thickBot="1" x14ac:dyDescent="0.3">
      <c r="B9" s="32"/>
      <c r="C9" s="32"/>
      <c r="D9" s="37"/>
      <c r="E9" s="32"/>
      <c r="F9" s="32"/>
      <c r="G9" s="37"/>
      <c r="H9" s="32"/>
      <c r="I9" s="32"/>
      <c r="J9" s="2"/>
      <c r="M9" s="2"/>
      <c r="N9" s="2"/>
      <c r="O9" s="2"/>
      <c r="P9" s="2"/>
    </row>
    <row r="10" spans="2:20" ht="15.75" thickBot="1" x14ac:dyDescent="0.3">
      <c r="B10" s="116" t="s">
        <v>8</v>
      </c>
      <c r="C10" s="31">
        <f>SUM(M4:T4)/8</f>
        <v>24.035</v>
      </c>
      <c r="D10" s="37"/>
      <c r="E10" s="37"/>
      <c r="F10" s="38" t="s">
        <v>6</v>
      </c>
      <c r="G10" s="39">
        <f>(C10-C6*C8)/(J6*J8)</f>
        <v>0.26068680880033374</v>
      </c>
      <c r="K10" s="2"/>
      <c r="L10" s="27" t="s">
        <v>17</v>
      </c>
      <c r="M10" s="55">
        <f>C3</f>
        <v>1.8</v>
      </c>
      <c r="N10" s="55">
        <f t="shared" ref="N10:T10" si="3">D3</f>
        <v>2</v>
      </c>
      <c r="O10" s="55">
        <f t="shared" si="3"/>
        <v>2.8</v>
      </c>
      <c r="P10" s="55">
        <f t="shared" si="3"/>
        <v>3</v>
      </c>
      <c r="Q10" s="55">
        <f t="shared" si="3"/>
        <v>3.8</v>
      </c>
      <c r="R10" s="55">
        <f t="shared" si="3"/>
        <v>3.9</v>
      </c>
      <c r="S10" s="55">
        <f t="shared" si="3"/>
        <v>4.2</v>
      </c>
      <c r="T10" s="92">
        <f t="shared" si="3"/>
        <v>4.5</v>
      </c>
    </row>
    <row r="11" spans="2:20" x14ac:dyDescent="0.25">
      <c r="D11" s="2"/>
      <c r="G11" s="2"/>
      <c r="J11" s="2"/>
      <c r="L11" s="28" t="s">
        <v>18</v>
      </c>
      <c r="M11" s="49">
        <f>$Q$6*M10+$T$6</f>
        <v>5.449806882022469</v>
      </c>
      <c r="N11" s="50">
        <f t="shared" ref="N11:T11" si="4">$Q$6*N10+$T$6</f>
        <v>5.6705231741573012</v>
      </c>
      <c r="O11" s="50">
        <f t="shared" si="4"/>
        <v>6.5533883426966284</v>
      </c>
      <c r="P11" s="50">
        <f t="shared" si="4"/>
        <v>6.7741046348314606</v>
      </c>
      <c r="Q11" s="50">
        <f t="shared" si="4"/>
        <v>7.6569698033707878</v>
      </c>
      <c r="R11" s="50">
        <f t="shared" si="4"/>
        <v>7.7673279494382044</v>
      </c>
      <c r="S11" s="50">
        <f t="shared" si="4"/>
        <v>8.0984023876404514</v>
      </c>
      <c r="T11" s="51">
        <f t="shared" si="4"/>
        <v>8.4294768258427002</v>
      </c>
    </row>
    <row r="12" spans="2:20" ht="15.75" thickBot="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9" t="s">
        <v>19</v>
      </c>
      <c r="M12" s="52">
        <f>(M10-$T$8)/$Q$8</f>
        <v>-16.496929685014265</v>
      </c>
      <c r="N12" s="53">
        <f t="shared" ref="N12:T12" si="5">(N10-$T$8)/$Q$8</f>
        <v>-13.249077314667471</v>
      </c>
      <c r="O12" s="53">
        <f t="shared" si="5"/>
        <v>-0.25766783328028919</v>
      </c>
      <c r="P12" s="53">
        <f t="shared" si="5"/>
        <v>2.9901845370665101</v>
      </c>
      <c r="Q12" s="53">
        <f t="shared" si="5"/>
        <v>15.981594018453691</v>
      </c>
      <c r="R12" s="53">
        <f t="shared" si="5"/>
        <v>17.605520203627091</v>
      </c>
      <c r="S12" s="53">
        <f t="shared" si="5"/>
        <v>22.477298759147288</v>
      </c>
      <c r="T12" s="54">
        <f t="shared" si="5"/>
        <v>27.349077314667483</v>
      </c>
    </row>
    <row r="31" spans="2:11" x14ac:dyDescent="0.25">
      <c r="B31" s="121" t="s">
        <v>25</v>
      </c>
      <c r="C31" s="121"/>
      <c r="D31" s="121"/>
      <c r="K31" s="17"/>
    </row>
    <row r="32" spans="2:11" ht="15.75" thickBot="1" x14ac:dyDescent="0.3">
      <c r="B32" s="56"/>
      <c r="C32" s="56"/>
      <c r="D32" s="56"/>
      <c r="E32" s="56"/>
      <c r="F32" s="56"/>
      <c r="G32" s="56"/>
      <c r="H32" s="56"/>
      <c r="I32" s="56"/>
      <c r="J32" s="56"/>
      <c r="K32" s="75"/>
    </row>
    <row r="33" spans="2:11" x14ac:dyDescent="0.25">
      <c r="B33" s="64" t="s">
        <v>11</v>
      </c>
      <c r="C33" s="61">
        <f t="shared" ref="C33:J34" si="6">C2</f>
        <v>5.4</v>
      </c>
      <c r="D33" s="61">
        <f t="shared" si="6"/>
        <v>5.6</v>
      </c>
      <c r="E33" s="61">
        <f t="shared" si="6"/>
        <v>6.2</v>
      </c>
      <c r="F33" s="61">
        <f t="shared" si="6"/>
        <v>6.8</v>
      </c>
      <c r="G33" s="61">
        <f t="shared" si="6"/>
        <v>7.1</v>
      </c>
      <c r="H33" s="61">
        <f t="shared" si="6"/>
        <v>7.8</v>
      </c>
      <c r="I33" s="61">
        <f t="shared" si="6"/>
        <v>8.5</v>
      </c>
      <c r="J33" s="82">
        <f t="shared" si="6"/>
        <v>9</v>
      </c>
      <c r="K33" s="76"/>
    </row>
    <row r="34" spans="2:11" ht="15.75" thickBot="1" x14ac:dyDescent="0.3">
      <c r="B34" s="65" t="s">
        <v>12</v>
      </c>
      <c r="C34" s="62">
        <f t="shared" si="6"/>
        <v>1.8</v>
      </c>
      <c r="D34" s="62">
        <f t="shared" si="6"/>
        <v>2</v>
      </c>
      <c r="E34" s="62">
        <f t="shared" si="6"/>
        <v>2.8</v>
      </c>
      <c r="F34" s="62">
        <f t="shared" si="6"/>
        <v>3</v>
      </c>
      <c r="G34" s="62">
        <f t="shared" si="6"/>
        <v>3.8</v>
      </c>
      <c r="H34" s="62">
        <f t="shared" si="6"/>
        <v>3.9</v>
      </c>
      <c r="I34" s="62">
        <f t="shared" si="6"/>
        <v>4.2</v>
      </c>
      <c r="J34" s="83">
        <f t="shared" si="6"/>
        <v>4.5</v>
      </c>
      <c r="K34" s="76"/>
    </row>
    <row r="35" spans="2:11" x14ac:dyDescent="0.25">
      <c r="B35" s="66" t="s">
        <v>20</v>
      </c>
      <c r="C35" s="61">
        <f>POWER(C34,2)</f>
        <v>3.24</v>
      </c>
      <c r="D35" s="57">
        <f t="shared" ref="D35:J35" si="7">POWER(D34,2)</f>
        <v>4</v>
      </c>
      <c r="E35" s="57">
        <f t="shared" si="7"/>
        <v>7.839999999999999</v>
      </c>
      <c r="F35" s="57">
        <f t="shared" si="7"/>
        <v>9</v>
      </c>
      <c r="G35" s="57">
        <f t="shared" si="7"/>
        <v>14.44</v>
      </c>
      <c r="H35" s="57">
        <f t="shared" si="7"/>
        <v>15.209999999999999</v>
      </c>
      <c r="I35" s="57">
        <f t="shared" si="7"/>
        <v>17.64</v>
      </c>
      <c r="J35" s="60">
        <f t="shared" si="7"/>
        <v>20.25</v>
      </c>
      <c r="K35" s="76"/>
    </row>
    <row r="36" spans="2:11" ht="15.75" thickBot="1" x14ac:dyDescent="0.3">
      <c r="B36" s="67" t="s">
        <v>7</v>
      </c>
      <c r="C36" s="63">
        <f>C33*C34</f>
        <v>9.7200000000000006</v>
      </c>
      <c r="D36" s="58">
        <f t="shared" ref="D36:J36" si="8">D33*D34</f>
        <v>11.2</v>
      </c>
      <c r="E36" s="58">
        <f t="shared" si="8"/>
        <v>17.36</v>
      </c>
      <c r="F36" s="58">
        <f t="shared" si="8"/>
        <v>20.399999999999999</v>
      </c>
      <c r="G36" s="58">
        <f t="shared" si="8"/>
        <v>26.979999999999997</v>
      </c>
      <c r="H36" s="58">
        <f t="shared" si="8"/>
        <v>30.419999999999998</v>
      </c>
      <c r="I36" s="58">
        <f t="shared" si="8"/>
        <v>35.700000000000003</v>
      </c>
      <c r="J36" s="59">
        <f t="shared" si="8"/>
        <v>40.5</v>
      </c>
      <c r="K36" s="76"/>
    </row>
    <row r="37" spans="2:11" ht="15.75" thickBot="1" x14ac:dyDescent="0.3"/>
    <row r="38" spans="2:11" ht="15.75" thickBot="1" x14ac:dyDescent="0.3">
      <c r="E38" s="105">
        <f>SUM(C34:J34)</f>
        <v>25.999999999999996</v>
      </c>
      <c r="F38" s="105">
        <v>8</v>
      </c>
      <c r="G38" s="106">
        <f>SUM(C33:J33)</f>
        <v>56.4</v>
      </c>
      <c r="I38" s="70" t="s">
        <v>21</v>
      </c>
      <c r="J38" s="71">
        <f>E38*F40-F38*E40</f>
        <v>-56.960000000000264</v>
      </c>
    </row>
    <row r="39" spans="2:11" ht="15.75" thickBot="1" x14ac:dyDescent="0.3">
      <c r="E39" s="105"/>
      <c r="F39" s="105"/>
      <c r="G39" s="106"/>
      <c r="K39" s="68"/>
    </row>
    <row r="40" spans="2:11" ht="15.75" thickBot="1" x14ac:dyDescent="0.3">
      <c r="E40" s="105">
        <f>SUM(C35:J35)</f>
        <v>91.62</v>
      </c>
      <c r="F40" s="105">
        <f>SUM(C34:J34)</f>
        <v>25.999999999999996</v>
      </c>
      <c r="G40" s="106">
        <f>SUM(C36:J36)</f>
        <v>192.28</v>
      </c>
      <c r="I40" s="70" t="s">
        <v>22</v>
      </c>
      <c r="J40" s="71">
        <f>G38*F40-F38*G40</f>
        <v>-71.840000000000146</v>
      </c>
    </row>
    <row r="41" spans="2:11" ht="15.75" thickBot="1" x14ac:dyDescent="0.3">
      <c r="I41" s="70" t="s">
        <v>23</v>
      </c>
      <c r="J41" s="71">
        <f>E38*G40-G38*E40</f>
        <v>-168.08800000000065</v>
      </c>
      <c r="K41" s="68"/>
    </row>
    <row r="42" spans="2:11" ht="15.75" thickBot="1" x14ac:dyDescent="0.3"/>
    <row r="43" spans="2:11" ht="15.75" thickBot="1" x14ac:dyDescent="0.3">
      <c r="F43" s="77" t="s">
        <v>13</v>
      </c>
      <c r="G43" s="78">
        <f>J40/J38</f>
        <v>1.2612359550561765</v>
      </c>
      <c r="H43" s="32"/>
      <c r="I43" s="77" t="s">
        <v>14</v>
      </c>
      <c r="J43" s="78">
        <f>J41/J38</f>
        <v>2.9509831460674136</v>
      </c>
    </row>
    <row r="45" spans="2:11" ht="15.75" thickBot="1" x14ac:dyDescent="0.3"/>
    <row r="46" spans="2:11" x14ac:dyDescent="0.25">
      <c r="B46" s="64" t="s">
        <v>11</v>
      </c>
      <c r="C46" s="19">
        <f>C2</f>
        <v>5.4</v>
      </c>
      <c r="D46" s="8">
        <f t="shared" ref="D46:J46" si="9">D2</f>
        <v>5.6</v>
      </c>
      <c r="E46" s="8">
        <f t="shared" si="9"/>
        <v>6.2</v>
      </c>
      <c r="F46" s="8">
        <f t="shared" si="9"/>
        <v>6.8</v>
      </c>
      <c r="G46" s="8">
        <f t="shared" si="9"/>
        <v>7.1</v>
      </c>
      <c r="H46" s="8">
        <f t="shared" si="9"/>
        <v>7.8</v>
      </c>
      <c r="I46" s="8">
        <f t="shared" si="9"/>
        <v>8.5</v>
      </c>
      <c r="J46" s="84">
        <f t="shared" si="9"/>
        <v>9</v>
      </c>
    </row>
    <row r="47" spans="2:11" ht="15.75" thickBot="1" x14ac:dyDescent="0.3">
      <c r="B47" s="65" t="s">
        <v>12</v>
      </c>
      <c r="C47" s="86">
        <f>C3</f>
        <v>1.8</v>
      </c>
      <c r="D47" s="87">
        <f t="shared" ref="D47:J47" si="10">D3</f>
        <v>2</v>
      </c>
      <c r="E47" s="87">
        <f t="shared" si="10"/>
        <v>2.8</v>
      </c>
      <c r="F47" s="87">
        <f t="shared" si="10"/>
        <v>3</v>
      </c>
      <c r="G47" s="87">
        <f t="shared" si="10"/>
        <v>3.8</v>
      </c>
      <c r="H47" s="87">
        <f t="shared" si="10"/>
        <v>3.9</v>
      </c>
      <c r="I47" s="87">
        <f t="shared" si="10"/>
        <v>4.2</v>
      </c>
      <c r="J47" s="88">
        <f t="shared" si="10"/>
        <v>4.5</v>
      </c>
    </row>
    <row r="48" spans="2:11" ht="15.75" thickBot="1" x14ac:dyDescent="0.3">
      <c r="B48" s="72" t="s">
        <v>24</v>
      </c>
      <c r="C48" s="89">
        <f t="shared" ref="C48:J48" si="11">$G$43*C47+$J$43</f>
        <v>5.2212078651685312</v>
      </c>
      <c r="D48" s="90">
        <f t="shared" si="11"/>
        <v>5.4734550561797661</v>
      </c>
      <c r="E48" s="90">
        <f t="shared" si="11"/>
        <v>6.4824438202247077</v>
      </c>
      <c r="F48" s="90">
        <f t="shared" si="11"/>
        <v>6.7346910112359435</v>
      </c>
      <c r="G48" s="90">
        <f t="shared" si="11"/>
        <v>7.7436797752808832</v>
      </c>
      <c r="H48" s="90">
        <f t="shared" si="11"/>
        <v>7.8698033707865012</v>
      </c>
      <c r="I48" s="90">
        <f t="shared" si="11"/>
        <v>8.2481741573033549</v>
      </c>
      <c r="J48" s="91">
        <f t="shared" si="11"/>
        <v>8.6265449438202069</v>
      </c>
    </row>
    <row r="51" spans="2:20" x14ac:dyDescent="0.25">
      <c r="B51" s="119" t="s">
        <v>26</v>
      </c>
      <c r="C51" s="120"/>
      <c r="D51" s="120"/>
    </row>
    <row r="52" spans="2:20" ht="15.75" thickBot="1" x14ac:dyDescent="0.3"/>
    <row r="53" spans="2:20" x14ac:dyDescent="0.25">
      <c r="B53" s="93" t="s">
        <v>11</v>
      </c>
      <c r="C53" s="95">
        <f>C2</f>
        <v>5.4</v>
      </c>
      <c r="D53" s="96">
        <f t="shared" ref="D53:J53" si="12">D2</f>
        <v>5.6</v>
      </c>
      <c r="E53" s="96">
        <f t="shared" si="12"/>
        <v>6.2</v>
      </c>
      <c r="F53" s="96">
        <f t="shared" si="12"/>
        <v>6.8</v>
      </c>
      <c r="G53" s="96">
        <f t="shared" si="12"/>
        <v>7.1</v>
      </c>
      <c r="H53" s="96">
        <f t="shared" si="12"/>
        <v>7.8</v>
      </c>
      <c r="I53" s="96">
        <f t="shared" si="12"/>
        <v>8.5</v>
      </c>
      <c r="J53" s="97">
        <f t="shared" si="12"/>
        <v>9</v>
      </c>
      <c r="L53" s="64" t="s">
        <v>11</v>
      </c>
      <c r="M53" s="110">
        <f t="shared" ref="M53:T54" si="13">C2</f>
        <v>5.4</v>
      </c>
      <c r="N53" s="111">
        <f t="shared" si="13"/>
        <v>5.6</v>
      </c>
      <c r="O53" s="111">
        <f t="shared" si="13"/>
        <v>6.2</v>
      </c>
      <c r="P53" s="111">
        <f t="shared" si="13"/>
        <v>6.8</v>
      </c>
      <c r="Q53" s="111">
        <f t="shared" si="13"/>
        <v>7.1</v>
      </c>
      <c r="R53" s="111">
        <f t="shared" si="13"/>
        <v>7.8</v>
      </c>
      <c r="S53" s="111">
        <f t="shared" si="13"/>
        <v>8.5</v>
      </c>
      <c r="T53" s="112">
        <f t="shared" si="13"/>
        <v>9</v>
      </c>
    </row>
    <row r="54" spans="2:20" ht="15.75" thickBot="1" x14ac:dyDescent="0.3">
      <c r="B54" s="94" t="s">
        <v>12</v>
      </c>
      <c r="C54" s="23">
        <f>C3</f>
        <v>1.8</v>
      </c>
      <c r="D54" s="24">
        <f t="shared" ref="D54:J54" si="14">D3</f>
        <v>2</v>
      </c>
      <c r="E54" s="24">
        <f t="shared" si="14"/>
        <v>2.8</v>
      </c>
      <c r="F54" s="24">
        <f t="shared" si="14"/>
        <v>3</v>
      </c>
      <c r="G54" s="24">
        <f t="shared" si="14"/>
        <v>3.8</v>
      </c>
      <c r="H54" s="24">
        <f t="shared" si="14"/>
        <v>3.9</v>
      </c>
      <c r="I54" s="24">
        <f t="shared" si="14"/>
        <v>4.2</v>
      </c>
      <c r="J54" s="25">
        <f t="shared" si="14"/>
        <v>4.5</v>
      </c>
      <c r="L54" s="109" t="s">
        <v>12</v>
      </c>
      <c r="M54" s="20">
        <f t="shared" si="13"/>
        <v>1.8</v>
      </c>
      <c r="N54" s="21">
        <f t="shared" si="13"/>
        <v>2</v>
      </c>
      <c r="O54" s="21">
        <f t="shared" si="13"/>
        <v>2.8</v>
      </c>
      <c r="P54" s="21">
        <f t="shared" si="13"/>
        <v>3</v>
      </c>
      <c r="Q54" s="21">
        <f t="shared" si="13"/>
        <v>3.8</v>
      </c>
      <c r="R54" s="21">
        <f t="shared" si="13"/>
        <v>3.9</v>
      </c>
      <c r="S54" s="21">
        <f t="shared" si="13"/>
        <v>4.2</v>
      </c>
      <c r="T54" s="22">
        <f t="shared" si="13"/>
        <v>4.5</v>
      </c>
    </row>
    <row r="55" spans="2:20" ht="15.75" thickBot="1" x14ac:dyDescent="0.3">
      <c r="B55" s="98" t="s">
        <v>20</v>
      </c>
      <c r="C55" s="99">
        <f>POWER(C54,2)</f>
        <v>3.24</v>
      </c>
      <c r="D55" s="99">
        <f t="shared" ref="D55:J55" si="15">POWER(D54,2)</f>
        <v>4</v>
      </c>
      <c r="E55" s="99">
        <f t="shared" si="15"/>
        <v>7.839999999999999</v>
      </c>
      <c r="F55" s="99">
        <f t="shared" si="15"/>
        <v>9</v>
      </c>
      <c r="G55" s="99">
        <f t="shared" si="15"/>
        <v>14.44</v>
      </c>
      <c r="H55" s="99">
        <f t="shared" si="15"/>
        <v>15.209999999999999</v>
      </c>
      <c r="I55" s="99">
        <f t="shared" si="15"/>
        <v>17.64</v>
      </c>
      <c r="J55" s="102">
        <f t="shared" si="15"/>
        <v>20.25</v>
      </c>
      <c r="L55" s="115" t="s">
        <v>35</v>
      </c>
      <c r="M55" s="73">
        <f>$J$69*POWER(M54,2)+$J$71*M54+$J$73</f>
        <v>5.4769622684910173</v>
      </c>
      <c r="N55" s="113">
        <f t="shared" ref="N55:T55" si="16">$J$69*POWER(N54,2)+$J$71*N54+$J$73</f>
        <v>5.5796665294560386</v>
      </c>
      <c r="O55" s="113">
        <f t="shared" si="16"/>
        <v>6.2357177903781844</v>
      </c>
      <c r="P55" s="113">
        <f t="shared" si="16"/>
        <v>6.461039159874236</v>
      </c>
      <c r="Q55" s="113">
        <f t="shared" si="16"/>
        <v>7.6075588549205015</v>
      </c>
      <c r="R55" s="113">
        <f t="shared" si="16"/>
        <v>7.7784626662207668</v>
      </c>
      <c r="S55" s="113">
        <f t="shared" si="16"/>
        <v>8.3279592326808718</v>
      </c>
      <c r="T55" s="114">
        <f t="shared" si="16"/>
        <v>8.9326334979799391</v>
      </c>
    </row>
    <row r="56" spans="2:20" x14ac:dyDescent="0.25">
      <c r="B56" s="100" t="s">
        <v>27</v>
      </c>
      <c r="C56" s="101">
        <f>POWER(C54,3)</f>
        <v>5.8320000000000007</v>
      </c>
      <c r="D56" s="101">
        <f t="shared" ref="D56:J56" si="17">POWER(D54,3)</f>
        <v>8</v>
      </c>
      <c r="E56" s="101">
        <f t="shared" si="17"/>
        <v>21.951999999999995</v>
      </c>
      <c r="F56" s="101">
        <f t="shared" si="17"/>
        <v>27</v>
      </c>
      <c r="G56" s="101">
        <f t="shared" si="17"/>
        <v>54.871999999999993</v>
      </c>
      <c r="H56" s="101">
        <f t="shared" si="17"/>
        <v>59.318999999999996</v>
      </c>
      <c r="I56" s="101">
        <f t="shared" si="17"/>
        <v>74.088000000000008</v>
      </c>
      <c r="J56" s="103">
        <f t="shared" si="17"/>
        <v>91.125</v>
      </c>
    </row>
    <row r="57" spans="2:20" x14ac:dyDescent="0.25">
      <c r="B57" s="100" t="s">
        <v>28</v>
      </c>
      <c r="C57" s="101">
        <f>POWER(C54,4)</f>
        <v>10.497600000000002</v>
      </c>
      <c r="D57" s="101">
        <f t="shared" ref="D57:J57" si="18">POWER(D54,4)</f>
        <v>16</v>
      </c>
      <c r="E57" s="101">
        <f t="shared" si="18"/>
        <v>61.465599999999981</v>
      </c>
      <c r="F57" s="101">
        <f t="shared" si="18"/>
        <v>81</v>
      </c>
      <c r="G57" s="101">
        <f t="shared" si="18"/>
        <v>208.5136</v>
      </c>
      <c r="H57" s="101">
        <f t="shared" si="18"/>
        <v>231.34409999999997</v>
      </c>
      <c r="I57" s="101">
        <f t="shared" si="18"/>
        <v>311.1696</v>
      </c>
      <c r="J57" s="103">
        <f t="shared" si="18"/>
        <v>410.0625</v>
      </c>
    </row>
    <row r="58" spans="2:20" x14ac:dyDescent="0.25">
      <c r="B58" s="100" t="s">
        <v>7</v>
      </c>
      <c r="C58" s="101">
        <f>C54*C53</f>
        <v>9.7200000000000006</v>
      </c>
      <c r="D58" s="101">
        <f t="shared" ref="D58:J58" si="19">D54*D53</f>
        <v>11.2</v>
      </c>
      <c r="E58" s="101">
        <f t="shared" si="19"/>
        <v>17.36</v>
      </c>
      <c r="F58" s="101">
        <f t="shared" si="19"/>
        <v>20.399999999999999</v>
      </c>
      <c r="G58" s="101">
        <f t="shared" si="19"/>
        <v>26.979999999999997</v>
      </c>
      <c r="H58" s="101">
        <f t="shared" si="19"/>
        <v>30.419999999999998</v>
      </c>
      <c r="I58" s="101">
        <f t="shared" si="19"/>
        <v>35.700000000000003</v>
      </c>
      <c r="J58" s="103">
        <f t="shared" si="19"/>
        <v>40.5</v>
      </c>
    </row>
    <row r="59" spans="2:20" ht="15.75" thickBot="1" x14ac:dyDescent="0.3">
      <c r="B59" s="85" t="s">
        <v>29</v>
      </c>
      <c r="C59" s="23">
        <f>C55*C53</f>
        <v>17.496000000000002</v>
      </c>
      <c r="D59" s="23">
        <f t="shared" ref="D59:J59" si="20">D55*D53</f>
        <v>22.4</v>
      </c>
      <c r="E59" s="23">
        <f t="shared" si="20"/>
        <v>48.607999999999997</v>
      </c>
      <c r="F59" s="23">
        <f t="shared" si="20"/>
        <v>61.199999999999996</v>
      </c>
      <c r="G59" s="23">
        <f t="shared" si="20"/>
        <v>102.52399999999999</v>
      </c>
      <c r="H59" s="23">
        <f t="shared" si="20"/>
        <v>118.63799999999999</v>
      </c>
      <c r="I59" s="23">
        <f t="shared" si="20"/>
        <v>149.94</v>
      </c>
      <c r="J59" s="26">
        <f t="shared" si="20"/>
        <v>182.25</v>
      </c>
    </row>
    <row r="62" spans="2:20" x14ac:dyDescent="0.25">
      <c r="G62" s="74">
        <f>SUM(C57:J57)</f>
        <v>1330.0529999999999</v>
      </c>
      <c r="H62" s="74">
        <f>SUM(C56:J56)</f>
        <v>342.18799999999999</v>
      </c>
      <c r="I62" s="74">
        <f>SUM(C55:J55)</f>
        <v>91.62</v>
      </c>
      <c r="J62" s="104">
        <f>SUM(C59:J59)</f>
        <v>703.05599999999993</v>
      </c>
    </row>
    <row r="63" spans="2:20" x14ac:dyDescent="0.25">
      <c r="G63" s="74"/>
      <c r="H63" s="74"/>
      <c r="I63" s="74"/>
      <c r="J63" s="104"/>
    </row>
    <row r="64" spans="2:20" x14ac:dyDescent="0.25">
      <c r="G64" s="74">
        <f>SUM(C56:J56)</f>
        <v>342.18799999999999</v>
      </c>
      <c r="H64" s="74">
        <f>SUM(C55:J55)</f>
        <v>91.62</v>
      </c>
      <c r="I64" s="74">
        <f>SUM(C54:J54)</f>
        <v>25.999999999999996</v>
      </c>
      <c r="J64" s="104">
        <f>SUM(C58:J58)</f>
        <v>192.28</v>
      </c>
    </row>
    <row r="65" spans="2:10" x14ac:dyDescent="0.25">
      <c r="G65" s="18"/>
      <c r="H65" s="18"/>
      <c r="I65" s="18"/>
      <c r="J65" s="104"/>
    </row>
    <row r="66" spans="2:10" x14ac:dyDescent="0.25">
      <c r="G66" s="74">
        <f>SUM(C55:J55)</f>
        <v>91.62</v>
      </c>
      <c r="H66" s="74">
        <f>SUM(C54:J54)</f>
        <v>25.999999999999996</v>
      </c>
      <c r="I66" s="74">
        <v>8</v>
      </c>
      <c r="J66" s="104">
        <f>SUM(C53:J53)</f>
        <v>56.4</v>
      </c>
    </row>
    <row r="68" spans="2:10" ht="15.75" thickBot="1" x14ac:dyDescent="0.3"/>
    <row r="69" spans="2:10" ht="15.75" thickBot="1" x14ac:dyDescent="0.3">
      <c r="C69" s="74">
        <f>G62</f>
        <v>1330.0529999999999</v>
      </c>
      <c r="D69" s="74">
        <f>H62</f>
        <v>342.18799999999999</v>
      </c>
      <c r="E69" s="74">
        <f>I62</f>
        <v>91.62</v>
      </c>
      <c r="I69" s="107" t="s">
        <v>34</v>
      </c>
      <c r="J69" s="108">
        <f>G74/G70</f>
        <v>0.3065427713275749</v>
      </c>
    </row>
    <row r="70" spans="2:10" ht="15.75" thickBot="1" x14ac:dyDescent="0.3">
      <c r="B70" s="69" t="s">
        <v>21</v>
      </c>
      <c r="C70" s="74">
        <f>G64</f>
        <v>342.18799999999999</v>
      </c>
      <c r="D70" s="74">
        <f>H64</f>
        <v>91.62</v>
      </c>
      <c r="E70" s="74">
        <f>I64</f>
        <v>25.999999999999996</v>
      </c>
      <c r="F70" s="69" t="s">
        <v>30</v>
      </c>
      <c r="G70" s="117">
        <f>MDETERM(C69:E71)</f>
        <v>205.71772000001812</v>
      </c>
    </row>
    <row r="71" spans="2:10" ht="15.75" thickBot="1" x14ac:dyDescent="0.3">
      <c r="C71" s="74">
        <f>G66</f>
        <v>91.62</v>
      </c>
      <c r="D71" s="74">
        <f t="shared" ref="D71:E71" si="21">H66</f>
        <v>25.999999999999996</v>
      </c>
      <c r="E71" s="74">
        <f t="shared" si="21"/>
        <v>8</v>
      </c>
      <c r="I71" s="107" t="s">
        <v>33</v>
      </c>
      <c r="J71" s="108">
        <f>G78/G70</f>
        <v>-0.65134122621967694</v>
      </c>
    </row>
    <row r="72" spans="2:10" ht="15.75" thickBot="1" x14ac:dyDescent="0.3"/>
    <row r="73" spans="2:10" ht="15.75" thickBot="1" x14ac:dyDescent="0.3">
      <c r="C73" s="74">
        <f>J62</f>
        <v>703.05599999999993</v>
      </c>
      <c r="D73" s="74">
        <f>H62</f>
        <v>342.18799999999999</v>
      </c>
      <c r="E73" s="74">
        <f>I62</f>
        <v>91.62</v>
      </c>
      <c r="I73" s="107" t="s">
        <v>32</v>
      </c>
      <c r="J73" s="108">
        <f>G82/G70</f>
        <v>5.6561778965850928</v>
      </c>
    </row>
    <row r="74" spans="2:10" ht="15.75" thickBot="1" x14ac:dyDescent="0.3">
      <c r="B74" s="69" t="s">
        <v>22</v>
      </c>
      <c r="C74" s="74">
        <f>J64</f>
        <v>192.28</v>
      </c>
      <c r="D74" s="74">
        <f>H64</f>
        <v>91.62</v>
      </c>
      <c r="E74" s="74">
        <f>I64</f>
        <v>25.999999999999996</v>
      </c>
      <c r="F74" s="69" t="s">
        <v>30</v>
      </c>
      <c r="G74" s="118">
        <f>MDETERM(C73:E75)</f>
        <v>63.061279999995641</v>
      </c>
    </row>
    <row r="75" spans="2:10" x14ac:dyDescent="0.25">
      <c r="C75" s="74">
        <f>J66</f>
        <v>56.4</v>
      </c>
      <c r="D75" s="74">
        <f>H66</f>
        <v>25.999999999999996</v>
      </c>
      <c r="E75" s="74">
        <f>I66</f>
        <v>8</v>
      </c>
    </row>
    <row r="77" spans="2:10" ht="15.75" thickBot="1" x14ac:dyDescent="0.3">
      <c r="C77" s="74">
        <f>G62</f>
        <v>1330.0529999999999</v>
      </c>
      <c r="D77" s="74">
        <f>J62</f>
        <v>703.05599999999993</v>
      </c>
      <c r="E77" s="74">
        <f>I62</f>
        <v>91.62</v>
      </c>
    </row>
    <row r="78" spans="2:10" ht="15.75" thickBot="1" x14ac:dyDescent="0.3">
      <c r="B78" s="69" t="s">
        <v>23</v>
      </c>
      <c r="C78" s="74">
        <f>G64</f>
        <v>342.18799999999999</v>
      </c>
      <c r="D78" s="74">
        <f>J64</f>
        <v>192.28</v>
      </c>
      <c r="E78" s="74">
        <f>I64</f>
        <v>25.999999999999996</v>
      </c>
      <c r="F78" s="69" t="s">
        <v>30</v>
      </c>
      <c r="G78" s="118">
        <f>MDETERM(C77:E79)</f>
        <v>-133.99243199992796</v>
      </c>
    </row>
    <row r="79" spans="2:10" x14ac:dyDescent="0.25">
      <c r="C79" s="74">
        <f>G66</f>
        <v>91.62</v>
      </c>
      <c r="D79" s="74">
        <f>J66</f>
        <v>56.4</v>
      </c>
      <c r="E79" s="74">
        <f>I66</f>
        <v>8</v>
      </c>
    </row>
    <row r="81" spans="2:11" ht="15.75" thickBot="1" x14ac:dyDescent="0.3">
      <c r="C81" s="74">
        <f>G62</f>
        <v>1330.0529999999999</v>
      </c>
      <c r="D81" s="74">
        <f>H62</f>
        <v>342.18799999999999</v>
      </c>
      <c r="E81" s="74">
        <f>J62</f>
        <v>703.05599999999993</v>
      </c>
    </row>
    <row r="82" spans="2:11" ht="15.75" thickBot="1" x14ac:dyDescent="0.3">
      <c r="B82" s="69" t="s">
        <v>31</v>
      </c>
      <c r="C82" s="74">
        <f>G64</f>
        <v>342.18799999999999</v>
      </c>
      <c r="D82" s="74">
        <f>H64</f>
        <v>91.62</v>
      </c>
      <c r="E82" s="74">
        <f>J64</f>
        <v>192.28</v>
      </c>
      <c r="F82" s="69" t="s">
        <v>30</v>
      </c>
      <c r="G82" s="118">
        <f>MDETERM(C81:E83)</f>
        <v>1163.5760207999836</v>
      </c>
    </row>
    <row r="83" spans="2:11" x14ac:dyDescent="0.25">
      <c r="C83" s="74">
        <f>G66</f>
        <v>91.62</v>
      </c>
      <c r="D83" s="74">
        <f>H66</f>
        <v>25.999999999999996</v>
      </c>
      <c r="E83" s="74">
        <f>J66</f>
        <v>56.4</v>
      </c>
    </row>
    <row r="85" spans="2:11" x14ac:dyDescent="0.25">
      <c r="K85" s="17"/>
    </row>
    <row r="86" spans="2:11" x14ac:dyDescent="0.25">
      <c r="K86" s="17"/>
    </row>
    <row r="87" spans="2:11" x14ac:dyDescent="0.25">
      <c r="K87" s="17"/>
    </row>
  </sheetData>
  <sheetProtection algorithmName="SHA-512" hashValue="N+zyNok7lUjQJoiNLFcHzFcKpN17rSkxl6WC5qNvKodi8TMPUHxwHR76h+Vt6BlCVjK6wiLIf+Y8vOK7brPLiQ==" saltValue="BMuCyV4RMlZMhy1KQghOag==" spinCount="100000" sheet="1"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2020-12-11T11:14:44Z</dcterms:modified>
</cp:coreProperties>
</file>