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A105A09-5816-4201-9C5B-60EA628D2AD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Завдання 2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N54" i="1" l="1"/>
  <c r="O54" i="1"/>
  <c r="P54" i="1"/>
  <c r="Q54" i="1"/>
  <c r="R54" i="1"/>
  <c r="S54" i="1"/>
  <c r="T54" i="1"/>
  <c r="N53" i="1"/>
  <c r="O53" i="1"/>
  <c r="P53" i="1"/>
  <c r="Q53" i="1"/>
  <c r="R53" i="1"/>
  <c r="S53" i="1"/>
  <c r="T53" i="1"/>
  <c r="M54" i="1"/>
  <c r="M53" i="1"/>
  <c r="E79" i="1"/>
  <c r="E75" i="1"/>
  <c r="E71" i="1"/>
  <c r="I57" i="1"/>
  <c r="D54" i="1"/>
  <c r="D56" i="1" s="1"/>
  <c r="E54" i="1"/>
  <c r="E55" i="1" s="1"/>
  <c r="E59" i="1" s="1"/>
  <c r="F54" i="1"/>
  <c r="F55" i="1" s="1"/>
  <c r="G54" i="1"/>
  <c r="G55" i="1" s="1"/>
  <c r="H54" i="1"/>
  <c r="H56" i="1" s="1"/>
  <c r="I54" i="1"/>
  <c r="I55" i="1" s="1"/>
  <c r="J54" i="1"/>
  <c r="J56" i="1" s="1"/>
  <c r="D53" i="1"/>
  <c r="E53" i="1"/>
  <c r="F53" i="1"/>
  <c r="G53" i="1"/>
  <c r="H53" i="1"/>
  <c r="I53" i="1"/>
  <c r="J53" i="1"/>
  <c r="C54" i="1"/>
  <c r="C55" i="1" s="1"/>
  <c r="C53" i="1"/>
  <c r="D46" i="1"/>
  <c r="E46" i="1"/>
  <c r="F46" i="1"/>
  <c r="G46" i="1"/>
  <c r="H46" i="1"/>
  <c r="I46" i="1"/>
  <c r="J46" i="1"/>
  <c r="D47" i="1"/>
  <c r="E47" i="1"/>
  <c r="F47" i="1"/>
  <c r="G47" i="1"/>
  <c r="H47" i="1"/>
  <c r="I47" i="1"/>
  <c r="J47" i="1"/>
  <c r="C47" i="1"/>
  <c r="C46" i="1"/>
  <c r="D34" i="1"/>
  <c r="D35" i="1" s="1"/>
  <c r="E34" i="1"/>
  <c r="E35" i="1" s="1"/>
  <c r="F34" i="1"/>
  <c r="F35" i="1" s="1"/>
  <c r="G34" i="1"/>
  <c r="G35" i="1" s="1"/>
  <c r="H34" i="1"/>
  <c r="I34" i="1"/>
  <c r="I35" i="1" s="1"/>
  <c r="J34" i="1"/>
  <c r="J35" i="1" s="1"/>
  <c r="C34" i="1"/>
  <c r="C33" i="1"/>
  <c r="D33" i="1"/>
  <c r="E33" i="1"/>
  <c r="F33" i="1"/>
  <c r="G33" i="1"/>
  <c r="H33" i="1"/>
  <c r="I33" i="1"/>
  <c r="J33" i="1"/>
  <c r="N10" i="1"/>
  <c r="O10" i="1"/>
  <c r="P10" i="1"/>
  <c r="Q10" i="1"/>
  <c r="R10" i="1"/>
  <c r="S10" i="1"/>
  <c r="T10" i="1"/>
  <c r="M10" i="1"/>
  <c r="H35" i="1"/>
  <c r="E57" i="1" l="1"/>
  <c r="I58" i="1"/>
  <c r="E58" i="1"/>
  <c r="I59" i="1"/>
  <c r="F59" i="1"/>
  <c r="J66" i="1"/>
  <c r="H58" i="1"/>
  <c r="D58" i="1"/>
  <c r="G58" i="1"/>
  <c r="H55" i="1"/>
  <c r="H59" i="1" s="1"/>
  <c r="H57" i="1"/>
  <c r="H36" i="1"/>
  <c r="D36" i="1"/>
  <c r="D55" i="1"/>
  <c r="D59" i="1" s="1"/>
  <c r="D57" i="1"/>
  <c r="G59" i="1"/>
  <c r="I64" i="1"/>
  <c r="H66" i="1"/>
  <c r="G36" i="1"/>
  <c r="G56" i="1"/>
  <c r="G57" i="1"/>
  <c r="C58" i="1"/>
  <c r="C59" i="1"/>
  <c r="J57" i="1"/>
  <c r="F57" i="1"/>
  <c r="J58" i="1"/>
  <c r="F58" i="1"/>
  <c r="C57" i="1"/>
  <c r="F56" i="1"/>
  <c r="J36" i="1"/>
  <c r="F36" i="1"/>
  <c r="J55" i="1"/>
  <c r="J59" i="1" s="1"/>
  <c r="I56" i="1"/>
  <c r="E56" i="1"/>
  <c r="C56" i="1"/>
  <c r="I36" i="1"/>
  <c r="E36" i="1"/>
  <c r="F40" i="1"/>
  <c r="C36" i="1"/>
  <c r="E38" i="1"/>
  <c r="C35" i="1"/>
  <c r="E40" i="1" s="1"/>
  <c r="G38" i="1"/>
  <c r="D75" i="1" l="1"/>
  <c r="D71" i="1"/>
  <c r="D83" i="1"/>
  <c r="E70" i="1"/>
  <c r="E74" i="1"/>
  <c r="E78" i="1"/>
  <c r="E83" i="1"/>
  <c r="D79" i="1"/>
  <c r="C75" i="1"/>
  <c r="J38" i="1"/>
  <c r="G66" i="1"/>
  <c r="G64" i="1"/>
  <c r="H64" i="1"/>
  <c r="G62" i="1"/>
  <c r="H62" i="1"/>
  <c r="J62" i="1"/>
  <c r="J64" i="1"/>
  <c r="I62" i="1"/>
  <c r="G40" i="1"/>
  <c r="J41" i="1" s="1"/>
  <c r="D69" i="1" l="1"/>
  <c r="D73" i="1"/>
  <c r="D81" i="1"/>
  <c r="C79" i="1"/>
  <c r="C71" i="1"/>
  <c r="C83" i="1"/>
  <c r="E77" i="1"/>
  <c r="E73" i="1"/>
  <c r="E69" i="1"/>
  <c r="C81" i="1"/>
  <c r="C77" i="1"/>
  <c r="C69" i="1"/>
  <c r="C74" i="1"/>
  <c r="E82" i="1"/>
  <c r="D78" i="1"/>
  <c r="D74" i="1"/>
  <c r="D82" i="1"/>
  <c r="D70" i="1"/>
  <c r="J40" i="1"/>
  <c r="G43" i="1" s="1"/>
  <c r="C73" i="1"/>
  <c r="E81" i="1"/>
  <c r="D77" i="1"/>
  <c r="C70" i="1"/>
  <c r="C78" i="1"/>
  <c r="C82" i="1"/>
  <c r="J43" i="1"/>
  <c r="G78" i="1" l="1"/>
  <c r="J71" i="1" s="1"/>
  <c r="G82" i="1"/>
  <c r="J73" i="1" s="1"/>
  <c r="G74" i="1"/>
  <c r="J69" i="1" s="1"/>
  <c r="G70" i="1"/>
  <c r="J48" i="1"/>
  <c r="H48" i="1"/>
  <c r="F48" i="1"/>
  <c r="C48" i="1"/>
  <c r="D48" i="1"/>
  <c r="I48" i="1"/>
  <c r="G48" i="1"/>
  <c r="E48" i="1"/>
  <c r="N55" i="1" l="1"/>
  <c r="R55" i="1"/>
  <c r="O55" i="1"/>
  <c r="S55" i="1"/>
  <c r="P55" i="1"/>
  <c r="T55" i="1"/>
  <c r="Q55" i="1"/>
  <c r="M55" i="1"/>
  <c r="T4" i="1"/>
  <c r="S4" i="1"/>
  <c r="R4" i="1"/>
  <c r="Q4" i="1"/>
  <c r="P4" i="1"/>
  <c r="O4" i="1"/>
  <c r="N4" i="1"/>
  <c r="M4" i="1"/>
  <c r="C8" i="1"/>
  <c r="C6" i="1"/>
  <c r="C10" i="1" l="1"/>
  <c r="T2" i="1"/>
  <c r="S3" i="1"/>
  <c r="S2" i="1"/>
  <c r="T3" i="1"/>
  <c r="R2" i="1" l="1"/>
  <c r="N3" i="1"/>
  <c r="R3" i="1"/>
  <c r="O2" i="1"/>
  <c r="O3" i="1"/>
  <c r="M3" i="1"/>
  <c r="P2" i="1"/>
  <c r="P3" i="1"/>
  <c r="M2" i="1"/>
  <c r="Q2" i="1"/>
  <c r="Q3" i="1"/>
  <c r="N2" i="1"/>
  <c r="J8" i="1" l="1"/>
  <c r="G6" i="1"/>
  <c r="J6" i="1" s="1"/>
  <c r="G10" i="1" l="1"/>
  <c r="Q6" i="1" s="1"/>
  <c r="Q8" i="1" l="1"/>
  <c r="T8" i="1" s="1"/>
  <c r="S12" i="1" s="1"/>
  <c r="T6" i="1"/>
  <c r="T11" i="1" s="1"/>
  <c r="Q12" i="1" l="1"/>
  <c r="R12" i="1"/>
  <c r="T12" i="1"/>
  <c r="N12" i="1"/>
  <c r="P12" i="1"/>
  <c r="M12" i="1"/>
  <c r="O12" i="1"/>
  <c r="Q11" i="1"/>
  <c r="P11" i="1"/>
  <c r="M11" i="1"/>
  <c r="S11" i="1"/>
  <c r="R11" i="1"/>
  <c r="O11" i="1"/>
  <c r="N11" i="1"/>
</calcChain>
</file>

<file path=xl/sharedStrings.xml><?xml version="1.0" encoding="utf-8"?>
<sst xmlns="http://schemas.openxmlformats.org/spreadsheetml/2006/main" count="55" uniqueCount="36">
  <si>
    <t>ув =</t>
  </si>
  <si>
    <t>хв =</t>
  </si>
  <si>
    <t>(yi-yв)^2</t>
  </si>
  <si>
    <t>(xi-xв)^2</t>
  </si>
  <si>
    <t>Dв[x] =</t>
  </si>
  <si>
    <t>Dв[у] =</t>
  </si>
  <si>
    <t>rxy =</t>
  </si>
  <si>
    <t>xi*yi</t>
  </si>
  <si>
    <t>xyв =</t>
  </si>
  <si>
    <t>Sy =</t>
  </si>
  <si>
    <t>Sx =</t>
  </si>
  <si>
    <t>Y=yi</t>
  </si>
  <si>
    <t>X=xi</t>
  </si>
  <si>
    <t>a =</t>
  </si>
  <si>
    <t>b =</t>
  </si>
  <si>
    <t>c =</t>
  </si>
  <si>
    <t>d =</t>
  </si>
  <si>
    <t>x</t>
  </si>
  <si>
    <t>y1=ax+b</t>
  </si>
  <si>
    <t>y2=(x-d)/c</t>
  </si>
  <si>
    <t>xi^2</t>
  </si>
  <si>
    <t>Δ =</t>
  </si>
  <si>
    <t>Δ1 =</t>
  </si>
  <si>
    <t>Δ2 =</t>
  </si>
  <si>
    <t>yi=ax+b</t>
  </si>
  <si>
    <t>Лінійна апроксимація</t>
  </si>
  <si>
    <t>Праболічна апроксимаціїя</t>
  </si>
  <si>
    <t>xi^3</t>
  </si>
  <si>
    <t>xi^4</t>
  </si>
  <si>
    <t>xi^2*yi</t>
  </si>
  <si>
    <t>=</t>
  </si>
  <si>
    <t>Δ3 =</t>
  </si>
  <si>
    <t>c = Δ3/Δ =</t>
  </si>
  <si>
    <t>b = Δ2/Δ =</t>
  </si>
  <si>
    <t>a = Δ1/Δ =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</si>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</sst>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4" fillId="0" borderId="0" xfId="0" applyFont="1"/>
    <xf numFmtId="2" fontId="4" fillId="2" borderId="11" xfId="0" applyNumberFormat="1" applyFont="1" applyFill="1" applyBorder="1" applyAlignment="1">
      <alignment horizontal="center" vertical="center" wrapText="1"/>
    </xf>
    <xf numFmtId="2" fontId="4" fillId="2" borderId="12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0" fillId="0" borderId="0" xfId="0" applyBorder="1"/>
    <xf numFmtId="0" fontId="0" fillId="7" borderId="0" xfId="0" applyFill="1" applyBorder="1"/>
    <xf numFmtId="0" fontId="4" fillId="7" borderId="10" xfId="0" applyFont="1" applyFill="1" applyBorder="1" applyAlignment="1">
      <alignment horizontal="center" vertical="center" wrapText="1"/>
    </xf>
    <xf numFmtId="0" fontId="0" fillId="7" borderId="20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2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23" xfId="0" applyNumberFormat="1" applyFill="1" applyBorder="1" applyAlignment="1">
      <alignment horizontal="center" vertical="center"/>
    </xf>
    <xf numFmtId="2" fontId="0" fillId="7" borderId="22" xfId="0" applyNumberFormat="1" applyFill="1" applyBorder="1" applyAlignment="1">
      <alignment horizontal="center" vertical="center"/>
    </xf>
    <xf numFmtId="164" fontId="4" fillId="3" borderId="2" xfId="0" applyNumberFormat="1" applyFont="1" applyFill="1" applyBorder="1"/>
    <xf numFmtId="164" fontId="4" fillId="3" borderId="1" xfId="0" applyNumberFormat="1" applyFont="1" applyFill="1" applyBorder="1"/>
    <xf numFmtId="164" fontId="0" fillId="0" borderId="0" xfId="0" applyNumberFormat="1"/>
    <xf numFmtId="164" fontId="4" fillId="4" borderId="2" xfId="0" applyNumberFormat="1" applyFont="1" applyFill="1" applyBorder="1"/>
    <xf numFmtId="164" fontId="4" fillId="4" borderId="1" xfId="0" applyNumberFormat="1" applyFont="1" applyFill="1" applyBorder="1"/>
    <xf numFmtId="164" fontId="4" fillId="5" borderId="2" xfId="0" applyNumberFormat="1" applyFont="1" applyFill="1" applyBorder="1"/>
    <xf numFmtId="164" fontId="4" fillId="5" borderId="1" xfId="0" applyNumberFormat="1" applyFont="1" applyFill="1" applyBorder="1"/>
    <xf numFmtId="164" fontId="4" fillId="0" borderId="0" xfId="0" applyNumberFormat="1" applyFont="1"/>
    <xf numFmtId="164" fontId="4" fillId="6" borderId="2" xfId="0" applyNumberFormat="1" applyFont="1" applyFill="1" applyBorder="1"/>
    <xf numFmtId="164" fontId="4" fillId="6" borderId="1" xfId="0" applyNumberFormat="1" applyFont="1" applyFill="1" applyBorder="1"/>
    <xf numFmtId="164" fontId="4" fillId="7" borderId="13" xfId="0" applyNumberFormat="1" applyFont="1" applyFill="1" applyBorder="1" applyAlignment="1">
      <alignment horizontal="center" vertical="center" wrapText="1"/>
    </xf>
    <xf numFmtId="164" fontId="4" fillId="7" borderId="14" xfId="0" applyNumberFormat="1" applyFont="1" applyFill="1" applyBorder="1" applyAlignment="1">
      <alignment horizontal="center" vertical="center" wrapText="1"/>
    </xf>
    <xf numFmtId="164" fontId="4" fillId="7" borderId="15" xfId="0" applyNumberFormat="1" applyFont="1" applyFill="1" applyBorder="1" applyAlignment="1">
      <alignment horizontal="center" vertical="center" wrapText="1"/>
    </xf>
    <xf numFmtId="164" fontId="3" fillId="8" borderId="2" xfId="0" applyNumberFormat="1" applyFont="1" applyFill="1" applyBorder="1"/>
    <xf numFmtId="164" fontId="0" fillId="8" borderId="1" xfId="0" applyNumberFormat="1" applyFill="1" applyBorder="1"/>
    <xf numFmtId="164" fontId="0" fillId="8" borderId="2" xfId="0" applyNumberFormat="1" applyFill="1" applyBorder="1"/>
    <xf numFmtId="164" fontId="4" fillId="7" borderId="3" xfId="0" applyNumberFormat="1" applyFont="1" applyFill="1" applyBorder="1" applyAlignment="1">
      <alignment horizontal="center" vertical="center"/>
    </xf>
    <xf numFmtId="164" fontId="4" fillId="7" borderId="10" xfId="0" applyNumberFormat="1" applyFont="1" applyFill="1" applyBorder="1" applyAlignment="1">
      <alignment horizontal="center" vertical="center"/>
    </xf>
    <xf numFmtId="164" fontId="4" fillId="7" borderId="26" xfId="0" applyNumberFormat="1" applyFont="1" applyFill="1" applyBorder="1" applyAlignment="1">
      <alignment horizontal="center" vertical="center"/>
    </xf>
    <xf numFmtId="164" fontId="0" fillId="7" borderId="6" xfId="0" applyNumberFormat="1" applyFill="1" applyBorder="1" applyAlignment="1">
      <alignment horizontal="center" vertical="center"/>
    </xf>
    <xf numFmtId="164" fontId="0" fillId="7" borderId="20" xfId="0" applyNumberFormat="1" applyFill="1" applyBorder="1" applyAlignment="1">
      <alignment horizontal="center" vertical="center"/>
    </xf>
    <xf numFmtId="164" fontId="0" fillId="7" borderId="27" xfId="0" applyNumberFormat="1" applyFill="1" applyBorder="1" applyAlignment="1">
      <alignment horizontal="center" vertical="center"/>
    </xf>
    <xf numFmtId="0" fontId="4" fillId="7" borderId="16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7" borderId="4" xfId="0" applyFont="1" applyFill="1" applyBorder="1" applyAlignment="1">
      <alignment horizontal="center" wrapText="1"/>
    </xf>
    <xf numFmtId="0" fontId="4" fillId="7" borderId="7" xfId="0" applyFont="1" applyFill="1" applyBorder="1" applyAlignment="1">
      <alignment horizontal="center" wrapText="1"/>
    </xf>
    <xf numFmtId="0" fontId="4" fillId="7" borderId="8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wrapText="1"/>
    </xf>
    <xf numFmtId="0" fontId="4" fillId="7" borderId="10" xfId="0" applyFont="1" applyFill="1" applyBorder="1" applyAlignment="1">
      <alignment horizontal="center" wrapText="1"/>
    </xf>
    <xf numFmtId="0" fontId="4" fillId="7" borderId="13" xfId="0" applyFont="1" applyFill="1" applyBorder="1" applyAlignment="1">
      <alignment horizontal="center" wrapText="1"/>
    </xf>
    <xf numFmtId="0" fontId="4" fillId="7" borderId="2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2" borderId="22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5" borderId="2" xfId="0" applyFill="1" applyBorder="1"/>
    <xf numFmtId="0" fontId="0" fillId="5" borderId="1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164" fontId="0" fillId="7" borderId="31" xfId="0" applyNumberFormat="1" applyFill="1" applyBorder="1" applyAlignment="1">
      <alignment horizontal="center"/>
    </xf>
    <xf numFmtId="0" fontId="0" fillId="7" borderId="0" xfId="0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164" fontId="0" fillId="9" borderId="2" xfId="0" applyNumberFormat="1" applyFill="1" applyBorder="1"/>
    <xf numFmtId="164" fontId="0" fillId="9" borderId="1" xfId="0" applyNumberFormat="1" applyFill="1" applyBorder="1"/>
    <xf numFmtId="2" fontId="4" fillId="7" borderId="16" xfId="0" applyNumberFormat="1" applyFont="1" applyFill="1" applyBorder="1" applyAlignment="1">
      <alignment horizontal="center" vertical="center"/>
    </xf>
    <xf numFmtId="2" fontId="4" fillId="7" borderId="17" xfId="0" applyNumberFormat="1" applyFont="1" applyFill="1" applyBorder="1" applyAlignment="1">
      <alignment horizontal="center" vertical="center"/>
    </xf>
    <xf numFmtId="2" fontId="4" fillId="7" borderId="18" xfId="0" applyNumberFormat="1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wrapText="1"/>
    </xf>
    <xf numFmtId="0" fontId="4" fillId="7" borderId="33" xfId="0" applyFont="1" applyFill="1" applyBorder="1" applyAlignment="1">
      <alignment horizontal="center" wrapText="1"/>
    </xf>
    <xf numFmtId="0" fontId="4" fillId="7" borderId="5" xfId="0" applyFont="1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4" fillId="7" borderId="15" xfId="0" applyFont="1" applyFill="1" applyBorder="1" applyAlignment="1">
      <alignment horizontal="center" vertical="center" wrapText="1"/>
    </xf>
    <xf numFmtId="164" fontId="0" fillId="7" borderId="16" xfId="0" applyNumberFormat="1" applyFill="1" applyBorder="1" applyAlignment="1">
      <alignment horizontal="center" vertical="center"/>
    </xf>
    <xf numFmtId="164" fontId="0" fillId="7" borderId="17" xfId="0" applyNumberFormat="1" applyFill="1" applyBorder="1" applyAlignment="1">
      <alignment horizontal="center" vertical="center"/>
    </xf>
    <xf numFmtId="164" fontId="0" fillId="7" borderId="18" xfId="0" applyNumberFormat="1" applyFill="1" applyBorder="1" applyAlignment="1">
      <alignment horizontal="center" vertical="center"/>
    </xf>
    <xf numFmtId="0" fontId="4" fillId="7" borderId="1" xfId="0" applyNumberFormat="1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22" xfId="0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34" xfId="0" applyFill="1" applyBorder="1" applyAlignment="1">
      <alignment horizontal="center" vertical="center"/>
    </xf>
    <xf numFmtId="0" fontId="0" fillId="7" borderId="29" xfId="0" applyFill="1" applyBorder="1"/>
    <xf numFmtId="0" fontId="0" fillId="7" borderId="0" xfId="0" applyFill="1" applyBorder="1" applyAlignment="1">
      <alignment horizontal="right" vertical="center"/>
    </xf>
    <xf numFmtId="0" fontId="0" fillId="7" borderId="29" xfId="0" applyFill="1" applyBorder="1" applyAlignment="1">
      <alignment horizontal="right" vertical="center"/>
    </xf>
    <xf numFmtId="0" fontId="0" fillId="3" borderId="2" xfId="0" applyFill="1" applyBorder="1"/>
    <xf numFmtId="0" fontId="0" fillId="3" borderId="1" xfId="0" applyFill="1" applyBorder="1"/>
    <xf numFmtId="0" fontId="4" fillId="2" borderId="22" xfId="0" applyFont="1" applyFill="1" applyBorder="1" applyAlignment="1">
      <alignment horizontal="center" wrapText="1"/>
    </xf>
    <xf numFmtId="0" fontId="0" fillId="7" borderId="10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164" fontId="0" fillId="7" borderId="32" xfId="0" applyNumberFormat="1" applyFill="1" applyBorder="1" applyAlignment="1">
      <alignment horizontal="center"/>
    </xf>
    <xf numFmtId="164" fontId="0" fillId="7" borderId="30" xfId="0" applyNumberForma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2" fillId="3" borderId="2" xfId="0" applyNumberFormat="1" applyFont="1" applyFill="1" applyBorder="1"/>
    <xf numFmtId="0" fontId="0" fillId="10" borderId="9" xfId="0" applyFill="1" applyBorder="1"/>
    <xf numFmtId="0" fontId="0" fillId="4" borderId="9" xfId="0" applyFill="1" applyBorder="1"/>
    <xf numFmtId="0" fontId="4" fillId="2" borderId="22" xfId="0" applyFont="1" applyFill="1" applyBorder="1" applyAlignment="1">
      <alignment vertical="top" wrapText="1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 vertical="top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7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7" borderId="2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top" wrapText="1"/>
    </xf>
    <xf numFmtId="2" fontId="4" fillId="7" borderId="10" xfId="0" applyNumberFormat="1" applyFont="1" applyFill="1" applyBorder="1" applyAlignment="1">
      <alignment horizontal="center" vertical="center" wrapText="1"/>
    </xf>
    <xf numFmtId="2" fontId="4" fillId="7" borderId="4" xfId="0" applyNumberFormat="1" applyFont="1" applyFill="1" applyBorder="1" applyAlignment="1">
      <alignment horizontal="center" vertical="center" wrapText="1"/>
    </xf>
    <xf numFmtId="2" fontId="4" fillId="7" borderId="5" xfId="0" applyNumberFormat="1" applyFont="1" applyFill="1" applyBorder="1" applyAlignment="1">
      <alignment horizontal="center" vertical="center" wrapText="1"/>
    </xf>
    <xf numFmtId="2" fontId="4" fillId="4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Кореляційне</a:t>
            </a:r>
            <a:r>
              <a:rPr lang="uk-UA" baseline="0"/>
              <a:t> поле  </a:t>
            </a:r>
            <a:r>
              <a:rPr lang="en-US" baseline="0"/>
              <a:t>(xi,yi)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rxy_space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2'!$C$3:$J$3</c:f>
              <c:numCache>
                <c:formatCode>General</c:formatCode>
                <c:ptCount val="8"/>
                <c:pt idx="0">
                  <c:v>2</c:v>
                </c:pt>
                <c:pt idx="1">
                  <c:v>2.15</c:v>
                </c:pt>
                <c:pt idx="2">
                  <c:v>2.5</c:v>
                </c:pt>
                <c:pt idx="3">
                  <c:v>2.9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'Завдання 2'!$C$2:$J$2</c:f>
              <c:numCache>
                <c:formatCode>General</c:formatCode>
                <c:ptCount val="8"/>
                <c:pt idx="0">
                  <c:v>28</c:v>
                </c:pt>
                <c:pt idx="1">
                  <c:v>29</c:v>
                </c:pt>
                <c:pt idx="2">
                  <c:v>29.2</c:v>
                </c:pt>
                <c:pt idx="3">
                  <c:v>29.5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D1-4370-9625-E4F3AE37C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95272"/>
        <c:axId val="313654544"/>
      </c:scatterChart>
      <c:valAx>
        <c:axId val="313995272"/>
        <c:scaling>
          <c:orientation val="minMax"/>
          <c:max val="4.3"/>
          <c:min val="1.700000000000000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X=xi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654544"/>
        <c:crosses val="autoZero"/>
        <c:crossBetween val="midCat"/>
      </c:valAx>
      <c:valAx>
        <c:axId val="313654544"/>
        <c:scaling>
          <c:orientation val="minMax"/>
          <c:max val="36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Y=yi</a:t>
                </a:r>
                <a:endParaRPr lang="ru-RU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95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Лінії</a:t>
            </a:r>
            <a:r>
              <a:rPr lang="uk-UA" baseline="0"/>
              <a:t> регресії  </a:t>
            </a:r>
            <a:r>
              <a:rPr lang="en-US" baseline="0"/>
              <a:t>y=ax+b  </a:t>
            </a:r>
            <a:r>
              <a:rPr lang="uk-UA" baseline="0"/>
              <a:t>та   </a:t>
            </a:r>
            <a:r>
              <a:rPr lang="en-US" baseline="0"/>
              <a:t>x=cy+d</a:t>
            </a:r>
            <a:endParaRPr lang="ru-RU"/>
          </a:p>
        </c:rich>
      </c:tx>
      <c:layout>
        <c:manualLayout>
          <c:xMode val="edge"/>
          <c:yMode val="edge"/>
          <c:x val="0.3122360017497812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y1=ax+b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2</c:v>
                </c:pt>
                <c:pt idx="1">
                  <c:v>2.15</c:v>
                </c:pt>
                <c:pt idx="2">
                  <c:v>2.5</c:v>
                </c:pt>
                <c:pt idx="3">
                  <c:v>2.9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'Завдання 2'!$M$11:$T$11</c:f>
              <c:numCache>
                <c:formatCode>0.0000</c:formatCode>
                <c:ptCount val="8"/>
                <c:pt idx="0">
                  <c:v>73.666605392156868</c:v>
                </c:pt>
                <c:pt idx="1">
                  <c:v>71.022610294117655</c:v>
                </c:pt>
                <c:pt idx="2">
                  <c:v>64.853288398692811</c:v>
                </c:pt>
                <c:pt idx="3">
                  <c:v>57.80263480392157</c:v>
                </c:pt>
                <c:pt idx="4">
                  <c:v>56.039971405228755</c:v>
                </c:pt>
                <c:pt idx="5">
                  <c:v>47.226654411764699</c:v>
                </c:pt>
                <c:pt idx="6">
                  <c:v>52.514644607843131</c:v>
                </c:pt>
                <c:pt idx="7">
                  <c:v>38.413337418300642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B-40AE-A3E5-53C5E75B1787}"/>
            </c:ext>
          </c:extLst>
        </c:ser>
        <c:ser>
          <c:idx val="1"/>
          <c:order val="1"/>
          <c:tx>
            <c:v>y2=(x-d)/c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'Завдання 2'!$M$10:$T$10</c:f>
              <c:numCache>
                <c:formatCode>General</c:formatCode>
                <c:ptCount val="8"/>
                <c:pt idx="0">
                  <c:v>2</c:v>
                </c:pt>
                <c:pt idx="1">
                  <c:v>2.15</c:v>
                </c:pt>
                <c:pt idx="2">
                  <c:v>2.5</c:v>
                </c:pt>
                <c:pt idx="3">
                  <c:v>2.9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'Завдання 2'!$M$12:$T$12</c:f>
              <c:numCache>
                <c:formatCode>0.0000</c:formatCode>
                <c:ptCount val="8"/>
                <c:pt idx="0">
                  <c:v>97.123933675440028</c:v>
                </c:pt>
                <c:pt idx="1">
                  <c:v>92.60335231473816</c:v>
                </c:pt>
                <c:pt idx="2">
                  <c:v>82.055329139767139</c:v>
                </c:pt>
                <c:pt idx="3">
                  <c:v>70.000445511228818</c:v>
                </c:pt>
                <c:pt idx="4">
                  <c:v>66.986724604094235</c:v>
                </c:pt>
                <c:pt idx="5">
                  <c:v>51.918120068421345</c:v>
                </c:pt>
                <c:pt idx="6">
                  <c:v>60.959282789825075</c:v>
                </c:pt>
                <c:pt idx="7">
                  <c:v>36.849515532748448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B-40AE-A3E5-53C5E75B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944344"/>
        <c:axId val="313944728"/>
      </c:scatterChart>
      <c:valAx>
        <c:axId val="313944344"/>
        <c:scaling>
          <c:orientation val="minMax"/>
          <c:max val="4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728"/>
        <c:crosses val="autoZero"/>
        <c:crossBetween val="midCat"/>
      </c:valAx>
      <c:valAx>
        <c:axId val="313944728"/>
        <c:scaling>
          <c:orientation val="minMax"/>
          <c:max val="10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394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Лінійна</a:t>
            </a:r>
            <a:r>
              <a:rPr lang="uk-UA" baseline="0"/>
              <a:t> апроксимація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Y=yi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2</c:v>
                </c:pt>
                <c:pt idx="1">
                  <c:v>2.15</c:v>
                </c:pt>
                <c:pt idx="2">
                  <c:v>2.5</c:v>
                </c:pt>
                <c:pt idx="3">
                  <c:v>2.9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'Завдання 2'!$C$46:$J$46</c:f>
              <c:numCache>
                <c:formatCode>General</c:formatCode>
                <c:ptCount val="8"/>
                <c:pt idx="0">
                  <c:v>28</c:v>
                </c:pt>
                <c:pt idx="1">
                  <c:v>29</c:v>
                </c:pt>
                <c:pt idx="2">
                  <c:v>29.2</c:v>
                </c:pt>
                <c:pt idx="3">
                  <c:v>29.5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9-459C-9FF5-B531B614E177}"/>
            </c:ext>
          </c:extLst>
        </c:ser>
        <c:ser>
          <c:idx val="1"/>
          <c:order val="1"/>
          <c:tx>
            <c:v>yi=ax+b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2'!$C$47:$J$47</c:f>
              <c:numCache>
                <c:formatCode>General</c:formatCode>
                <c:ptCount val="8"/>
                <c:pt idx="0">
                  <c:v>2</c:v>
                </c:pt>
                <c:pt idx="1">
                  <c:v>2.15</c:v>
                </c:pt>
                <c:pt idx="2">
                  <c:v>2.5</c:v>
                </c:pt>
                <c:pt idx="3">
                  <c:v>2.9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'Завдання 2'!$C$48:$J$48</c:f>
              <c:numCache>
                <c:formatCode>0.0000</c:formatCode>
                <c:ptCount val="8"/>
                <c:pt idx="0">
                  <c:v>27.760642139162769</c:v>
                </c:pt>
                <c:pt idx="1">
                  <c:v>28.207846198887566</c:v>
                </c:pt>
                <c:pt idx="2">
                  <c:v>29.251322338245423</c:v>
                </c:pt>
                <c:pt idx="3">
                  <c:v>30.443866497511546</c:v>
                </c:pt>
                <c:pt idx="4">
                  <c:v>30.742002537328077</c:v>
                </c:pt>
                <c:pt idx="5">
                  <c:v>32.232682736410737</c:v>
                </c:pt>
                <c:pt idx="6">
                  <c:v>31.33827461696114</c:v>
                </c:pt>
                <c:pt idx="7">
                  <c:v>33.723362935493384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59-459C-9FF5-B531B614E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23728"/>
        <c:axId val="314324112"/>
      </c:scatterChart>
      <c:valAx>
        <c:axId val="314323728"/>
        <c:scaling>
          <c:orientation val="minMax"/>
          <c:max val="4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4112"/>
        <c:crosses val="autoZero"/>
        <c:crossBetween val="midCat"/>
      </c:valAx>
      <c:valAx>
        <c:axId val="314324112"/>
        <c:scaling>
          <c:orientation val="minMax"/>
          <c:max val="36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4323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sz="1800" b="0" i="0" baseline="0">
                <a:effectLst/>
              </a:rPr>
              <a:t>Параболічна апроксимація </a:t>
            </a:r>
            <a:r>
              <a:rPr lang="en-US" sz="1800" b="0" i="0" baseline="0">
                <a:effectLst/>
              </a:rPr>
              <a:t>f(x)</a:t>
            </a:r>
            <a:r>
              <a:rPr lang="uk-UA" sz="1800" b="0" i="0" baseline="0">
                <a:effectLst/>
              </a:rPr>
              <a:t>=</a:t>
            </a:r>
            <a:r>
              <a:rPr lang="en-US" sz="1800" b="0" i="0" baseline="0">
                <a:effectLst/>
              </a:rPr>
              <a:t>ax^2+bx+c</a:t>
            </a:r>
            <a:r>
              <a:rPr lang="uk-UA" sz="1800" b="0" i="0" baseline="0">
                <a:effectLst/>
              </a:rPr>
              <a:t>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2</c:v>
                </c:pt>
                <c:pt idx="1">
                  <c:v>2.15</c:v>
                </c:pt>
                <c:pt idx="2">
                  <c:v>2.5</c:v>
                </c:pt>
                <c:pt idx="3">
                  <c:v>2.9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'Завдання 2'!$M$53:$T$53</c:f>
              <c:numCache>
                <c:formatCode>General</c:formatCode>
                <c:ptCount val="8"/>
                <c:pt idx="0">
                  <c:v>28</c:v>
                </c:pt>
                <c:pt idx="1">
                  <c:v>29</c:v>
                </c:pt>
                <c:pt idx="2">
                  <c:v>29.2</c:v>
                </c:pt>
                <c:pt idx="3">
                  <c:v>29.5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C51-9722-E1DF0E327717}"/>
            </c:ext>
          </c:extLst>
        </c:ser>
        <c:ser>
          <c:idx val="1"/>
          <c:order val="1"/>
          <c:tx>
            <c:v>f(x)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'Завдання 2'!$M$54:$T$54</c:f>
              <c:numCache>
                <c:formatCode>General</c:formatCode>
                <c:ptCount val="8"/>
                <c:pt idx="0">
                  <c:v>2</c:v>
                </c:pt>
                <c:pt idx="1">
                  <c:v>2.15</c:v>
                </c:pt>
                <c:pt idx="2">
                  <c:v>2.5</c:v>
                </c:pt>
                <c:pt idx="3">
                  <c:v>2.9</c:v>
                </c:pt>
                <c:pt idx="4">
                  <c:v>3</c:v>
                </c:pt>
                <c:pt idx="5">
                  <c:v>3.5</c:v>
                </c:pt>
                <c:pt idx="6">
                  <c:v>3.2</c:v>
                </c:pt>
                <c:pt idx="7">
                  <c:v>4</c:v>
                </c:pt>
              </c:numCache>
            </c:numRef>
          </c:xVal>
          <c:yVal>
            <c:numRef>
              <c:f>'Завдання 2'!$M$55:$T$55</c:f>
              <c:numCache>
                <c:formatCode>0.0000</c:formatCode>
                <c:ptCount val="8"/>
                <c:pt idx="0">
                  <c:v>28.464903370224235</c:v>
                </c:pt>
                <c:pt idx="1">
                  <c:v>28.545415488048175</c:v>
                </c:pt>
                <c:pt idx="2">
                  <c:v>28.976873751658808</c:v>
                </c:pt>
                <c:pt idx="3">
                  <c:v>29.887563176393449</c:v>
                </c:pt>
                <c:pt idx="4">
                  <c:v>30.184834576964189</c:v>
                </c:pt>
                <c:pt idx="5">
                  <c:v>32.088785846140382</c:v>
                </c:pt>
                <c:pt idx="6">
                  <c:v>30.862896231370168</c:v>
                </c:pt>
                <c:pt idx="7">
                  <c:v>34.68872755918737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C51-9722-E1DF0E327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7256"/>
        <c:axId val="223216864"/>
      </c:scatterChart>
      <c:valAx>
        <c:axId val="223217256"/>
        <c:scaling>
          <c:orientation val="minMax"/>
          <c:max val="4.5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6864"/>
        <c:crosses val="autoZero"/>
        <c:crossBetween val="midCat"/>
      </c:valAx>
      <c:valAx>
        <c:axId val="223216864"/>
        <c:scaling>
          <c:orientation val="minMax"/>
          <c:min val="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3217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12</xdr:row>
      <xdr:rowOff>57149</xdr:rowOff>
    </xdr:from>
    <xdr:to>
      <xdr:col>9</xdr:col>
      <xdr:colOff>542925</xdr:colOff>
      <xdr:row>28</xdr:row>
      <xdr:rowOff>57150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688D5EE5-312C-4447-9E4D-AFA892C11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104775</xdr:colOff>
      <xdr:row>6</xdr:row>
      <xdr:rowOff>114300</xdr:rowOff>
    </xdr:from>
    <xdr:to>
      <xdr:col>15</xdr:col>
      <xdr:colOff>104775</xdr:colOff>
      <xdr:row>8</xdr:row>
      <xdr:rowOff>85827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𝑑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𝑐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2" name="Object 2">
              <a:extLst>
                <a:ext uri="{FF2B5EF4-FFF2-40B4-BE49-F238E27FC236}">
                  <a16:creationId xmlns:a16="http://schemas.microsoft.com/office/drawing/2014/main" id="{05C390C7-46B9-45F5-8F04-017AA8A7A29F}"/>
                </a:ext>
              </a:extLst>
            </xdr:cNvPr>
            <xdr:cNvSpPr txBox="1"/>
          </xdr:nvSpPr>
          <xdr:spPr>
            <a:xfrm>
              <a:off x="6800850" y="1304925"/>
              <a:ext cx="2514600" cy="371577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𝑐=𝑟_𝑥𝑦  𝑆_𝑥/𝑆_𝑦  ;    𝑑=𝑥 ̄_В−𝑐⋅𝑦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95250</xdr:colOff>
      <xdr:row>4</xdr:row>
      <xdr:rowOff>123825</xdr:rowOff>
    </xdr:from>
    <xdr:to>
      <xdr:col>14</xdr:col>
      <xdr:colOff>504825</xdr:colOff>
      <xdr:row>6</xdr:row>
      <xdr:rowOff>88555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𝑟</m:t>
                      </m:r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𝑥𝑦</m:t>
                      </m:r>
                    </m:sub>
                  </m:sSub>
                  <m:f>
                    <m:f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sub>
                      </m:sSub>
                    </m:num>
                    <m:den>
                      <m:sSub>
                        <m:sSubPr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sub>
                      </m:sSub>
                    </m:den>
                  </m:f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 ;    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𝑏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𝑦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−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𝑎</m:t>
                  </m:r>
                  <m:r>
                    <a:rPr lang="ru-RU" i="1">
                      <a:solidFill>
                        <a:srgbClr val="000000"/>
                      </a:solidFill>
                      <a:latin typeface="Cambria Math" panose="02040503050406030204" pitchFamily="18" charset="0"/>
                    </a:rPr>
                    <m:t>⋅</m:t>
                  </m:r>
                  <m:sSub>
                    <m:sSubPr>
                      <m:ctrlP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</m:ctrlPr>
                    </m:sSubPr>
                    <m:e>
                      <m:acc>
                        <m:accPr>
                          <m:chr m:val="̄"/>
                          <m:ctrlP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</m:ctrlPr>
                        </m:accPr>
                        <m:e>
                          <m:r>
                            <a:rPr lang="ru-RU" i="1">
                              <a:solidFill>
                                <a:srgbClr val="000000"/>
                              </a:solidFill>
                              <a:latin typeface="Cambria Math" panose="02040503050406030204" pitchFamily="18" charset="0"/>
                            </a:rPr>
                            <m:t>𝑥</m:t>
                          </m:r>
                        </m:e>
                      </m:acc>
                    </m:e>
                    <m:sub>
                      <m:r>
                        <a:rPr lang="ru-RU" i="1">
                          <a:solidFill>
                            <a:srgbClr val="000000"/>
                          </a:solidFill>
                          <a:latin typeface="Cambria Math" panose="02040503050406030204" pitchFamily="18" charset="0"/>
                        </a:rPr>
                        <m:t>В</m:t>
                      </m:r>
                    </m:sub>
                  </m:sSub>
                </m:oMath>
              </a14:m>
              <a:r>
                <a:rPr lang="en-US"/>
                <a:t> ;</a:t>
              </a:r>
              <a:endParaRPr lang="ru-RU"/>
            </a:p>
          </xdr:txBody>
        </xdr:sp>
      </mc:Choice>
      <mc:Fallback xmlns="">
        <xdr:sp macro="" textlink="">
          <xdr:nvSpPr>
            <xdr:cNvPr id="3" name="Object 1">
              <a:extLst>
                <a:ext uri="{FF2B5EF4-FFF2-40B4-BE49-F238E27FC236}">
                  <a16:creationId xmlns:a16="http://schemas.microsoft.com/office/drawing/2014/main" id="{95E4945F-40BE-4E85-BF50-E7EA23E5B197}"/>
                </a:ext>
              </a:extLst>
            </xdr:cNvPr>
            <xdr:cNvSpPr txBox="1"/>
          </xdr:nvSpPr>
          <xdr:spPr>
            <a:xfrm>
              <a:off x="6962775" y="914400"/>
              <a:ext cx="2238375" cy="364780"/>
            </a:xfrm>
            <a:prstGeom prst="rect">
              <a:avLst/>
            </a:prstGeom>
          </xdr:spPr>
          <xdr:txBody>
            <a:bodyPr vertOverflow="clip" horzOverflow="clip" wrap="squar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𝑎=𝑟_𝑥𝑦  𝑆_𝑦/𝑆_𝑥  ;    𝑏=𝑦 ̄_В−𝑎⋅𝑥 ̄_В</a:t>
              </a:r>
              <a:r>
                <a:rPr lang="en-US"/>
                <a:t> ;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47625</xdr:colOff>
      <xdr:row>12</xdr:row>
      <xdr:rowOff>76199</xdr:rowOff>
    </xdr:from>
    <xdr:to>
      <xdr:col>19</xdr:col>
      <xdr:colOff>552450</xdr:colOff>
      <xdr:row>28</xdr:row>
      <xdr:rowOff>85724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038EE6D-409A-42B4-8226-67D225B89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37</xdr:row>
      <xdr:rowOff>66675</xdr:rowOff>
    </xdr:from>
    <xdr:to>
      <xdr:col>3</xdr:col>
      <xdr:colOff>569782</xdr:colOff>
      <xdr:row>43</xdr:row>
      <xdr:rowOff>37034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𝑛𝑏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;</m:t>
                            </m:r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p>
                                  <m:s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+</m:t>
                            </m:r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𝑏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nary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=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⋅</m:t>
                                </m:r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𝑦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.</m:t>
                                </m:r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4" name="Object 3">
              <a:extLst>
                <a:ext uri="{FF2B5EF4-FFF2-40B4-BE49-F238E27FC236}">
                  <a16:creationId xmlns:a16="http://schemas.microsoft.com/office/drawing/2014/main" id="{66073737-3FF7-4A40-8569-730E6B0CA5D5}"/>
                </a:ext>
              </a:extLst>
            </xdr:cNvPr>
            <xdr:cNvSpPr txBox="1"/>
          </xdr:nvSpPr>
          <xdr:spPr>
            <a:xfrm>
              <a:off x="219075" y="7248525"/>
              <a:ext cx="2179507" cy="117050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{█(𝑎∑24_(𝑖=1)^𝑛▒𝑥_𝑖 +𝑛𝑏=∑24_(𝑖=1)^𝑛▒𝑦_𝑖 ;@𝑎∑24_(𝑖=1)^𝑛▒〖𝑥_𝑖〗^2 +𝑏∑24_(𝑖=1)^𝑛▒𝑥_𝑖 =∑24_(𝑖=1)^𝑛▒〖𝑥_𝑖⋅𝑦_𝑖.〗)┤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66674</xdr:colOff>
      <xdr:row>30</xdr:row>
      <xdr:rowOff>57149</xdr:rowOff>
    </xdr:from>
    <xdr:to>
      <xdr:col>19</xdr:col>
      <xdr:colOff>533399</xdr:colOff>
      <xdr:row>47</xdr:row>
      <xdr:rowOff>152399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6A38BAE-C380-41D9-A288-C1F550DD8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59</xdr:row>
      <xdr:rowOff>76200</xdr:rowOff>
    </xdr:from>
    <xdr:to>
      <xdr:col>5</xdr:col>
      <xdr:colOff>316018</xdr:colOff>
      <xdr:row>67</xdr:row>
      <xdr:rowOff>123399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ru-RU" i="1">
                            <a:solidFill>
                              <a:srgbClr val="00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4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Sup>
                                      <m:sSubSup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Sup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2</m:t>
                                        </m:r>
                                      </m:sup>
                                    </m:sSub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Sup>
                                          <m:sSubSup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Sup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  <m:sup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2</m:t>
                                            </m:r>
                                          </m:sup>
                                        </m:sSub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3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</m:t>
                                    </m:r>
                                    <m:nary>
                                      <m:naryPr>
                                        <m:chr m:val="∑"/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naryPr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=1</m:t>
                                        </m:r>
                                      </m:sub>
                                      <m:sup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𝑛</m:t>
                                        </m:r>
                                      </m:sup>
                                      <m:e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⋅</m:t>
                                        </m:r>
                                        <m:sSub>
                                          <m:sSubPr>
                                            <m:ctrlP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  <m:sub>
                                            <m:r>
                                              <a:rPr lang="ru-RU" i="1">
                                                <a:solidFill>
                                                  <a:srgbClr val="000000"/>
                                                </a:solidFill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,</m:t>
                                        </m:r>
                                      </m:e>
                                    </m:nary>
                                  </m:e>
                                </m:nary>
                              </m:e>
                            </m:nary>
                          </m:e>
                          <m:e>
                            <m:r>
                              <a:rPr lang="ru-RU" i="1">
                                <a:solidFill>
                                  <a:srgbClr val="000000"/>
                                </a:solidFill>
                                <a:latin typeface="Cambria Math" panose="02040503050406030204" pitchFamily="18" charset="0"/>
                              </a:rPr>
                              <m:t>𝑎</m:t>
                            </m:r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Sup>
                                  <m:sSubSup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Sup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b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e>
                            </m:nary>
                            <m:nary>
                              <m:naryPr>
                                <m:chr m:val="∑"/>
                                <m:ctrlP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=1</m:t>
                                </m:r>
                              </m:sub>
                              <m:sup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sup>
                              <m:e>
                                <m:sSub>
                                  <m:sSubPr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𝑐𝑛</m:t>
                                </m:r>
                                <m:r>
                                  <a:rPr lang="ru-RU" i="1">
                                    <a:solidFill>
                                      <a:srgbClr val="000000"/>
                                    </a:solidFill>
                                    <a:latin typeface="Cambria Math" panose="02040503050406030204" pitchFamily="18" charset="0"/>
                                  </a:rPr>
                                  <m:t>=</m:t>
                                </m:r>
                                <m:nary>
                                  <m:naryPr>
                                    <m:chr m:val="∑"/>
                                    <m:ctrlP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ru-RU" i="1">
                                            <a:solidFill>
                                              <a:srgbClr val="000000"/>
                                            </a:solidFill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ru-RU" i="1">
                                        <a:solidFill>
                                          <a:srgbClr val="000000"/>
                                        </a:solidFill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</m:e>
                                </m:nary>
                              </m:e>
                            </m:nary>
                          </m:e>
                        </m:eqArr>
                      </m:e>
                    </m:d>
                  </m:oMath>
                </m:oMathPara>
              </a14:m>
              <a:endParaRPr lang="ru-RU"/>
            </a:p>
          </xdr:txBody>
        </xdr:sp>
      </mc:Choice>
      <mc:Fallback xmlns="">
        <xdr:sp macro="" textlink="">
          <xdr:nvSpPr>
            <xdr:cNvPr id="11" name="Object 5">
              <a:extLst>
                <a:ext uri="{FF2B5EF4-FFF2-40B4-BE49-F238E27FC236}">
                  <a16:creationId xmlns:a16="http://schemas.microsoft.com/office/drawing/2014/main" id="{BD40A776-8368-4449-805B-907493448F46}"/>
                </a:ext>
              </a:extLst>
            </xdr:cNvPr>
            <xdr:cNvSpPr txBox="1"/>
          </xdr:nvSpPr>
          <xdr:spPr>
            <a:xfrm>
              <a:off x="542925" y="11563350"/>
              <a:ext cx="2821093" cy="1571199"/>
            </a:xfrm>
            <a:prstGeom prst="rect">
              <a:avLst/>
            </a:prstGeom>
          </xdr:spPr>
          <xdr:txBody>
            <a:bodyPr vertOverflow="clip" horzOverflow="clip" wrap="none">
              <a:spAutoFit/>
            </a:bodyPr>
            <a:lstStyle/>
            <a:p>
              <a:r>
                <a:rPr lang="ru-RU" i="0">
                  <a:solidFill>
                    <a:srgbClr val="000000"/>
                  </a:solidFill>
                  <a:latin typeface="Cambria Math" panose="02040503050406030204" pitchFamily="18" charset="0"/>
                </a:rPr>
                <a:t>{█(𝑎∑24_(𝑖=1)^𝑛▒〖𝑥_𝑖^4+𝑏〗 ∑24_(𝑖=1)^𝑛▒〖𝑥_𝑖^3+𝑐∑24_(𝑖=1)^𝑛▒〖𝑥_𝑖^2=∑24_(𝑖=1)^𝑛▒〖𝑥_𝑖^2⋅𝑦_𝑖,〗〗〗@𝑎∑24_(𝑖=1)^𝑛▒〖𝑥_𝑖^3+𝑏〗 ∑24_(𝑖=1)^𝑛▒〖𝑥_𝑖^2+𝑐∑24_(𝑖=1)^𝑛▒〖𝑥_𝑖=∑24_(𝑖=1)^𝑛▒〖𝑥_𝑖⋅𝑦_𝑖,〗〗〗@𝑎∑24_(𝑖=1)^𝑛▒〖𝑥_𝑖^2+𝑏〗 ∑24_(𝑖=1)^𝑛▒〖𝑥_𝑖+𝑐𝑛=∑24_(𝑖=1)^𝑛▒〖𝑦_𝑖,〗〗)┤</a:t>
              </a:r>
              <a:endParaRPr lang="ru-RU"/>
            </a:p>
          </xdr:txBody>
        </xdr:sp>
      </mc:Fallback>
    </mc:AlternateContent>
    <xdr:clientData/>
  </xdr:twoCellAnchor>
  <xdr:twoCellAnchor>
    <xdr:from>
      <xdr:col>11</xdr:col>
      <xdr:colOff>66676</xdr:colOff>
      <xdr:row>56</xdr:row>
      <xdr:rowOff>66675</xdr:rowOff>
    </xdr:from>
    <xdr:to>
      <xdr:col>19</xdr:col>
      <xdr:colOff>542926</xdr:colOff>
      <xdr:row>77</xdr:row>
      <xdr:rowOff>128588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1FE5D72A-EC12-43DB-8046-64A8E98349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87"/>
  <sheetViews>
    <sheetView tabSelected="1" topLeftCell="A10" zoomScaleNormal="100" workbookViewId="0">
      <selection activeCell="Y68" sqref="Y68"/>
    </sheetView>
  </sheetViews>
  <sheetFormatPr defaultRowHeight="15" x14ac:dyDescent="0.25"/>
  <cols>
    <col min="7" max="7" width="9.140625" customWidth="1"/>
    <col min="11" max="11" width="9" customWidth="1"/>
    <col min="12" max="12" width="10.28515625" customWidth="1"/>
  </cols>
  <sheetData>
    <row r="1" spans="2:20" ht="15.75" thickBot="1" x14ac:dyDescent="0.3"/>
    <row r="2" spans="2:20" x14ac:dyDescent="0.25">
      <c r="B2" s="115" t="s">
        <v>11</v>
      </c>
      <c r="C2" s="113">
        <v>28</v>
      </c>
      <c r="D2" s="109">
        <v>29</v>
      </c>
      <c r="E2" s="109">
        <v>29.2</v>
      </c>
      <c r="F2" s="109">
        <v>29.5</v>
      </c>
      <c r="G2" s="109">
        <v>30</v>
      </c>
      <c r="H2" s="109">
        <v>31</v>
      </c>
      <c r="I2" s="109">
        <v>32</v>
      </c>
      <c r="J2" s="110">
        <v>35</v>
      </c>
      <c r="L2" s="2" t="s">
        <v>2</v>
      </c>
      <c r="M2" s="116">
        <f t="shared" ref="M2:R3" si="0">POWER(C2-$C$6,2)</f>
        <v>582.015625</v>
      </c>
      <c r="N2" s="117">
        <f t="shared" si="0"/>
        <v>631.265625</v>
      </c>
      <c r="O2" s="117">
        <f t="shared" si="0"/>
        <v>641.35562499999992</v>
      </c>
      <c r="P2" s="117">
        <f t="shared" si="0"/>
        <v>656.640625</v>
      </c>
      <c r="Q2" s="117">
        <f t="shared" si="0"/>
        <v>682.515625</v>
      </c>
      <c r="R2" s="117">
        <f t="shared" si="0"/>
        <v>735.765625</v>
      </c>
      <c r="S2" s="117">
        <f t="shared" ref="S2:T2" si="1">POWER(I2-$C$6,2)</f>
        <v>791.015625</v>
      </c>
      <c r="T2" s="118">
        <f t="shared" si="1"/>
        <v>968.765625</v>
      </c>
    </row>
    <row r="3" spans="2:20" ht="15.75" thickBot="1" x14ac:dyDescent="0.3">
      <c r="B3" s="105" t="s">
        <v>12</v>
      </c>
      <c r="C3" s="114">
        <v>2</v>
      </c>
      <c r="D3" s="111">
        <v>2.15</v>
      </c>
      <c r="E3" s="111">
        <v>2.5</v>
      </c>
      <c r="F3" s="111">
        <v>2.9</v>
      </c>
      <c r="G3" s="111">
        <v>3</v>
      </c>
      <c r="H3" s="111">
        <v>3.5</v>
      </c>
      <c r="I3" s="111">
        <v>3.2</v>
      </c>
      <c r="J3" s="112">
        <v>4</v>
      </c>
      <c r="L3" s="3" t="s">
        <v>3</v>
      </c>
      <c r="M3" s="29">
        <f t="shared" si="0"/>
        <v>3.515625</v>
      </c>
      <c r="N3" s="30">
        <f t="shared" si="0"/>
        <v>2.9756250000000004</v>
      </c>
      <c r="O3" s="30">
        <f t="shared" si="0"/>
        <v>1.890625</v>
      </c>
      <c r="P3" s="30">
        <f t="shared" si="0"/>
        <v>0.95062500000000016</v>
      </c>
      <c r="Q3" s="30">
        <f t="shared" si="0"/>
        <v>0.765625</v>
      </c>
      <c r="R3" s="30">
        <f t="shared" si="0"/>
        <v>0.140625</v>
      </c>
      <c r="S3" s="30">
        <f>POWER(I3-$C$6,2)</f>
        <v>0.45562499999999978</v>
      </c>
      <c r="T3" s="31">
        <f>POWER(J3-$C$6,2)</f>
        <v>1.5625E-2</v>
      </c>
    </row>
    <row r="4" spans="2:20" ht="15.75" thickBot="1" x14ac:dyDescent="0.3">
      <c r="B4" s="1"/>
      <c r="C4" s="1"/>
      <c r="D4" s="1"/>
      <c r="E4" s="1"/>
      <c r="F4" s="1"/>
      <c r="G4" s="1"/>
      <c r="H4" s="1"/>
      <c r="I4" s="1"/>
      <c r="L4" s="4" t="s">
        <v>7</v>
      </c>
      <c r="M4" s="65">
        <f t="shared" ref="M4:T4" si="2">C2*C3</f>
        <v>56</v>
      </c>
      <c r="N4" s="66">
        <f t="shared" si="2"/>
        <v>62.349999999999994</v>
      </c>
      <c r="O4" s="66">
        <f t="shared" si="2"/>
        <v>73</v>
      </c>
      <c r="P4" s="66">
        <f t="shared" si="2"/>
        <v>85.55</v>
      </c>
      <c r="Q4" s="66">
        <f t="shared" si="2"/>
        <v>90</v>
      </c>
      <c r="R4" s="66">
        <f t="shared" si="2"/>
        <v>108.5</v>
      </c>
      <c r="S4" s="66">
        <f t="shared" si="2"/>
        <v>102.4</v>
      </c>
      <c r="T4" s="67">
        <f t="shared" si="2"/>
        <v>140</v>
      </c>
    </row>
    <row r="5" spans="2:20" ht="15.75" thickBot="1" x14ac:dyDescent="0.3">
      <c r="M5" s="1"/>
      <c r="N5" s="1"/>
      <c r="O5" s="1"/>
      <c r="P5" s="1"/>
    </row>
    <row r="6" spans="2:20" ht="15.75" thickBot="1" x14ac:dyDescent="0.3">
      <c r="B6" s="19" t="s">
        <v>1</v>
      </c>
      <c r="C6" s="20">
        <f>SUM(C3:J3)/6</f>
        <v>3.875</v>
      </c>
      <c r="D6" s="21"/>
      <c r="F6" s="22" t="s">
        <v>4</v>
      </c>
      <c r="G6" s="23">
        <f>SUM(M3:T3)/5</f>
        <v>2.1420000000000003</v>
      </c>
      <c r="I6" s="24" t="s">
        <v>10</v>
      </c>
      <c r="J6" s="25">
        <f>SQRT(G6)</f>
        <v>1.4635573101180563</v>
      </c>
      <c r="M6" s="1"/>
      <c r="N6" s="1"/>
      <c r="O6" s="1"/>
      <c r="P6" s="32" t="s">
        <v>13</v>
      </c>
      <c r="Q6" s="33">
        <f>G10*J8/J6</f>
        <v>-17.626633986928113</v>
      </c>
      <c r="R6" s="21"/>
      <c r="S6" s="34" t="s">
        <v>14</v>
      </c>
      <c r="T6" s="33">
        <f>C8-Q6*C6</f>
        <v>108.91987336601309</v>
      </c>
    </row>
    <row r="7" spans="2:20" ht="15.75" thickBot="1" x14ac:dyDescent="0.3">
      <c r="B7" s="21"/>
      <c r="C7" s="21"/>
      <c r="D7" s="21"/>
      <c r="E7" s="21"/>
      <c r="F7" s="21"/>
      <c r="G7" s="21"/>
      <c r="H7" s="21"/>
      <c r="I7" s="21"/>
      <c r="M7" s="1"/>
      <c r="N7" s="1"/>
      <c r="O7" s="1"/>
      <c r="P7" s="26"/>
      <c r="Q7" s="21"/>
      <c r="R7" s="21"/>
      <c r="S7" s="21"/>
      <c r="T7" s="21"/>
    </row>
    <row r="8" spans="2:20" ht="15.75" thickBot="1" x14ac:dyDescent="0.3">
      <c r="B8" s="19" t="s">
        <v>0</v>
      </c>
      <c r="C8" s="20">
        <f>SUM(C2:J2)/6</f>
        <v>40.616666666666667</v>
      </c>
      <c r="D8" s="26"/>
      <c r="F8" s="22" t="s">
        <v>5</v>
      </c>
      <c r="G8" s="119">
        <f>SUM(M2:T2)/5</f>
        <v>1137.8679999999999</v>
      </c>
      <c r="I8" s="24" t="s">
        <v>9</v>
      </c>
      <c r="J8" s="25">
        <f>SQRT(G8)</f>
        <v>33.732299061878365</v>
      </c>
      <c r="K8" s="1"/>
      <c r="L8" s="1"/>
      <c r="M8" s="1"/>
      <c r="N8" s="1"/>
      <c r="O8" s="1"/>
      <c r="P8" s="32" t="s">
        <v>15</v>
      </c>
      <c r="Q8" s="33">
        <f>G10*J6/J8</f>
        <v>-3.3181572906523446E-2</v>
      </c>
      <c r="R8" s="21"/>
      <c r="S8" s="34" t="s">
        <v>16</v>
      </c>
      <c r="T8" s="33">
        <f>C6-Q8*C8</f>
        <v>5.2227248862199609</v>
      </c>
    </row>
    <row r="9" spans="2:20" ht="15.75" thickBot="1" x14ac:dyDescent="0.3">
      <c r="B9" s="21"/>
      <c r="C9" s="21"/>
      <c r="D9" s="26"/>
      <c r="E9" s="21"/>
      <c r="F9" s="21"/>
      <c r="G9" s="26"/>
      <c r="H9" s="21"/>
      <c r="I9" s="21"/>
      <c r="J9" s="1"/>
      <c r="M9" s="1"/>
      <c r="N9" s="1"/>
      <c r="O9" s="1"/>
      <c r="P9" s="1"/>
    </row>
    <row r="10" spans="2:20" ht="15.75" thickBot="1" x14ac:dyDescent="0.3">
      <c r="B10" s="102" t="s">
        <v>8</v>
      </c>
      <c r="C10" s="20">
        <f>SUM(M4:T4)/6</f>
        <v>119.63333333333333</v>
      </c>
      <c r="D10" s="26"/>
      <c r="E10" s="26"/>
      <c r="F10" s="27" t="s">
        <v>6</v>
      </c>
      <c r="G10" s="28">
        <f>(C10-C6*C8)/(J6*J8)</f>
        <v>-0.76477411092025027</v>
      </c>
      <c r="K10" s="1"/>
      <c r="L10" s="16" t="s">
        <v>17</v>
      </c>
      <c r="M10" s="41">
        <f>C3</f>
        <v>2</v>
      </c>
      <c r="N10" s="41">
        <f t="shared" ref="N10:T10" si="3">D3</f>
        <v>2.15</v>
      </c>
      <c r="O10" s="41">
        <f t="shared" si="3"/>
        <v>2.5</v>
      </c>
      <c r="P10" s="41">
        <f t="shared" si="3"/>
        <v>2.9</v>
      </c>
      <c r="Q10" s="41">
        <f t="shared" si="3"/>
        <v>3</v>
      </c>
      <c r="R10" s="41">
        <f t="shared" si="3"/>
        <v>3.5</v>
      </c>
      <c r="S10" s="41">
        <f t="shared" si="3"/>
        <v>3.2</v>
      </c>
      <c r="T10" s="78">
        <f t="shared" si="3"/>
        <v>4</v>
      </c>
    </row>
    <row r="11" spans="2:20" x14ac:dyDescent="0.25">
      <c r="D11" s="1"/>
      <c r="G11" s="1"/>
      <c r="J11" s="1"/>
      <c r="L11" s="17" t="s">
        <v>18</v>
      </c>
      <c r="M11" s="35">
        <f>$Q$6*M10+$T$6</f>
        <v>73.666605392156868</v>
      </c>
      <c r="N11" s="36">
        <f t="shared" ref="N11:T11" si="4">$Q$6*N10+$T$6</f>
        <v>71.022610294117655</v>
      </c>
      <c r="O11" s="36">
        <f t="shared" si="4"/>
        <v>64.853288398692811</v>
      </c>
      <c r="P11" s="36">
        <f t="shared" si="4"/>
        <v>57.80263480392157</v>
      </c>
      <c r="Q11" s="36">
        <f t="shared" si="4"/>
        <v>56.039971405228755</v>
      </c>
      <c r="R11" s="36">
        <f t="shared" si="4"/>
        <v>47.226654411764699</v>
      </c>
      <c r="S11" s="36">
        <f t="shared" si="4"/>
        <v>52.514644607843131</v>
      </c>
      <c r="T11" s="37">
        <f t="shared" si="4"/>
        <v>38.413337418300642</v>
      </c>
    </row>
    <row r="12" spans="2:20" ht="15.75" thickBo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8" t="s">
        <v>19</v>
      </c>
      <c r="M12" s="38">
        <f>(M10-$T$8)/$Q$8</f>
        <v>97.123933675440028</v>
      </c>
      <c r="N12" s="39">
        <f t="shared" ref="N12:T12" si="5">(N10-$T$8)/$Q$8</f>
        <v>92.60335231473816</v>
      </c>
      <c r="O12" s="39">
        <f t="shared" si="5"/>
        <v>82.055329139767139</v>
      </c>
      <c r="P12" s="39">
        <f t="shared" si="5"/>
        <v>70.000445511228818</v>
      </c>
      <c r="Q12" s="39">
        <f t="shared" si="5"/>
        <v>66.986724604094235</v>
      </c>
      <c r="R12" s="39">
        <f t="shared" si="5"/>
        <v>51.918120068421345</v>
      </c>
      <c r="S12" s="39">
        <f t="shared" si="5"/>
        <v>60.959282789825075</v>
      </c>
      <c r="T12" s="40">
        <f t="shared" si="5"/>
        <v>36.849515532748448</v>
      </c>
    </row>
    <row r="31" spans="2:11" x14ac:dyDescent="0.25">
      <c r="B31" s="108" t="s">
        <v>25</v>
      </c>
      <c r="C31" s="108"/>
      <c r="D31" s="108"/>
      <c r="K31" s="6"/>
    </row>
    <row r="32" spans="2:11" ht="15.75" thickBot="1" x14ac:dyDescent="0.3">
      <c r="B32" s="42"/>
      <c r="C32" s="42"/>
      <c r="D32" s="42"/>
      <c r="E32" s="42"/>
      <c r="F32" s="42"/>
      <c r="G32" s="42"/>
      <c r="H32" s="42"/>
      <c r="I32" s="42"/>
      <c r="J32" s="42"/>
      <c r="K32" s="61"/>
    </row>
    <row r="33" spans="2:11" x14ac:dyDescent="0.25">
      <c r="B33" s="50" t="s">
        <v>11</v>
      </c>
      <c r="C33" s="47">
        <f t="shared" ref="C33:J34" si="6">C2</f>
        <v>28</v>
      </c>
      <c r="D33" s="47">
        <f t="shared" si="6"/>
        <v>29</v>
      </c>
      <c r="E33" s="47">
        <f t="shared" si="6"/>
        <v>29.2</v>
      </c>
      <c r="F33" s="47">
        <f t="shared" si="6"/>
        <v>29.5</v>
      </c>
      <c r="G33" s="47">
        <f t="shared" si="6"/>
        <v>30</v>
      </c>
      <c r="H33" s="47">
        <f t="shared" si="6"/>
        <v>31</v>
      </c>
      <c r="I33" s="47">
        <f t="shared" si="6"/>
        <v>32</v>
      </c>
      <c r="J33" s="68">
        <f t="shared" si="6"/>
        <v>35</v>
      </c>
      <c r="K33" s="62"/>
    </row>
    <row r="34" spans="2:11" ht="15.75" thickBot="1" x14ac:dyDescent="0.3">
      <c r="B34" s="51" t="s">
        <v>12</v>
      </c>
      <c r="C34" s="48">
        <f t="shared" si="6"/>
        <v>2</v>
      </c>
      <c r="D34" s="48">
        <f t="shared" si="6"/>
        <v>2.15</v>
      </c>
      <c r="E34" s="48">
        <f t="shared" si="6"/>
        <v>2.5</v>
      </c>
      <c r="F34" s="48">
        <f t="shared" si="6"/>
        <v>2.9</v>
      </c>
      <c r="G34" s="48">
        <f t="shared" si="6"/>
        <v>3</v>
      </c>
      <c r="H34" s="48">
        <f t="shared" si="6"/>
        <v>3.5</v>
      </c>
      <c r="I34" s="48">
        <f t="shared" si="6"/>
        <v>3.2</v>
      </c>
      <c r="J34" s="69">
        <f t="shared" si="6"/>
        <v>4</v>
      </c>
      <c r="K34" s="62"/>
    </row>
    <row r="35" spans="2:11" x14ac:dyDescent="0.25">
      <c r="B35" s="52" t="s">
        <v>20</v>
      </c>
      <c r="C35" s="47">
        <f>POWER(C34,2)</f>
        <v>4</v>
      </c>
      <c r="D35" s="43">
        <f t="shared" ref="D35:J35" si="7">POWER(D34,2)</f>
        <v>4.6224999999999996</v>
      </c>
      <c r="E35" s="43">
        <f t="shared" si="7"/>
        <v>6.25</v>
      </c>
      <c r="F35" s="43">
        <f t="shared" si="7"/>
        <v>8.41</v>
      </c>
      <c r="G35" s="43">
        <f t="shared" si="7"/>
        <v>9</v>
      </c>
      <c r="H35" s="43">
        <f t="shared" si="7"/>
        <v>12.25</v>
      </c>
      <c r="I35" s="43">
        <f t="shared" si="7"/>
        <v>10.240000000000002</v>
      </c>
      <c r="J35" s="46">
        <f t="shared" si="7"/>
        <v>16</v>
      </c>
      <c r="K35" s="62"/>
    </row>
    <row r="36" spans="2:11" ht="15.75" thickBot="1" x14ac:dyDescent="0.3">
      <c r="B36" s="53" t="s">
        <v>7</v>
      </c>
      <c r="C36" s="49">
        <f>C33*C34</f>
        <v>56</v>
      </c>
      <c r="D36" s="44">
        <f t="shared" ref="D36:J36" si="8">D33*D34</f>
        <v>62.349999999999994</v>
      </c>
      <c r="E36" s="44">
        <f t="shared" si="8"/>
        <v>73</v>
      </c>
      <c r="F36" s="44">
        <f t="shared" si="8"/>
        <v>85.55</v>
      </c>
      <c r="G36" s="44">
        <f t="shared" si="8"/>
        <v>90</v>
      </c>
      <c r="H36" s="44">
        <f t="shared" si="8"/>
        <v>108.5</v>
      </c>
      <c r="I36" s="44">
        <f t="shared" si="8"/>
        <v>102.4</v>
      </c>
      <c r="J36" s="45">
        <f t="shared" si="8"/>
        <v>140</v>
      </c>
      <c r="K36" s="62"/>
    </row>
    <row r="37" spans="2:11" ht="15.75" thickBot="1" x14ac:dyDescent="0.3"/>
    <row r="38" spans="2:11" ht="15.75" thickBot="1" x14ac:dyDescent="0.3">
      <c r="E38" s="91">
        <f>SUM(C34:J34)</f>
        <v>23.25</v>
      </c>
      <c r="F38" s="91">
        <v>8</v>
      </c>
      <c r="G38" s="92">
        <f>SUM(C33:J33)</f>
        <v>243.7</v>
      </c>
      <c r="I38" s="56" t="s">
        <v>21</v>
      </c>
      <c r="J38" s="57">
        <f>E38*F40-F38*E40</f>
        <v>-25.617500000000064</v>
      </c>
    </row>
    <row r="39" spans="2:11" ht="15.75" thickBot="1" x14ac:dyDescent="0.3">
      <c r="E39" s="91"/>
      <c r="F39" s="91"/>
      <c r="G39" s="92"/>
      <c r="K39" s="54"/>
    </row>
    <row r="40" spans="2:11" ht="15.75" thickBot="1" x14ac:dyDescent="0.3">
      <c r="E40" s="91">
        <f>SUM(C35:J35)</f>
        <v>70.772500000000008</v>
      </c>
      <c r="F40" s="91">
        <f>SUM(C34:J34)</f>
        <v>23.25</v>
      </c>
      <c r="G40" s="92">
        <f>SUM(C36:J36)</f>
        <v>717.8</v>
      </c>
      <c r="I40" s="56" t="s">
        <v>22</v>
      </c>
      <c r="J40" s="57">
        <f>G38*F40-F38*G40</f>
        <v>-76.375</v>
      </c>
    </row>
    <row r="41" spans="2:11" ht="15.75" thickBot="1" x14ac:dyDescent="0.3">
      <c r="I41" s="56" t="s">
        <v>23</v>
      </c>
      <c r="J41" s="57">
        <f>E38*G40-G38*E40</f>
        <v>-558.40825000000405</v>
      </c>
      <c r="K41" s="54"/>
    </row>
    <row r="42" spans="2:11" ht="15.75" thickBot="1" x14ac:dyDescent="0.3"/>
    <row r="43" spans="2:11" ht="15.75" thickBot="1" x14ac:dyDescent="0.3">
      <c r="F43" s="63" t="s">
        <v>13</v>
      </c>
      <c r="G43" s="64">
        <f>J40/J38</f>
        <v>2.9813603981653092</v>
      </c>
      <c r="H43" s="21"/>
      <c r="I43" s="63" t="s">
        <v>14</v>
      </c>
      <c r="J43" s="64">
        <f>J41/J38</f>
        <v>21.797921342832151</v>
      </c>
    </row>
    <row r="45" spans="2:11" ht="15.75" thickBot="1" x14ac:dyDescent="0.3"/>
    <row r="46" spans="2:11" x14ac:dyDescent="0.25">
      <c r="B46" s="50" t="s">
        <v>11</v>
      </c>
      <c r="C46" s="8">
        <f>C2</f>
        <v>28</v>
      </c>
      <c r="D46" s="5">
        <f t="shared" ref="D46:J46" si="9">D2</f>
        <v>29</v>
      </c>
      <c r="E46" s="5">
        <f t="shared" si="9"/>
        <v>29.2</v>
      </c>
      <c r="F46" s="5">
        <f t="shared" si="9"/>
        <v>29.5</v>
      </c>
      <c r="G46" s="5">
        <f t="shared" si="9"/>
        <v>30</v>
      </c>
      <c r="H46" s="5">
        <f t="shared" si="9"/>
        <v>31</v>
      </c>
      <c r="I46" s="5">
        <f t="shared" si="9"/>
        <v>32</v>
      </c>
      <c r="J46" s="70">
        <f t="shared" si="9"/>
        <v>35</v>
      </c>
    </row>
    <row r="47" spans="2:11" ht="15.75" thickBot="1" x14ac:dyDescent="0.3">
      <c r="B47" s="51" t="s">
        <v>12</v>
      </c>
      <c r="C47" s="72">
        <f>C3</f>
        <v>2</v>
      </c>
      <c r="D47" s="73">
        <f t="shared" ref="D47:J47" si="10">D3</f>
        <v>2.15</v>
      </c>
      <c r="E47" s="73">
        <f t="shared" si="10"/>
        <v>2.5</v>
      </c>
      <c r="F47" s="73">
        <f t="shared" si="10"/>
        <v>2.9</v>
      </c>
      <c r="G47" s="73">
        <f t="shared" si="10"/>
        <v>3</v>
      </c>
      <c r="H47" s="73">
        <f t="shared" si="10"/>
        <v>3.5</v>
      </c>
      <c r="I47" s="73">
        <f t="shared" si="10"/>
        <v>3.2</v>
      </c>
      <c r="J47" s="74">
        <f t="shared" si="10"/>
        <v>4</v>
      </c>
    </row>
    <row r="48" spans="2:11" ht="15.75" thickBot="1" x14ac:dyDescent="0.3">
      <c r="B48" s="58" t="s">
        <v>24</v>
      </c>
      <c r="C48" s="75">
        <f t="shared" ref="C48:J48" si="11">$G$43*C47+$J$43</f>
        <v>27.760642139162769</v>
      </c>
      <c r="D48" s="76">
        <f t="shared" si="11"/>
        <v>28.207846198887566</v>
      </c>
      <c r="E48" s="76">
        <f t="shared" si="11"/>
        <v>29.251322338245423</v>
      </c>
      <c r="F48" s="76">
        <f t="shared" si="11"/>
        <v>30.443866497511546</v>
      </c>
      <c r="G48" s="76">
        <f t="shared" si="11"/>
        <v>30.742002537328077</v>
      </c>
      <c r="H48" s="76">
        <f t="shared" si="11"/>
        <v>32.232682736410737</v>
      </c>
      <c r="I48" s="76">
        <f t="shared" si="11"/>
        <v>31.33827461696114</v>
      </c>
      <c r="J48" s="77">
        <f t="shared" si="11"/>
        <v>33.723362935493384</v>
      </c>
    </row>
    <row r="51" spans="2:20" x14ac:dyDescent="0.25">
      <c r="B51" s="106" t="s">
        <v>26</v>
      </c>
      <c r="C51" s="107"/>
      <c r="D51" s="107"/>
    </row>
    <row r="52" spans="2:20" ht="15.75" thickBot="1" x14ac:dyDescent="0.3"/>
    <row r="53" spans="2:20" x14ac:dyDescent="0.25">
      <c r="B53" s="79" t="s">
        <v>11</v>
      </c>
      <c r="C53" s="81">
        <f>C2</f>
        <v>28</v>
      </c>
      <c r="D53" s="82">
        <f t="shared" ref="D53:J53" si="12">D2</f>
        <v>29</v>
      </c>
      <c r="E53" s="82">
        <f t="shared" si="12"/>
        <v>29.2</v>
      </c>
      <c r="F53" s="82">
        <f t="shared" si="12"/>
        <v>29.5</v>
      </c>
      <c r="G53" s="82">
        <f t="shared" si="12"/>
        <v>30</v>
      </c>
      <c r="H53" s="82">
        <f t="shared" si="12"/>
        <v>31</v>
      </c>
      <c r="I53" s="82">
        <f t="shared" si="12"/>
        <v>32</v>
      </c>
      <c r="J53" s="83">
        <f t="shared" si="12"/>
        <v>35</v>
      </c>
      <c r="L53" s="50" t="s">
        <v>11</v>
      </c>
      <c r="M53" s="96">
        <f t="shared" ref="M53:T54" si="13">C2</f>
        <v>28</v>
      </c>
      <c r="N53" s="97">
        <f t="shared" si="13"/>
        <v>29</v>
      </c>
      <c r="O53" s="97">
        <f t="shared" si="13"/>
        <v>29.2</v>
      </c>
      <c r="P53" s="97">
        <f t="shared" si="13"/>
        <v>29.5</v>
      </c>
      <c r="Q53" s="97">
        <f t="shared" si="13"/>
        <v>30</v>
      </c>
      <c r="R53" s="97">
        <f t="shared" si="13"/>
        <v>31</v>
      </c>
      <c r="S53" s="97">
        <f t="shared" si="13"/>
        <v>32</v>
      </c>
      <c r="T53" s="98">
        <f t="shared" si="13"/>
        <v>35</v>
      </c>
    </row>
    <row r="54" spans="2:20" ht="15.75" thickBot="1" x14ac:dyDescent="0.3">
      <c r="B54" s="80" t="s">
        <v>12</v>
      </c>
      <c r="C54" s="12">
        <f>C3</f>
        <v>2</v>
      </c>
      <c r="D54" s="13">
        <f t="shared" ref="D54:J54" si="14">D3</f>
        <v>2.15</v>
      </c>
      <c r="E54" s="13">
        <f t="shared" si="14"/>
        <v>2.5</v>
      </c>
      <c r="F54" s="13">
        <f t="shared" si="14"/>
        <v>2.9</v>
      </c>
      <c r="G54" s="13">
        <f t="shared" si="14"/>
        <v>3</v>
      </c>
      <c r="H54" s="13">
        <f t="shared" si="14"/>
        <v>3.5</v>
      </c>
      <c r="I54" s="13">
        <f t="shared" si="14"/>
        <v>3.2</v>
      </c>
      <c r="J54" s="14">
        <f t="shared" si="14"/>
        <v>4</v>
      </c>
      <c r="L54" s="95" t="s">
        <v>12</v>
      </c>
      <c r="M54" s="9">
        <f t="shared" si="13"/>
        <v>2</v>
      </c>
      <c r="N54" s="10">
        <f t="shared" si="13"/>
        <v>2.15</v>
      </c>
      <c r="O54" s="10">
        <f t="shared" si="13"/>
        <v>2.5</v>
      </c>
      <c r="P54" s="10">
        <f t="shared" si="13"/>
        <v>2.9</v>
      </c>
      <c r="Q54" s="10">
        <f t="shared" si="13"/>
        <v>3</v>
      </c>
      <c r="R54" s="10">
        <f t="shared" si="13"/>
        <v>3.5</v>
      </c>
      <c r="S54" s="10">
        <f t="shared" si="13"/>
        <v>3.2</v>
      </c>
      <c r="T54" s="11">
        <f t="shared" si="13"/>
        <v>4</v>
      </c>
    </row>
    <row r="55" spans="2:20" ht="15.75" thickBot="1" x14ac:dyDescent="0.3">
      <c r="B55" s="84" t="s">
        <v>20</v>
      </c>
      <c r="C55" s="85">
        <f>POWER(C54,2)</f>
        <v>4</v>
      </c>
      <c r="D55" s="85">
        <f t="shared" ref="D55:J55" si="15">POWER(D54,2)</f>
        <v>4.6224999999999996</v>
      </c>
      <c r="E55" s="85">
        <f t="shared" si="15"/>
        <v>6.25</v>
      </c>
      <c r="F55" s="85">
        <f t="shared" si="15"/>
        <v>8.41</v>
      </c>
      <c r="G55" s="85">
        <f t="shared" si="15"/>
        <v>9</v>
      </c>
      <c r="H55" s="85">
        <f t="shared" si="15"/>
        <v>12.25</v>
      </c>
      <c r="I55" s="85">
        <f t="shared" si="15"/>
        <v>10.240000000000002</v>
      </c>
      <c r="J55" s="88">
        <f t="shared" si="15"/>
        <v>16</v>
      </c>
      <c r="L55" s="101" t="s">
        <v>35</v>
      </c>
      <c r="M55" s="59">
        <f>$J$69*POWER(M54,2)+$J$71*M54+$J$73</f>
        <v>28.464903370224235</v>
      </c>
      <c r="N55" s="99">
        <f t="shared" ref="N55:T55" si="16">$J$69*POWER(N54,2)+$J$71*N54+$J$73</f>
        <v>28.545415488048175</v>
      </c>
      <c r="O55" s="99">
        <f t="shared" si="16"/>
        <v>28.976873751658808</v>
      </c>
      <c r="P55" s="99">
        <f t="shared" si="16"/>
        <v>29.887563176393449</v>
      </c>
      <c r="Q55" s="99">
        <f t="shared" si="16"/>
        <v>30.184834576964189</v>
      </c>
      <c r="R55" s="99">
        <f t="shared" si="16"/>
        <v>32.088785846140382</v>
      </c>
      <c r="S55" s="99">
        <f t="shared" si="16"/>
        <v>30.862896231370168</v>
      </c>
      <c r="T55" s="100">
        <f t="shared" si="16"/>
        <v>34.68872755918737</v>
      </c>
    </row>
    <row r="56" spans="2:20" x14ac:dyDescent="0.25">
      <c r="B56" s="86" t="s">
        <v>27</v>
      </c>
      <c r="C56" s="87">
        <f>POWER(C54,3)</f>
        <v>8</v>
      </c>
      <c r="D56" s="87">
        <f t="shared" ref="D56:J56" si="17">POWER(D54,3)</f>
        <v>9.9383749999999988</v>
      </c>
      <c r="E56" s="87">
        <f t="shared" si="17"/>
        <v>15.625</v>
      </c>
      <c r="F56" s="87">
        <f t="shared" si="17"/>
        <v>24.388999999999999</v>
      </c>
      <c r="G56" s="87">
        <f t="shared" si="17"/>
        <v>27</v>
      </c>
      <c r="H56" s="87">
        <f t="shared" si="17"/>
        <v>42.875</v>
      </c>
      <c r="I56" s="87">
        <f t="shared" si="17"/>
        <v>32.768000000000008</v>
      </c>
      <c r="J56" s="89">
        <f t="shared" si="17"/>
        <v>64</v>
      </c>
    </row>
    <row r="57" spans="2:20" x14ac:dyDescent="0.25">
      <c r="B57" s="86" t="s">
        <v>28</v>
      </c>
      <c r="C57" s="87">
        <f>POWER(C54,4)</f>
        <v>16</v>
      </c>
      <c r="D57" s="87">
        <f t="shared" ref="D57:J57" si="18">POWER(D54,4)</f>
        <v>21.367506249999998</v>
      </c>
      <c r="E57" s="87">
        <f t="shared" si="18"/>
        <v>39.0625</v>
      </c>
      <c r="F57" s="87">
        <f t="shared" si="18"/>
        <v>70.728099999999998</v>
      </c>
      <c r="G57" s="87">
        <f t="shared" si="18"/>
        <v>81</v>
      </c>
      <c r="H57" s="87">
        <f t="shared" si="18"/>
        <v>150.0625</v>
      </c>
      <c r="I57" s="87">
        <f t="shared" si="18"/>
        <v>104.85760000000005</v>
      </c>
      <c r="J57" s="89">
        <f t="shared" si="18"/>
        <v>256</v>
      </c>
    </row>
    <row r="58" spans="2:20" x14ac:dyDescent="0.25">
      <c r="B58" s="86" t="s">
        <v>7</v>
      </c>
      <c r="C58" s="87">
        <f>C54*C53</f>
        <v>56</v>
      </c>
      <c r="D58" s="87">
        <f t="shared" ref="D58:J58" si="19">D54*D53</f>
        <v>62.349999999999994</v>
      </c>
      <c r="E58" s="87">
        <f t="shared" si="19"/>
        <v>73</v>
      </c>
      <c r="F58" s="87">
        <f t="shared" si="19"/>
        <v>85.55</v>
      </c>
      <c r="G58" s="87">
        <f t="shared" si="19"/>
        <v>90</v>
      </c>
      <c r="H58" s="87">
        <f t="shared" si="19"/>
        <v>108.5</v>
      </c>
      <c r="I58" s="87">
        <f t="shared" si="19"/>
        <v>102.4</v>
      </c>
      <c r="J58" s="89">
        <f t="shared" si="19"/>
        <v>140</v>
      </c>
    </row>
    <row r="59" spans="2:20" ht="15.75" thickBot="1" x14ac:dyDescent="0.3">
      <c r="B59" s="71" t="s">
        <v>29</v>
      </c>
      <c r="C59" s="12">
        <f>C55*C53</f>
        <v>112</v>
      </c>
      <c r="D59" s="12">
        <f t="shared" ref="D59:J59" si="20">D55*D53</f>
        <v>134.05249999999998</v>
      </c>
      <c r="E59" s="12">
        <f t="shared" si="20"/>
        <v>182.5</v>
      </c>
      <c r="F59" s="12">
        <f t="shared" si="20"/>
        <v>248.095</v>
      </c>
      <c r="G59" s="12">
        <f t="shared" si="20"/>
        <v>270</v>
      </c>
      <c r="H59" s="12">
        <f t="shared" si="20"/>
        <v>379.75</v>
      </c>
      <c r="I59" s="12">
        <f t="shared" si="20"/>
        <v>327.68000000000006</v>
      </c>
      <c r="J59" s="15">
        <f t="shared" si="20"/>
        <v>560</v>
      </c>
    </row>
    <row r="62" spans="2:20" x14ac:dyDescent="0.25">
      <c r="G62" s="60">
        <f>SUM(C57:J57)</f>
        <v>739.07820624999999</v>
      </c>
      <c r="H62" s="60">
        <f>SUM(C56:J56)</f>
        <v>224.59537500000002</v>
      </c>
      <c r="I62" s="60">
        <f>SUM(C55:J55)</f>
        <v>70.772500000000008</v>
      </c>
      <c r="J62" s="90">
        <f>SUM(C59:J59)</f>
        <v>2214.0775000000003</v>
      </c>
    </row>
    <row r="63" spans="2:20" x14ac:dyDescent="0.25">
      <c r="G63" s="60"/>
      <c r="H63" s="60"/>
      <c r="I63" s="60"/>
      <c r="J63" s="90"/>
    </row>
    <row r="64" spans="2:20" x14ac:dyDescent="0.25">
      <c r="G64" s="60">
        <f>SUM(C56:J56)</f>
        <v>224.59537500000002</v>
      </c>
      <c r="H64" s="60">
        <f>SUM(C55:J55)</f>
        <v>70.772500000000008</v>
      </c>
      <c r="I64" s="60">
        <f>SUM(C54:J54)</f>
        <v>23.25</v>
      </c>
      <c r="J64" s="90">
        <f>SUM(C58:J58)</f>
        <v>717.8</v>
      </c>
    </row>
    <row r="65" spans="2:10" x14ac:dyDescent="0.25">
      <c r="G65" s="7"/>
      <c r="H65" s="7"/>
      <c r="I65" s="7"/>
      <c r="J65" s="90"/>
    </row>
    <row r="66" spans="2:10" x14ac:dyDescent="0.25">
      <c r="G66" s="60">
        <f>SUM(C55:J55)</f>
        <v>70.772500000000008</v>
      </c>
      <c r="H66" s="60">
        <f>SUM(C54:J54)</f>
        <v>23.25</v>
      </c>
      <c r="I66" s="60">
        <v>8</v>
      </c>
      <c r="J66" s="90">
        <f>SUM(C53:J53)</f>
        <v>243.7</v>
      </c>
    </row>
    <row r="68" spans="2:10" ht="15.75" thickBot="1" x14ac:dyDescent="0.3"/>
    <row r="69" spans="2:10" ht="15.75" thickBot="1" x14ac:dyDescent="0.3">
      <c r="C69" s="60">
        <f>G62</f>
        <v>739.07820624999999</v>
      </c>
      <c r="D69" s="60">
        <f>H62</f>
        <v>224.59537500000002</v>
      </c>
      <c r="E69" s="60">
        <f>I62</f>
        <v>70.772500000000008</v>
      </c>
      <c r="I69" s="93" t="s">
        <v>34</v>
      </c>
      <c r="J69" s="94">
        <f>G74/G70</f>
        <v>1.3919808877416142</v>
      </c>
    </row>
    <row r="70" spans="2:10" ht="15.75" thickBot="1" x14ac:dyDescent="0.3">
      <c r="B70" s="55" t="s">
        <v>21</v>
      </c>
      <c r="C70" s="60">
        <f>G64</f>
        <v>224.59537500000002</v>
      </c>
      <c r="D70" s="60">
        <f>H64</f>
        <v>70.772500000000008</v>
      </c>
      <c r="E70" s="60">
        <f>I64</f>
        <v>23.25</v>
      </c>
      <c r="F70" s="55" t="s">
        <v>30</v>
      </c>
      <c r="G70" s="103">
        <f>MDETERM(C69:E71)</f>
        <v>32.838610000004302</v>
      </c>
    </row>
    <row r="71" spans="2:10" ht="15.75" thickBot="1" x14ac:dyDescent="0.3">
      <c r="C71" s="60">
        <f>G66</f>
        <v>70.772500000000008</v>
      </c>
      <c r="D71" s="60">
        <f t="shared" ref="D71:E71" si="21">H66</f>
        <v>23.25</v>
      </c>
      <c r="E71" s="60">
        <f t="shared" si="21"/>
        <v>8</v>
      </c>
      <c r="I71" s="93" t="s">
        <v>33</v>
      </c>
      <c r="J71" s="94">
        <f>G78/G70</f>
        <v>-5.2399732319681185</v>
      </c>
    </row>
    <row r="72" spans="2:10" ht="15.75" thickBot="1" x14ac:dyDescent="0.3"/>
    <row r="73" spans="2:10" ht="15.75" thickBot="1" x14ac:dyDescent="0.3">
      <c r="C73" s="60">
        <f>J62</f>
        <v>2214.0775000000003</v>
      </c>
      <c r="D73" s="60">
        <f>H62</f>
        <v>224.59537500000002</v>
      </c>
      <c r="E73" s="60">
        <f>I62</f>
        <v>70.772500000000008</v>
      </c>
      <c r="I73" s="93" t="s">
        <v>32</v>
      </c>
      <c r="J73" s="94">
        <f>G82/G70</f>
        <v>33.376926283194017</v>
      </c>
    </row>
    <row r="74" spans="2:10" ht="15.75" thickBot="1" x14ac:dyDescent="0.3">
      <c r="B74" s="55" t="s">
        <v>22</v>
      </c>
      <c r="C74" s="60">
        <f>J64</f>
        <v>717.8</v>
      </c>
      <c r="D74" s="60">
        <f>H64</f>
        <v>70.772500000000008</v>
      </c>
      <c r="E74" s="60">
        <f>I64</f>
        <v>23.25</v>
      </c>
      <c r="F74" s="55" t="s">
        <v>30</v>
      </c>
      <c r="G74" s="104">
        <f>MDETERM(C73:E75)</f>
        <v>45.710717500006638</v>
      </c>
    </row>
    <row r="75" spans="2:10" x14ac:dyDescent="0.25">
      <c r="C75" s="60">
        <f>J66</f>
        <v>243.7</v>
      </c>
      <c r="D75" s="60">
        <f>H66</f>
        <v>23.25</v>
      </c>
      <c r="E75" s="60">
        <f>I66</f>
        <v>8</v>
      </c>
    </row>
    <row r="77" spans="2:10" ht="15.75" thickBot="1" x14ac:dyDescent="0.3">
      <c r="C77" s="60">
        <f>G62</f>
        <v>739.07820624999999</v>
      </c>
      <c r="D77" s="60">
        <f>J62</f>
        <v>2214.0775000000003</v>
      </c>
      <c r="E77" s="60">
        <f>I62</f>
        <v>70.772500000000008</v>
      </c>
    </row>
    <row r="78" spans="2:10" ht="15.75" thickBot="1" x14ac:dyDescent="0.3">
      <c r="B78" s="55" t="s">
        <v>23</v>
      </c>
      <c r="C78" s="60">
        <f>G64</f>
        <v>224.59537500000002</v>
      </c>
      <c r="D78" s="60">
        <f>J64</f>
        <v>717.8</v>
      </c>
      <c r="E78" s="60">
        <f>I64</f>
        <v>23.25</v>
      </c>
      <c r="F78" s="55" t="s">
        <v>30</v>
      </c>
      <c r="G78" s="104">
        <f>MDETERM(C77:E79)</f>
        <v>-172.07343737506312</v>
      </c>
    </row>
    <row r="79" spans="2:10" x14ac:dyDescent="0.25">
      <c r="C79" s="60">
        <f>G66</f>
        <v>70.772500000000008</v>
      </c>
      <c r="D79" s="60">
        <f>J66</f>
        <v>243.7</v>
      </c>
      <c r="E79" s="60">
        <f>I66</f>
        <v>8</v>
      </c>
    </row>
    <row r="81" spans="2:11" ht="15.75" thickBot="1" x14ac:dyDescent="0.3">
      <c r="C81" s="60">
        <f>G62</f>
        <v>739.07820624999999</v>
      </c>
      <c r="D81" s="60">
        <f>H62</f>
        <v>224.59537500000002</v>
      </c>
      <c r="E81" s="60">
        <f>J62</f>
        <v>2214.0775000000003</v>
      </c>
    </row>
    <row r="82" spans="2:11" ht="15.75" thickBot="1" x14ac:dyDescent="0.3">
      <c r="B82" s="55" t="s">
        <v>31</v>
      </c>
      <c r="C82" s="60">
        <f>G64</f>
        <v>224.59537500000002</v>
      </c>
      <c r="D82" s="60">
        <f>H64</f>
        <v>70.772500000000008</v>
      </c>
      <c r="E82" s="60">
        <f>J64</f>
        <v>717.8</v>
      </c>
      <c r="F82" s="55" t="s">
        <v>30</v>
      </c>
      <c r="G82" s="104">
        <f>MDETERM(C81:E83)</f>
        <v>1096.0518652127014</v>
      </c>
    </row>
    <row r="83" spans="2:11" x14ac:dyDescent="0.25">
      <c r="C83" s="60">
        <f>G66</f>
        <v>70.772500000000008</v>
      </c>
      <c r="D83" s="60">
        <f>H66</f>
        <v>23.25</v>
      </c>
      <c r="E83" s="60">
        <f>J66</f>
        <v>243.7</v>
      </c>
    </row>
    <row r="85" spans="2:11" x14ac:dyDescent="0.25">
      <c r="K85" s="6"/>
    </row>
    <row r="86" spans="2:11" x14ac:dyDescent="0.25">
      <c r="K86" s="6"/>
    </row>
    <row r="87" spans="2:11" x14ac:dyDescent="0.25">
      <c r="K87" s="6"/>
    </row>
  </sheetData>
  <sheetProtection algorithmName="SHA-512" hashValue="Ur/cttIQ3ubDybH2ytfPU0LH+ItW9Qr2VFSi5HglSArFZrwlxCEt2JCahS6ky6kt+53GXIOTQUtr17gbOXZCbA==" saltValue="GAWhCKjVTsCqDXBWkmypjQ==" spinCount="100000" sheet="1" formatCells="0" formatColumns="0" formatRows="0" insertColumns="0" insertRows="0" insertHyperlinks="0" deleteColumns="0" deleteRows="0" sort="0" autoFilter="0" pivotTables="0"/>
  <mergeCells count="2">
    <mergeCell ref="B51:D51"/>
    <mergeCell ref="B31:D31"/>
  </mergeCells>
  <pageMargins left="0.7" right="0.7" top="0.75" bottom="0.75" header="0.3" footer="0.3"/>
  <pageSetup paperSize="9" orientation="portrait" horizontalDpi="4294967293" verticalDpi="0" r:id="rId1"/>
  <ignoredErrors>
    <ignoredError sqref="D77:D7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Завдання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2020-12-08T14:10:58Z</dcterms:modified>
</cp:coreProperties>
</file>