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Personal_projects/Lucky21/"/>
    </mc:Choice>
  </mc:AlternateContent>
  <xr:revisionPtr revIDLastSave="0" documentId="13_ncr:1_{9FCB8932-45F5-954F-844A-1FB7E6584A52}" xr6:coauthVersionLast="47" xr6:coauthVersionMax="47" xr10:uidLastSave="{00000000-0000-0000-0000-000000000000}"/>
  <bookViews>
    <workbookView xWindow="0" yWindow="740" windowWidth="34560" windowHeight="21600" activeTab="1" xr2:uid="{986F8C3E-8B06-AD44-BE58-4DD3802220EA}"/>
  </bookViews>
  <sheets>
    <sheet name="Calculations" sheetId="1" r:id="rId1"/>
    <sheet name="Game pricing - 20" sheetId="2" r:id="rId2"/>
    <sheet name="Game pricing - 100" sheetId="5" r:id="rId3"/>
    <sheet name="Game pricing - 1000" sheetId="4" r:id="rId4"/>
    <sheet name="Game pricing - 10000" sheetId="3" r:id="rId5"/>
    <sheet name="7 x 7" sheetId="7" r:id="rId6"/>
    <sheet name="10 x 10 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10" i="1" s="1"/>
  <c r="V29" i="2"/>
  <c r="U29" i="2"/>
  <c r="U19" i="2"/>
  <c r="V19" i="2" s="1"/>
  <c r="V9" i="2"/>
  <c r="U15" i="3"/>
  <c r="U25" i="3" s="1"/>
  <c r="U35" i="3" s="1"/>
  <c r="E12" i="6"/>
  <c r="F12" i="6" s="1"/>
  <c r="G12" i="6" s="1"/>
  <c r="E13" i="6"/>
  <c r="F13" i="6"/>
  <c r="G13" i="6" s="1"/>
  <c r="E14" i="6"/>
  <c r="F14" i="6"/>
  <c r="G14" i="6" s="1"/>
  <c r="E5" i="6"/>
  <c r="E6" i="6" s="1"/>
  <c r="D5" i="6"/>
  <c r="D6" i="6" s="1"/>
  <c r="D7" i="6" s="1"/>
  <c r="D8" i="6" s="1"/>
  <c r="D9" i="6" s="1"/>
  <c r="D10" i="6" s="1"/>
  <c r="D11" i="6" s="1"/>
  <c r="D12" i="6" s="1"/>
  <c r="E6" i="7"/>
  <c r="E7" i="7" s="1"/>
  <c r="E5" i="7"/>
  <c r="D5" i="7"/>
  <c r="D6" i="7" s="1"/>
  <c r="D7" i="7" s="1"/>
  <c r="D8" i="7" s="1"/>
  <c r="D9" i="7" s="1"/>
  <c r="D10" i="7" s="1"/>
  <c r="E13" i="3"/>
  <c r="K13" i="3" s="1"/>
  <c r="D13" i="3"/>
  <c r="D23" i="3" s="1"/>
  <c r="U14" i="3"/>
  <c r="U24" i="3" s="1"/>
  <c r="U34" i="3" s="1"/>
  <c r="V14" i="3"/>
  <c r="V24" i="3" s="1"/>
  <c r="V15" i="3"/>
  <c r="U16" i="3"/>
  <c r="U26" i="3" s="1"/>
  <c r="U36" i="3" s="1"/>
  <c r="V16" i="3"/>
  <c r="V26" i="3" s="1"/>
  <c r="U17" i="3"/>
  <c r="U27" i="3" s="1"/>
  <c r="U37" i="3" s="1"/>
  <c r="V17" i="3"/>
  <c r="V27" i="3" s="1"/>
  <c r="U18" i="3"/>
  <c r="U28" i="3" s="1"/>
  <c r="U38" i="3" s="1"/>
  <c r="V18" i="3"/>
  <c r="U19" i="3"/>
  <c r="U29" i="3" s="1"/>
  <c r="U39" i="3" s="1"/>
  <c r="V19" i="3"/>
  <c r="V13" i="3"/>
  <c r="V23" i="3" s="1"/>
  <c r="U13" i="3"/>
  <c r="U23" i="3" s="1"/>
  <c r="U33" i="3" s="1"/>
  <c r="W6" i="3"/>
  <c r="W7" i="3"/>
  <c r="W8" i="3"/>
  <c r="W9" i="3"/>
  <c r="V39" i="4"/>
  <c r="U39" i="4"/>
  <c r="V38" i="4"/>
  <c r="U38" i="4"/>
  <c r="V37" i="4"/>
  <c r="U37" i="4"/>
  <c r="V36" i="4"/>
  <c r="U36" i="4"/>
  <c r="V35" i="4"/>
  <c r="U35" i="4"/>
  <c r="V34" i="4"/>
  <c r="V33" i="4"/>
  <c r="U33" i="4"/>
  <c r="V29" i="4"/>
  <c r="U29" i="4"/>
  <c r="V28" i="4"/>
  <c r="U28" i="4"/>
  <c r="V27" i="4"/>
  <c r="W27" i="4" s="1"/>
  <c r="U27" i="4"/>
  <c r="V26" i="4"/>
  <c r="U26" i="4"/>
  <c r="V25" i="4"/>
  <c r="U25" i="4"/>
  <c r="V24" i="4"/>
  <c r="V23" i="4"/>
  <c r="U23" i="4"/>
  <c r="U14" i="4"/>
  <c r="U24" i="4" s="1"/>
  <c r="V14" i="4"/>
  <c r="U15" i="4"/>
  <c r="V15" i="4"/>
  <c r="U16" i="4"/>
  <c r="V16" i="4"/>
  <c r="U17" i="4"/>
  <c r="V17" i="4"/>
  <c r="W17" i="4" s="1"/>
  <c r="U18" i="4"/>
  <c r="V18" i="4"/>
  <c r="W18" i="4" s="1"/>
  <c r="U19" i="4"/>
  <c r="V19" i="4"/>
  <c r="V13" i="4"/>
  <c r="U13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D14" i="4"/>
  <c r="E14" i="4"/>
  <c r="D15" i="4"/>
  <c r="E15" i="4"/>
  <c r="D16" i="4"/>
  <c r="E16" i="4"/>
  <c r="D17" i="4"/>
  <c r="E17" i="4"/>
  <c r="D18" i="4"/>
  <c r="E18" i="4"/>
  <c r="D19" i="4"/>
  <c r="E19" i="4"/>
  <c r="E13" i="4"/>
  <c r="D13" i="4"/>
  <c r="E9" i="5"/>
  <c r="W39" i="4"/>
  <c r="W38" i="4"/>
  <c r="W37" i="4"/>
  <c r="W36" i="4"/>
  <c r="W29" i="4"/>
  <c r="W28" i="4"/>
  <c r="W26" i="4"/>
  <c r="W19" i="4"/>
  <c r="W16" i="4"/>
  <c r="X6" i="4"/>
  <c r="X8" i="4"/>
  <c r="X9" i="4"/>
  <c r="W6" i="4"/>
  <c r="W7" i="4"/>
  <c r="X7" i="4" s="1"/>
  <c r="W8" i="4"/>
  <c r="W9" i="4"/>
  <c r="U39" i="5"/>
  <c r="U38" i="5"/>
  <c r="U37" i="5"/>
  <c r="U36" i="5"/>
  <c r="U33" i="5"/>
  <c r="U29" i="5"/>
  <c r="U28" i="5"/>
  <c r="U27" i="5"/>
  <c r="U26" i="5"/>
  <c r="U23" i="5"/>
  <c r="U14" i="5"/>
  <c r="U24" i="5" s="1"/>
  <c r="U34" i="5" s="1"/>
  <c r="U15" i="5"/>
  <c r="U25" i="5" s="1"/>
  <c r="U16" i="5"/>
  <c r="U17" i="5"/>
  <c r="U18" i="5"/>
  <c r="U19" i="5"/>
  <c r="W19" i="5" s="1"/>
  <c r="U13" i="5"/>
  <c r="W26" i="5"/>
  <c r="W18" i="5"/>
  <c r="W17" i="5"/>
  <c r="W16" i="5"/>
  <c r="W6" i="5"/>
  <c r="W7" i="5"/>
  <c r="W8" i="5"/>
  <c r="W9" i="5"/>
  <c r="V24" i="5"/>
  <c r="E39" i="5"/>
  <c r="E38" i="5"/>
  <c r="E37" i="5"/>
  <c r="E36" i="5"/>
  <c r="E35" i="5"/>
  <c r="E34" i="5"/>
  <c r="E33" i="5"/>
  <c r="E29" i="5"/>
  <c r="E28" i="5"/>
  <c r="E27" i="5"/>
  <c r="E26" i="5"/>
  <c r="E25" i="5"/>
  <c r="E24" i="5"/>
  <c r="E23" i="5"/>
  <c r="E14" i="5"/>
  <c r="E15" i="5"/>
  <c r="E16" i="5"/>
  <c r="E17" i="5"/>
  <c r="E18" i="5"/>
  <c r="E19" i="5"/>
  <c r="E13" i="5"/>
  <c r="D13" i="5"/>
  <c r="J13" i="5" s="1"/>
  <c r="V39" i="5"/>
  <c r="V38" i="5"/>
  <c r="V37" i="5"/>
  <c r="V36" i="5"/>
  <c r="V33" i="5"/>
  <c r="V29" i="5"/>
  <c r="W29" i="5"/>
  <c r="V28" i="5"/>
  <c r="W28" i="5"/>
  <c r="V27" i="5"/>
  <c r="V26" i="5"/>
  <c r="W36" i="5"/>
  <c r="V23" i="5"/>
  <c r="V14" i="5"/>
  <c r="V34" i="5" s="1"/>
  <c r="V15" i="5"/>
  <c r="V25" i="5" s="1"/>
  <c r="V35" i="5" s="1"/>
  <c r="V16" i="5"/>
  <c r="V17" i="5"/>
  <c r="V18" i="5"/>
  <c r="V19" i="5"/>
  <c r="V13" i="5"/>
  <c r="K33" i="5"/>
  <c r="C29" i="5"/>
  <c r="C39" i="5" s="1"/>
  <c r="C26" i="5"/>
  <c r="C36" i="5" s="1"/>
  <c r="C24" i="5"/>
  <c r="C34" i="5" s="1"/>
  <c r="C19" i="5"/>
  <c r="C18" i="5"/>
  <c r="C28" i="5" s="1"/>
  <c r="C38" i="5" s="1"/>
  <c r="C17" i="5"/>
  <c r="C27" i="5" s="1"/>
  <c r="C37" i="5" s="1"/>
  <c r="C16" i="5"/>
  <c r="C15" i="5"/>
  <c r="C25" i="5" s="1"/>
  <c r="C35" i="5" s="1"/>
  <c r="C14" i="5"/>
  <c r="C13" i="5"/>
  <c r="C23" i="5" s="1"/>
  <c r="C33" i="5" s="1"/>
  <c r="E5" i="5"/>
  <c r="K4" i="5"/>
  <c r="E4" i="5"/>
  <c r="K14" i="5" s="1"/>
  <c r="D4" i="5"/>
  <c r="D5" i="5" s="1"/>
  <c r="D15" i="5" s="1"/>
  <c r="D25" i="5" s="1"/>
  <c r="D35" i="5" s="1"/>
  <c r="K3" i="5"/>
  <c r="J3" i="5"/>
  <c r="H3" i="5"/>
  <c r="N3" i="5" s="1"/>
  <c r="F3" i="5"/>
  <c r="J13" i="3"/>
  <c r="H13" i="3"/>
  <c r="N13" i="3" s="1"/>
  <c r="F13" i="3"/>
  <c r="G13" i="3" s="1"/>
  <c r="M13" i="3" s="1"/>
  <c r="E4" i="3"/>
  <c r="E14" i="3" s="1"/>
  <c r="E24" i="3" s="1"/>
  <c r="E34" i="3" s="1"/>
  <c r="D4" i="3"/>
  <c r="D5" i="3" s="1"/>
  <c r="D15" i="3" s="1"/>
  <c r="D25" i="3" s="1"/>
  <c r="D35" i="3" s="1"/>
  <c r="J35" i="3" s="1"/>
  <c r="K3" i="3"/>
  <c r="J3" i="3"/>
  <c r="H3" i="3"/>
  <c r="N3" i="3" s="1"/>
  <c r="F3" i="3"/>
  <c r="F4" i="3" s="1"/>
  <c r="F5" i="3" s="1"/>
  <c r="C39" i="4"/>
  <c r="C38" i="4"/>
  <c r="C37" i="4"/>
  <c r="C36" i="4"/>
  <c r="C35" i="4"/>
  <c r="J34" i="4"/>
  <c r="C34" i="4"/>
  <c r="K33" i="4"/>
  <c r="J33" i="4"/>
  <c r="H33" i="4"/>
  <c r="C33" i="4"/>
  <c r="C29" i="4"/>
  <c r="C28" i="4"/>
  <c r="C18" i="4"/>
  <c r="C19" i="4"/>
  <c r="C14" i="4"/>
  <c r="C24" i="4" s="1"/>
  <c r="C15" i="4"/>
  <c r="C25" i="4" s="1"/>
  <c r="C16" i="4"/>
  <c r="C26" i="4" s="1"/>
  <c r="C17" i="4"/>
  <c r="C27" i="4" s="1"/>
  <c r="C13" i="4"/>
  <c r="C23" i="4" s="1"/>
  <c r="AA25" i="2"/>
  <c r="AA26" i="2"/>
  <c r="AA27" i="2"/>
  <c r="AA28" i="2"/>
  <c r="AA29" i="2"/>
  <c r="AA24" i="2"/>
  <c r="U15" i="2"/>
  <c r="U16" i="2" s="1"/>
  <c r="U17" i="2" s="1"/>
  <c r="U18" i="2" s="1"/>
  <c r="E4" i="4"/>
  <c r="K14" i="4" s="1"/>
  <c r="D4" i="4"/>
  <c r="K3" i="4"/>
  <c r="J3" i="4"/>
  <c r="H3" i="4"/>
  <c r="F3" i="4"/>
  <c r="G3" i="4" s="1"/>
  <c r="M3" i="4" s="1"/>
  <c r="F4" i="2"/>
  <c r="G4" i="2" s="1"/>
  <c r="M4" i="2" s="1"/>
  <c r="U25" i="2"/>
  <c r="V24" i="2"/>
  <c r="E14" i="2"/>
  <c r="D14" i="2"/>
  <c r="D24" i="2" s="1"/>
  <c r="J24" i="2" s="1"/>
  <c r="V14" i="2"/>
  <c r="J4" i="2"/>
  <c r="H4" i="2"/>
  <c r="N4" i="2" s="1"/>
  <c r="K4" i="2"/>
  <c r="E5" i="2"/>
  <c r="E15" i="2" s="1"/>
  <c r="D5" i="2"/>
  <c r="D15" i="2" s="1"/>
  <c r="D25" i="2" s="1"/>
  <c r="J25" i="2" s="1"/>
  <c r="V4" i="2"/>
  <c r="C11" i="1"/>
  <c r="U5" i="2"/>
  <c r="U6" i="2" s="1"/>
  <c r="U7" i="2" s="1"/>
  <c r="U8" i="2" s="1"/>
  <c r="D13" i="6" l="1"/>
  <c r="H12" i="6"/>
  <c r="H6" i="6"/>
  <c r="E7" i="6"/>
  <c r="E8" i="7"/>
  <c r="H7" i="7"/>
  <c r="H6" i="7"/>
  <c r="V25" i="3"/>
  <c r="V35" i="3" s="1"/>
  <c r="W18" i="3"/>
  <c r="W19" i="3"/>
  <c r="V33" i="3"/>
  <c r="V34" i="3"/>
  <c r="W34" i="3" s="1"/>
  <c r="W24" i="3"/>
  <c r="V29" i="3"/>
  <c r="V39" i="3" s="1"/>
  <c r="W39" i="3" s="1"/>
  <c r="V36" i="3"/>
  <c r="W36" i="3" s="1"/>
  <c r="W26" i="3"/>
  <c r="V37" i="3"/>
  <c r="W37" i="3" s="1"/>
  <c r="W27" i="3"/>
  <c r="V28" i="3"/>
  <c r="W16" i="3"/>
  <c r="W17" i="3"/>
  <c r="E23" i="3"/>
  <c r="K34" i="3"/>
  <c r="J23" i="3"/>
  <c r="D33" i="3"/>
  <c r="D14" i="3"/>
  <c r="H14" i="3" s="1"/>
  <c r="K14" i="3"/>
  <c r="R13" i="3"/>
  <c r="Y13" i="3" s="1"/>
  <c r="W14" i="4"/>
  <c r="W24" i="4"/>
  <c r="U34" i="4"/>
  <c r="W34" i="4" s="1"/>
  <c r="D14" i="5"/>
  <c r="D24" i="5" s="1"/>
  <c r="D34" i="5" s="1"/>
  <c r="J34" i="5" s="1"/>
  <c r="D23" i="5"/>
  <c r="U35" i="5"/>
  <c r="W37" i="5"/>
  <c r="W27" i="5"/>
  <c r="W38" i="5"/>
  <c r="W39" i="5"/>
  <c r="H4" i="5"/>
  <c r="N4" i="5" s="1"/>
  <c r="J5" i="5"/>
  <c r="D6" i="5"/>
  <c r="J4" i="5"/>
  <c r="J35" i="5"/>
  <c r="E6" i="5"/>
  <c r="K5" i="5"/>
  <c r="F4" i="5"/>
  <c r="G3" i="5"/>
  <c r="M3" i="5" s="1"/>
  <c r="H5" i="5"/>
  <c r="R3" i="5"/>
  <c r="Y3" i="5" s="1"/>
  <c r="L3" i="5"/>
  <c r="P3" i="5" s="1"/>
  <c r="H13" i="5"/>
  <c r="K13" i="5"/>
  <c r="J15" i="5"/>
  <c r="H15" i="5"/>
  <c r="F13" i="5"/>
  <c r="K24" i="3"/>
  <c r="J25" i="3"/>
  <c r="J15" i="3"/>
  <c r="I13" i="3"/>
  <c r="O13" i="3" s="1"/>
  <c r="Q13" i="3" s="1"/>
  <c r="L13" i="3"/>
  <c r="P13" i="3" s="1"/>
  <c r="F14" i="3"/>
  <c r="G14" i="3" s="1"/>
  <c r="R3" i="3"/>
  <c r="Y3" i="3" s="1"/>
  <c r="E5" i="3"/>
  <c r="E15" i="3" s="1"/>
  <c r="E25" i="3" s="1"/>
  <c r="E35" i="3" s="1"/>
  <c r="H35" i="3" s="1"/>
  <c r="K4" i="3"/>
  <c r="L3" i="3"/>
  <c r="L4" i="3"/>
  <c r="M4" i="3"/>
  <c r="H4" i="3"/>
  <c r="N4" i="3" s="1"/>
  <c r="J4" i="3"/>
  <c r="J5" i="3"/>
  <c r="D6" i="3"/>
  <c r="L5" i="3"/>
  <c r="F6" i="3"/>
  <c r="G4" i="3"/>
  <c r="G3" i="3"/>
  <c r="M3" i="3" s="1"/>
  <c r="J14" i="4"/>
  <c r="N33" i="4"/>
  <c r="J36" i="4"/>
  <c r="J14" i="2"/>
  <c r="U26" i="2"/>
  <c r="H14" i="2"/>
  <c r="K15" i="2"/>
  <c r="E25" i="2"/>
  <c r="K25" i="2" s="1"/>
  <c r="R25" i="2" s="1"/>
  <c r="Y25" i="2" s="1"/>
  <c r="K14" i="2"/>
  <c r="R14" i="2" s="1"/>
  <c r="Y14" i="2" s="1"/>
  <c r="H25" i="2"/>
  <c r="N25" i="2" s="1"/>
  <c r="E24" i="2"/>
  <c r="K24" i="2" s="1"/>
  <c r="L3" i="4"/>
  <c r="P3" i="4" s="1"/>
  <c r="K13" i="4"/>
  <c r="I3" i="4"/>
  <c r="O3" i="4" s="1"/>
  <c r="F4" i="4"/>
  <c r="F14" i="4" s="1"/>
  <c r="D5" i="4"/>
  <c r="D6" i="4" s="1"/>
  <c r="J4" i="4"/>
  <c r="N3" i="4"/>
  <c r="E5" i="4"/>
  <c r="E6" i="4" s="1"/>
  <c r="K4" i="4"/>
  <c r="J13" i="4"/>
  <c r="H13" i="4"/>
  <c r="H14" i="4"/>
  <c r="H4" i="4"/>
  <c r="F13" i="4"/>
  <c r="F5" i="2"/>
  <c r="G5" i="2" s="1"/>
  <c r="F14" i="2"/>
  <c r="L4" i="2"/>
  <c r="P4" i="2" s="1"/>
  <c r="V26" i="2"/>
  <c r="V25" i="2"/>
  <c r="N14" i="2"/>
  <c r="H15" i="2"/>
  <c r="N15" i="2" s="1"/>
  <c r="J15" i="2"/>
  <c r="V15" i="2"/>
  <c r="R4" i="2"/>
  <c r="Y4" i="2" s="1"/>
  <c r="J5" i="2"/>
  <c r="I4" i="2"/>
  <c r="O4" i="2" s="1"/>
  <c r="Q4" i="2" s="1"/>
  <c r="H5" i="2"/>
  <c r="K5" i="2"/>
  <c r="E6" i="2"/>
  <c r="E16" i="2" s="1"/>
  <c r="D6" i="2"/>
  <c r="D16" i="2" s="1"/>
  <c r="V8" i="2"/>
  <c r="V7" i="2"/>
  <c r="V6" i="2"/>
  <c r="V5" i="2"/>
  <c r="D11" i="1"/>
  <c r="E11" i="1"/>
  <c r="C12" i="1"/>
  <c r="W4" i="4" l="1"/>
  <c r="X4" i="4" s="1"/>
  <c r="W14" i="5"/>
  <c r="W19" i="2"/>
  <c r="W4" i="5"/>
  <c r="W4" i="3"/>
  <c r="W14" i="3"/>
  <c r="H13" i="6"/>
  <c r="D14" i="6"/>
  <c r="H14" i="6" s="1"/>
  <c r="E8" i="6"/>
  <c r="H7" i="6"/>
  <c r="E9" i="7"/>
  <c r="H8" i="7"/>
  <c r="W29" i="3"/>
  <c r="K23" i="3"/>
  <c r="E33" i="3"/>
  <c r="H33" i="3" s="1"/>
  <c r="N33" i="3" s="1"/>
  <c r="V38" i="3"/>
  <c r="W38" i="3" s="1"/>
  <c r="W28" i="3"/>
  <c r="H23" i="3"/>
  <c r="N23" i="3" s="1"/>
  <c r="M5" i="3"/>
  <c r="P5" i="3" s="1"/>
  <c r="F23" i="3"/>
  <c r="H25" i="3"/>
  <c r="N25" i="3" s="1"/>
  <c r="K25" i="3"/>
  <c r="K15" i="3"/>
  <c r="K5" i="3"/>
  <c r="E6" i="3"/>
  <c r="E16" i="3" s="1"/>
  <c r="E26" i="3" s="1"/>
  <c r="E36" i="3" s="1"/>
  <c r="K36" i="3" s="1"/>
  <c r="K35" i="3"/>
  <c r="H5" i="3"/>
  <c r="N5" i="3" s="1"/>
  <c r="R5" i="3" s="1"/>
  <c r="Y5" i="3" s="1"/>
  <c r="G5" i="3"/>
  <c r="H15" i="3"/>
  <c r="N15" i="3" s="1"/>
  <c r="J33" i="3"/>
  <c r="D24" i="3"/>
  <c r="J14" i="3"/>
  <c r="D7" i="3"/>
  <c r="D17" i="3" s="1"/>
  <c r="D27" i="3" s="1"/>
  <c r="D37" i="3" s="1"/>
  <c r="D16" i="3"/>
  <c r="D26" i="3" s="1"/>
  <c r="D36" i="3" s="1"/>
  <c r="J36" i="3" s="1"/>
  <c r="J6" i="5"/>
  <c r="D16" i="5"/>
  <c r="D26" i="5" s="1"/>
  <c r="D36" i="5" s="1"/>
  <c r="H14" i="5"/>
  <c r="N14" i="5" s="1"/>
  <c r="J14" i="5"/>
  <c r="J24" i="5"/>
  <c r="R4" i="5"/>
  <c r="Y4" i="5" s="1"/>
  <c r="J23" i="5"/>
  <c r="D33" i="5"/>
  <c r="W34" i="5"/>
  <c r="W24" i="5"/>
  <c r="D7" i="5"/>
  <c r="D17" i="5" s="1"/>
  <c r="D27" i="5" s="1"/>
  <c r="D37" i="5" s="1"/>
  <c r="H6" i="5"/>
  <c r="N6" i="5" s="1"/>
  <c r="F24" i="4"/>
  <c r="F34" i="4" s="1"/>
  <c r="L34" i="4" s="1"/>
  <c r="G13" i="4"/>
  <c r="M13" i="4" s="1"/>
  <c r="F23" i="4"/>
  <c r="F33" i="4" s="1"/>
  <c r="J36" i="5"/>
  <c r="K23" i="5"/>
  <c r="H23" i="5"/>
  <c r="M4" i="5"/>
  <c r="F14" i="5"/>
  <c r="G4" i="5"/>
  <c r="I4" i="5" s="1"/>
  <c r="O4" i="5" s="1"/>
  <c r="L4" i="5"/>
  <c r="P4" i="5" s="1"/>
  <c r="F5" i="5"/>
  <c r="F23" i="5"/>
  <c r="L13" i="5"/>
  <c r="J16" i="5"/>
  <c r="H16" i="5"/>
  <c r="N5" i="5"/>
  <c r="R5" i="5" s="1"/>
  <c r="Y5" i="5" s="1"/>
  <c r="N13" i="5"/>
  <c r="R13" i="5" s="1"/>
  <c r="Y13" i="5" s="1"/>
  <c r="J25" i="5"/>
  <c r="N15" i="5"/>
  <c r="K15" i="5"/>
  <c r="G13" i="5"/>
  <c r="M13" i="5" s="1"/>
  <c r="P13" i="5" s="1"/>
  <c r="I3" i="5"/>
  <c r="O3" i="5" s="1"/>
  <c r="Q3" i="5" s="1"/>
  <c r="S3" i="5" s="1"/>
  <c r="E7" i="5"/>
  <c r="K6" i="5"/>
  <c r="N35" i="3"/>
  <c r="I14" i="3"/>
  <c r="O14" i="3" s="1"/>
  <c r="N14" i="3"/>
  <c r="M14" i="3"/>
  <c r="F15" i="3"/>
  <c r="L14" i="3"/>
  <c r="P14" i="3" s="1"/>
  <c r="S13" i="3"/>
  <c r="I5" i="3"/>
  <c r="O5" i="3" s="1"/>
  <c r="J6" i="3"/>
  <c r="R4" i="3"/>
  <c r="Y4" i="3" s="1"/>
  <c r="P4" i="3"/>
  <c r="P3" i="3"/>
  <c r="I4" i="3"/>
  <c r="O4" i="3" s="1"/>
  <c r="Q4" i="3" s="1"/>
  <c r="I3" i="3"/>
  <c r="O3" i="3" s="1"/>
  <c r="Q3" i="3" s="1"/>
  <c r="F7" i="3"/>
  <c r="F8" i="3" s="1"/>
  <c r="F9" i="3" s="1"/>
  <c r="L6" i="3"/>
  <c r="D8" i="3"/>
  <c r="E7" i="3"/>
  <c r="J35" i="4"/>
  <c r="R33" i="4"/>
  <c r="Y33" i="4" s="1"/>
  <c r="J37" i="4"/>
  <c r="K6" i="4"/>
  <c r="E7" i="4"/>
  <c r="E8" i="4" s="1"/>
  <c r="H6" i="4"/>
  <c r="D7" i="4"/>
  <c r="D8" i="4" s="1"/>
  <c r="J6" i="4"/>
  <c r="L14" i="4"/>
  <c r="W14" i="2"/>
  <c r="W15" i="2"/>
  <c r="J16" i="2"/>
  <c r="D26" i="2"/>
  <c r="J26" i="2" s="1"/>
  <c r="U27" i="2"/>
  <c r="F15" i="2"/>
  <c r="F25" i="2" s="1"/>
  <c r="M25" i="2" s="1"/>
  <c r="H24" i="2"/>
  <c r="N24" i="2" s="1"/>
  <c r="K16" i="2"/>
  <c r="E26" i="2"/>
  <c r="H16" i="2"/>
  <c r="N16" i="2" s="1"/>
  <c r="M14" i="4"/>
  <c r="W17" i="2"/>
  <c r="W16" i="2"/>
  <c r="V16" i="2"/>
  <c r="Q3" i="4"/>
  <c r="M4" i="4"/>
  <c r="G4" i="4"/>
  <c r="I4" i="4" s="1"/>
  <c r="O4" i="4" s="1"/>
  <c r="L4" i="4"/>
  <c r="F5" i="4"/>
  <c r="F6" i="4" s="1"/>
  <c r="M6" i="4" s="1"/>
  <c r="G14" i="4"/>
  <c r="I14" i="4" s="1"/>
  <c r="O14" i="4" s="1"/>
  <c r="R3" i="4"/>
  <c r="Y3" i="4" s="1"/>
  <c r="G23" i="4"/>
  <c r="K23" i="4"/>
  <c r="M23" i="4"/>
  <c r="L13" i="4"/>
  <c r="N4" i="4"/>
  <c r="R4" i="4" s="1"/>
  <c r="Y4" i="4" s="1"/>
  <c r="N14" i="4"/>
  <c r="N13" i="4"/>
  <c r="I13" i="4"/>
  <c r="O13" i="4" s="1"/>
  <c r="H23" i="4"/>
  <c r="J23" i="4"/>
  <c r="K5" i="4"/>
  <c r="J5" i="4"/>
  <c r="H5" i="4"/>
  <c r="L14" i="2"/>
  <c r="F24" i="2"/>
  <c r="G14" i="2"/>
  <c r="L5" i="2"/>
  <c r="F6" i="2"/>
  <c r="M5" i="2"/>
  <c r="R15" i="2"/>
  <c r="Y15" i="2" s="1"/>
  <c r="W18" i="2"/>
  <c r="V17" i="2"/>
  <c r="S4" i="2"/>
  <c r="H6" i="2"/>
  <c r="J6" i="2"/>
  <c r="N6" i="2"/>
  <c r="N5" i="2"/>
  <c r="R5" i="2" s="1"/>
  <c r="Y5" i="2" s="1"/>
  <c r="I5" i="2"/>
  <c r="O5" i="2" s="1"/>
  <c r="K6" i="2"/>
  <c r="D7" i="2"/>
  <c r="E7" i="2"/>
  <c r="E17" i="2" s="1"/>
  <c r="E12" i="1"/>
  <c r="D12" i="1"/>
  <c r="D10" i="1"/>
  <c r="E10" i="1"/>
  <c r="W29" i="2" l="1"/>
  <c r="W15" i="5"/>
  <c r="W5" i="4"/>
  <c r="X5" i="4" s="1"/>
  <c r="W5" i="5"/>
  <c r="W15" i="4"/>
  <c r="W5" i="3"/>
  <c r="W35" i="4"/>
  <c r="W25" i="4"/>
  <c r="W25" i="3"/>
  <c r="W25" i="5"/>
  <c r="W35" i="3"/>
  <c r="W15" i="3"/>
  <c r="W35" i="5"/>
  <c r="X13" i="3"/>
  <c r="W3" i="3"/>
  <c r="W23" i="4"/>
  <c r="W13" i="5"/>
  <c r="W13" i="4"/>
  <c r="W3" i="4"/>
  <c r="X3" i="4" s="1"/>
  <c r="W23" i="5"/>
  <c r="W3" i="5"/>
  <c r="X3" i="5" s="1"/>
  <c r="W13" i="3"/>
  <c r="W33" i="5"/>
  <c r="W33" i="4"/>
  <c r="W23" i="3"/>
  <c r="W33" i="3"/>
  <c r="E9" i="6"/>
  <c r="H8" i="6"/>
  <c r="H9" i="7"/>
  <c r="E10" i="7"/>
  <c r="Q5" i="3"/>
  <c r="R23" i="3"/>
  <c r="Y23" i="3" s="1"/>
  <c r="G23" i="3"/>
  <c r="M23" i="3" s="1"/>
  <c r="F24" i="3"/>
  <c r="L23" i="3"/>
  <c r="J7" i="3"/>
  <c r="K33" i="3"/>
  <c r="R33" i="3" s="1"/>
  <c r="Y33" i="3" s="1"/>
  <c r="F33" i="3"/>
  <c r="J16" i="3"/>
  <c r="G6" i="3"/>
  <c r="H16" i="3"/>
  <c r="H7" i="3"/>
  <c r="N7" i="3" s="1"/>
  <c r="E17" i="3"/>
  <c r="E27" i="3" s="1"/>
  <c r="E37" i="3" s="1"/>
  <c r="K37" i="3" s="1"/>
  <c r="H36" i="3"/>
  <c r="N36" i="3" s="1"/>
  <c r="H6" i="3"/>
  <c r="N6" i="3" s="1"/>
  <c r="K26" i="3"/>
  <c r="K6" i="3"/>
  <c r="M6" i="3"/>
  <c r="K16" i="3"/>
  <c r="J26" i="3"/>
  <c r="D9" i="3"/>
  <c r="D18" i="3"/>
  <c r="D28" i="3" s="1"/>
  <c r="D38" i="3" s="1"/>
  <c r="H26" i="3"/>
  <c r="N26" i="3" s="1"/>
  <c r="D34" i="3"/>
  <c r="H24" i="3"/>
  <c r="N24" i="3" s="1"/>
  <c r="J24" i="3"/>
  <c r="P13" i="4"/>
  <c r="J7" i="5"/>
  <c r="D8" i="5"/>
  <c r="D18" i="5" s="1"/>
  <c r="D28" i="5" s="1"/>
  <c r="D38" i="5" s="1"/>
  <c r="H33" i="5"/>
  <c r="N33" i="5" s="1"/>
  <c r="J33" i="5"/>
  <c r="R33" i="5" s="1"/>
  <c r="Y33" i="5" s="1"/>
  <c r="R15" i="5"/>
  <c r="Y15" i="5" s="1"/>
  <c r="M33" i="4"/>
  <c r="L33" i="4"/>
  <c r="P33" i="4" s="1"/>
  <c r="G33" i="4"/>
  <c r="I33" i="4" s="1"/>
  <c r="O33" i="4" s="1"/>
  <c r="L23" i="4"/>
  <c r="T3" i="5"/>
  <c r="Z3" i="5"/>
  <c r="L5" i="5"/>
  <c r="P5" i="5" s="1"/>
  <c r="F6" i="5"/>
  <c r="F15" i="5"/>
  <c r="G5" i="5"/>
  <c r="I5" i="5" s="1"/>
  <c r="O5" i="5" s="1"/>
  <c r="Q5" i="5" s="1"/>
  <c r="M5" i="5"/>
  <c r="J37" i="5"/>
  <c r="L14" i="5"/>
  <c r="F24" i="5"/>
  <c r="M14" i="5"/>
  <c r="G14" i="5"/>
  <c r="I14" i="5" s="1"/>
  <c r="O14" i="5" s="1"/>
  <c r="J26" i="5"/>
  <c r="I13" i="5"/>
  <c r="O13" i="5" s="1"/>
  <c r="Q13" i="5" s="1"/>
  <c r="S13" i="5" s="1"/>
  <c r="L23" i="5"/>
  <c r="F33" i="5"/>
  <c r="N16" i="5"/>
  <c r="R14" i="5"/>
  <c r="Y14" i="5" s="1"/>
  <c r="J17" i="5"/>
  <c r="H17" i="5"/>
  <c r="R6" i="5"/>
  <c r="Y6" i="5" s="1"/>
  <c r="K24" i="5"/>
  <c r="H24" i="5"/>
  <c r="Q4" i="5"/>
  <c r="S4" i="5" s="1"/>
  <c r="X4" i="5" s="1"/>
  <c r="J8" i="5"/>
  <c r="D9" i="5"/>
  <c r="D19" i="5" s="1"/>
  <c r="D29" i="5" s="1"/>
  <c r="D39" i="5" s="1"/>
  <c r="G23" i="5"/>
  <c r="I23" i="5" s="1"/>
  <c r="O23" i="5" s="1"/>
  <c r="E8" i="5"/>
  <c r="K7" i="5"/>
  <c r="H7" i="5"/>
  <c r="N23" i="5"/>
  <c r="K16" i="5"/>
  <c r="M23" i="5"/>
  <c r="J37" i="3"/>
  <c r="R35" i="3"/>
  <c r="Y35" i="3" s="1"/>
  <c r="J27" i="3"/>
  <c r="H27" i="3"/>
  <c r="R25" i="3"/>
  <c r="Y25" i="3" s="1"/>
  <c r="K17" i="3"/>
  <c r="J17" i="3"/>
  <c r="H17" i="3"/>
  <c r="N16" i="3"/>
  <c r="F16" i="3"/>
  <c r="L15" i="3"/>
  <c r="G15" i="3"/>
  <c r="I15" i="3" s="1"/>
  <c r="O15" i="3" s="1"/>
  <c r="M15" i="3"/>
  <c r="T13" i="3"/>
  <c r="Z13" i="3"/>
  <c r="AA13" i="3" s="1"/>
  <c r="R15" i="3"/>
  <c r="Y15" i="3" s="1"/>
  <c r="Q14" i="3"/>
  <c r="R14" i="3"/>
  <c r="Y14" i="3" s="1"/>
  <c r="S3" i="3"/>
  <c r="X3" i="3" s="1"/>
  <c r="S4" i="3"/>
  <c r="S5" i="3"/>
  <c r="J8" i="3"/>
  <c r="L9" i="3"/>
  <c r="L7" i="3"/>
  <c r="M7" i="3"/>
  <c r="K7" i="3"/>
  <c r="E8" i="3"/>
  <c r="G7" i="3"/>
  <c r="J38" i="4"/>
  <c r="K18" i="4"/>
  <c r="S3" i="4"/>
  <c r="H18" i="4"/>
  <c r="N18" i="4" s="1"/>
  <c r="J18" i="4"/>
  <c r="R18" i="4" s="1"/>
  <c r="Y18" i="4" s="1"/>
  <c r="K8" i="4"/>
  <c r="E9" i="4"/>
  <c r="J8" i="4"/>
  <c r="D9" i="4"/>
  <c r="H8" i="4"/>
  <c r="H7" i="4"/>
  <c r="J7" i="4"/>
  <c r="N6" i="4"/>
  <c r="R6" i="4" s="1"/>
  <c r="Y6" i="4" s="1"/>
  <c r="H16" i="4"/>
  <c r="J16" i="4"/>
  <c r="F16" i="4"/>
  <c r="F7" i="4"/>
  <c r="F8" i="4" s="1"/>
  <c r="F18" i="4" s="1"/>
  <c r="F28" i="4" s="1"/>
  <c r="F38" i="4" s="1"/>
  <c r="L38" i="4" s="1"/>
  <c r="L6" i="4"/>
  <c r="P6" i="4" s="1"/>
  <c r="K16" i="4"/>
  <c r="K7" i="4"/>
  <c r="G6" i="4"/>
  <c r="I6" i="4" s="1"/>
  <c r="O6" i="4" s="1"/>
  <c r="P14" i="4"/>
  <c r="G5" i="4"/>
  <c r="I5" i="4" s="1"/>
  <c r="O5" i="4" s="1"/>
  <c r="W9" i="2"/>
  <c r="AB9" i="2" s="1"/>
  <c r="W4" i="2"/>
  <c r="X4" i="2" s="1"/>
  <c r="W5" i="2"/>
  <c r="W8" i="2"/>
  <c r="W7" i="2"/>
  <c r="W6" i="2"/>
  <c r="W24" i="2"/>
  <c r="W25" i="2"/>
  <c r="W26" i="2"/>
  <c r="W27" i="2"/>
  <c r="U28" i="2"/>
  <c r="V27" i="2"/>
  <c r="G15" i="2"/>
  <c r="I15" i="2" s="1"/>
  <c r="O15" i="2" s="1"/>
  <c r="G25" i="2"/>
  <c r="I25" i="2" s="1"/>
  <c r="O25" i="2" s="1"/>
  <c r="L25" i="2"/>
  <c r="M15" i="2"/>
  <c r="L15" i="2"/>
  <c r="R16" i="2"/>
  <c r="Y16" i="2" s="1"/>
  <c r="Z4" i="2"/>
  <c r="AA4" i="2" s="1"/>
  <c r="K17" i="2"/>
  <c r="E27" i="2"/>
  <c r="P5" i="2"/>
  <c r="K26" i="2"/>
  <c r="H26" i="2"/>
  <c r="N26" i="2" s="1"/>
  <c r="Q25" i="2"/>
  <c r="P4" i="4"/>
  <c r="L5" i="4"/>
  <c r="F15" i="4"/>
  <c r="M5" i="4"/>
  <c r="N5" i="4"/>
  <c r="Q13" i="4"/>
  <c r="P23" i="4"/>
  <c r="Q4" i="4"/>
  <c r="J15" i="4"/>
  <c r="H15" i="4"/>
  <c r="I23" i="4"/>
  <c r="O23" i="4" s="1"/>
  <c r="N23" i="4"/>
  <c r="R13" i="4"/>
  <c r="Y13" i="4" s="1"/>
  <c r="Q14" i="4"/>
  <c r="R14" i="4"/>
  <c r="Y14" i="4" s="1"/>
  <c r="K15" i="4"/>
  <c r="F7" i="2"/>
  <c r="G7" i="2" s="1"/>
  <c r="F16" i="2"/>
  <c r="M14" i="2"/>
  <c r="P14" i="2" s="1"/>
  <c r="I14" i="2"/>
  <c r="O14" i="2" s="1"/>
  <c r="L24" i="2"/>
  <c r="G24" i="2"/>
  <c r="P25" i="2"/>
  <c r="L6" i="2"/>
  <c r="M6" i="2"/>
  <c r="G6" i="2"/>
  <c r="I6" i="2" s="1"/>
  <c r="O6" i="2" s="1"/>
  <c r="Q6" i="2" s="1"/>
  <c r="R24" i="2"/>
  <c r="Y24" i="2" s="1"/>
  <c r="J7" i="2"/>
  <c r="D17" i="2"/>
  <c r="D27" i="2" s="1"/>
  <c r="J27" i="2" s="1"/>
  <c r="V18" i="2"/>
  <c r="T4" i="2"/>
  <c r="R6" i="2"/>
  <c r="Y6" i="2" s="1"/>
  <c r="Q5" i="2"/>
  <c r="S5" i="2" s="1"/>
  <c r="Z5" i="2" s="1"/>
  <c r="AA5" i="2" s="1"/>
  <c r="H7" i="2"/>
  <c r="K7" i="2"/>
  <c r="E8" i="2"/>
  <c r="D8" i="2"/>
  <c r="D18" i="2" s="1"/>
  <c r="D28" i="2" s="1"/>
  <c r="J28" i="2" s="1"/>
  <c r="X13" i="5" l="1"/>
  <c r="H9" i="6"/>
  <c r="E10" i="6"/>
  <c r="E11" i="7"/>
  <c r="F10" i="7"/>
  <c r="G10" i="7" s="1"/>
  <c r="H10" i="7"/>
  <c r="F8" i="7"/>
  <c r="G8" i="7" s="1"/>
  <c r="F5" i="7"/>
  <c r="F7" i="7"/>
  <c r="G7" i="7" s="1"/>
  <c r="F9" i="7"/>
  <c r="G9" i="7" s="1"/>
  <c r="I23" i="3"/>
  <c r="O23" i="3" s="1"/>
  <c r="Q23" i="3" s="1"/>
  <c r="I6" i="3"/>
  <c r="O6" i="3" s="1"/>
  <c r="P6" i="3"/>
  <c r="H37" i="3"/>
  <c r="R24" i="3"/>
  <c r="Y24" i="3" s="1"/>
  <c r="F34" i="3"/>
  <c r="L33" i="3"/>
  <c r="R26" i="3"/>
  <c r="Y26" i="3" s="1"/>
  <c r="P23" i="3"/>
  <c r="S23" i="3" s="1"/>
  <c r="L24" i="3"/>
  <c r="P24" i="3" s="1"/>
  <c r="M24" i="3"/>
  <c r="F25" i="3"/>
  <c r="G24" i="3"/>
  <c r="I24" i="3" s="1"/>
  <c r="O24" i="3" s="1"/>
  <c r="G33" i="3"/>
  <c r="P7" i="3"/>
  <c r="I7" i="3"/>
  <c r="O7" i="3" s="1"/>
  <c r="Q7" i="3" s="1"/>
  <c r="K27" i="3"/>
  <c r="E9" i="3"/>
  <c r="E19" i="3" s="1"/>
  <c r="E29" i="3" s="1"/>
  <c r="E39" i="3" s="1"/>
  <c r="E18" i="3"/>
  <c r="E28" i="3" s="1"/>
  <c r="E38" i="3" s="1"/>
  <c r="K38" i="3" s="1"/>
  <c r="T3" i="3"/>
  <c r="R16" i="3"/>
  <c r="Y16" i="3" s="1"/>
  <c r="Z4" i="3"/>
  <c r="AB4" i="3" s="1"/>
  <c r="X4" i="3"/>
  <c r="J34" i="3"/>
  <c r="H34" i="3"/>
  <c r="T5" i="3"/>
  <c r="X5" i="3"/>
  <c r="J9" i="3"/>
  <c r="D19" i="3"/>
  <c r="D29" i="3" s="1"/>
  <c r="D39" i="3" s="1"/>
  <c r="Z3" i="3"/>
  <c r="AA3" i="3" s="1"/>
  <c r="R36" i="3"/>
  <c r="Y36" i="3" s="1"/>
  <c r="Q15" i="3"/>
  <c r="S14" i="3"/>
  <c r="T14" i="3" s="1"/>
  <c r="P23" i="5"/>
  <c r="G15" i="4"/>
  <c r="F25" i="4"/>
  <c r="F35" i="4" s="1"/>
  <c r="L35" i="4" s="1"/>
  <c r="K36" i="4"/>
  <c r="H36" i="4"/>
  <c r="G16" i="4"/>
  <c r="I16" i="4" s="1"/>
  <c r="O16" i="4" s="1"/>
  <c r="F26" i="4"/>
  <c r="F36" i="4" s="1"/>
  <c r="L36" i="4" s="1"/>
  <c r="H34" i="4"/>
  <c r="N34" i="4" s="1"/>
  <c r="K34" i="4"/>
  <c r="M34" i="4"/>
  <c r="G34" i="4"/>
  <c r="Q33" i="4"/>
  <c r="S33" i="4" s="1"/>
  <c r="Q14" i="5"/>
  <c r="S5" i="5"/>
  <c r="T13" i="5"/>
  <c r="Z13" i="5"/>
  <c r="N7" i="5"/>
  <c r="R7" i="5" s="1"/>
  <c r="Y7" i="5" s="1"/>
  <c r="Q23" i="5"/>
  <c r="J9" i="5"/>
  <c r="F25" i="5"/>
  <c r="L15" i="5"/>
  <c r="G15" i="5"/>
  <c r="I15" i="5" s="1"/>
  <c r="O15" i="5" s="1"/>
  <c r="M15" i="5"/>
  <c r="F16" i="5"/>
  <c r="F7" i="5"/>
  <c r="L6" i="5"/>
  <c r="P6" i="5" s="1"/>
  <c r="G6" i="5"/>
  <c r="I6" i="5" s="1"/>
  <c r="O6" i="5" s="1"/>
  <c r="M6" i="5"/>
  <c r="Z5" i="5"/>
  <c r="F34" i="5"/>
  <c r="L34" i="5" s="1"/>
  <c r="L24" i="5"/>
  <c r="T4" i="5"/>
  <c r="Z4" i="5"/>
  <c r="G33" i="5"/>
  <c r="I33" i="5" s="1"/>
  <c r="O33" i="5" s="1"/>
  <c r="M33" i="5"/>
  <c r="Q33" i="5" s="1"/>
  <c r="L33" i="5"/>
  <c r="N17" i="5"/>
  <c r="P14" i="5"/>
  <c r="S14" i="5" s="1"/>
  <c r="K17" i="5"/>
  <c r="J18" i="5"/>
  <c r="R16" i="5"/>
  <c r="Y16" i="5" s="1"/>
  <c r="K8" i="5"/>
  <c r="H18" i="5"/>
  <c r="N24" i="5"/>
  <c r="R24" i="5" s="1"/>
  <c r="Y24" i="5" s="1"/>
  <c r="J38" i="5"/>
  <c r="K25" i="5"/>
  <c r="M25" i="5"/>
  <c r="G25" i="5"/>
  <c r="H25" i="5"/>
  <c r="J27" i="5"/>
  <c r="AA3" i="5"/>
  <c r="AB3" i="5"/>
  <c r="M24" i="5"/>
  <c r="R23" i="5"/>
  <c r="Y23" i="5" s="1"/>
  <c r="H8" i="5"/>
  <c r="G24" i="5"/>
  <c r="I24" i="5" s="1"/>
  <c r="O24" i="5" s="1"/>
  <c r="N37" i="3"/>
  <c r="R37" i="3" s="1"/>
  <c r="Y37" i="3" s="1"/>
  <c r="J38" i="3"/>
  <c r="N27" i="3"/>
  <c r="J28" i="3"/>
  <c r="AB13" i="3"/>
  <c r="N17" i="3"/>
  <c r="R17" i="3" s="1"/>
  <c r="Y17" i="3" s="1"/>
  <c r="J18" i="3"/>
  <c r="P15" i="3"/>
  <c r="L16" i="3"/>
  <c r="F17" i="3"/>
  <c r="M16" i="3"/>
  <c r="G16" i="3"/>
  <c r="I16" i="3" s="1"/>
  <c r="O16" i="3" s="1"/>
  <c r="T4" i="3"/>
  <c r="Z5" i="3"/>
  <c r="AB5" i="3" s="1"/>
  <c r="Q6" i="3"/>
  <c r="K8" i="3"/>
  <c r="M8" i="3"/>
  <c r="G8" i="3"/>
  <c r="L8" i="3"/>
  <c r="H8" i="3"/>
  <c r="AB3" i="3"/>
  <c r="R7" i="3"/>
  <c r="Y7" i="3" s="1"/>
  <c r="R6" i="3"/>
  <c r="Y6" i="3" s="1"/>
  <c r="J39" i="4"/>
  <c r="T33" i="4"/>
  <c r="J27" i="4"/>
  <c r="H27" i="4"/>
  <c r="M18" i="4"/>
  <c r="L18" i="4"/>
  <c r="J19" i="4"/>
  <c r="H19" i="4"/>
  <c r="K19" i="4"/>
  <c r="G18" i="4"/>
  <c r="I18" i="4" s="1"/>
  <c r="O18" i="4" s="1"/>
  <c r="K27" i="4"/>
  <c r="L8" i="4"/>
  <c r="F9" i="4"/>
  <c r="G7" i="4"/>
  <c r="I7" i="4" s="1"/>
  <c r="O7" i="4" s="1"/>
  <c r="H9" i="4"/>
  <c r="J9" i="4"/>
  <c r="G8" i="4"/>
  <c r="I8" i="4" s="1"/>
  <c r="O8" i="4" s="1"/>
  <c r="G9" i="4"/>
  <c r="M9" i="4"/>
  <c r="K9" i="4"/>
  <c r="N8" i="4"/>
  <c r="M8" i="4"/>
  <c r="M7" i="4"/>
  <c r="M16" i="4"/>
  <c r="J25" i="4"/>
  <c r="H25" i="4"/>
  <c r="N16" i="4"/>
  <c r="R16" i="4" s="1"/>
  <c r="Y16" i="4" s="1"/>
  <c r="K25" i="4"/>
  <c r="H17" i="4"/>
  <c r="J17" i="4"/>
  <c r="L16" i="4"/>
  <c r="Q6" i="4"/>
  <c r="S6" i="4" s="1"/>
  <c r="K17" i="4"/>
  <c r="F17" i="4"/>
  <c r="F27" i="4" s="1"/>
  <c r="F37" i="4" s="1"/>
  <c r="L37" i="4" s="1"/>
  <c r="L7" i="4"/>
  <c r="N7" i="4"/>
  <c r="P5" i="4"/>
  <c r="M15" i="4"/>
  <c r="L24" i="4"/>
  <c r="S4" i="4"/>
  <c r="L15" i="4"/>
  <c r="W28" i="2"/>
  <c r="V28" i="2"/>
  <c r="AB4" i="2"/>
  <c r="S25" i="2"/>
  <c r="X25" i="2" s="1"/>
  <c r="P15" i="2"/>
  <c r="Q15" i="2"/>
  <c r="R26" i="2"/>
  <c r="Y26" i="2" s="1"/>
  <c r="L7" i="2"/>
  <c r="P6" i="2"/>
  <c r="S6" i="2" s="1"/>
  <c r="X6" i="2" s="1"/>
  <c r="H27" i="2"/>
  <c r="N27" i="2" s="1"/>
  <c r="K27" i="2"/>
  <c r="M7" i="2"/>
  <c r="Q23" i="4"/>
  <c r="S13" i="4"/>
  <c r="X13" i="4" s="1"/>
  <c r="Z3" i="4"/>
  <c r="T3" i="4"/>
  <c r="N15" i="4"/>
  <c r="I15" i="4"/>
  <c r="O15" i="4" s="1"/>
  <c r="K24" i="4"/>
  <c r="J24" i="4"/>
  <c r="H24" i="4"/>
  <c r="S14" i="4"/>
  <c r="X14" i="4" s="1"/>
  <c r="Q5" i="4"/>
  <c r="R5" i="4"/>
  <c r="Y5" i="4" s="1"/>
  <c r="R23" i="4"/>
  <c r="Y23" i="4" s="1"/>
  <c r="Z25" i="2"/>
  <c r="T25" i="2"/>
  <c r="P24" i="2"/>
  <c r="Q14" i="2"/>
  <c r="S14" i="2"/>
  <c r="F26" i="2"/>
  <c r="L16" i="2"/>
  <c r="G16" i="2"/>
  <c r="I16" i="2" s="1"/>
  <c r="O16" i="2" s="1"/>
  <c r="M16" i="2"/>
  <c r="M24" i="2"/>
  <c r="I24" i="2"/>
  <c r="O24" i="2" s="1"/>
  <c r="F8" i="2"/>
  <c r="F9" i="2" s="1"/>
  <c r="F17" i="2"/>
  <c r="J18" i="2"/>
  <c r="J17" i="2"/>
  <c r="H17" i="2"/>
  <c r="N17" i="2" s="1"/>
  <c r="E18" i="2"/>
  <c r="E9" i="2"/>
  <c r="J8" i="2"/>
  <c r="D9" i="2"/>
  <c r="D19" i="2" s="1"/>
  <c r="D29" i="2" s="1"/>
  <c r="J29" i="2" s="1"/>
  <c r="AC4" i="2"/>
  <c r="T5" i="2"/>
  <c r="X5" i="2"/>
  <c r="N7" i="2"/>
  <c r="R7" i="2" s="1"/>
  <c r="Y7" i="2" s="1"/>
  <c r="I7" i="2"/>
  <c r="O7" i="2" s="1"/>
  <c r="H8" i="2"/>
  <c r="K8" i="2"/>
  <c r="E11" i="6" l="1"/>
  <c r="F10" i="6" s="1"/>
  <c r="G10" i="6" s="1"/>
  <c r="H10" i="6"/>
  <c r="G5" i="7"/>
  <c r="H5" i="7"/>
  <c r="F11" i="7"/>
  <c r="G11" i="7" s="1"/>
  <c r="H11" i="7"/>
  <c r="F6" i="7"/>
  <c r="G6" i="7" s="1"/>
  <c r="G9" i="3"/>
  <c r="Q24" i="3"/>
  <c r="S24" i="3"/>
  <c r="X24" i="3" s="1"/>
  <c r="H9" i="3"/>
  <c r="N9" i="3" s="1"/>
  <c r="R9" i="3" s="1"/>
  <c r="Y9" i="3" s="1"/>
  <c r="K18" i="3"/>
  <c r="K28" i="3"/>
  <c r="H38" i="3"/>
  <c r="N38" i="3" s="1"/>
  <c r="F26" i="3"/>
  <c r="M25" i="3"/>
  <c r="G25" i="3"/>
  <c r="I25" i="3" s="1"/>
  <c r="O25" i="3" s="1"/>
  <c r="L25" i="3"/>
  <c r="K9" i="3"/>
  <c r="H18" i="3"/>
  <c r="N18" i="3" s="1"/>
  <c r="G34" i="3"/>
  <c r="I34" i="3" s="1"/>
  <c r="O34" i="3" s="1"/>
  <c r="F35" i="3"/>
  <c r="L34" i="3"/>
  <c r="M34" i="3"/>
  <c r="H28" i="3"/>
  <c r="N28" i="3" s="1"/>
  <c r="Z23" i="3"/>
  <c r="X23" i="3"/>
  <c r="T23" i="3"/>
  <c r="R27" i="3"/>
  <c r="Y27" i="3" s="1"/>
  <c r="AA5" i="3"/>
  <c r="AC5" i="3" s="1"/>
  <c r="M33" i="3"/>
  <c r="P33" i="3" s="1"/>
  <c r="I33" i="3"/>
  <c r="O33" i="3" s="1"/>
  <c r="Q33" i="3" s="1"/>
  <c r="M9" i="3"/>
  <c r="P9" i="3" s="1"/>
  <c r="S15" i="3"/>
  <c r="Z15" i="3" s="1"/>
  <c r="AA15" i="3" s="1"/>
  <c r="AA4" i="3"/>
  <c r="AC4" i="3" s="1"/>
  <c r="N34" i="3"/>
  <c r="R34" i="3" s="1"/>
  <c r="Y34" i="3" s="1"/>
  <c r="Z14" i="3"/>
  <c r="AA14" i="3" s="1"/>
  <c r="X14" i="3"/>
  <c r="Q16" i="3"/>
  <c r="Z33" i="4"/>
  <c r="X33" i="4"/>
  <c r="Q18" i="4"/>
  <c r="T14" i="5"/>
  <c r="X14" i="5"/>
  <c r="T5" i="5"/>
  <c r="X5" i="5"/>
  <c r="P24" i="5"/>
  <c r="P18" i="4"/>
  <c r="S18" i="4" s="1"/>
  <c r="X18" i="4" s="1"/>
  <c r="L25" i="4"/>
  <c r="R34" i="4"/>
  <c r="Y34" i="4" s="1"/>
  <c r="P34" i="4"/>
  <c r="G37" i="4"/>
  <c r="K37" i="4"/>
  <c r="M37" i="4"/>
  <c r="P37" i="4" s="1"/>
  <c r="H37" i="4"/>
  <c r="N36" i="4"/>
  <c r="G35" i="4"/>
  <c r="M35" i="4"/>
  <c r="K35" i="4"/>
  <c r="H35" i="4"/>
  <c r="M36" i="4"/>
  <c r="P36" i="4" s="1"/>
  <c r="G36" i="4"/>
  <c r="I36" i="4" s="1"/>
  <c r="O36" i="4" s="1"/>
  <c r="I34" i="4"/>
  <c r="O34" i="4" s="1"/>
  <c r="Q34" i="4" s="1"/>
  <c r="M27" i="4"/>
  <c r="S23" i="5"/>
  <c r="Q15" i="5"/>
  <c r="N18" i="5"/>
  <c r="K9" i="5"/>
  <c r="J19" i="5"/>
  <c r="K26" i="5"/>
  <c r="H26" i="5"/>
  <c r="J28" i="5"/>
  <c r="P33" i="5"/>
  <c r="S33" i="5" s="1"/>
  <c r="X33" i="5" s="1"/>
  <c r="Q6" i="5"/>
  <c r="AA4" i="5"/>
  <c r="AB4" i="5"/>
  <c r="L7" i="5"/>
  <c r="F8" i="5"/>
  <c r="F17" i="5"/>
  <c r="M7" i="5"/>
  <c r="G7" i="5"/>
  <c r="I7" i="5" s="1"/>
  <c r="O7" i="5" s="1"/>
  <c r="M34" i="5"/>
  <c r="H34" i="5"/>
  <c r="K34" i="5"/>
  <c r="G34" i="5"/>
  <c r="L16" i="5"/>
  <c r="F26" i="5"/>
  <c r="M26" i="5" s="1"/>
  <c r="M16" i="5"/>
  <c r="G16" i="5"/>
  <c r="I16" i="5" s="1"/>
  <c r="O16" i="5" s="1"/>
  <c r="R25" i="5"/>
  <c r="Y25" i="5" s="1"/>
  <c r="Z14" i="5"/>
  <c r="AB5" i="5"/>
  <c r="AA5" i="5"/>
  <c r="P15" i="5"/>
  <c r="S6" i="5"/>
  <c r="X6" i="5" s="1"/>
  <c r="K18" i="5"/>
  <c r="Q24" i="5"/>
  <c r="S24" i="5" s="1"/>
  <c r="X24" i="5" s="1"/>
  <c r="L25" i="5"/>
  <c r="P25" i="5" s="1"/>
  <c r="F35" i="5"/>
  <c r="L35" i="5" s="1"/>
  <c r="AC3" i="5"/>
  <c r="H9" i="5"/>
  <c r="J39" i="5"/>
  <c r="R17" i="5"/>
  <c r="Y17" i="5" s="1"/>
  <c r="AA13" i="5"/>
  <c r="AB13" i="5"/>
  <c r="N8" i="5"/>
  <c r="R8" i="5" s="1"/>
  <c r="Y8" i="5" s="1"/>
  <c r="N25" i="5"/>
  <c r="I25" i="5"/>
  <c r="O25" i="5" s="1"/>
  <c r="K39" i="3"/>
  <c r="H39" i="3"/>
  <c r="J39" i="3"/>
  <c r="T24" i="3"/>
  <c r="J29" i="3"/>
  <c r="H29" i="3"/>
  <c r="K29" i="3"/>
  <c r="K19" i="3"/>
  <c r="L17" i="3"/>
  <c r="F18" i="3"/>
  <c r="G17" i="3"/>
  <c r="I17" i="3" s="1"/>
  <c r="O17" i="3" s="1"/>
  <c r="M17" i="3"/>
  <c r="AC13" i="3"/>
  <c r="P16" i="3"/>
  <c r="S16" i="3" s="1"/>
  <c r="X16" i="3" s="1"/>
  <c r="J19" i="3"/>
  <c r="H19" i="3"/>
  <c r="I9" i="3"/>
  <c r="O9" i="3" s="1"/>
  <c r="P8" i="3"/>
  <c r="S7" i="3"/>
  <c r="N8" i="3"/>
  <c r="R8" i="3" s="1"/>
  <c r="Y8" i="3" s="1"/>
  <c r="I8" i="3"/>
  <c r="O8" i="3" s="1"/>
  <c r="S6" i="3"/>
  <c r="X6" i="3" s="1"/>
  <c r="AC3" i="3"/>
  <c r="H28" i="4"/>
  <c r="J28" i="4"/>
  <c r="G27" i="4"/>
  <c r="I27" i="4" s="1"/>
  <c r="O27" i="4" s="1"/>
  <c r="L27" i="4"/>
  <c r="N19" i="4"/>
  <c r="Z14" i="4"/>
  <c r="AA14" i="4" s="1"/>
  <c r="Z13" i="4"/>
  <c r="AA13" i="4" s="1"/>
  <c r="N27" i="4"/>
  <c r="R27" i="4" s="1"/>
  <c r="Y27" i="4" s="1"/>
  <c r="L9" i="4"/>
  <c r="P9" i="4" s="1"/>
  <c r="F19" i="4"/>
  <c r="F29" i="4" s="1"/>
  <c r="F39" i="4" s="1"/>
  <c r="L39" i="4" s="1"/>
  <c r="K28" i="4"/>
  <c r="P16" i="4"/>
  <c r="T4" i="4"/>
  <c r="T13" i="4"/>
  <c r="G25" i="4"/>
  <c r="I25" i="4" s="1"/>
  <c r="O25" i="4" s="1"/>
  <c r="Q7" i="4"/>
  <c r="P7" i="4"/>
  <c r="P8" i="4"/>
  <c r="R8" i="4"/>
  <c r="Y8" i="4" s="1"/>
  <c r="Q8" i="4"/>
  <c r="I9" i="4"/>
  <c r="O9" i="4" s="1"/>
  <c r="N9" i="4"/>
  <c r="R9" i="4" s="1"/>
  <c r="Y9" i="4" s="1"/>
  <c r="M25" i="4"/>
  <c r="P25" i="4" s="1"/>
  <c r="T6" i="4"/>
  <c r="Z6" i="4"/>
  <c r="L17" i="4"/>
  <c r="L26" i="4"/>
  <c r="Q16" i="4"/>
  <c r="R7" i="4"/>
  <c r="Y7" i="4" s="1"/>
  <c r="N25" i="4"/>
  <c r="H26" i="4"/>
  <c r="J26" i="4"/>
  <c r="K26" i="4"/>
  <c r="N17" i="4"/>
  <c r="R17" i="4" s="1"/>
  <c r="Y17" i="4" s="1"/>
  <c r="M17" i="4"/>
  <c r="G17" i="4"/>
  <c r="I17" i="4" s="1"/>
  <c r="O17" i="4" s="1"/>
  <c r="Z4" i="4"/>
  <c r="AB4" i="4" s="1"/>
  <c r="P15" i="4"/>
  <c r="G24" i="4"/>
  <c r="I24" i="4" s="1"/>
  <c r="O24" i="4" s="1"/>
  <c r="M24" i="4"/>
  <c r="P24" i="4" s="1"/>
  <c r="P7" i="2"/>
  <c r="R27" i="2"/>
  <c r="Y27" i="2" s="1"/>
  <c r="G8" i="2"/>
  <c r="I8" i="2" s="1"/>
  <c r="O8" i="2" s="1"/>
  <c r="S15" i="2"/>
  <c r="M8" i="2"/>
  <c r="H18" i="2"/>
  <c r="N18" i="2" s="1"/>
  <c r="E28" i="2"/>
  <c r="F18" i="2"/>
  <c r="F28" i="2" s="1"/>
  <c r="M28" i="2" s="1"/>
  <c r="L8" i="2"/>
  <c r="P8" i="2" s="1"/>
  <c r="Q24" i="2"/>
  <c r="S24" i="2" s="1"/>
  <c r="T24" i="2" s="1"/>
  <c r="Q16" i="2"/>
  <c r="S23" i="4"/>
  <c r="AB3" i="4"/>
  <c r="AA3" i="4"/>
  <c r="Q15" i="4"/>
  <c r="S5" i="4"/>
  <c r="Z5" i="4" s="1"/>
  <c r="R15" i="4"/>
  <c r="Y15" i="4" s="1"/>
  <c r="T14" i="4"/>
  <c r="N24" i="4"/>
  <c r="M26" i="2"/>
  <c r="L26" i="2"/>
  <c r="P26" i="2" s="1"/>
  <c r="G26" i="2"/>
  <c r="I26" i="2" s="1"/>
  <c r="O26" i="2" s="1"/>
  <c r="T14" i="2"/>
  <c r="X14" i="2"/>
  <c r="Z14" i="2"/>
  <c r="F27" i="2"/>
  <c r="M17" i="2"/>
  <c r="L17" i="2"/>
  <c r="G17" i="2"/>
  <c r="I17" i="2" s="1"/>
  <c r="O17" i="2" s="1"/>
  <c r="P16" i="2"/>
  <c r="AB25" i="2"/>
  <c r="G9" i="2"/>
  <c r="K9" i="2"/>
  <c r="M9" i="2"/>
  <c r="E19" i="2"/>
  <c r="E29" i="2" s="1"/>
  <c r="K18" i="2"/>
  <c r="J19" i="2"/>
  <c r="R17" i="2"/>
  <c r="Y17" i="2" s="1"/>
  <c r="F19" i="2"/>
  <c r="L9" i="2"/>
  <c r="T6" i="2"/>
  <c r="Z6" i="2"/>
  <c r="AA6" i="2" s="1"/>
  <c r="H9" i="2"/>
  <c r="J9" i="2"/>
  <c r="N8" i="2"/>
  <c r="R8" i="2" s="1"/>
  <c r="Y8" i="2" s="1"/>
  <c r="Q7" i="2"/>
  <c r="S7" i="2" s="1"/>
  <c r="F7" i="6" l="1"/>
  <c r="G7" i="6" s="1"/>
  <c r="F8" i="6"/>
  <c r="G8" i="6" s="1"/>
  <c r="F11" i="6"/>
  <c r="G11" i="6" s="1"/>
  <c r="H11" i="6"/>
  <c r="F5" i="6"/>
  <c r="F9" i="6"/>
  <c r="G9" i="6" s="1"/>
  <c r="F6" i="6"/>
  <c r="G6" i="6" s="1"/>
  <c r="F4" i="7"/>
  <c r="Q9" i="3"/>
  <c r="R18" i="3"/>
  <c r="Y18" i="3" s="1"/>
  <c r="Z24" i="3"/>
  <c r="AA24" i="3" s="1"/>
  <c r="Q25" i="3"/>
  <c r="AB15" i="3"/>
  <c r="AC15" i="3" s="1"/>
  <c r="S33" i="3"/>
  <c r="Z33" i="3" s="1"/>
  <c r="T15" i="3"/>
  <c r="X33" i="3"/>
  <c r="P25" i="3"/>
  <c r="AA23" i="3"/>
  <c r="AB23" i="3"/>
  <c r="P34" i="3"/>
  <c r="L35" i="3"/>
  <c r="M35" i="3"/>
  <c r="G35" i="3"/>
  <c r="I35" i="3" s="1"/>
  <c r="O35" i="3" s="1"/>
  <c r="F36" i="3"/>
  <c r="F27" i="3"/>
  <c r="G26" i="3"/>
  <c r="I26" i="3" s="1"/>
  <c r="O26" i="3" s="1"/>
  <c r="M26" i="3"/>
  <c r="L26" i="3"/>
  <c r="P26" i="3" s="1"/>
  <c r="X15" i="3"/>
  <c r="AB14" i="3"/>
  <c r="AC14" i="3" s="1"/>
  <c r="T7" i="3"/>
  <c r="X7" i="3"/>
  <c r="Q34" i="3"/>
  <c r="Q17" i="3"/>
  <c r="AA33" i="4"/>
  <c r="AB33" i="4"/>
  <c r="Q27" i="4"/>
  <c r="Z23" i="4"/>
  <c r="X23" i="4"/>
  <c r="R18" i="5"/>
  <c r="Y18" i="5" s="1"/>
  <c r="Z23" i="5"/>
  <c r="AA23" i="5" s="1"/>
  <c r="X23" i="5"/>
  <c r="T23" i="5"/>
  <c r="P27" i="4"/>
  <c r="S27" i="4" s="1"/>
  <c r="I37" i="4"/>
  <c r="O37" i="4" s="1"/>
  <c r="N37" i="4"/>
  <c r="R36" i="4"/>
  <c r="Y36" i="4" s="1"/>
  <c r="Q36" i="4"/>
  <c r="S36" i="4" s="1"/>
  <c r="I35" i="4"/>
  <c r="O35" i="4" s="1"/>
  <c r="N35" i="4"/>
  <c r="P35" i="4"/>
  <c r="S34" i="4"/>
  <c r="X34" i="4" s="1"/>
  <c r="S15" i="5"/>
  <c r="X15" i="5" s="1"/>
  <c r="Q7" i="5"/>
  <c r="AC5" i="5"/>
  <c r="T24" i="5"/>
  <c r="Z24" i="5"/>
  <c r="L8" i="5"/>
  <c r="F18" i="5"/>
  <c r="F9" i="5"/>
  <c r="M8" i="5"/>
  <c r="G8" i="5"/>
  <c r="I8" i="5" s="1"/>
  <c r="O8" i="5" s="1"/>
  <c r="Q8" i="5" s="1"/>
  <c r="P7" i="5"/>
  <c r="Q25" i="5"/>
  <c r="S25" i="5" s="1"/>
  <c r="X25" i="5" s="1"/>
  <c r="AA14" i="5"/>
  <c r="AB14" i="5"/>
  <c r="J29" i="5"/>
  <c r="K19" i="5"/>
  <c r="L26" i="5"/>
  <c r="P26" i="5" s="1"/>
  <c r="F36" i="5"/>
  <c r="L36" i="5" s="1"/>
  <c r="N26" i="5"/>
  <c r="P16" i="5"/>
  <c r="AB23" i="5"/>
  <c r="N9" i="5"/>
  <c r="AC4" i="5"/>
  <c r="G35" i="5"/>
  <c r="M35" i="5"/>
  <c r="K35" i="5"/>
  <c r="H35" i="5"/>
  <c r="AC13" i="5"/>
  <c r="Q16" i="5"/>
  <c r="G27" i="5"/>
  <c r="K27" i="5"/>
  <c r="H27" i="5"/>
  <c r="P34" i="5"/>
  <c r="G26" i="5"/>
  <c r="I26" i="5" s="1"/>
  <c r="O26" i="5" s="1"/>
  <c r="T6" i="5"/>
  <c r="Z6" i="5"/>
  <c r="N34" i="5"/>
  <c r="R34" i="5" s="1"/>
  <c r="Y34" i="5" s="1"/>
  <c r="I34" i="5"/>
  <c r="O34" i="5" s="1"/>
  <c r="T33" i="5"/>
  <c r="Z33" i="5"/>
  <c r="H19" i="5"/>
  <c r="T15" i="5"/>
  <c r="Z15" i="5"/>
  <c r="F27" i="5"/>
  <c r="L17" i="5"/>
  <c r="M17" i="5"/>
  <c r="G17" i="5"/>
  <c r="I17" i="5" s="1"/>
  <c r="O17" i="5" s="1"/>
  <c r="N39" i="3"/>
  <c r="R38" i="3"/>
  <c r="Y38" i="3" s="1"/>
  <c r="AB24" i="3"/>
  <c r="N29" i="3"/>
  <c r="R29" i="3" s="1"/>
  <c r="Y29" i="3" s="1"/>
  <c r="R28" i="3"/>
  <c r="Y28" i="3" s="1"/>
  <c r="P17" i="3"/>
  <c r="N19" i="3"/>
  <c r="F19" i="3"/>
  <c r="L18" i="3"/>
  <c r="M18" i="3"/>
  <c r="G18" i="3"/>
  <c r="I18" i="3" s="1"/>
  <c r="O18" i="3" s="1"/>
  <c r="T16" i="3"/>
  <c r="Z16" i="3"/>
  <c r="AA16" i="3" s="1"/>
  <c r="S9" i="3"/>
  <c r="Z7" i="3"/>
  <c r="AB7" i="3" s="1"/>
  <c r="T6" i="3"/>
  <c r="S10" i="3"/>
  <c r="Q8" i="3"/>
  <c r="S8" i="3" s="1"/>
  <c r="Z6" i="3"/>
  <c r="AA23" i="4"/>
  <c r="AB23" i="4"/>
  <c r="L19" i="4"/>
  <c r="G19" i="4"/>
  <c r="I19" i="4" s="1"/>
  <c r="O19" i="4" s="1"/>
  <c r="M19" i="4"/>
  <c r="AB14" i="4"/>
  <c r="R19" i="4"/>
  <c r="Y19" i="4" s="1"/>
  <c r="T18" i="4"/>
  <c r="Z18" i="4"/>
  <c r="AA18" i="4" s="1"/>
  <c r="S16" i="4"/>
  <c r="X16" i="4" s="1"/>
  <c r="N28" i="4"/>
  <c r="AB13" i="4"/>
  <c r="AC13" i="4" s="1"/>
  <c r="Q9" i="4"/>
  <c r="S9" i="4" s="1"/>
  <c r="S8" i="4"/>
  <c r="Z8" i="4" s="1"/>
  <c r="Q25" i="4"/>
  <c r="G26" i="4"/>
  <c r="I26" i="4" s="1"/>
  <c r="O26" i="4" s="1"/>
  <c r="P17" i="4"/>
  <c r="M26" i="4"/>
  <c r="P26" i="4" s="1"/>
  <c r="S7" i="4"/>
  <c r="Z7" i="4" s="1"/>
  <c r="R25" i="4"/>
  <c r="Y25" i="4" s="1"/>
  <c r="N26" i="4"/>
  <c r="AA6" i="4"/>
  <c r="AB6" i="4"/>
  <c r="Q17" i="4"/>
  <c r="AA4" i="4"/>
  <c r="AC4" i="4" s="1"/>
  <c r="AC3" i="4"/>
  <c r="Q24" i="4"/>
  <c r="T23" i="4"/>
  <c r="G28" i="2"/>
  <c r="M18" i="2"/>
  <c r="R18" i="2"/>
  <c r="Y18" i="2" s="1"/>
  <c r="G18" i="2"/>
  <c r="I18" i="2" s="1"/>
  <c r="O18" i="2" s="1"/>
  <c r="Q18" i="2" s="1"/>
  <c r="S16" i="2"/>
  <c r="Z16" i="2" s="1"/>
  <c r="Z24" i="2"/>
  <c r="L28" i="2"/>
  <c r="Q17" i="2"/>
  <c r="S17" i="2" s="1"/>
  <c r="Z15" i="2"/>
  <c r="T15" i="2"/>
  <c r="X15" i="2"/>
  <c r="K29" i="2"/>
  <c r="H29" i="2"/>
  <c r="N29" i="2" s="1"/>
  <c r="Z7" i="2"/>
  <c r="AA7" i="2" s="1"/>
  <c r="M19" i="2"/>
  <c r="X24" i="2"/>
  <c r="H19" i="2"/>
  <c r="N19" i="2" s="1"/>
  <c r="Q26" i="2"/>
  <c r="S26" i="2" s="1"/>
  <c r="K28" i="2"/>
  <c r="H28" i="2"/>
  <c r="N28" i="2" s="1"/>
  <c r="L18" i="2"/>
  <c r="P18" i="2" s="1"/>
  <c r="P17" i="2"/>
  <c r="AA5" i="4"/>
  <c r="AB5" i="4"/>
  <c r="S15" i="4"/>
  <c r="X15" i="4" s="1"/>
  <c r="T5" i="4"/>
  <c r="R24" i="4"/>
  <c r="Y24" i="4" s="1"/>
  <c r="L27" i="2"/>
  <c r="M27" i="2"/>
  <c r="G27" i="2"/>
  <c r="I27" i="2" s="1"/>
  <c r="O27" i="2" s="1"/>
  <c r="AC25" i="2"/>
  <c r="AA14" i="2"/>
  <c r="AB14" i="2"/>
  <c r="AC14" i="2" s="1"/>
  <c r="T16" i="2"/>
  <c r="X16" i="2"/>
  <c r="L19" i="2"/>
  <c r="F29" i="2"/>
  <c r="AB24" i="2"/>
  <c r="K19" i="2"/>
  <c r="G19" i="2"/>
  <c r="P9" i="2"/>
  <c r="N9" i="2"/>
  <c r="R9" i="2" s="1"/>
  <c r="Y9" i="2" s="1"/>
  <c r="I9" i="2"/>
  <c r="O9" i="2" s="1"/>
  <c r="Q9" i="2" s="1"/>
  <c r="T7" i="2"/>
  <c r="X7" i="2"/>
  <c r="Q8" i="2"/>
  <c r="S8" i="2" s="1"/>
  <c r="Z8" i="2" s="1"/>
  <c r="AA8" i="2" s="1"/>
  <c r="AB5" i="2"/>
  <c r="G5" i="6" l="1"/>
  <c r="F4" i="6"/>
  <c r="H5" i="6"/>
  <c r="G4" i="7"/>
  <c r="H4" i="7"/>
  <c r="H13" i="7" s="1"/>
  <c r="H14" i="7" s="1"/>
  <c r="T33" i="3"/>
  <c r="S25" i="3"/>
  <c r="Z25" i="3" s="1"/>
  <c r="AA25" i="3" s="1"/>
  <c r="T25" i="3"/>
  <c r="Q35" i="3"/>
  <c r="X25" i="3"/>
  <c r="AB25" i="3"/>
  <c r="AC25" i="3" s="1"/>
  <c r="P35" i="3"/>
  <c r="Q26" i="3"/>
  <c r="S26" i="3" s="1"/>
  <c r="F28" i="3"/>
  <c r="M27" i="3"/>
  <c r="G27" i="3"/>
  <c r="I27" i="3" s="1"/>
  <c r="O27" i="3" s="1"/>
  <c r="L27" i="3"/>
  <c r="S34" i="3"/>
  <c r="AC23" i="3"/>
  <c r="G36" i="3"/>
  <c r="I36" i="3" s="1"/>
  <c r="O36" i="3" s="1"/>
  <c r="M36" i="3"/>
  <c r="F37" i="3"/>
  <c r="L36" i="3"/>
  <c r="P36" i="3" s="1"/>
  <c r="AA33" i="3"/>
  <c r="AB33" i="3"/>
  <c r="T9" i="3"/>
  <c r="X9" i="3"/>
  <c r="S17" i="3"/>
  <c r="X17" i="3" s="1"/>
  <c r="T8" i="3"/>
  <c r="X8" i="3"/>
  <c r="AA7" i="3"/>
  <c r="AC7" i="3" s="1"/>
  <c r="Q18" i="3"/>
  <c r="S20" i="3"/>
  <c r="AC33" i="4"/>
  <c r="Q37" i="4"/>
  <c r="R37" i="4"/>
  <c r="Y37" i="4" s="1"/>
  <c r="Z27" i="4"/>
  <c r="X27" i="4"/>
  <c r="T36" i="4"/>
  <c r="X36" i="4"/>
  <c r="T34" i="4"/>
  <c r="Q35" i="4"/>
  <c r="S37" i="4"/>
  <c r="Z34" i="4"/>
  <c r="AA34" i="4" s="1"/>
  <c r="Z36" i="4"/>
  <c r="Q19" i="4"/>
  <c r="R35" i="4"/>
  <c r="Y35" i="4" s="1"/>
  <c r="S7" i="5"/>
  <c r="X7" i="5" s="1"/>
  <c r="T25" i="5"/>
  <c r="Z25" i="5"/>
  <c r="AB25" i="5" s="1"/>
  <c r="T7" i="5"/>
  <c r="Z7" i="5"/>
  <c r="S16" i="5"/>
  <c r="X16" i="5" s="1"/>
  <c r="N19" i="5"/>
  <c r="K29" i="5"/>
  <c r="AA33" i="5"/>
  <c r="AB33" i="5"/>
  <c r="AC23" i="5"/>
  <c r="I35" i="5"/>
  <c r="O35" i="5" s="1"/>
  <c r="N35" i="5"/>
  <c r="Q35" i="5" s="1"/>
  <c r="Q26" i="5"/>
  <c r="S26" i="5" s="1"/>
  <c r="H29" i="5"/>
  <c r="N27" i="5"/>
  <c r="I27" i="5"/>
  <c r="O27" i="5" s="1"/>
  <c r="P35" i="5"/>
  <c r="Q17" i="5"/>
  <c r="Q34" i="5"/>
  <c r="S34" i="5" s="1"/>
  <c r="X34" i="5" s="1"/>
  <c r="R26" i="5"/>
  <c r="Y26" i="5" s="1"/>
  <c r="L9" i="5"/>
  <c r="F19" i="5"/>
  <c r="M9" i="5"/>
  <c r="G9" i="5"/>
  <c r="I9" i="5" s="1"/>
  <c r="O9" i="5" s="1"/>
  <c r="AA24" i="5"/>
  <c r="AB24" i="5"/>
  <c r="P17" i="5"/>
  <c r="AB6" i="5"/>
  <c r="AA6" i="5"/>
  <c r="F28" i="5"/>
  <c r="L18" i="5"/>
  <c r="G18" i="5"/>
  <c r="I18" i="5" s="1"/>
  <c r="O18" i="5" s="1"/>
  <c r="M18" i="5"/>
  <c r="Q18" i="5" s="1"/>
  <c r="L27" i="5"/>
  <c r="F37" i="5"/>
  <c r="L37" i="5" s="1"/>
  <c r="S10" i="5"/>
  <c r="M36" i="5"/>
  <c r="K36" i="5"/>
  <c r="G36" i="5"/>
  <c r="H36" i="5"/>
  <c r="P8" i="5"/>
  <c r="S8" i="5" s="1"/>
  <c r="X8" i="5" s="1"/>
  <c r="AA15" i="5"/>
  <c r="AB15" i="5"/>
  <c r="M27" i="5"/>
  <c r="R9" i="5"/>
  <c r="Y9" i="5" s="1"/>
  <c r="K28" i="5"/>
  <c r="G28" i="5"/>
  <c r="H28" i="5"/>
  <c r="AC14" i="5"/>
  <c r="R39" i="3"/>
  <c r="Y39" i="3" s="1"/>
  <c r="AC24" i="3"/>
  <c r="AB16" i="3"/>
  <c r="Z17" i="3"/>
  <c r="AA17" i="3" s="1"/>
  <c r="R19" i="3"/>
  <c r="Y19" i="3" s="1"/>
  <c r="P18" i="3"/>
  <c r="L19" i="3"/>
  <c r="G19" i="3"/>
  <c r="I19" i="3" s="1"/>
  <c r="O19" i="3" s="1"/>
  <c r="M19" i="3"/>
  <c r="Z9" i="3"/>
  <c r="AA9" i="3" s="1"/>
  <c r="AA6" i="3"/>
  <c r="AB6" i="3"/>
  <c r="Z8" i="3"/>
  <c r="AA27" i="4"/>
  <c r="AB27" i="4"/>
  <c r="AC23" i="4"/>
  <c r="AC14" i="4"/>
  <c r="S17" i="4"/>
  <c r="Z16" i="4"/>
  <c r="AA16" i="4" s="1"/>
  <c r="Z15" i="4"/>
  <c r="AA15" i="4" s="1"/>
  <c r="R28" i="4"/>
  <c r="Y28" i="4" s="1"/>
  <c r="AB18" i="4"/>
  <c r="AC18" i="4" s="1"/>
  <c r="L28" i="4"/>
  <c r="G28" i="4"/>
  <c r="I28" i="4" s="1"/>
  <c r="O28" i="4" s="1"/>
  <c r="M28" i="4"/>
  <c r="T16" i="4"/>
  <c r="P19" i="4"/>
  <c r="T27" i="4"/>
  <c r="L29" i="4"/>
  <c r="AA8" i="4"/>
  <c r="AB8" i="4"/>
  <c r="T8" i="4"/>
  <c r="S10" i="4"/>
  <c r="T9" i="4"/>
  <c r="T7" i="4"/>
  <c r="Z9" i="4"/>
  <c r="AC6" i="4"/>
  <c r="Q26" i="4"/>
  <c r="R26" i="4"/>
  <c r="Y26" i="4" s="1"/>
  <c r="AA7" i="4"/>
  <c r="AB7" i="4"/>
  <c r="S25" i="4"/>
  <c r="S18" i="2"/>
  <c r="T18" i="2" s="1"/>
  <c r="R29" i="2"/>
  <c r="Y29" i="2" s="1"/>
  <c r="R28" i="2"/>
  <c r="Y28" i="2" s="1"/>
  <c r="AA15" i="2"/>
  <c r="AB15" i="2"/>
  <c r="AC15" i="2" s="1"/>
  <c r="S10" i="2"/>
  <c r="P28" i="2"/>
  <c r="S9" i="2"/>
  <c r="I28" i="2"/>
  <c r="O28" i="2" s="1"/>
  <c r="Q28" i="2" s="1"/>
  <c r="S28" i="2" s="1"/>
  <c r="I19" i="2"/>
  <c r="O19" i="2" s="1"/>
  <c r="Q19" i="2" s="1"/>
  <c r="R19" i="2"/>
  <c r="Y19" i="2" s="1"/>
  <c r="P27" i="2"/>
  <c r="T15" i="4"/>
  <c r="S24" i="4"/>
  <c r="J29" i="4"/>
  <c r="H29" i="4"/>
  <c r="K29" i="4"/>
  <c r="AC5" i="4"/>
  <c r="AA16" i="2"/>
  <c r="AB16" i="2"/>
  <c r="X26" i="2"/>
  <c r="Z26" i="2"/>
  <c r="T26" i="2"/>
  <c r="Q27" i="2"/>
  <c r="L29" i="2"/>
  <c r="M29" i="2"/>
  <c r="G29" i="2"/>
  <c r="I29" i="2" s="1"/>
  <c r="O29" i="2" s="1"/>
  <c r="Z17" i="2"/>
  <c r="T17" i="2"/>
  <c r="X17" i="2"/>
  <c r="AC24" i="2"/>
  <c r="P19" i="2"/>
  <c r="Z18" i="2"/>
  <c r="AA18" i="2" s="1"/>
  <c r="X18" i="2"/>
  <c r="AB18" i="2"/>
  <c r="AC5" i="2"/>
  <c r="T8" i="2"/>
  <c r="X8" i="2"/>
  <c r="AB6" i="2"/>
  <c r="AC6" i="2" s="1"/>
  <c r="AB8" i="2"/>
  <c r="AC8" i="2" s="1"/>
  <c r="AB7" i="2"/>
  <c r="AC7" i="2" s="1"/>
  <c r="H4" i="6" l="1"/>
  <c r="H16" i="6" s="1"/>
  <c r="H17" i="6" s="1"/>
  <c r="G4" i="6"/>
  <c r="P27" i="3"/>
  <c r="Q27" i="3"/>
  <c r="S35" i="3"/>
  <c r="Z35" i="3" s="1"/>
  <c r="X26" i="3"/>
  <c r="Z26" i="3"/>
  <c r="T26" i="3"/>
  <c r="L28" i="3"/>
  <c r="F29" i="3"/>
  <c r="G28" i="3"/>
  <c r="I28" i="3" s="1"/>
  <c r="O28" i="3" s="1"/>
  <c r="M28" i="3"/>
  <c r="P19" i="3"/>
  <c r="Z34" i="3"/>
  <c r="S18" i="3"/>
  <c r="X18" i="3" s="1"/>
  <c r="T34" i="3"/>
  <c r="M37" i="3"/>
  <c r="G37" i="3"/>
  <c r="I37" i="3" s="1"/>
  <c r="O37" i="3" s="1"/>
  <c r="L37" i="3"/>
  <c r="P37" i="3" s="1"/>
  <c r="F38" i="3"/>
  <c r="AC33" i="3"/>
  <c r="X34" i="3"/>
  <c r="Q36" i="3"/>
  <c r="S36" i="3" s="1"/>
  <c r="T17" i="3"/>
  <c r="Q19" i="3"/>
  <c r="AA34" i="3"/>
  <c r="AB34" i="3"/>
  <c r="Z37" i="4"/>
  <c r="Z24" i="4"/>
  <c r="AA24" i="4" s="1"/>
  <c r="X24" i="4"/>
  <c r="T37" i="4"/>
  <c r="X37" i="4"/>
  <c r="Z25" i="4"/>
  <c r="AA25" i="4" s="1"/>
  <c r="X25" i="4"/>
  <c r="T17" i="4"/>
  <c r="X17" i="4"/>
  <c r="T26" i="5"/>
  <c r="X26" i="5"/>
  <c r="P27" i="5"/>
  <c r="R35" i="5"/>
  <c r="Y35" i="5" s="1"/>
  <c r="S19" i="4"/>
  <c r="X19" i="4" s="1"/>
  <c r="AB34" i="4"/>
  <c r="AC34" i="4" s="1"/>
  <c r="M38" i="4"/>
  <c r="K38" i="4"/>
  <c r="G38" i="4"/>
  <c r="H38" i="4"/>
  <c r="K39" i="4"/>
  <c r="M39" i="4"/>
  <c r="G39" i="4"/>
  <c r="H39" i="4"/>
  <c r="AA36" i="4"/>
  <c r="AB36" i="4"/>
  <c r="AA37" i="4"/>
  <c r="AB37" i="4"/>
  <c r="AC37" i="4" s="1"/>
  <c r="S35" i="4"/>
  <c r="X35" i="4" s="1"/>
  <c r="S35" i="5"/>
  <c r="AC24" i="5"/>
  <c r="S17" i="5"/>
  <c r="Q9" i="5"/>
  <c r="T34" i="5"/>
  <c r="Z34" i="5"/>
  <c r="T16" i="5"/>
  <c r="Z16" i="5"/>
  <c r="AC15" i="5"/>
  <c r="Q27" i="5"/>
  <c r="I28" i="5"/>
  <c r="O28" i="5" s="1"/>
  <c r="N28" i="5"/>
  <c r="R28" i="5" s="1"/>
  <c r="Y28" i="5" s="1"/>
  <c r="P18" i="5"/>
  <c r="S18" i="5" s="1"/>
  <c r="X18" i="5" s="1"/>
  <c r="N29" i="5"/>
  <c r="F38" i="5"/>
  <c r="L38" i="5" s="1"/>
  <c r="L28" i="5"/>
  <c r="F29" i="5"/>
  <c r="L19" i="5"/>
  <c r="G19" i="5"/>
  <c r="I19" i="5" s="1"/>
  <c r="O19" i="5" s="1"/>
  <c r="M19" i="5"/>
  <c r="T8" i="5"/>
  <c r="Z8" i="5"/>
  <c r="P9" i="5"/>
  <c r="AC33" i="5"/>
  <c r="N36" i="5"/>
  <c r="I36" i="5"/>
  <c r="O36" i="5" s="1"/>
  <c r="Z26" i="5"/>
  <c r="AB7" i="5"/>
  <c r="AA7" i="5"/>
  <c r="M37" i="5"/>
  <c r="K37" i="5"/>
  <c r="G37" i="5"/>
  <c r="H37" i="5"/>
  <c r="AC6" i="5"/>
  <c r="R27" i="5"/>
  <c r="Y27" i="5" s="1"/>
  <c r="M28" i="5"/>
  <c r="P36" i="5"/>
  <c r="R36" i="5"/>
  <c r="Y36" i="5" s="1"/>
  <c r="K39" i="5"/>
  <c r="H39" i="5"/>
  <c r="K38" i="5"/>
  <c r="H38" i="5"/>
  <c r="AA25" i="5"/>
  <c r="S30" i="5"/>
  <c r="R19" i="5"/>
  <c r="Y19" i="5" s="1"/>
  <c r="AB17" i="3"/>
  <c r="T18" i="3"/>
  <c r="AC16" i="3"/>
  <c r="AB9" i="3"/>
  <c r="AC9" i="3"/>
  <c r="AB8" i="3"/>
  <c r="AA8" i="3"/>
  <c r="AC6" i="3"/>
  <c r="Q28" i="4"/>
  <c r="AC27" i="4"/>
  <c r="T19" i="4"/>
  <c r="AB16" i="4"/>
  <c r="AB15" i="4"/>
  <c r="AC15" i="4" s="1"/>
  <c r="P28" i="4"/>
  <c r="Z17" i="4"/>
  <c r="AA17" i="4" s="1"/>
  <c r="G29" i="4"/>
  <c r="I29" i="4" s="1"/>
  <c r="O29" i="4" s="1"/>
  <c r="M29" i="4"/>
  <c r="P29" i="4" s="1"/>
  <c r="AA9" i="4"/>
  <c r="AB9" i="4"/>
  <c r="AC8" i="4"/>
  <c r="AC7" i="4"/>
  <c r="S26" i="4"/>
  <c r="T25" i="4"/>
  <c r="S19" i="2"/>
  <c r="T19" i="2" s="1"/>
  <c r="S20" i="2"/>
  <c r="T28" i="2"/>
  <c r="Z28" i="2"/>
  <c r="X28" i="2"/>
  <c r="X19" i="2"/>
  <c r="S27" i="2"/>
  <c r="S30" i="2" s="1"/>
  <c r="N29" i="4"/>
  <c r="R29" i="4" s="1"/>
  <c r="Y29" i="4" s="1"/>
  <c r="T24" i="4"/>
  <c r="AB26" i="2"/>
  <c r="AA17" i="2"/>
  <c r="AB17" i="2"/>
  <c r="Q29" i="2"/>
  <c r="P29" i="2"/>
  <c r="S29" i="2" s="1"/>
  <c r="AC16" i="2"/>
  <c r="AC18" i="2"/>
  <c r="T9" i="2"/>
  <c r="X9" i="2"/>
  <c r="Z9" i="2"/>
  <c r="AA9" i="2" s="1"/>
  <c r="Z18" i="3" l="1"/>
  <c r="AA18" i="3" s="1"/>
  <c r="T35" i="3"/>
  <c r="X35" i="3"/>
  <c r="S27" i="3"/>
  <c r="S19" i="3"/>
  <c r="T19" i="3" s="1"/>
  <c r="Q28" i="3"/>
  <c r="L29" i="3"/>
  <c r="M29" i="3"/>
  <c r="G29" i="3"/>
  <c r="I29" i="3" s="1"/>
  <c r="O29" i="3" s="1"/>
  <c r="F39" i="3"/>
  <c r="L38" i="3"/>
  <c r="G38" i="3"/>
  <c r="I38" i="3" s="1"/>
  <c r="O38" i="3" s="1"/>
  <c r="M38" i="3"/>
  <c r="Q38" i="3" s="1"/>
  <c r="P28" i="3"/>
  <c r="Z36" i="3"/>
  <c r="T36" i="3"/>
  <c r="X36" i="3"/>
  <c r="AA26" i="3"/>
  <c r="AB26" i="3"/>
  <c r="AA35" i="3"/>
  <c r="AB35" i="3"/>
  <c r="Q37" i="3"/>
  <c r="S37" i="3" s="1"/>
  <c r="AC34" i="3"/>
  <c r="AB24" i="4"/>
  <c r="Z26" i="4"/>
  <c r="X26" i="4"/>
  <c r="AB25" i="4"/>
  <c r="AC25" i="4" s="1"/>
  <c r="Z19" i="4"/>
  <c r="AA19" i="4" s="1"/>
  <c r="AA20" i="4" s="1"/>
  <c r="T35" i="5"/>
  <c r="X35" i="5"/>
  <c r="S9" i="5"/>
  <c r="T17" i="5"/>
  <c r="X17" i="5"/>
  <c r="Q19" i="5"/>
  <c r="P28" i="5"/>
  <c r="P19" i="5"/>
  <c r="S19" i="5" s="1"/>
  <c r="Z35" i="5"/>
  <c r="AA35" i="5" s="1"/>
  <c r="Z17" i="5"/>
  <c r="AB17" i="5" s="1"/>
  <c r="S20" i="5"/>
  <c r="T35" i="4"/>
  <c r="S40" i="4"/>
  <c r="AC36" i="4"/>
  <c r="I39" i="4"/>
  <c r="O39" i="4" s="1"/>
  <c r="N39" i="4"/>
  <c r="P39" i="4"/>
  <c r="S28" i="4"/>
  <c r="I38" i="4"/>
  <c r="O38" i="4" s="1"/>
  <c r="N38" i="4"/>
  <c r="R38" i="4" s="1"/>
  <c r="Y38" i="4" s="1"/>
  <c r="P38" i="4"/>
  <c r="Z35" i="4"/>
  <c r="AC7" i="5"/>
  <c r="S27" i="5"/>
  <c r="Z9" i="5"/>
  <c r="I37" i="5"/>
  <c r="O37" i="5" s="1"/>
  <c r="N37" i="5"/>
  <c r="R37" i="5" s="1"/>
  <c r="Y37" i="5" s="1"/>
  <c r="N38" i="5"/>
  <c r="R38" i="5"/>
  <c r="Y38" i="5" s="1"/>
  <c r="AB16" i="5"/>
  <c r="AA16" i="5"/>
  <c r="G38" i="5"/>
  <c r="I38" i="5" s="1"/>
  <c r="O38" i="5" s="1"/>
  <c r="AA34" i="5"/>
  <c r="AB34" i="5"/>
  <c r="T18" i="5"/>
  <c r="Z18" i="5"/>
  <c r="P37" i="5"/>
  <c r="AA8" i="5"/>
  <c r="AB8" i="5"/>
  <c r="M38" i="5"/>
  <c r="P38" i="5" s="1"/>
  <c r="R29" i="5"/>
  <c r="Y29" i="5" s="1"/>
  <c r="Q28" i="5"/>
  <c r="S28" i="5" s="1"/>
  <c r="X28" i="5" s="1"/>
  <c r="AA26" i="5"/>
  <c r="AB26" i="5"/>
  <c r="AC25" i="5"/>
  <c r="N39" i="5"/>
  <c r="R39" i="5" s="1"/>
  <c r="Y39" i="5" s="1"/>
  <c r="Q36" i="5"/>
  <c r="S36" i="5" s="1"/>
  <c r="X36" i="5" s="1"/>
  <c r="F39" i="5"/>
  <c r="L29" i="5"/>
  <c r="G29" i="5"/>
  <c r="I29" i="5" s="1"/>
  <c r="O29" i="5" s="1"/>
  <c r="M29" i="5"/>
  <c r="AB18" i="3"/>
  <c r="AC17" i="3"/>
  <c r="AC8" i="3"/>
  <c r="AB10" i="3"/>
  <c r="AA26" i="4"/>
  <c r="AB26" i="4"/>
  <c r="AC24" i="4"/>
  <c r="AB17" i="4"/>
  <c r="AB19" i="4"/>
  <c r="AC16" i="4"/>
  <c r="AC9" i="4"/>
  <c r="T26" i="4"/>
  <c r="AB28" i="2"/>
  <c r="AC28" i="2" s="1"/>
  <c r="Z19" i="2"/>
  <c r="X27" i="2"/>
  <c r="T27" i="2"/>
  <c r="Z27" i="2"/>
  <c r="S20" i="4"/>
  <c r="AB10" i="4"/>
  <c r="Q29" i="4"/>
  <c r="S29" i="4" s="1"/>
  <c r="AC26" i="2"/>
  <c r="AC17" i="2"/>
  <c r="AB27" i="2"/>
  <c r="Z29" i="2"/>
  <c r="T29" i="2"/>
  <c r="X29" i="2"/>
  <c r="AB10" i="2"/>
  <c r="X19" i="3" l="1"/>
  <c r="AC35" i="3"/>
  <c r="Z19" i="3"/>
  <c r="AA19" i="3" s="1"/>
  <c r="T27" i="3"/>
  <c r="X27" i="3"/>
  <c r="Z27" i="3"/>
  <c r="S30" i="3"/>
  <c r="S28" i="3"/>
  <c r="Z28" i="3" s="1"/>
  <c r="AA36" i="3"/>
  <c r="AB36" i="3"/>
  <c r="X37" i="3"/>
  <c r="T37" i="3"/>
  <c r="Z37" i="3"/>
  <c r="S40" i="3"/>
  <c r="P38" i="3"/>
  <c r="S38" i="3" s="1"/>
  <c r="G39" i="3"/>
  <c r="I39" i="3" s="1"/>
  <c r="O39" i="3" s="1"/>
  <c r="M39" i="3"/>
  <c r="L39" i="3"/>
  <c r="P39" i="3" s="1"/>
  <c r="AC26" i="3"/>
  <c r="Q29" i="3"/>
  <c r="P29" i="3"/>
  <c r="Q39" i="4"/>
  <c r="Z28" i="4"/>
  <c r="X28" i="4"/>
  <c r="Z29" i="4"/>
  <c r="AA29" i="4" s="1"/>
  <c r="X29" i="4"/>
  <c r="R39" i="4"/>
  <c r="Y39" i="4" s="1"/>
  <c r="T27" i="5"/>
  <c r="X27" i="5"/>
  <c r="T9" i="5"/>
  <c r="X9" i="5"/>
  <c r="T19" i="5"/>
  <c r="X19" i="5"/>
  <c r="AB20" i="4"/>
  <c r="AB35" i="5"/>
  <c r="AC35" i="5" s="1"/>
  <c r="Q29" i="5"/>
  <c r="AA17" i="5"/>
  <c r="AC17" i="5" s="1"/>
  <c r="T28" i="4"/>
  <c r="AA35" i="4"/>
  <c r="AB35" i="4"/>
  <c r="S39" i="4"/>
  <c r="Q38" i="4"/>
  <c r="S38" i="4" s="1"/>
  <c r="X38" i="4" s="1"/>
  <c r="Z27" i="5"/>
  <c r="AB27" i="5" s="1"/>
  <c r="AC26" i="5"/>
  <c r="T28" i="5"/>
  <c r="Z28" i="5"/>
  <c r="S38" i="5"/>
  <c r="T36" i="5"/>
  <c r="S40" i="5"/>
  <c r="L39" i="5"/>
  <c r="G39" i="5"/>
  <c r="I39" i="5" s="1"/>
  <c r="O39" i="5" s="1"/>
  <c r="M39" i="5"/>
  <c r="Q38" i="5"/>
  <c r="AC34" i="5"/>
  <c r="Q37" i="5"/>
  <c r="S37" i="5" s="1"/>
  <c r="X37" i="5" s="1"/>
  <c r="P29" i="5"/>
  <c r="S29" i="5" s="1"/>
  <c r="AC8" i="5"/>
  <c r="Z36" i="5"/>
  <c r="AB9" i="5"/>
  <c r="AB10" i="5" s="1"/>
  <c r="AA9" i="5"/>
  <c r="AA10" i="5" s="1"/>
  <c r="Z19" i="5"/>
  <c r="AB18" i="5"/>
  <c r="AA18" i="5"/>
  <c r="AC16" i="5"/>
  <c r="AB19" i="3"/>
  <c r="AC18" i="3"/>
  <c r="AC10" i="3"/>
  <c r="AA10" i="3"/>
  <c r="AC26" i="4"/>
  <c r="AC19" i="4"/>
  <c r="AC17" i="4"/>
  <c r="AA19" i="2"/>
  <c r="AB19" i="2"/>
  <c r="AB20" i="2" s="1"/>
  <c r="AC27" i="2"/>
  <c r="AC10" i="4"/>
  <c r="AA10" i="4"/>
  <c r="S30" i="4"/>
  <c r="T29" i="4"/>
  <c r="AA30" i="2"/>
  <c r="AB29" i="2"/>
  <c r="AB30" i="2" s="1"/>
  <c r="AC9" i="2"/>
  <c r="AC10" i="2" s="1"/>
  <c r="AA10" i="2"/>
  <c r="AC20" i="4" l="1"/>
  <c r="X28" i="3"/>
  <c r="T28" i="3"/>
  <c r="AA27" i="3"/>
  <c r="AB27" i="3"/>
  <c r="AC36" i="3"/>
  <c r="S29" i="3"/>
  <c r="T29" i="3" s="1"/>
  <c r="Z38" i="3"/>
  <c r="T38" i="3"/>
  <c r="X38" i="3"/>
  <c r="X29" i="3"/>
  <c r="AA37" i="3"/>
  <c r="AB37" i="3"/>
  <c r="Q39" i="3"/>
  <c r="S39" i="3" s="1"/>
  <c r="AA28" i="3"/>
  <c r="AB28" i="3"/>
  <c r="AB29" i="4"/>
  <c r="AB30" i="4" s="1"/>
  <c r="Z39" i="4"/>
  <c r="T39" i="4"/>
  <c r="X39" i="4"/>
  <c r="AB28" i="4"/>
  <c r="AA28" i="4"/>
  <c r="AC28" i="4" s="1"/>
  <c r="T38" i="5"/>
  <c r="X38" i="5"/>
  <c r="T29" i="5"/>
  <c r="X29" i="5"/>
  <c r="Z38" i="5"/>
  <c r="P39" i="5"/>
  <c r="Q39" i="5"/>
  <c r="AC18" i="5"/>
  <c r="AA27" i="5"/>
  <c r="T38" i="4"/>
  <c r="Z38" i="4"/>
  <c r="AA39" i="4"/>
  <c r="AB39" i="4"/>
  <c r="AC35" i="4"/>
  <c r="AC9" i="5"/>
  <c r="AC10" i="5" s="1"/>
  <c r="AC11" i="5" s="1"/>
  <c r="C11" i="5" s="1"/>
  <c r="T37" i="5"/>
  <c r="Z37" i="5"/>
  <c r="AA19" i="5"/>
  <c r="AA20" i="5" s="1"/>
  <c r="AB19" i="5"/>
  <c r="AB20" i="5" s="1"/>
  <c r="AB38" i="5"/>
  <c r="AA38" i="5"/>
  <c r="AC27" i="5"/>
  <c r="AA36" i="5"/>
  <c r="AB36" i="5"/>
  <c r="AB28" i="5"/>
  <c r="AA28" i="5"/>
  <c r="Z29" i="5"/>
  <c r="AC19" i="3"/>
  <c r="AC11" i="3"/>
  <c r="C11" i="3" s="1"/>
  <c r="AA20" i="2"/>
  <c r="AC19" i="2"/>
  <c r="AC20" i="2" s="1"/>
  <c r="AC21" i="2" s="1"/>
  <c r="C21" i="2" s="1"/>
  <c r="AC11" i="4"/>
  <c r="C11" i="4" s="1"/>
  <c r="AC29" i="2"/>
  <c r="AC30" i="2" s="1"/>
  <c r="AC31" i="2" s="1"/>
  <c r="C31" i="2" s="1"/>
  <c r="AC11" i="2"/>
  <c r="C11" i="2" s="1"/>
  <c r="AC29" i="4" l="1"/>
  <c r="Z29" i="3"/>
  <c r="AC27" i="3"/>
  <c r="AC37" i="3"/>
  <c r="Z39" i="3"/>
  <c r="X39" i="3"/>
  <c r="T39" i="3"/>
  <c r="AA29" i="3"/>
  <c r="AB29" i="3"/>
  <c r="AB30" i="3"/>
  <c r="AC28" i="3"/>
  <c r="AA38" i="3"/>
  <c r="AB38" i="3"/>
  <c r="S39" i="5"/>
  <c r="X39" i="5" s="1"/>
  <c r="AC38" i="5"/>
  <c r="AC39" i="4"/>
  <c r="AA38" i="4"/>
  <c r="AA40" i="4" s="1"/>
  <c r="AB38" i="4"/>
  <c r="AB40" i="4" s="1"/>
  <c r="AC28" i="5"/>
  <c r="AC36" i="5"/>
  <c r="AB29" i="5"/>
  <c r="AB30" i="5" s="1"/>
  <c r="AA29" i="5"/>
  <c r="Z39" i="5"/>
  <c r="AC19" i="5"/>
  <c r="AC20" i="5" s="1"/>
  <c r="AC21" i="5" s="1"/>
  <c r="C21" i="5" s="1"/>
  <c r="AA37" i="5"/>
  <c r="AB37" i="5"/>
  <c r="AB20" i="3"/>
  <c r="AC21" i="4"/>
  <c r="C21" i="4" s="1"/>
  <c r="AA30" i="4"/>
  <c r="AC29" i="3" l="1"/>
  <c r="AA30" i="3"/>
  <c r="AA39" i="3"/>
  <c r="AB39" i="3"/>
  <c r="AC38" i="3"/>
  <c r="T39" i="5"/>
  <c r="AC38" i="4"/>
  <c r="AC40" i="4" s="1"/>
  <c r="AC41" i="4" s="1"/>
  <c r="C41" i="4" s="1"/>
  <c r="AC37" i="5"/>
  <c r="AB39" i="5"/>
  <c r="AB40" i="5" s="1"/>
  <c r="AA39" i="5"/>
  <c r="AC29" i="5"/>
  <c r="AC30" i="5" s="1"/>
  <c r="AA30" i="5"/>
  <c r="AC20" i="3"/>
  <c r="AA20" i="3"/>
  <c r="AC30" i="4"/>
  <c r="AC31" i="4" s="1"/>
  <c r="C31" i="4" s="1"/>
  <c r="AB40" i="3" l="1"/>
  <c r="AC39" i="3"/>
  <c r="AA40" i="3"/>
  <c r="AC30" i="3"/>
  <c r="AC31" i="3" s="1"/>
  <c r="C31" i="3" s="1"/>
  <c r="AC31" i="5"/>
  <c r="C31" i="5" s="1"/>
  <c r="AC39" i="5"/>
  <c r="AC40" i="5" s="1"/>
  <c r="AA40" i="5"/>
  <c r="AC21" i="3"/>
  <c r="C21" i="3" s="1"/>
  <c r="AC40" i="3" l="1"/>
  <c r="AC41" i="3" s="1"/>
  <c r="C41" i="3" s="1"/>
  <c r="AC41" i="5"/>
  <c r="C41" i="5" s="1"/>
</calcChain>
</file>

<file path=xl/sharedStrings.xml><?xml version="1.0" encoding="utf-8"?>
<sst xmlns="http://schemas.openxmlformats.org/spreadsheetml/2006/main" count="558" uniqueCount="59">
  <si>
    <t>Result</t>
  </si>
  <si>
    <t>Monthly</t>
  </si>
  <si>
    <t>Weekly</t>
  </si>
  <si>
    <t>Daily</t>
  </si>
  <si>
    <t>All</t>
  </si>
  <si>
    <t>All - 1</t>
  </si>
  <si>
    <t>All - 2</t>
  </si>
  <si>
    <t>All - 3</t>
  </si>
  <si>
    <t>All - 4</t>
  </si>
  <si>
    <t>Prize unit</t>
  </si>
  <si>
    <t>Capital requirements</t>
  </si>
  <si>
    <t>Return compounding frequency p.a.</t>
  </si>
  <si>
    <t>Assumed return rate (nominal)</t>
  </si>
  <si>
    <t>Assumed return rate (effective)</t>
  </si>
  <si>
    <t>Payment frequency</t>
  </si>
  <si>
    <t>Effective return per payment period</t>
  </si>
  <si>
    <t>Required capital</t>
  </si>
  <si>
    <t>Effective rate (test)</t>
  </si>
  <si>
    <t>Payments per year</t>
  </si>
  <si>
    <t>Number of balls in lottery (N)</t>
  </si>
  <si>
    <t>Number of balls drawn (K)</t>
  </si>
  <si>
    <t>Number of correct picks (B)</t>
  </si>
  <si>
    <t>K!</t>
  </si>
  <si>
    <t>N!</t>
  </si>
  <si>
    <t>B!</t>
  </si>
  <si>
    <t>(K-B)!</t>
  </si>
  <si>
    <t>(K-B)</t>
  </si>
  <si>
    <t>(N-K)</t>
  </si>
  <si>
    <t>K!/(B!(K-B)!)</t>
  </si>
  <si>
    <t>(N-K)!/((K-B)!((N-K)-(K-B))!)</t>
  </si>
  <si>
    <t>(N-K)!</t>
  </si>
  <si>
    <t>((N-K)-(K-N))!</t>
  </si>
  <si>
    <t>(N-K)-(K-N)</t>
  </si>
  <si>
    <t>N!/(k!(N-K)!)</t>
  </si>
  <si>
    <t>Odds</t>
  </si>
  <si>
    <t>Prize factor</t>
  </si>
  <si>
    <t>Prize value</t>
  </si>
  <si>
    <t>Capital required</t>
  </si>
  <si>
    <t>Capital requried weighted by probability</t>
  </si>
  <si>
    <t>Possible results</t>
  </si>
  <si>
    <t>Occurances</t>
  </si>
  <si>
    <t>If all tickets played - Revenue</t>
  </si>
  <si>
    <t>If all tickets played - Costs</t>
  </si>
  <si>
    <t>If all tickets played - Profit</t>
  </si>
  <si>
    <t>Total</t>
  </si>
  <si>
    <t>Margin</t>
  </si>
  <si>
    <t>Price</t>
  </si>
  <si>
    <t>All - 5</t>
  </si>
  <si>
    <t>All - 6</t>
  </si>
  <si>
    <t>Frequency</t>
  </si>
  <si>
    <t>Probability</t>
  </si>
  <si>
    <t>Number</t>
  </si>
  <si>
    <t>Options</t>
  </si>
  <si>
    <t>Multiple</t>
  </si>
  <si>
    <t>Payout</t>
  </si>
  <si>
    <t>Probabiltiy</t>
  </si>
  <si>
    <t>Weighted</t>
  </si>
  <si>
    <t>Base prob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</si>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</sst>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?_);_(@_)"/>
    <numFmt numFmtId="166" formatCode="_(* #,##0.000_);_(* \(#,##0.000\);_(* &quot;-&quot;??_);_(@_)"/>
    <numFmt numFmtId="167" formatCode="0.0000%"/>
    <numFmt numFmtId="168" formatCode="_(* #,##0_);_(* \(#,##0\);_(* &quot;-&quot;???_);_(@_)"/>
    <numFmt numFmtId="169" formatCode="0.000%"/>
    <numFmt numFmtId="170" formatCode="_(* #,##0.0000_);_(* \(#,##0.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wrapText="1"/>
    </xf>
    <xf numFmtId="167" fontId="0" fillId="0" borderId="0" xfId="2" applyNumberFormat="1" applyFont="1"/>
    <xf numFmtId="0" fontId="0" fillId="0" borderId="0" xfId="0" applyAlignment="1">
      <alignment horizontal="center" vertical="center"/>
    </xf>
    <xf numFmtId="0" fontId="0" fillId="2" borderId="0" xfId="0" applyFill="1"/>
    <xf numFmtId="168" fontId="0" fillId="0" borderId="0" xfId="0" applyNumberFormat="1"/>
    <xf numFmtId="43" fontId="0" fillId="0" borderId="0" xfId="1" applyFont="1" applyAlignment="1">
      <alignment wrapText="1"/>
    </xf>
    <xf numFmtId="0" fontId="0" fillId="0" borderId="1" xfId="0" applyBorder="1"/>
    <xf numFmtId="43" fontId="0" fillId="0" borderId="1" xfId="1" applyFont="1" applyBorder="1"/>
    <xf numFmtId="10" fontId="0" fillId="3" borderId="0" xfId="2" applyNumberFormat="1" applyFont="1" applyFill="1"/>
    <xf numFmtId="167" fontId="0" fillId="0" borderId="1" xfId="0" applyNumberFormat="1" applyBorder="1"/>
    <xf numFmtId="169" fontId="0" fillId="0" borderId="0" xfId="2" applyNumberFormat="1" applyFont="1"/>
    <xf numFmtId="170" fontId="0" fillId="0" borderId="0" xfId="1" applyNumberFormat="1" applyFont="1"/>
    <xf numFmtId="0" fontId="0" fillId="4" borderId="0" xfId="0" applyFill="1"/>
    <xf numFmtId="166" fontId="0" fillId="4" borderId="0" xfId="1" applyNumberFormat="1" applyFont="1" applyFill="1"/>
    <xf numFmtId="166" fontId="0" fillId="2" borderId="0" xfId="1" applyNumberFormat="1" applyFont="1" applyFill="1"/>
    <xf numFmtId="167" fontId="0" fillId="0" borderId="0" xfId="0" applyNumberFormat="1"/>
    <xf numFmtId="43" fontId="0" fillId="2" borderId="0" xfId="1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70" fontId="0" fillId="0" borderId="0" xfId="1" applyNumberFormat="1" applyFont="1" applyAlignment="1">
      <alignment wrapText="1"/>
    </xf>
    <xf numFmtId="170" fontId="0" fillId="0" borderId="1" xfId="1" applyNumberFormat="1" applyFont="1" applyBorder="1"/>
    <xf numFmtId="165" fontId="0" fillId="0" borderId="1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15</xdr:row>
      <xdr:rowOff>139700</xdr:rowOff>
    </xdr:from>
    <xdr:to>
      <xdr:col>5</xdr:col>
      <xdr:colOff>1079500</xdr:colOff>
      <xdr:row>19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F9AB72-A8FB-E789-8E44-E89691D20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3848100"/>
          <a:ext cx="75692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20</xdr:row>
      <xdr:rowOff>127000</xdr:rowOff>
    </xdr:from>
    <xdr:to>
      <xdr:col>6</xdr:col>
      <xdr:colOff>228600</xdr:colOff>
      <xdr:row>28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1D900C-084F-99E2-65BC-1328FE2D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4851400"/>
          <a:ext cx="7772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D7DE-7CCD-F641-A56C-340655873BE0}">
  <dimension ref="A1:H18"/>
  <sheetViews>
    <sheetView workbookViewId="0">
      <selection activeCell="B6" sqref="B6"/>
    </sheetView>
  </sheetViews>
  <sheetFormatPr baseColWidth="10" defaultRowHeight="16" x14ac:dyDescent="0.2"/>
  <cols>
    <col min="1" max="1" width="30.6640625" bestFit="1" customWidth="1"/>
    <col min="2" max="2" width="19.33203125" bestFit="1" customWidth="1"/>
    <col min="3" max="3" width="13" customWidth="1"/>
    <col min="4" max="4" width="13" bestFit="1" customWidth="1"/>
    <col min="5" max="5" width="14.5" bestFit="1" customWidth="1"/>
    <col min="6" max="6" width="15" bestFit="1" customWidth="1"/>
    <col min="7" max="7" width="16" bestFit="1" customWidth="1"/>
  </cols>
  <sheetData>
    <row r="1" spans="1:8" x14ac:dyDescent="0.2">
      <c r="A1" t="s">
        <v>10</v>
      </c>
    </row>
    <row r="3" spans="1:8" x14ac:dyDescent="0.2">
      <c r="A3" t="s">
        <v>12</v>
      </c>
      <c r="B3" s="7">
        <v>0.11</v>
      </c>
    </row>
    <row r="4" spans="1:8" x14ac:dyDescent="0.2">
      <c r="A4" t="s">
        <v>11</v>
      </c>
      <c r="B4">
        <v>365</v>
      </c>
    </row>
    <row r="5" spans="1:8" x14ac:dyDescent="0.2">
      <c r="A5" t="s">
        <v>13</v>
      </c>
      <c r="B5" s="2">
        <f>EFFECT(B3,B4)</f>
        <v>0.11625957163740264</v>
      </c>
      <c r="F5" s="4"/>
    </row>
    <row r="6" spans="1:8" x14ac:dyDescent="0.2">
      <c r="F6" s="4"/>
    </row>
    <row r="7" spans="1:8" x14ac:dyDescent="0.2">
      <c r="A7" t="s">
        <v>9</v>
      </c>
      <c r="B7">
        <v>1</v>
      </c>
      <c r="F7" s="4"/>
    </row>
    <row r="8" spans="1:8" x14ac:dyDescent="0.2">
      <c r="F8" s="4"/>
    </row>
    <row r="9" spans="1:8" ht="68" x14ac:dyDescent="0.2">
      <c r="A9" t="s">
        <v>14</v>
      </c>
      <c r="B9" t="s">
        <v>18</v>
      </c>
      <c r="C9" s="10" t="s">
        <v>15</v>
      </c>
      <c r="D9" s="10" t="s">
        <v>17</v>
      </c>
      <c r="E9" t="s">
        <v>16</v>
      </c>
      <c r="F9" s="4"/>
    </row>
    <row r="10" spans="1:8" x14ac:dyDescent="0.2">
      <c r="A10" t="s">
        <v>3</v>
      </c>
      <c r="B10">
        <v>365</v>
      </c>
      <c r="C10" s="11">
        <f>((($B$5+1)^(1/$B$4))^($B$4/B10)-1)</f>
        <v>3.0136986301365631E-4</v>
      </c>
      <c r="D10" s="2">
        <f>((1+C10)^B10)-1</f>
        <v>0.11625957163740264</v>
      </c>
      <c r="E10" s="1">
        <f>$B$7/C10</f>
        <v>3318.1818181822841</v>
      </c>
      <c r="F10" s="6"/>
    </row>
    <row r="11" spans="1:8" x14ac:dyDescent="0.2">
      <c r="A11" t="s">
        <v>2</v>
      </c>
      <c r="B11">
        <v>52</v>
      </c>
      <c r="C11" s="11">
        <f t="shared" ref="C11:C12" si="0">((($B$5+1)^(1/$B$4))^($B$4/B11)-1)</f>
        <v>2.1173042525488572E-3</v>
      </c>
      <c r="D11" s="2">
        <f t="shared" ref="D11:D12" si="1">((1+C11)^B11)-1</f>
        <v>0.1162595716374295</v>
      </c>
      <c r="E11" s="1">
        <f t="shared" ref="E11:E12" si="2">$B$7/C11</f>
        <v>472.29867828214964</v>
      </c>
      <c r="F11" s="4"/>
      <c r="G11" s="5"/>
    </row>
    <row r="12" spans="1:8" x14ac:dyDescent="0.2">
      <c r="A12" t="s">
        <v>1</v>
      </c>
      <c r="B12">
        <v>12</v>
      </c>
      <c r="C12" s="11">
        <f t="shared" si="0"/>
        <v>9.2074155085630771E-3</v>
      </c>
      <c r="D12" s="2">
        <f t="shared" si="1"/>
        <v>0.11625957163742751</v>
      </c>
      <c r="E12" s="1">
        <f t="shared" si="2"/>
        <v>108.60811039427735</v>
      </c>
      <c r="F12" s="4"/>
    </row>
    <row r="13" spans="1:8" x14ac:dyDescent="0.2">
      <c r="F13" s="4"/>
    </row>
    <row r="14" spans="1:8" x14ac:dyDescent="0.2">
      <c r="F14" s="4"/>
      <c r="G14" s="5"/>
      <c r="H14" s="5"/>
    </row>
    <row r="15" spans="1:8" x14ac:dyDescent="0.2">
      <c r="F15" s="4"/>
    </row>
    <row r="17" spans="6:8" x14ac:dyDescent="0.2">
      <c r="F17" s="4"/>
      <c r="G17" s="5"/>
      <c r="H17" s="5"/>
    </row>
    <row r="18" spans="6:8" x14ac:dyDescent="0.2">
      <c r="F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E989-93CC-B242-B8CE-94366F9979E2}">
  <dimension ref="A1:AD33"/>
  <sheetViews>
    <sheetView tabSelected="1" topLeftCell="P1" workbookViewId="0">
      <selection activeCell="X29" sqref="X29"/>
    </sheetView>
  </sheetViews>
  <sheetFormatPr baseColWidth="10" defaultRowHeight="16" x14ac:dyDescent="0.2"/>
  <cols>
    <col min="4" max="5" width="9.33203125" customWidth="1"/>
    <col min="6" max="8" width="11.6640625" customWidth="1"/>
    <col min="9" max="10" width="15.6640625" customWidth="1"/>
    <col min="11" max="14" width="11.6640625" customWidth="1"/>
    <col min="15" max="15" width="15.5" customWidth="1"/>
    <col min="16" max="16" width="12.1640625" customWidth="1"/>
    <col min="17" max="17" width="25.33203125" customWidth="1"/>
    <col min="18" max="18" width="12.1640625" customWidth="1"/>
    <col min="19" max="19" width="19" customWidth="1"/>
    <col min="20" max="20" width="11.5" bestFit="1" customWidth="1"/>
    <col min="21" max="21" width="16.6640625" bestFit="1" customWidth="1"/>
    <col min="22" max="22" width="16.6640625" style="21" customWidth="1"/>
    <col min="23" max="23" width="13" bestFit="1" customWidth="1"/>
    <col min="24" max="24" width="11.83203125" bestFit="1" customWidth="1"/>
    <col min="25" max="25" width="11.83203125" customWidth="1"/>
    <col min="26" max="26" width="10.5" bestFit="1" customWidth="1"/>
    <col min="27" max="27" width="16.83203125" bestFit="1" customWidth="1"/>
    <col min="28" max="28" width="14" bestFit="1" customWidth="1"/>
    <col min="29" max="29" width="13.6640625" bestFit="1" customWidth="1"/>
  </cols>
  <sheetData>
    <row r="1" spans="1:30" x14ac:dyDescent="0.2">
      <c r="A1" t="s">
        <v>9</v>
      </c>
    </row>
    <row r="2" spans="1:30" x14ac:dyDescent="0.2">
      <c r="A2" s="27">
        <v>20</v>
      </c>
      <c r="B2" s="28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30" s="10" customFormat="1" ht="68" x14ac:dyDescent="0.2">
      <c r="A3" s="27"/>
      <c r="B3" s="12" t="s">
        <v>46</v>
      </c>
      <c r="C3" s="10" t="s">
        <v>0</v>
      </c>
      <c r="D3" s="10" t="s">
        <v>19</v>
      </c>
      <c r="E3" s="10" t="s">
        <v>20</v>
      </c>
      <c r="F3" s="10" t="s">
        <v>21</v>
      </c>
      <c r="G3" s="10" t="s">
        <v>26</v>
      </c>
      <c r="H3" s="10" t="s">
        <v>27</v>
      </c>
      <c r="I3" s="10" t="s">
        <v>32</v>
      </c>
      <c r="J3" s="10" t="s">
        <v>23</v>
      </c>
      <c r="K3" s="10" t="s">
        <v>22</v>
      </c>
      <c r="L3" s="10" t="s">
        <v>24</v>
      </c>
      <c r="M3" s="10" t="s">
        <v>25</v>
      </c>
      <c r="N3" s="10" t="s">
        <v>30</v>
      </c>
      <c r="O3" s="10" t="s">
        <v>31</v>
      </c>
      <c r="P3" s="10" t="s">
        <v>28</v>
      </c>
      <c r="Q3" s="10" t="s">
        <v>29</v>
      </c>
      <c r="R3" s="10" t="s">
        <v>33</v>
      </c>
      <c r="T3" s="10" t="s">
        <v>34</v>
      </c>
      <c r="U3" s="10" t="s">
        <v>35</v>
      </c>
      <c r="V3" s="29" t="s">
        <v>36</v>
      </c>
      <c r="W3" s="10" t="s">
        <v>37</v>
      </c>
      <c r="X3" s="10" t="s">
        <v>38</v>
      </c>
      <c r="Y3" s="10" t="s">
        <v>39</v>
      </c>
      <c r="Z3" s="10" t="s">
        <v>40</v>
      </c>
      <c r="AA3" s="15" t="s">
        <v>41</v>
      </c>
      <c r="AB3" s="15" t="s">
        <v>42</v>
      </c>
      <c r="AC3" s="15" t="s">
        <v>43</v>
      </c>
    </row>
    <row r="4" spans="1:30" x14ac:dyDescent="0.2">
      <c r="A4" s="27"/>
      <c r="B4" s="27">
        <v>20</v>
      </c>
      <c r="C4" t="s">
        <v>4</v>
      </c>
      <c r="D4" s="13">
        <v>40</v>
      </c>
      <c r="E4" s="13">
        <v>5</v>
      </c>
      <c r="F4">
        <f>E4</f>
        <v>5</v>
      </c>
      <c r="G4">
        <f>E4-F4</f>
        <v>0</v>
      </c>
      <c r="H4">
        <f>D4-E4</f>
        <v>35</v>
      </c>
      <c r="I4">
        <f>H4-G4</f>
        <v>35</v>
      </c>
      <c r="J4">
        <f t="shared" ref="J4:O4" si="0">FACT(D4)</f>
        <v>8.1591528324789801E+47</v>
      </c>
      <c r="K4">
        <f t="shared" si="0"/>
        <v>120</v>
      </c>
      <c r="L4">
        <f t="shared" si="0"/>
        <v>120</v>
      </c>
      <c r="M4">
        <f t="shared" si="0"/>
        <v>1</v>
      </c>
      <c r="N4">
        <f t="shared" si="0"/>
        <v>1.0333147966386144E+40</v>
      </c>
      <c r="O4">
        <f t="shared" si="0"/>
        <v>1.0333147966386144E+40</v>
      </c>
      <c r="P4">
        <f>K4/(L4*M4)</f>
        <v>1</v>
      </c>
      <c r="Q4">
        <f>N4/(M4*O4)</f>
        <v>1</v>
      </c>
      <c r="R4">
        <f>J4/(K4*N4)</f>
        <v>658008.00000000035</v>
      </c>
      <c r="S4" s="11">
        <f>(P4*Q4)/R4</f>
        <v>1.5197383618436242E-6</v>
      </c>
      <c r="T4" s="1">
        <f>1/S4</f>
        <v>658008.00000000035</v>
      </c>
      <c r="U4" s="20">
        <v>1</v>
      </c>
      <c r="V4" s="21">
        <f t="shared" ref="V4:V9" si="1">U4*$A$2</f>
        <v>20</v>
      </c>
      <c r="W4" s="6">
        <f>Calculations!$E$10*$A$2*U4</f>
        <v>66363.636363645681</v>
      </c>
      <c r="X4" s="8">
        <f>W4*S4</f>
        <v>0.10085536401327286</v>
      </c>
      <c r="Y4" s="14">
        <f>R4</f>
        <v>658008.00000000035</v>
      </c>
      <c r="Z4" s="5">
        <f>Y4*S4</f>
        <v>1</v>
      </c>
      <c r="AA4" s="1">
        <f>Z4*$B$4</f>
        <v>20</v>
      </c>
      <c r="AB4" s="1">
        <f t="shared" ref="AB4:AB9" si="2">W4*Z4</f>
        <v>66363.636363645681</v>
      </c>
      <c r="AC4" s="1">
        <f>AA4-AB4</f>
        <v>-66343.636363645681</v>
      </c>
      <c r="AD4" s="6"/>
    </row>
    <row r="5" spans="1:30" x14ac:dyDescent="0.2">
      <c r="A5" s="27"/>
      <c r="B5" s="27"/>
      <c r="C5" t="s">
        <v>5</v>
      </c>
      <c r="D5">
        <f>D4</f>
        <v>40</v>
      </c>
      <c r="E5">
        <f>E4</f>
        <v>5</v>
      </c>
      <c r="F5">
        <f>F4-1</f>
        <v>4</v>
      </c>
      <c r="G5">
        <f t="shared" ref="G5:G8" si="3">E5-F5</f>
        <v>1</v>
      </c>
      <c r="H5">
        <f t="shared" ref="H5:H8" si="4">D5-E5</f>
        <v>35</v>
      </c>
      <c r="I5">
        <f t="shared" ref="I5:I8" si="5">H5-G5</f>
        <v>34</v>
      </c>
      <c r="J5">
        <f t="shared" ref="J5:J8" si="6">FACT(D5)</f>
        <v>8.1591528324789801E+47</v>
      </c>
      <c r="K5">
        <f t="shared" ref="K5:L9" si="7">FACT(E5)</f>
        <v>120</v>
      </c>
      <c r="L5">
        <f t="shared" si="7"/>
        <v>24</v>
      </c>
      <c r="M5">
        <f>FACT(E5-F5)</f>
        <v>1</v>
      </c>
      <c r="N5">
        <f t="shared" ref="N5:N8" si="8">FACT(H5)</f>
        <v>1.0333147966386144E+40</v>
      </c>
      <c r="O5">
        <f t="shared" ref="O5:O8" si="9">FACT(I5)</f>
        <v>2.9523279903960408E+38</v>
      </c>
      <c r="P5">
        <f t="shared" ref="P5:P8" si="10">K5/(L5*M5)</f>
        <v>5</v>
      </c>
      <c r="Q5">
        <f t="shared" ref="Q5:Q8" si="11">N5/(M5*O5)</f>
        <v>35.000000000000007</v>
      </c>
      <c r="R5">
        <f t="shared" ref="R5:R8" si="12">J5/(K5*N5)</f>
        <v>658008.00000000035</v>
      </c>
      <c r="S5" s="11">
        <f t="shared" ref="S5:S8" si="13">(P5*Q5)/R5</f>
        <v>2.6595421332263429E-4</v>
      </c>
      <c r="T5" s="1">
        <f t="shared" ref="T5:T9" si="14">1/S5</f>
        <v>3760.0457142857153</v>
      </c>
      <c r="U5" s="20">
        <f>U4/10</f>
        <v>0.1</v>
      </c>
      <c r="V5" s="21">
        <f t="shared" si="1"/>
        <v>2</v>
      </c>
      <c r="W5" s="6">
        <f>Calculations!$E$10*$A$2*U5</f>
        <v>6636.3636363645683</v>
      </c>
      <c r="X5" s="8">
        <f t="shared" ref="X5:X8" si="15">W5*S5</f>
        <v>1.7649688702322754</v>
      </c>
      <c r="Y5" s="14">
        <f t="shared" ref="Y5:Y8" si="16">R5</f>
        <v>658008.00000000035</v>
      </c>
      <c r="Z5" s="5">
        <f t="shared" ref="Z5:Z8" si="17">Y5*S5</f>
        <v>175.00000000000003</v>
      </c>
      <c r="AA5" s="1">
        <f t="shared" ref="AA5:AA9" si="18">Z5*$B$4</f>
        <v>3500.0000000000005</v>
      </c>
      <c r="AB5" s="1">
        <f t="shared" si="2"/>
        <v>1161363.6363637997</v>
      </c>
      <c r="AC5" s="1">
        <f t="shared" ref="AC5:AC8" si="19">AA5-AB5</f>
        <v>-1157863.6363637997</v>
      </c>
    </row>
    <row r="6" spans="1:30" x14ac:dyDescent="0.2">
      <c r="A6" s="27"/>
      <c r="B6" s="27"/>
      <c r="C6" t="s">
        <v>6</v>
      </c>
      <c r="D6">
        <f t="shared" ref="D6:D8" si="20">D5</f>
        <v>40</v>
      </c>
      <c r="E6">
        <f t="shared" ref="E6:E8" si="21">E5</f>
        <v>5</v>
      </c>
      <c r="F6">
        <f t="shared" ref="F6:F9" si="22">F5-1</f>
        <v>3</v>
      </c>
      <c r="G6">
        <f t="shared" si="3"/>
        <v>2</v>
      </c>
      <c r="H6">
        <f t="shared" si="4"/>
        <v>35</v>
      </c>
      <c r="I6">
        <f t="shared" si="5"/>
        <v>33</v>
      </c>
      <c r="J6">
        <f t="shared" si="6"/>
        <v>8.1591528324789801E+47</v>
      </c>
      <c r="K6">
        <f t="shared" si="7"/>
        <v>120</v>
      </c>
      <c r="L6">
        <f t="shared" si="7"/>
        <v>6</v>
      </c>
      <c r="M6">
        <f>FACT(E6-F6)</f>
        <v>2</v>
      </c>
      <c r="N6">
        <f t="shared" si="8"/>
        <v>1.0333147966386144E+40</v>
      </c>
      <c r="O6">
        <f t="shared" si="9"/>
        <v>8.6833176188118895E+36</v>
      </c>
      <c r="P6">
        <f t="shared" si="10"/>
        <v>10</v>
      </c>
      <c r="Q6">
        <f t="shared" si="11"/>
        <v>594.99999999999977</v>
      </c>
      <c r="R6">
        <f t="shared" si="12"/>
        <v>658008.00000000035</v>
      </c>
      <c r="S6" s="11">
        <f t="shared" si="13"/>
        <v>9.0424432529695609E-3</v>
      </c>
      <c r="T6" s="1">
        <f t="shared" si="14"/>
        <v>110.58957983193287</v>
      </c>
      <c r="U6" s="20">
        <f t="shared" ref="U6:U7" si="23">U5/10</f>
        <v>0.01</v>
      </c>
      <c r="V6" s="21">
        <f t="shared" si="1"/>
        <v>0.2</v>
      </c>
      <c r="W6" s="6">
        <f>Calculations!$E$10*$A$2*U6</f>
        <v>663.63636363645685</v>
      </c>
      <c r="X6" s="8">
        <f t="shared" si="15"/>
        <v>6.0008941587897331</v>
      </c>
      <c r="Y6" s="14">
        <f t="shared" si="16"/>
        <v>658008.00000000035</v>
      </c>
      <c r="Z6" s="5">
        <f t="shared" si="17"/>
        <v>5949.9999999999982</v>
      </c>
      <c r="AA6" s="1">
        <f t="shared" si="18"/>
        <v>118999.99999999997</v>
      </c>
      <c r="AB6" s="1">
        <f t="shared" si="2"/>
        <v>3948636.363636917</v>
      </c>
      <c r="AC6" s="1">
        <f t="shared" si="19"/>
        <v>-3829636.363636917</v>
      </c>
    </row>
    <row r="7" spans="1:30" x14ac:dyDescent="0.2">
      <c r="A7" s="27"/>
      <c r="B7" s="27"/>
      <c r="C7" t="s">
        <v>7</v>
      </c>
      <c r="D7">
        <f t="shared" si="20"/>
        <v>40</v>
      </c>
      <c r="E7">
        <f t="shared" si="21"/>
        <v>5</v>
      </c>
      <c r="F7">
        <f t="shared" si="22"/>
        <v>2</v>
      </c>
      <c r="G7">
        <f t="shared" si="3"/>
        <v>3</v>
      </c>
      <c r="H7">
        <f t="shared" si="4"/>
        <v>35</v>
      </c>
      <c r="I7">
        <f t="shared" si="5"/>
        <v>32</v>
      </c>
      <c r="J7">
        <f t="shared" si="6"/>
        <v>8.1591528324789801E+47</v>
      </c>
      <c r="K7">
        <f t="shared" si="7"/>
        <v>120</v>
      </c>
      <c r="L7">
        <f t="shared" si="7"/>
        <v>2</v>
      </c>
      <c r="M7">
        <f>FACT(E7-F7)</f>
        <v>6</v>
      </c>
      <c r="N7">
        <f t="shared" si="8"/>
        <v>1.0333147966386144E+40</v>
      </c>
      <c r="O7">
        <f t="shared" si="9"/>
        <v>2.6313083693369355E+35</v>
      </c>
      <c r="P7">
        <f t="shared" si="10"/>
        <v>10</v>
      </c>
      <c r="Q7">
        <f t="shared" si="11"/>
        <v>6544.9999999999991</v>
      </c>
      <c r="R7">
        <f t="shared" si="12"/>
        <v>658008.00000000035</v>
      </c>
      <c r="S7" s="11">
        <f t="shared" si="13"/>
        <v>9.9466875782665193E-2</v>
      </c>
      <c r="T7" s="1">
        <f t="shared" si="14"/>
        <v>10.053598166539349</v>
      </c>
      <c r="U7" s="20">
        <f t="shared" si="23"/>
        <v>1E-3</v>
      </c>
      <c r="V7" s="21">
        <f t="shared" si="1"/>
        <v>0.02</v>
      </c>
      <c r="W7" s="6">
        <f>Calculations!$E$10*$A$2*U7</f>
        <v>66.363636363645682</v>
      </c>
      <c r="X7" s="8">
        <f t="shared" si="15"/>
        <v>6.6009835746687076</v>
      </c>
      <c r="Y7" s="14">
        <f t="shared" si="16"/>
        <v>658008.00000000035</v>
      </c>
      <c r="Z7" s="5">
        <f t="shared" si="17"/>
        <v>65449.999999999993</v>
      </c>
      <c r="AA7" s="1">
        <f t="shared" si="18"/>
        <v>1308999.9999999998</v>
      </c>
      <c r="AB7" s="1">
        <f t="shared" si="2"/>
        <v>4343500.0000006091</v>
      </c>
      <c r="AC7" s="1">
        <f t="shared" si="19"/>
        <v>-3034500.0000006091</v>
      </c>
    </row>
    <row r="8" spans="1:30" x14ac:dyDescent="0.2">
      <c r="A8" s="27"/>
      <c r="B8" s="27"/>
      <c r="C8" t="s">
        <v>8</v>
      </c>
      <c r="D8">
        <f t="shared" si="20"/>
        <v>40</v>
      </c>
      <c r="E8">
        <f t="shared" si="21"/>
        <v>5</v>
      </c>
      <c r="F8">
        <f t="shared" si="22"/>
        <v>1</v>
      </c>
      <c r="G8">
        <f t="shared" si="3"/>
        <v>4</v>
      </c>
      <c r="H8">
        <f t="shared" si="4"/>
        <v>35</v>
      </c>
      <c r="I8">
        <f t="shared" si="5"/>
        <v>31</v>
      </c>
      <c r="J8">
        <f t="shared" si="6"/>
        <v>8.1591528324789801E+47</v>
      </c>
      <c r="K8">
        <f t="shared" si="7"/>
        <v>120</v>
      </c>
      <c r="L8">
        <f t="shared" si="7"/>
        <v>1</v>
      </c>
      <c r="M8">
        <f>FACT(E8-F8)</f>
        <v>24</v>
      </c>
      <c r="N8">
        <f t="shared" si="8"/>
        <v>1.0333147966386144E+40</v>
      </c>
      <c r="O8">
        <f t="shared" si="9"/>
        <v>8.2228386541779236E+33</v>
      </c>
      <c r="P8">
        <f t="shared" si="10"/>
        <v>5</v>
      </c>
      <c r="Q8">
        <f t="shared" si="11"/>
        <v>52359.999999999993</v>
      </c>
      <c r="R8">
        <f t="shared" si="12"/>
        <v>658008.00000000035</v>
      </c>
      <c r="S8" s="11">
        <f t="shared" si="13"/>
        <v>0.39786750313066077</v>
      </c>
      <c r="T8" s="1">
        <f t="shared" si="14"/>
        <v>2.5133995416348371</v>
      </c>
      <c r="U8" s="20">
        <f>U7/10</f>
        <v>1E-4</v>
      </c>
      <c r="V8" s="21">
        <f t="shared" si="1"/>
        <v>2E-3</v>
      </c>
      <c r="W8" s="6">
        <f>Calculations!$E$10*$A$2*U8</f>
        <v>6.6363636363645684</v>
      </c>
      <c r="X8" s="8">
        <f t="shared" si="15"/>
        <v>2.6403934298674834</v>
      </c>
      <c r="Y8" s="14">
        <f t="shared" si="16"/>
        <v>658008.00000000035</v>
      </c>
      <c r="Z8" s="5">
        <f t="shared" si="17"/>
        <v>261799.99999999997</v>
      </c>
      <c r="AA8" s="1">
        <f t="shared" si="18"/>
        <v>5235999.9999999991</v>
      </c>
      <c r="AB8" s="1">
        <f t="shared" si="2"/>
        <v>1737400.0000002438</v>
      </c>
      <c r="AC8" s="1">
        <f t="shared" si="19"/>
        <v>3498599.9999997551</v>
      </c>
    </row>
    <row r="9" spans="1:30" x14ac:dyDescent="0.2">
      <c r="A9" s="27"/>
      <c r="B9" s="27"/>
      <c r="C9" t="s">
        <v>47</v>
      </c>
      <c r="D9">
        <f t="shared" ref="D9" si="24">D8</f>
        <v>40</v>
      </c>
      <c r="E9">
        <f t="shared" ref="E9" si="25">E8</f>
        <v>5</v>
      </c>
      <c r="F9">
        <f t="shared" si="22"/>
        <v>0</v>
      </c>
      <c r="G9">
        <f t="shared" ref="G9" si="26">E9-F9</f>
        <v>5</v>
      </c>
      <c r="H9">
        <f t="shared" ref="H9" si="27">D9-E9</f>
        <v>35</v>
      </c>
      <c r="I9">
        <f t="shared" ref="I9" si="28">H9-G9</f>
        <v>30</v>
      </c>
      <c r="J9">
        <f t="shared" ref="J9" si="29">FACT(D9)</f>
        <v>8.1591528324789801E+47</v>
      </c>
      <c r="K9">
        <f t="shared" si="7"/>
        <v>120</v>
      </c>
      <c r="L9">
        <f t="shared" si="7"/>
        <v>1</v>
      </c>
      <c r="M9">
        <f>FACT(E9-F9)</f>
        <v>120</v>
      </c>
      <c r="N9">
        <f t="shared" ref="N9" si="30">FACT(H9)</f>
        <v>1.0333147966386144E+40</v>
      </c>
      <c r="O9">
        <f t="shared" ref="O9" si="31">FACT(I9)</f>
        <v>2.652528598121911E+32</v>
      </c>
      <c r="P9">
        <f t="shared" ref="P9" si="32">K9/(L9*M9)</f>
        <v>1</v>
      </c>
      <c r="Q9">
        <f t="shared" ref="Q9" si="33">N9/(M9*O9)</f>
        <v>324631.99999999994</v>
      </c>
      <c r="R9">
        <f t="shared" ref="R9" si="34">J9/(K9*N9)</f>
        <v>658008.00000000035</v>
      </c>
      <c r="S9" s="11">
        <f t="shared" ref="S9" si="35">(P9*Q9)/R9</f>
        <v>0.49335570388201933</v>
      </c>
      <c r="T9" s="1">
        <f t="shared" si="14"/>
        <v>2.0269351142216432</v>
      </c>
      <c r="U9" s="20">
        <v>1.0000000000000001E-5</v>
      </c>
      <c r="V9" s="21">
        <f t="shared" si="1"/>
        <v>2.0000000000000001E-4</v>
      </c>
      <c r="W9" s="6">
        <f>Calculations!$E$10*$A$2*U9</f>
        <v>0.66363636363645684</v>
      </c>
      <c r="X9" s="8">
        <f t="shared" ref="X9" si="36">W9*S9</f>
        <v>0.32740878530356787</v>
      </c>
      <c r="Y9" s="14">
        <f t="shared" ref="Y9" si="37">R9</f>
        <v>658008.00000000035</v>
      </c>
      <c r="Z9" s="5">
        <f t="shared" ref="Z9" si="38">Y9*S9</f>
        <v>324631.99999999994</v>
      </c>
      <c r="AA9" s="1">
        <f t="shared" si="18"/>
        <v>6492639.9999999991</v>
      </c>
      <c r="AB9" s="1">
        <f>W9*Z9</f>
        <v>215437.60000003022</v>
      </c>
      <c r="AC9" s="1">
        <f t="shared" ref="AC9" si="39">AA9-AB9</f>
        <v>6277202.3999999687</v>
      </c>
    </row>
    <row r="10" spans="1:30" ht="17" thickBot="1" x14ac:dyDescent="0.25">
      <c r="A10" s="27"/>
      <c r="B10" s="27"/>
      <c r="C10" s="16" t="s">
        <v>44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>
        <f>SUM(S4:S8)</f>
        <v>0.50664429611798001</v>
      </c>
      <c r="T10" s="16"/>
      <c r="U10" s="16"/>
      <c r="V10" s="30"/>
      <c r="W10" s="16"/>
      <c r="X10" s="31"/>
      <c r="Y10" s="16"/>
      <c r="Z10" s="16"/>
      <c r="AA10" s="17">
        <f>SUM(AA4:AA9)</f>
        <v>13160159.999999998</v>
      </c>
      <c r="AB10" s="17">
        <f t="shared" ref="AB10:AC10" si="40">SUM(AB4:AB9)</f>
        <v>11472701.236365244</v>
      </c>
      <c r="AC10" s="17">
        <f t="shared" si="40"/>
        <v>1687458.7636347525</v>
      </c>
    </row>
    <row r="11" spans="1:30" ht="17" thickTop="1" x14ac:dyDescent="0.2">
      <c r="A11" s="27"/>
      <c r="B11" s="12"/>
      <c r="C11" s="3">
        <f>AC11</f>
        <v>0.12822479085624738</v>
      </c>
      <c r="W11" s="6"/>
      <c r="X11" s="8"/>
      <c r="Y11" s="8"/>
      <c r="AA11" s="1"/>
      <c r="AB11" t="s">
        <v>45</v>
      </c>
      <c r="AC11" s="18">
        <f>AC10/AA10</f>
        <v>0.12822479085624738</v>
      </c>
      <c r="AD11" s="2"/>
    </row>
    <row r="12" spans="1:30" x14ac:dyDescent="0.2">
      <c r="A12" s="27"/>
      <c r="B12" s="28" t="s">
        <v>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30" ht="68" x14ac:dyDescent="0.2">
      <c r="A13" s="27"/>
      <c r="B13" s="12" t="s">
        <v>46</v>
      </c>
      <c r="C13" s="10" t="s">
        <v>0</v>
      </c>
      <c r="D13" s="10" t="s">
        <v>19</v>
      </c>
      <c r="E13" s="10" t="s">
        <v>20</v>
      </c>
      <c r="F13" s="10" t="s">
        <v>21</v>
      </c>
      <c r="G13" s="10" t="s">
        <v>26</v>
      </c>
      <c r="H13" s="10" t="s">
        <v>27</v>
      </c>
      <c r="I13" s="10" t="s">
        <v>32</v>
      </c>
      <c r="J13" s="10" t="s">
        <v>23</v>
      </c>
      <c r="K13" s="10" t="s">
        <v>22</v>
      </c>
      <c r="L13" s="10" t="s">
        <v>24</v>
      </c>
      <c r="M13" s="10" t="s">
        <v>25</v>
      </c>
      <c r="N13" s="10" t="s">
        <v>30</v>
      </c>
      <c r="O13" s="10" t="s">
        <v>31</v>
      </c>
      <c r="P13" s="10" t="s">
        <v>28</v>
      </c>
      <c r="Q13" s="10" t="s">
        <v>29</v>
      </c>
      <c r="R13" s="10" t="s">
        <v>33</v>
      </c>
      <c r="S13" s="10"/>
      <c r="T13" s="10" t="s">
        <v>34</v>
      </c>
      <c r="U13" s="10" t="s">
        <v>35</v>
      </c>
      <c r="V13" s="29" t="s">
        <v>36</v>
      </c>
      <c r="W13" s="10" t="s">
        <v>37</v>
      </c>
      <c r="X13" s="10" t="s">
        <v>38</v>
      </c>
      <c r="Y13" s="10" t="s">
        <v>39</v>
      </c>
      <c r="Z13" s="10" t="s">
        <v>40</v>
      </c>
      <c r="AA13" s="15" t="s">
        <v>41</v>
      </c>
      <c r="AB13" s="15" t="s">
        <v>42</v>
      </c>
      <c r="AC13" s="15" t="s">
        <v>43</v>
      </c>
    </row>
    <row r="14" spans="1:30" s="10" customFormat="1" x14ac:dyDescent="0.2">
      <c r="A14" s="27"/>
      <c r="B14" s="27">
        <v>5</v>
      </c>
      <c r="C14" t="s">
        <v>4</v>
      </c>
      <c r="D14">
        <f>D4</f>
        <v>40</v>
      </c>
      <c r="E14">
        <f t="shared" ref="E14:F14" si="41">E4</f>
        <v>5</v>
      </c>
      <c r="F14">
        <f t="shared" si="41"/>
        <v>5</v>
      </c>
      <c r="G14">
        <f>E14-F14</f>
        <v>0</v>
      </c>
      <c r="H14">
        <f>D14-E14</f>
        <v>35</v>
      </c>
      <c r="I14">
        <f>H14-G14</f>
        <v>35</v>
      </c>
      <c r="J14">
        <f t="shared" ref="J14:O14" si="42">FACT(D14)</f>
        <v>8.1591528324789801E+47</v>
      </c>
      <c r="K14">
        <f t="shared" si="42"/>
        <v>120</v>
      </c>
      <c r="L14">
        <f t="shared" si="42"/>
        <v>120</v>
      </c>
      <c r="M14">
        <f t="shared" si="42"/>
        <v>1</v>
      </c>
      <c r="N14">
        <f t="shared" si="42"/>
        <v>1.0333147966386144E+40</v>
      </c>
      <c r="O14">
        <f t="shared" si="42"/>
        <v>1.0333147966386144E+40</v>
      </c>
      <c r="P14">
        <f>K14/(L14*M14)</f>
        <v>1</v>
      </c>
      <c r="Q14">
        <f>N14/(M14*O14)</f>
        <v>1</v>
      </c>
      <c r="R14">
        <f>J14/(K14*N14)</f>
        <v>658008.00000000035</v>
      </c>
      <c r="S14" s="11">
        <f>(P14*Q14)/R14</f>
        <v>1.5197383618436242E-6</v>
      </c>
      <c r="T14" s="1">
        <f>1/S14</f>
        <v>658008.00000000035</v>
      </c>
      <c r="U14" s="2">
        <v>1</v>
      </c>
      <c r="V14" s="21">
        <f t="shared" ref="V14:V19" si="43">U14*$A$2</f>
        <v>20</v>
      </c>
      <c r="W14" s="6">
        <f>Calculations!$E$11*$A$2*U14</f>
        <v>9445.973565642993</v>
      </c>
      <c r="X14" s="8">
        <f>W14*S14</f>
        <v>1.435540839266846E-2</v>
      </c>
      <c r="Y14" s="14">
        <f>R14</f>
        <v>658008.00000000035</v>
      </c>
      <c r="Z14" s="5">
        <f>Y14*S14</f>
        <v>1</v>
      </c>
      <c r="AA14" s="1">
        <f>Z14*$B$14</f>
        <v>5</v>
      </c>
      <c r="AB14" s="1">
        <f t="shared" ref="AB14:AB19" si="44">W14*Z14</f>
        <v>9445.973565642993</v>
      </c>
      <c r="AC14" s="1">
        <f>AA14-AB14</f>
        <v>-9440.973565642993</v>
      </c>
    </row>
    <row r="15" spans="1:30" x14ac:dyDescent="0.2">
      <c r="A15" s="27"/>
      <c r="B15" s="27"/>
      <c r="C15" t="s">
        <v>5</v>
      </c>
      <c r="D15">
        <f t="shared" ref="D15:F15" si="45">D5</f>
        <v>40</v>
      </c>
      <c r="E15">
        <f t="shared" si="45"/>
        <v>5</v>
      </c>
      <c r="F15">
        <f t="shared" si="45"/>
        <v>4</v>
      </c>
      <c r="G15">
        <f t="shared" ref="G15:G19" si="46">E15-F15</f>
        <v>1</v>
      </c>
      <c r="H15">
        <f t="shared" ref="H15:H19" si="47">D15-E15</f>
        <v>35</v>
      </c>
      <c r="I15">
        <f t="shared" ref="I15:I19" si="48">H15-G15</f>
        <v>34</v>
      </c>
      <c r="J15">
        <f t="shared" ref="J15:J19" si="49">FACT(D15)</f>
        <v>8.1591528324789801E+47</v>
      </c>
      <c r="K15">
        <f t="shared" ref="K15:L19" si="50">FACT(E15)</f>
        <v>120</v>
      </c>
      <c r="L15">
        <f t="shared" si="50"/>
        <v>24</v>
      </c>
      <c r="M15">
        <f>FACT(E15-F15)</f>
        <v>1</v>
      </c>
      <c r="N15">
        <f t="shared" ref="N15:N19" si="51">FACT(H15)</f>
        <v>1.0333147966386144E+40</v>
      </c>
      <c r="O15">
        <f t="shared" ref="O15:O19" si="52">FACT(I15)</f>
        <v>2.9523279903960408E+38</v>
      </c>
      <c r="P15">
        <f t="shared" ref="P15:P19" si="53">K15/(L15*M15)</f>
        <v>5</v>
      </c>
      <c r="Q15">
        <f t="shared" ref="Q15:Q19" si="54">N15/(M15*O15)</f>
        <v>35.000000000000007</v>
      </c>
      <c r="R15">
        <f t="shared" ref="R15:R19" si="55">J15/(K15*N15)</f>
        <v>658008.00000000035</v>
      </c>
      <c r="S15" s="11">
        <f t="shared" ref="S15:S19" si="56">(P15*Q15)/R15</f>
        <v>2.6595421332263429E-4</v>
      </c>
      <c r="T15" s="1">
        <f t="shared" ref="T15:T19" si="57">1/S15</f>
        <v>3760.0457142857153</v>
      </c>
      <c r="U15" s="2">
        <f>U14/10</f>
        <v>0.1</v>
      </c>
      <c r="V15" s="21">
        <f t="shared" si="43"/>
        <v>2</v>
      </c>
      <c r="W15" s="6">
        <f>Calculations!$E$11*$A$2*U15</f>
        <v>944.59735656429939</v>
      </c>
      <c r="X15" s="8">
        <f t="shared" ref="X15:X19" si="58">W15*S15</f>
        <v>0.25121964687169812</v>
      </c>
      <c r="Y15" s="14">
        <f t="shared" ref="Y15:Y19" si="59">R15</f>
        <v>658008.00000000035</v>
      </c>
      <c r="Z15" s="5">
        <f t="shared" ref="Z15:Z19" si="60">Y15*S15</f>
        <v>175.00000000000003</v>
      </c>
      <c r="AA15" s="1">
        <f t="shared" ref="AA15:AA19" si="61">Z15*$B$14</f>
        <v>875.00000000000011</v>
      </c>
      <c r="AB15" s="1">
        <f t="shared" si="44"/>
        <v>165304.53739875241</v>
      </c>
      <c r="AC15" s="1">
        <f t="shared" ref="AC15:AC19" si="62">AA15-AB15</f>
        <v>-164429.53739875241</v>
      </c>
    </row>
    <row r="16" spans="1:30" x14ac:dyDescent="0.2">
      <c r="A16" s="27"/>
      <c r="B16" s="27"/>
      <c r="C16" t="s">
        <v>6</v>
      </c>
      <c r="D16">
        <f t="shared" ref="D16:F16" si="63">D6</f>
        <v>40</v>
      </c>
      <c r="E16">
        <f t="shared" si="63"/>
        <v>5</v>
      </c>
      <c r="F16">
        <f t="shared" si="63"/>
        <v>3</v>
      </c>
      <c r="G16">
        <f t="shared" si="46"/>
        <v>2</v>
      </c>
      <c r="H16">
        <f t="shared" si="47"/>
        <v>35</v>
      </c>
      <c r="I16">
        <f t="shared" si="48"/>
        <v>33</v>
      </c>
      <c r="J16">
        <f t="shared" si="49"/>
        <v>8.1591528324789801E+47</v>
      </c>
      <c r="K16">
        <f t="shared" si="50"/>
        <v>120</v>
      </c>
      <c r="L16">
        <f t="shared" si="50"/>
        <v>6</v>
      </c>
      <c r="M16">
        <f>FACT(E16-F16)</f>
        <v>2</v>
      </c>
      <c r="N16">
        <f t="shared" si="51"/>
        <v>1.0333147966386144E+40</v>
      </c>
      <c r="O16">
        <f t="shared" si="52"/>
        <v>8.6833176188118895E+36</v>
      </c>
      <c r="P16">
        <f t="shared" si="53"/>
        <v>10</v>
      </c>
      <c r="Q16">
        <f t="shared" si="54"/>
        <v>594.99999999999977</v>
      </c>
      <c r="R16">
        <f t="shared" si="55"/>
        <v>658008.00000000035</v>
      </c>
      <c r="S16" s="11">
        <f t="shared" si="56"/>
        <v>9.0424432529695609E-3</v>
      </c>
      <c r="T16" s="1">
        <f t="shared" si="57"/>
        <v>110.58957983193287</v>
      </c>
      <c r="U16" s="2">
        <f t="shared" ref="U16:U17" si="64">U15/10</f>
        <v>0.01</v>
      </c>
      <c r="V16" s="21">
        <f t="shared" si="43"/>
        <v>0.2</v>
      </c>
      <c r="W16" s="6">
        <f>Calculations!$E$11*$A$2*U16</f>
        <v>94.459735656429928</v>
      </c>
      <c r="X16" s="8">
        <f t="shared" si="58"/>
        <v>0.85414679936377302</v>
      </c>
      <c r="Y16" s="14">
        <f t="shared" si="59"/>
        <v>658008.00000000035</v>
      </c>
      <c r="Z16" s="5">
        <f t="shared" si="60"/>
        <v>5949.9999999999982</v>
      </c>
      <c r="AA16" s="1">
        <f t="shared" si="61"/>
        <v>29749.999999999993</v>
      </c>
      <c r="AB16" s="1">
        <f t="shared" si="44"/>
        <v>562035.4271557579</v>
      </c>
      <c r="AC16" s="1">
        <f t="shared" si="62"/>
        <v>-532285.4271557579</v>
      </c>
    </row>
    <row r="17" spans="1:30" x14ac:dyDescent="0.2">
      <c r="A17" s="27"/>
      <c r="B17" s="27"/>
      <c r="C17" t="s">
        <v>7</v>
      </c>
      <c r="D17">
        <f t="shared" ref="D17:F17" si="65">D7</f>
        <v>40</v>
      </c>
      <c r="E17">
        <f t="shared" si="65"/>
        <v>5</v>
      </c>
      <c r="F17">
        <f t="shared" si="65"/>
        <v>2</v>
      </c>
      <c r="G17">
        <f t="shared" si="46"/>
        <v>3</v>
      </c>
      <c r="H17">
        <f t="shared" si="47"/>
        <v>35</v>
      </c>
      <c r="I17">
        <f t="shared" si="48"/>
        <v>32</v>
      </c>
      <c r="J17">
        <f t="shared" si="49"/>
        <v>8.1591528324789801E+47</v>
      </c>
      <c r="K17">
        <f t="shared" si="50"/>
        <v>120</v>
      </c>
      <c r="L17">
        <f t="shared" si="50"/>
        <v>2</v>
      </c>
      <c r="M17">
        <f>FACT(E17-F17)</f>
        <v>6</v>
      </c>
      <c r="N17">
        <f t="shared" si="51"/>
        <v>1.0333147966386144E+40</v>
      </c>
      <c r="O17">
        <f t="shared" si="52"/>
        <v>2.6313083693369355E+35</v>
      </c>
      <c r="P17">
        <f t="shared" si="53"/>
        <v>10</v>
      </c>
      <c r="Q17">
        <f t="shared" si="54"/>
        <v>6544.9999999999991</v>
      </c>
      <c r="R17">
        <f t="shared" si="55"/>
        <v>658008.00000000035</v>
      </c>
      <c r="S17" s="11">
        <f t="shared" si="56"/>
        <v>9.9466875782665193E-2</v>
      </c>
      <c r="T17" s="1">
        <f t="shared" si="57"/>
        <v>10.053598166539349</v>
      </c>
      <c r="U17" s="2">
        <f t="shared" si="64"/>
        <v>1E-3</v>
      </c>
      <c r="V17" s="21">
        <f t="shared" si="43"/>
        <v>0.02</v>
      </c>
      <c r="W17" s="6">
        <f>Calculations!$E$11*$A$2*U17</f>
        <v>9.4459735656429924</v>
      </c>
      <c r="X17" s="8">
        <f t="shared" si="58"/>
        <v>0.93956147930015055</v>
      </c>
      <c r="Y17" s="14">
        <f t="shared" si="59"/>
        <v>658008.00000000035</v>
      </c>
      <c r="Z17" s="5">
        <f t="shared" si="60"/>
        <v>65449.999999999993</v>
      </c>
      <c r="AA17" s="1">
        <f t="shared" si="61"/>
        <v>327249.99999999994</v>
      </c>
      <c r="AB17" s="1">
        <f t="shared" si="44"/>
        <v>618238.9698713338</v>
      </c>
      <c r="AC17" s="1">
        <f t="shared" si="62"/>
        <v>-290988.96987133386</v>
      </c>
    </row>
    <row r="18" spans="1:30" x14ac:dyDescent="0.2">
      <c r="A18" s="27"/>
      <c r="B18" s="27"/>
      <c r="C18" t="s">
        <v>8</v>
      </c>
      <c r="D18">
        <f t="shared" ref="D18:F18" si="66">D8</f>
        <v>40</v>
      </c>
      <c r="E18">
        <f t="shared" si="66"/>
        <v>5</v>
      </c>
      <c r="F18">
        <f t="shared" si="66"/>
        <v>1</v>
      </c>
      <c r="G18">
        <f t="shared" si="46"/>
        <v>4</v>
      </c>
      <c r="H18">
        <f t="shared" si="47"/>
        <v>35</v>
      </c>
      <c r="I18">
        <f t="shared" si="48"/>
        <v>31</v>
      </c>
      <c r="J18">
        <f t="shared" si="49"/>
        <v>8.1591528324789801E+47</v>
      </c>
      <c r="K18">
        <f t="shared" si="50"/>
        <v>120</v>
      </c>
      <c r="L18">
        <f t="shared" si="50"/>
        <v>1</v>
      </c>
      <c r="M18">
        <f>FACT(E18-F18)</f>
        <v>24</v>
      </c>
      <c r="N18">
        <f t="shared" si="51"/>
        <v>1.0333147966386144E+40</v>
      </c>
      <c r="O18">
        <f t="shared" si="52"/>
        <v>8.2228386541779236E+33</v>
      </c>
      <c r="P18">
        <f t="shared" si="53"/>
        <v>5</v>
      </c>
      <c r="Q18">
        <f t="shared" si="54"/>
        <v>52359.999999999993</v>
      </c>
      <c r="R18">
        <f t="shared" si="55"/>
        <v>658008.00000000035</v>
      </c>
      <c r="S18" s="11">
        <f t="shared" si="56"/>
        <v>0.39786750313066077</v>
      </c>
      <c r="T18" s="1">
        <f t="shared" si="57"/>
        <v>2.5133995416348371</v>
      </c>
      <c r="U18" s="2">
        <f>U17/10</f>
        <v>1E-4</v>
      </c>
      <c r="V18" s="21">
        <f t="shared" si="43"/>
        <v>2E-3</v>
      </c>
      <c r="W18" s="6">
        <f>Calculations!$E$11*$A$2*U18</f>
        <v>0.94459735656429933</v>
      </c>
      <c r="X18" s="8">
        <f t="shared" si="58"/>
        <v>0.37582459172006027</v>
      </c>
      <c r="Y18" s="14">
        <f t="shared" si="59"/>
        <v>658008.00000000035</v>
      </c>
      <c r="Z18" s="5">
        <f t="shared" si="60"/>
        <v>261799.99999999997</v>
      </c>
      <c r="AA18" s="1">
        <f t="shared" si="61"/>
        <v>1308999.9999999998</v>
      </c>
      <c r="AB18" s="1">
        <f t="shared" si="44"/>
        <v>247295.58794853353</v>
      </c>
      <c r="AC18" s="1">
        <f t="shared" si="62"/>
        <v>1061704.4120514663</v>
      </c>
    </row>
    <row r="19" spans="1:30" x14ac:dyDescent="0.2">
      <c r="A19" s="27"/>
      <c r="B19" s="27"/>
      <c r="C19" t="s">
        <v>47</v>
      </c>
      <c r="D19">
        <f t="shared" ref="D19:F19" si="67">D9</f>
        <v>40</v>
      </c>
      <c r="E19">
        <f t="shared" si="67"/>
        <v>5</v>
      </c>
      <c r="F19">
        <f t="shared" si="67"/>
        <v>0</v>
      </c>
      <c r="G19">
        <f t="shared" si="46"/>
        <v>5</v>
      </c>
      <c r="H19">
        <f t="shared" si="47"/>
        <v>35</v>
      </c>
      <c r="I19">
        <f t="shared" si="48"/>
        <v>30</v>
      </c>
      <c r="J19">
        <f t="shared" si="49"/>
        <v>8.1591528324789801E+47</v>
      </c>
      <c r="K19">
        <f t="shared" si="50"/>
        <v>120</v>
      </c>
      <c r="L19">
        <f t="shared" si="50"/>
        <v>1</v>
      </c>
      <c r="M19">
        <f>FACT(E19-F19)</f>
        <v>120</v>
      </c>
      <c r="N19">
        <f t="shared" si="51"/>
        <v>1.0333147966386144E+40</v>
      </c>
      <c r="O19">
        <f t="shared" si="52"/>
        <v>2.652528598121911E+32</v>
      </c>
      <c r="P19">
        <f t="shared" si="53"/>
        <v>1</v>
      </c>
      <c r="Q19">
        <f t="shared" si="54"/>
        <v>324631.99999999994</v>
      </c>
      <c r="R19">
        <f t="shared" si="55"/>
        <v>658008.00000000035</v>
      </c>
      <c r="S19" s="11">
        <f t="shared" si="56"/>
        <v>0.49335570388201933</v>
      </c>
      <c r="T19" s="1">
        <f t="shared" si="57"/>
        <v>2.0269351142216432</v>
      </c>
      <c r="U19" s="2">
        <f>U18/10</f>
        <v>1.0000000000000001E-5</v>
      </c>
      <c r="V19" s="21">
        <f>U19*$A$2</f>
        <v>2.0000000000000001E-4</v>
      </c>
      <c r="W19" s="6">
        <f>Calculations!$E$11*$A$2*U19</f>
        <v>9.4459735656429941E-2</v>
      </c>
      <c r="X19" s="8">
        <f t="shared" si="58"/>
        <v>4.6602249373287476E-2</v>
      </c>
      <c r="Y19" s="14">
        <f t="shared" si="59"/>
        <v>658008.00000000035</v>
      </c>
      <c r="Z19" s="5">
        <f t="shared" si="60"/>
        <v>324631.99999999994</v>
      </c>
      <c r="AA19" s="1">
        <f t="shared" si="61"/>
        <v>1623159.9999999998</v>
      </c>
      <c r="AB19" s="1">
        <f t="shared" si="44"/>
        <v>30664.652905618161</v>
      </c>
      <c r="AC19" s="1">
        <f t="shared" si="62"/>
        <v>1592495.3470943817</v>
      </c>
    </row>
    <row r="20" spans="1:30" ht="17" thickBot="1" x14ac:dyDescent="0.25">
      <c r="A20" s="27"/>
      <c r="B20" s="27"/>
      <c r="C20" s="16" t="s">
        <v>44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>
        <f>SUM(S14:S18)</f>
        <v>0.50664429611798001</v>
      </c>
      <c r="T20" s="16"/>
      <c r="U20" s="16"/>
      <c r="V20" s="30"/>
      <c r="W20" s="16"/>
      <c r="X20" s="16"/>
      <c r="Y20" s="16"/>
      <c r="Z20" s="16"/>
      <c r="AA20" s="17">
        <f>SUM(AA14:AA19)</f>
        <v>3290039.9999999995</v>
      </c>
      <c r="AB20" s="17">
        <f t="shared" ref="AB20" si="68">SUM(AB14:AB19)</f>
        <v>1632985.1488456386</v>
      </c>
      <c r="AC20" s="17">
        <f t="shared" ref="AC20" si="69">SUM(AC14:AC19)</f>
        <v>1657054.8511543609</v>
      </c>
    </row>
    <row r="21" spans="1:30" ht="17" thickTop="1" x14ac:dyDescent="0.2">
      <c r="A21" s="27"/>
      <c r="B21" s="12"/>
      <c r="C21" s="3">
        <f>AC21</f>
        <v>0.50365796499567217</v>
      </c>
      <c r="AA21" s="1"/>
      <c r="AB21" t="s">
        <v>45</v>
      </c>
      <c r="AC21" s="18">
        <f>AC20/AA20</f>
        <v>0.50365796499567217</v>
      </c>
    </row>
    <row r="22" spans="1:30" x14ac:dyDescent="0.2">
      <c r="A22" s="27"/>
      <c r="B22" s="28" t="s">
        <v>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"/>
    </row>
    <row r="23" spans="1:30" ht="68" x14ac:dyDescent="0.2">
      <c r="A23" s="27"/>
      <c r="B23" s="12" t="s">
        <v>46</v>
      </c>
      <c r="C23" s="10" t="s">
        <v>0</v>
      </c>
      <c r="D23" s="10" t="s">
        <v>19</v>
      </c>
      <c r="E23" s="10" t="s">
        <v>20</v>
      </c>
      <c r="F23" s="10" t="s">
        <v>21</v>
      </c>
      <c r="G23" s="10" t="s">
        <v>26</v>
      </c>
      <c r="H23" s="10" t="s">
        <v>27</v>
      </c>
      <c r="I23" s="10" t="s">
        <v>32</v>
      </c>
      <c r="J23" s="10" t="s">
        <v>23</v>
      </c>
      <c r="K23" s="10" t="s">
        <v>22</v>
      </c>
      <c r="L23" s="10" t="s">
        <v>24</v>
      </c>
      <c r="M23" s="10" t="s">
        <v>25</v>
      </c>
      <c r="N23" s="10" t="s">
        <v>30</v>
      </c>
      <c r="O23" s="10" t="s">
        <v>31</v>
      </c>
      <c r="P23" s="10" t="s">
        <v>28</v>
      </c>
      <c r="Q23" s="10" t="s">
        <v>29</v>
      </c>
      <c r="R23" s="10" t="s">
        <v>33</v>
      </c>
      <c r="S23" s="10"/>
      <c r="T23" s="10" t="s">
        <v>34</v>
      </c>
      <c r="U23" s="10" t="s">
        <v>35</v>
      </c>
      <c r="V23" s="29" t="s">
        <v>36</v>
      </c>
      <c r="W23" s="10" t="s">
        <v>37</v>
      </c>
      <c r="X23" s="10" t="s">
        <v>38</v>
      </c>
      <c r="Y23" s="10" t="s">
        <v>39</v>
      </c>
      <c r="Z23" s="10" t="s">
        <v>40</v>
      </c>
      <c r="AA23" s="15" t="s">
        <v>41</v>
      </c>
      <c r="AB23" s="15" t="s">
        <v>42</v>
      </c>
      <c r="AC23" s="15" t="s">
        <v>43</v>
      </c>
    </row>
    <row r="24" spans="1:30" x14ac:dyDescent="0.2">
      <c r="A24" s="27"/>
      <c r="B24" s="27">
        <v>1</v>
      </c>
      <c r="C24" t="s">
        <v>4</v>
      </c>
      <c r="D24">
        <f>D14</f>
        <v>40</v>
      </c>
      <c r="E24">
        <f t="shared" ref="E24:F24" si="70">E14</f>
        <v>5</v>
      </c>
      <c r="F24">
        <f t="shared" si="70"/>
        <v>5</v>
      </c>
      <c r="G24">
        <f>E24-F24</f>
        <v>0</v>
      </c>
      <c r="H24">
        <f>D24-E24</f>
        <v>35</v>
      </c>
      <c r="I24">
        <f>H24-G24</f>
        <v>35</v>
      </c>
      <c r="J24">
        <f t="shared" ref="J24:O24" si="71">FACT(D24)</f>
        <v>8.1591528324789801E+47</v>
      </c>
      <c r="K24">
        <f t="shared" si="71"/>
        <v>120</v>
      </c>
      <c r="L24">
        <f t="shared" si="71"/>
        <v>120</v>
      </c>
      <c r="M24">
        <f t="shared" si="71"/>
        <v>1</v>
      </c>
      <c r="N24">
        <f t="shared" si="71"/>
        <v>1.0333147966386144E+40</v>
      </c>
      <c r="O24">
        <f t="shared" si="71"/>
        <v>1.0333147966386144E+40</v>
      </c>
      <c r="P24">
        <f>K24/(L24*M24)</f>
        <v>1</v>
      </c>
      <c r="Q24">
        <f>N24/(M24*O24)</f>
        <v>1</v>
      </c>
      <c r="R24">
        <f>J24/(K24*N24)</f>
        <v>658008.00000000035</v>
      </c>
      <c r="S24" s="11">
        <f>(P24*Q24)/R24</f>
        <v>1.5197383618436242E-6</v>
      </c>
      <c r="T24" s="1">
        <f>1/S24</f>
        <v>658008.00000000035</v>
      </c>
      <c r="U24" s="2">
        <v>1</v>
      </c>
      <c r="V24" s="21">
        <f t="shared" ref="V24:V29" si="72">U24*$A$2</f>
        <v>20</v>
      </c>
      <c r="W24" s="6">
        <f>Calculations!$E$12*$A$2*U24</f>
        <v>2172.1622078855471</v>
      </c>
      <c r="X24" s="8">
        <f>W24*S24</f>
        <v>3.3011182354706113E-3</v>
      </c>
      <c r="Y24" s="14">
        <f>R24</f>
        <v>658008.00000000035</v>
      </c>
      <c r="Z24" s="5">
        <f>Y24*S24</f>
        <v>1</v>
      </c>
      <c r="AA24" s="1">
        <f>Z24*$B$24</f>
        <v>1</v>
      </c>
      <c r="AB24" s="1">
        <f t="shared" ref="AB24:AB29" si="73">W24*Z24</f>
        <v>2172.1622078855471</v>
      </c>
      <c r="AC24" s="1">
        <f>AA24-AB24</f>
        <v>-2171.1622078855471</v>
      </c>
    </row>
    <row r="25" spans="1:30" s="10" customFormat="1" x14ac:dyDescent="0.2">
      <c r="A25" s="27"/>
      <c r="B25" s="27"/>
      <c r="C25" t="s">
        <v>5</v>
      </c>
      <c r="D25">
        <f t="shared" ref="D25:F25" si="74">D15</f>
        <v>40</v>
      </c>
      <c r="E25">
        <f t="shared" si="74"/>
        <v>5</v>
      </c>
      <c r="F25">
        <f t="shared" si="74"/>
        <v>4</v>
      </c>
      <c r="G25">
        <f t="shared" ref="G25:G29" si="75">E25-F25</f>
        <v>1</v>
      </c>
      <c r="H25">
        <f t="shared" ref="H25:H29" si="76">D25-E25</f>
        <v>35</v>
      </c>
      <c r="I25">
        <f t="shared" ref="I25:I29" si="77">H25-G25</f>
        <v>34</v>
      </c>
      <c r="J25">
        <f t="shared" ref="J25:J29" si="78">FACT(D25)</f>
        <v>8.1591528324789801E+47</v>
      </c>
      <c r="K25">
        <f t="shared" ref="K25:L29" si="79">FACT(E25)</f>
        <v>120</v>
      </c>
      <c r="L25">
        <f t="shared" si="79"/>
        <v>24</v>
      </c>
      <c r="M25">
        <f>FACT(E25-F25)</f>
        <v>1</v>
      </c>
      <c r="N25">
        <f t="shared" ref="N25:N29" si="80">FACT(H25)</f>
        <v>1.0333147966386144E+40</v>
      </c>
      <c r="O25">
        <f t="shared" ref="O25:O29" si="81">FACT(I25)</f>
        <v>2.9523279903960408E+38</v>
      </c>
      <c r="P25">
        <f t="shared" ref="P25:P29" si="82">K25/(L25*M25)</f>
        <v>5</v>
      </c>
      <c r="Q25">
        <f t="shared" ref="Q25:Q29" si="83">N25/(M25*O25)</f>
        <v>35.000000000000007</v>
      </c>
      <c r="R25">
        <f t="shared" ref="R25:R29" si="84">J25/(K25*N25)</f>
        <v>658008.00000000035</v>
      </c>
      <c r="S25" s="11">
        <f t="shared" ref="S25:S29" si="85">(P25*Q25)/R25</f>
        <v>2.6595421332263429E-4</v>
      </c>
      <c r="T25" s="1">
        <f t="shared" ref="T25:T29" si="86">1/S25</f>
        <v>3760.0457142857153</v>
      </c>
      <c r="U25" s="2">
        <f>U24/10</f>
        <v>0.1</v>
      </c>
      <c r="V25" s="21">
        <f t="shared" si="72"/>
        <v>2</v>
      </c>
      <c r="W25" s="6">
        <f>Calculations!$E$12*$A$2*U25</f>
        <v>217.21622078855472</v>
      </c>
      <c r="X25" s="8">
        <f t="shared" ref="X25:X29" si="87">W25*S25</f>
        <v>5.7769569120735713E-2</v>
      </c>
      <c r="Y25" s="14">
        <f t="shared" ref="Y25:Y29" si="88">R25</f>
        <v>658008.00000000035</v>
      </c>
      <c r="Z25" s="5">
        <f t="shared" ref="Z25:Z29" si="89">Y25*S25</f>
        <v>175.00000000000003</v>
      </c>
      <c r="AA25" s="1">
        <f t="shared" ref="AA25:AA29" si="90">Z25*$B$24</f>
        <v>175.00000000000003</v>
      </c>
      <c r="AB25" s="1">
        <f t="shared" si="73"/>
        <v>38012.838637997083</v>
      </c>
      <c r="AC25" s="1">
        <f t="shared" ref="AC25:AC29" si="91">AA25-AB25</f>
        <v>-37837.838637997083</v>
      </c>
    </row>
    <row r="26" spans="1:30" x14ac:dyDescent="0.2">
      <c r="A26" s="27"/>
      <c r="B26" s="27"/>
      <c r="C26" t="s">
        <v>6</v>
      </c>
      <c r="D26">
        <f t="shared" ref="D26:F26" si="92">D16</f>
        <v>40</v>
      </c>
      <c r="E26">
        <f t="shared" si="92"/>
        <v>5</v>
      </c>
      <c r="F26">
        <f t="shared" si="92"/>
        <v>3</v>
      </c>
      <c r="G26">
        <f t="shared" si="75"/>
        <v>2</v>
      </c>
      <c r="H26">
        <f t="shared" si="76"/>
        <v>35</v>
      </c>
      <c r="I26">
        <f t="shared" si="77"/>
        <v>33</v>
      </c>
      <c r="J26">
        <f t="shared" si="78"/>
        <v>8.1591528324789801E+47</v>
      </c>
      <c r="K26">
        <f t="shared" si="79"/>
        <v>120</v>
      </c>
      <c r="L26">
        <f t="shared" si="79"/>
        <v>6</v>
      </c>
      <c r="M26">
        <f>FACT(E26-F26)</f>
        <v>2</v>
      </c>
      <c r="N26">
        <f t="shared" si="80"/>
        <v>1.0333147966386144E+40</v>
      </c>
      <c r="O26">
        <f t="shared" si="81"/>
        <v>8.6833176188118895E+36</v>
      </c>
      <c r="P26">
        <f t="shared" si="82"/>
        <v>10</v>
      </c>
      <c r="Q26">
        <f t="shared" si="83"/>
        <v>594.99999999999977</v>
      </c>
      <c r="R26">
        <f t="shared" si="84"/>
        <v>658008.00000000035</v>
      </c>
      <c r="S26" s="11">
        <f t="shared" si="85"/>
        <v>9.0424432529695609E-3</v>
      </c>
      <c r="T26" s="1">
        <f t="shared" si="86"/>
        <v>110.58957983193287</v>
      </c>
      <c r="U26" s="2">
        <f t="shared" ref="U26:U27" si="93">U25/10</f>
        <v>0.01</v>
      </c>
      <c r="V26" s="21">
        <f t="shared" si="72"/>
        <v>0.2</v>
      </c>
      <c r="W26" s="6">
        <f>Calculations!$E$12*$A$2*U26</f>
        <v>21.721622078855471</v>
      </c>
      <c r="X26" s="8">
        <f t="shared" si="87"/>
        <v>0.1964165350105013</v>
      </c>
      <c r="Y26" s="14">
        <f t="shared" si="88"/>
        <v>658008.00000000035</v>
      </c>
      <c r="Z26" s="5">
        <f t="shared" si="89"/>
        <v>5949.9999999999982</v>
      </c>
      <c r="AA26" s="1">
        <f t="shared" si="90"/>
        <v>5949.9999999999982</v>
      </c>
      <c r="AB26" s="1">
        <f t="shared" si="73"/>
        <v>129243.65136919002</v>
      </c>
      <c r="AC26" s="1">
        <f t="shared" si="91"/>
        <v>-123293.65136919002</v>
      </c>
    </row>
    <row r="27" spans="1:30" x14ac:dyDescent="0.2">
      <c r="A27" s="27"/>
      <c r="B27" s="27"/>
      <c r="C27" t="s">
        <v>7</v>
      </c>
      <c r="D27">
        <f t="shared" ref="D27:F27" si="94">D17</f>
        <v>40</v>
      </c>
      <c r="E27">
        <f t="shared" si="94"/>
        <v>5</v>
      </c>
      <c r="F27">
        <f t="shared" si="94"/>
        <v>2</v>
      </c>
      <c r="G27">
        <f t="shared" si="75"/>
        <v>3</v>
      </c>
      <c r="H27">
        <f t="shared" si="76"/>
        <v>35</v>
      </c>
      <c r="I27">
        <f t="shared" si="77"/>
        <v>32</v>
      </c>
      <c r="J27">
        <f t="shared" si="78"/>
        <v>8.1591528324789801E+47</v>
      </c>
      <c r="K27">
        <f t="shared" si="79"/>
        <v>120</v>
      </c>
      <c r="L27">
        <f t="shared" si="79"/>
        <v>2</v>
      </c>
      <c r="M27">
        <f>FACT(E27-F27)</f>
        <v>6</v>
      </c>
      <c r="N27">
        <f t="shared" si="80"/>
        <v>1.0333147966386144E+40</v>
      </c>
      <c r="O27">
        <f t="shared" si="81"/>
        <v>2.6313083693369355E+35</v>
      </c>
      <c r="P27">
        <f t="shared" si="82"/>
        <v>10</v>
      </c>
      <c r="Q27">
        <f t="shared" si="83"/>
        <v>6544.9999999999991</v>
      </c>
      <c r="R27">
        <f t="shared" si="84"/>
        <v>658008.00000000035</v>
      </c>
      <c r="S27" s="11">
        <f t="shared" si="85"/>
        <v>9.9466875782665193E-2</v>
      </c>
      <c r="T27" s="1">
        <f t="shared" si="86"/>
        <v>10.053598166539349</v>
      </c>
      <c r="U27" s="2">
        <f t="shared" si="93"/>
        <v>1E-3</v>
      </c>
      <c r="V27" s="21">
        <f t="shared" si="72"/>
        <v>0.02</v>
      </c>
      <c r="W27" s="6">
        <f>Calculations!$E$12*$A$2*U27</f>
        <v>2.1721622078855471</v>
      </c>
      <c r="X27" s="8">
        <f t="shared" si="87"/>
        <v>0.21605818851155148</v>
      </c>
      <c r="Y27" s="14">
        <f t="shared" si="88"/>
        <v>658008.00000000035</v>
      </c>
      <c r="Z27" s="5">
        <f t="shared" si="89"/>
        <v>65449.999999999993</v>
      </c>
      <c r="AA27" s="1">
        <f t="shared" si="90"/>
        <v>65449.999999999993</v>
      </c>
      <c r="AB27" s="1">
        <f t="shared" si="73"/>
        <v>142168.01650610904</v>
      </c>
      <c r="AC27" s="1">
        <f t="shared" si="91"/>
        <v>-76718.016506109037</v>
      </c>
    </row>
    <row r="28" spans="1:30" x14ac:dyDescent="0.2">
      <c r="A28" s="27"/>
      <c r="B28" s="27"/>
      <c r="C28" t="s">
        <v>8</v>
      </c>
      <c r="D28">
        <f t="shared" ref="D28:F28" si="95">D18</f>
        <v>40</v>
      </c>
      <c r="E28">
        <f t="shared" si="95"/>
        <v>5</v>
      </c>
      <c r="F28">
        <f t="shared" si="95"/>
        <v>1</v>
      </c>
      <c r="G28">
        <f t="shared" si="75"/>
        <v>4</v>
      </c>
      <c r="H28">
        <f t="shared" si="76"/>
        <v>35</v>
      </c>
      <c r="I28">
        <f t="shared" si="77"/>
        <v>31</v>
      </c>
      <c r="J28">
        <f t="shared" si="78"/>
        <v>8.1591528324789801E+47</v>
      </c>
      <c r="K28">
        <f t="shared" si="79"/>
        <v>120</v>
      </c>
      <c r="L28">
        <f t="shared" si="79"/>
        <v>1</v>
      </c>
      <c r="M28">
        <f>FACT(E28-F28)</f>
        <v>24</v>
      </c>
      <c r="N28">
        <f t="shared" si="80"/>
        <v>1.0333147966386144E+40</v>
      </c>
      <c r="O28">
        <f t="shared" si="81"/>
        <v>8.2228386541779236E+33</v>
      </c>
      <c r="P28">
        <f t="shared" si="82"/>
        <v>5</v>
      </c>
      <c r="Q28">
        <f t="shared" si="83"/>
        <v>52359.999999999993</v>
      </c>
      <c r="R28">
        <f t="shared" si="84"/>
        <v>658008.00000000035</v>
      </c>
      <c r="S28" s="11">
        <f t="shared" si="85"/>
        <v>0.39786750313066077</v>
      </c>
      <c r="T28" s="1">
        <f t="shared" si="86"/>
        <v>2.5133995416348371</v>
      </c>
      <c r="U28" s="2">
        <f>U27/10</f>
        <v>1E-4</v>
      </c>
      <c r="V28" s="21">
        <f t="shared" si="72"/>
        <v>2E-3</v>
      </c>
      <c r="W28" s="6">
        <f>Calculations!$E$12*$A$2*U28</f>
        <v>0.21721622078855471</v>
      </c>
      <c r="X28" s="8">
        <f t="shared" si="87"/>
        <v>8.6423275404620595E-2</v>
      </c>
      <c r="Y28" s="14">
        <f t="shared" si="88"/>
        <v>658008.00000000035</v>
      </c>
      <c r="Z28" s="5">
        <f t="shared" si="89"/>
        <v>261799.99999999997</v>
      </c>
      <c r="AA28" s="1">
        <f t="shared" si="90"/>
        <v>261799.99999999997</v>
      </c>
      <c r="AB28" s="1">
        <f t="shared" si="73"/>
        <v>56867.206602443614</v>
      </c>
      <c r="AC28" s="1">
        <f t="shared" si="91"/>
        <v>204932.79339755635</v>
      </c>
    </row>
    <row r="29" spans="1:30" x14ac:dyDescent="0.2">
      <c r="A29" s="27"/>
      <c r="B29" s="27"/>
      <c r="C29" t="s">
        <v>47</v>
      </c>
      <c r="D29">
        <f t="shared" ref="D29:F29" si="96">D19</f>
        <v>40</v>
      </c>
      <c r="E29">
        <f t="shared" si="96"/>
        <v>5</v>
      </c>
      <c r="F29">
        <f t="shared" si="96"/>
        <v>0</v>
      </c>
      <c r="G29">
        <f t="shared" si="75"/>
        <v>5</v>
      </c>
      <c r="H29">
        <f t="shared" si="76"/>
        <v>35</v>
      </c>
      <c r="I29">
        <f t="shared" si="77"/>
        <v>30</v>
      </c>
      <c r="J29">
        <f t="shared" si="78"/>
        <v>8.1591528324789801E+47</v>
      </c>
      <c r="K29">
        <f t="shared" si="79"/>
        <v>120</v>
      </c>
      <c r="L29">
        <f t="shared" si="79"/>
        <v>1</v>
      </c>
      <c r="M29">
        <f>FACT(E29-F29)</f>
        <v>120</v>
      </c>
      <c r="N29">
        <f t="shared" si="80"/>
        <v>1.0333147966386144E+40</v>
      </c>
      <c r="O29">
        <f t="shared" si="81"/>
        <v>2.652528598121911E+32</v>
      </c>
      <c r="P29">
        <f t="shared" si="82"/>
        <v>1</v>
      </c>
      <c r="Q29">
        <f t="shared" si="83"/>
        <v>324631.99999999994</v>
      </c>
      <c r="R29">
        <f t="shared" si="84"/>
        <v>658008.00000000035</v>
      </c>
      <c r="S29" s="11">
        <f t="shared" si="85"/>
        <v>0.49335570388201933</v>
      </c>
      <c r="T29" s="1">
        <f t="shared" si="86"/>
        <v>2.0269351142216432</v>
      </c>
      <c r="U29" s="2">
        <f>U28/10</f>
        <v>1.0000000000000001E-5</v>
      </c>
      <c r="V29" s="21">
        <f t="shared" si="72"/>
        <v>2.0000000000000001E-4</v>
      </c>
      <c r="W29" s="6">
        <f>Calculations!$E$12*$A$2*U29</f>
        <v>2.1721622078855474E-2</v>
      </c>
      <c r="X29" s="8">
        <f t="shared" si="87"/>
        <v>1.0716486150172955E-2</v>
      </c>
      <c r="Y29" s="14">
        <f t="shared" si="88"/>
        <v>658008.00000000035</v>
      </c>
      <c r="Z29" s="5">
        <f t="shared" si="89"/>
        <v>324631.99999999994</v>
      </c>
      <c r="AA29" s="1">
        <f t="shared" si="90"/>
        <v>324631.99999999994</v>
      </c>
      <c r="AB29" s="1">
        <f t="shared" si="73"/>
        <v>7051.5336187030089</v>
      </c>
      <c r="AC29" s="1">
        <f t="shared" si="91"/>
        <v>317580.46638129692</v>
      </c>
    </row>
    <row r="30" spans="1:30" ht="17" thickBot="1" x14ac:dyDescent="0.25">
      <c r="A30" s="27"/>
      <c r="B30" s="27"/>
      <c r="C30" s="16" t="s">
        <v>44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f>SUM(S24:S28)</f>
        <v>0.50664429611798001</v>
      </c>
      <c r="T30" s="16"/>
      <c r="U30" s="16"/>
      <c r="V30" s="30"/>
      <c r="W30" s="16"/>
      <c r="X30" s="16"/>
      <c r="Y30" s="16"/>
      <c r="Z30" s="16"/>
      <c r="AA30" s="17">
        <f>SUM(AA24:AA29)</f>
        <v>658007.99999999988</v>
      </c>
      <c r="AB30" s="17">
        <f t="shared" ref="AB30" si="97">SUM(AB24:AB29)</f>
        <v>375515.4089423283</v>
      </c>
      <c r="AC30" s="17">
        <f t="shared" ref="AC30" si="98">SUM(AC24:AC29)</f>
        <v>282492.59105767158</v>
      </c>
    </row>
    <row r="31" spans="1:30" ht="17" thickTop="1" x14ac:dyDescent="0.2">
      <c r="B31" s="12"/>
      <c r="C31" s="3">
        <f>AC31</f>
        <v>0.42931482756694694</v>
      </c>
      <c r="AA31" s="1"/>
      <c r="AB31" t="s">
        <v>45</v>
      </c>
      <c r="AC31" s="18">
        <f>AC30/AA30</f>
        <v>0.42931482756694694</v>
      </c>
    </row>
    <row r="32" spans="1:30" x14ac:dyDescent="0.2">
      <c r="AA32" s="1"/>
    </row>
    <row r="33" spans="27:30" x14ac:dyDescent="0.2">
      <c r="AA33" s="1"/>
      <c r="AC33" s="6"/>
      <c r="AD33" s="2"/>
    </row>
  </sheetData>
  <mergeCells count="7">
    <mergeCell ref="A2:A30"/>
    <mergeCell ref="B2:AC2"/>
    <mergeCell ref="B12:AC12"/>
    <mergeCell ref="B4:B10"/>
    <mergeCell ref="B14:B20"/>
    <mergeCell ref="B22:AC22"/>
    <mergeCell ref="B24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56-0BCE-6145-A460-A7BD4A85B0FD}">
  <dimension ref="A1:AD41"/>
  <sheetViews>
    <sheetView topLeftCell="P1" workbookViewId="0">
      <selection activeCell="U13" sqref="U13:U40"/>
    </sheetView>
  </sheetViews>
  <sheetFormatPr baseColWidth="10" defaultRowHeight="16" x14ac:dyDescent="0.2"/>
  <cols>
    <col min="4" max="5" width="9.33203125" customWidth="1"/>
    <col min="6" max="8" width="11.6640625" customWidth="1"/>
    <col min="9" max="10" width="15.6640625" customWidth="1"/>
    <col min="11" max="14" width="11.6640625" customWidth="1"/>
    <col min="15" max="15" width="15.5" customWidth="1"/>
    <col min="16" max="16" width="12.1640625" customWidth="1"/>
    <col min="17" max="17" width="25.33203125" customWidth="1"/>
    <col min="18" max="18" width="12.1640625" customWidth="1"/>
    <col min="19" max="19" width="19" customWidth="1"/>
    <col min="20" max="20" width="17.6640625" bestFit="1" customWidth="1"/>
    <col min="21" max="22" width="16.6640625" customWidth="1"/>
    <col min="23" max="24" width="14" bestFit="1" customWidth="1"/>
    <col min="25" max="26" width="12.5" bestFit="1" customWidth="1"/>
    <col min="27" max="27" width="16.83203125" bestFit="1" customWidth="1"/>
    <col min="28" max="28" width="16.6640625" bestFit="1" customWidth="1"/>
    <col min="29" max="29" width="17.33203125" bestFit="1" customWidth="1"/>
  </cols>
  <sheetData>
    <row r="1" spans="1:30" x14ac:dyDescent="0.2">
      <c r="A1" t="s">
        <v>9</v>
      </c>
    </row>
    <row r="2" spans="1:30" s="10" customFormat="1" ht="68" x14ac:dyDescent="0.2">
      <c r="A2" s="27"/>
      <c r="B2" s="12" t="s">
        <v>46</v>
      </c>
      <c r="C2" s="10" t="s">
        <v>0</v>
      </c>
      <c r="D2" s="10" t="s">
        <v>19</v>
      </c>
      <c r="E2" s="10" t="s">
        <v>20</v>
      </c>
      <c r="F2" s="10" t="s">
        <v>21</v>
      </c>
      <c r="G2" s="10" t="s">
        <v>26</v>
      </c>
      <c r="H2" s="10" t="s">
        <v>27</v>
      </c>
      <c r="I2" s="10" t="s">
        <v>32</v>
      </c>
      <c r="J2" s="10" t="s">
        <v>23</v>
      </c>
      <c r="K2" s="10" t="s">
        <v>22</v>
      </c>
      <c r="L2" s="10" t="s">
        <v>24</v>
      </c>
      <c r="M2" s="10" t="s">
        <v>25</v>
      </c>
      <c r="N2" s="10" t="s">
        <v>30</v>
      </c>
      <c r="O2" s="10" t="s">
        <v>31</v>
      </c>
      <c r="P2" s="10" t="s">
        <v>28</v>
      </c>
      <c r="Q2" s="10" t="s">
        <v>29</v>
      </c>
      <c r="R2" s="10" t="s">
        <v>33</v>
      </c>
      <c r="S2" s="10" t="s">
        <v>50</v>
      </c>
      <c r="T2" s="10" t="s">
        <v>34</v>
      </c>
      <c r="U2" s="10" t="s">
        <v>36</v>
      </c>
      <c r="V2" s="10" t="s">
        <v>49</v>
      </c>
      <c r="W2" s="10" t="s">
        <v>37</v>
      </c>
      <c r="X2" s="10" t="s">
        <v>38</v>
      </c>
      <c r="Y2" s="10" t="s">
        <v>39</v>
      </c>
      <c r="Z2" s="10" t="s">
        <v>40</v>
      </c>
      <c r="AA2" s="15" t="s">
        <v>41</v>
      </c>
      <c r="AB2" s="15" t="s">
        <v>42</v>
      </c>
      <c r="AC2" s="15" t="s">
        <v>43</v>
      </c>
    </row>
    <row r="3" spans="1:30" x14ac:dyDescent="0.2">
      <c r="A3" s="27"/>
      <c r="B3" s="27">
        <v>20</v>
      </c>
      <c r="C3" t="s">
        <v>4</v>
      </c>
      <c r="D3" s="22">
        <v>55</v>
      </c>
      <c r="E3" s="22">
        <v>6</v>
      </c>
      <c r="F3">
        <f>E3</f>
        <v>6</v>
      </c>
      <c r="G3">
        <f>E3-F3</f>
        <v>0</v>
      </c>
      <c r="H3">
        <f>D3-E3</f>
        <v>49</v>
      </c>
      <c r="I3">
        <f>H3-G3</f>
        <v>49</v>
      </c>
      <c r="J3">
        <f t="shared" ref="J3:O9" si="0">FACT(D3)</f>
        <v>1.2696403353658264E+73</v>
      </c>
      <c r="K3">
        <f t="shared" si="0"/>
        <v>720</v>
      </c>
      <c r="L3">
        <f t="shared" si="0"/>
        <v>720</v>
      </c>
      <c r="M3">
        <f t="shared" si="0"/>
        <v>1</v>
      </c>
      <c r="N3">
        <f t="shared" si="0"/>
        <v>6.0828186403426789E+62</v>
      </c>
      <c r="O3">
        <f t="shared" si="0"/>
        <v>6.0828186403426789E+62</v>
      </c>
      <c r="P3">
        <f>K3/(L3*M3)</f>
        <v>1</v>
      </c>
      <c r="Q3">
        <f>N3/(M3*O3)</f>
        <v>1</v>
      </c>
      <c r="R3">
        <f>J3/(K3*N3)</f>
        <v>28989674.999999959</v>
      </c>
      <c r="S3" s="11">
        <f>(P3*Q3)/R3</f>
        <v>3.4495040044429662E-8</v>
      </c>
      <c r="T3" s="1">
        <f>1/S3</f>
        <v>28989674.999999959</v>
      </c>
      <c r="U3" s="23">
        <v>100</v>
      </c>
      <c r="V3" s="23" t="s">
        <v>3</v>
      </c>
      <c r="W3" s="6">
        <f>IFERROR(VLOOKUP(V3,Calculations!$A$10:$E$12,5,FALSE)*U3,0)</f>
        <v>331818.18181822839</v>
      </c>
      <c r="X3" s="8">
        <f>W3*S3</f>
        <v>1.144608146928963E-2</v>
      </c>
      <c r="Y3" s="14">
        <f t="shared" ref="Y3:Y9" si="1">R3</f>
        <v>28989674.999999959</v>
      </c>
      <c r="Z3" s="5">
        <f t="shared" ref="Z3:Z9" si="2">Y3*S3</f>
        <v>1</v>
      </c>
      <c r="AA3" s="1">
        <f>Z3*$B$3</f>
        <v>20</v>
      </c>
      <c r="AB3" s="1">
        <f>W3*Z3</f>
        <v>331818.18181822839</v>
      </c>
      <c r="AC3" s="1">
        <f>AA3-AB3</f>
        <v>-331798.18181822839</v>
      </c>
      <c r="AD3" s="6"/>
    </row>
    <row r="4" spans="1:30" x14ac:dyDescent="0.2">
      <c r="A4" s="27"/>
      <c r="B4" s="27"/>
      <c r="C4" t="s">
        <v>5</v>
      </c>
      <c r="D4">
        <f>D3</f>
        <v>55</v>
      </c>
      <c r="E4">
        <f>E3</f>
        <v>6</v>
      </c>
      <c r="F4">
        <f>F3-1</f>
        <v>5</v>
      </c>
      <c r="G4">
        <f t="shared" ref="G4:G9" si="3">E4-F4</f>
        <v>1</v>
      </c>
      <c r="H4">
        <f t="shared" ref="H4:H9" si="4">D4-E4</f>
        <v>49</v>
      </c>
      <c r="I4">
        <f t="shared" ref="I4:I9" si="5">H4-G4</f>
        <v>48</v>
      </c>
      <c r="J4">
        <f t="shared" si="0"/>
        <v>1.2696403353658264E+73</v>
      </c>
      <c r="K4">
        <f t="shared" si="0"/>
        <v>720</v>
      </c>
      <c r="L4">
        <f t="shared" si="0"/>
        <v>120</v>
      </c>
      <c r="M4">
        <f>FACT(E4-F4)</f>
        <v>1</v>
      </c>
      <c r="N4">
        <f t="shared" si="0"/>
        <v>6.0828186403426789E+62</v>
      </c>
      <c r="O4">
        <f t="shared" si="0"/>
        <v>1.2413915592536068E+61</v>
      </c>
      <c r="P4">
        <f t="shared" ref="P4:P9" si="6">K4/(L4*M4)</f>
        <v>6</v>
      </c>
      <c r="Q4">
        <f t="shared" ref="Q4:Q9" si="7">N4/(M4*O4)</f>
        <v>49.000000000000043</v>
      </c>
      <c r="R4">
        <f t="shared" ref="R4:R9" si="8">J4/(K4*N4)</f>
        <v>28989674.999999959</v>
      </c>
      <c r="S4" s="11">
        <f t="shared" ref="S4:S9" si="9">(P4*Q4)/R4</f>
        <v>1.0141541773062327E-5</v>
      </c>
      <c r="T4" s="1">
        <f t="shared" ref="T4:T9" si="10">1/S4</f>
        <v>98604.336734693672</v>
      </c>
      <c r="U4" s="23">
        <v>50</v>
      </c>
      <c r="V4" s="23" t="s">
        <v>2</v>
      </c>
      <c r="W4" s="6">
        <f>IFERROR(VLOOKUP(V4,Calculations!$A$10:$E$12,5,FALSE)*U4,0)</f>
        <v>23614.933914107482</v>
      </c>
      <c r="X4" s="8">
        <f t="shared" ref="X4:X9" si="11">W4*S4</f>
        <v>0.23949183875802726</v>
      </c>
      <c r="Y4" s="14">
        <f t="shared" si="1"/>
        <v>28989674.999999959</v>
      </c>
      <c r="Z4" s="5">
        <f t="shared" si="2"/>
        <v>294.00000000000023</v>
      </c>
      <c r="AA4" s="1">
        <f>Z4*$B$3</f>
        <v>5880.0000000000045</v>
      </c>
      <c r="AB4" s="1">
        <f>W4*Z4</f>
        <v>6942790.5707476046</v>
      </c>
      <c r="AC4" s="1">
        <f t="shared" ref="AC4:AC9" si="12">AA4-AB4</f>
        <v>-6936910.5707476046</v>
      </c>
    </row>
    <row r="5" spans="1:30" x14ac:dyDescent="0.2">
      <c r="A5" s="27"/>
      <c r="B5" s="27"/>
      <c r="C5" t="s">
        <v>6</v>
      </c>
      <c r="D5">
        <f t="shared" ref="D5:E9" si="13">D4</f>
        <v>55</v>
      </c>
      <c r="E5">
        <f t="shared" si="13"/>
        <v>6</v>
      </c>
      <c r="F5">
        <f t="shared" ref="F5:F9" si="14">F4-1</f>
        <v>4</v>
      </c>
      <c r="G5">
        <f t="shared" si="3"/>
        <v>2</v>
      </c>
      <c r="H5">
        <f t="shared" si="4"/>
        <v>49</v>
      </c>
      <c r="I5">
        <f t="shared" si="5"/>
        <v>47</v>
      </c>
      <c r="J5">
        <f t="shared" si="0"/>
        <v>1.2696403353658264E+73</v>
      </c>
      <c r="K5">
        <f t="shared" si="0"/>
        <v>720</v>
      </c>
      <c r="L5">
        <f t="shared" si="0"/>
        <v>24</v>
      </c>
      <c r="M5">
        <f>FACT(E5-F5)</f>
        <v>2</v>
      </c>
      <c r="N5">
        <f t="shared" si="0"/>
        <v>6.0828186403426789E+62</v>
      </c>
      <c r="O5">
        <f t="shared" si="0"/>
        <v>2.5862324151116827E+59</v>
      </c>
      <c r="P5">
        <f t="shared" si="6"/>
        <v>15</v>
      </c>
      <c r="Q5">
        <f t="shared" si="7"/>
        <v>1176.0000000000002</v>
      </c>
      <c r="R5">
        <f t="shared" si="8"/>
        <v>28989674.999999959</v>
      </c>
      <c r="S5" s="11">
        <f t="shared" si="9"/>
        <v>6.0849250638373938E-4</v>
      </c>
      <c r="T5" s="1">
        <f t="shared" si="10"/>
        <v>1643.4056122448951</v>
      </c>
      <c r="U5" s="23">
        <v>20</v>
      </c>
      <c r="V5" s="23" t="s">
        <v>1</v>
      </c>
      <c r="W5" s="6">
        <f>IFERROR(VLOOKUP(V5,Calculations!$A$10:$E$12,5,FALSE)*U5,0)</f>
        <v>2172.1622078855471</v>
      </c>
      <c r="X5" s="8">
        <f t="shared" si="11"/>
        <v>1.3217444261483138</v>
      </c>
      <c r="Y5" s="14">
        <f t="shared" si="1"/>
        <v>28989674.999999959</v>
      </c>
      <c r="Z5" s="5">
        <f t="shared" si="2"/>
        <v>17640.000000000004</v>
      </c>
      <c r="AA5" s="1">
        <f>Z5*$B$3</f>
        <v>352800.00000000006</v>
      </c>
      <c r="AB5" s="1">
        <f>W5*Z5</f>
        <v>38316941.347101063</v>
      </c>
      <c r="AC5" s="1">
        <f t="shared" si="12"/>
        <v>-37964141.347101063</v>
      </c>
    </row>
    <row r="6" spans="1:30" x14ac:dyDescent="0.2">
      <c r="A6" s="27"/>
      <c r="B6" s="27"/>
      <c r="C6" t="s">
        <v>7</v>
      </c>
      <c r="D6">
        <f t="shared" si="13"/>
        <v>55</v>
      </c>
      <c r="E6">
        <f t="shared" si="13"/>
        <v>6</v>
      </c>
      <c r="F6">
        <f t="shared" si="14"/>
        <v>3</v>
      </c>
      <c r="G6">
        <f t="shared" si="3"/>
        <v>3</v>
      </c>
      <c r="H6">
        <f t="shared" si="4"/>
        <v>49</v>
      </c>
      <c r="I6">
        <f t="shared" si="5"/>
        <v>46</v>
      </c>
      <c r="J6">
        <f t="shared" si="0"/>
        <v>1.2696403353658264E+73</v>
      </c>
      <c r="K6">
        <f t="shared" si="0"/>
        <v>720</v>
      </c>
      <c r="L6">
        <f t="shared" si="0"/>
        <v>6</v>
      </c>
      <c r="M6">
        <f>FACT(E6-F6)</f>
        <v>6</v>
      </c>
      <c r="N6">
        <f t="shared" si="0"/>
        <v>6.0828186403426789E+62</v>
      </c>
      <c r="O6">
        <f t="shared" si="0"/>
        <v>5.5026221598120892E+57</v>
      </c>
      <c r="P6">
        <f t="shared" si="6"/>
        <v>20</v>
      </c>
      <c r="Q6">
        <f t="shared" si="7"/>
        <v>18424.000000000011</v>
      </c>
      <c r="R6">
        <f t="shared" si="8"/>
        <v>28989674.999999959</v>
      </c>
      <c r="S6" s="11">
        <f t="shared" si="9"/>
        <v>1.271073235557145E-2</v>
      </c>
      <c r="T6" s="1">
        <f t="shared" si="10"/>
        <v>78.673672926617286</v>
      </c>
      <c r="U6" s="23">
        <v>0</v>
      </c>
      <c r="V6" s="23"/>
      <c r="W6" s="6">
        <f>IFERROR(VLOOKUP(V6,Calculations!$A$10:$E$12,5,FALSE)*U6,0)</f>
        <v>0</v>
      </c>
      <c r="X6" s="8">
        <f t="shared" si="11"/>
        <v>0</v>
      </c>
      <c r="Y6" s="14">
        <f t="shared" si="1"/>
        <v>28989674.999999959</v>
      </c>
      <c r="Z6" s="5">
        <f t="shared" si="2"/>
        <v>368480.00000000023</v>
      </c>
      <c r="AA6" s="1">
        <f>Z6*$B$3</f>
        <v>7369600.0000000047</v>
      </c>
      <c r="AB6" s="1">
        <f t="shared" ref="AB6:AB9" si="15">W6*Z6</f>
        <v>0</v>
      </c>
      <c r="AC6" s="1">
        <f t="shared" si="12"/>
        <v>7369600.0000000047</v>
      </c>
    </row>
    <row r="7" spans="1:30" x14ac:dyDescent="0.2">
      <c r="A7" s="27"/>
      <c r="B7" s="27"/>
      <c r="C7" t="s">
        <v>8</v>
      </c>
      <c r="D7">
        <f t="shared" si="13"/>
        <v>55</v>
      </c>
      <c r="E7">
        <f t="shared" si="13"/>
        <v>6</v>
      </c>
      <c r="F7">
        <f t="shared" si="14"/>
        <v>2</v>
      </c>
      <c r="G7">
        <f t="shared" si="3"/>
        <v>4</v>
      </c>
      <c r="H7">
        <f t="shared" si="4"/>
        <v>49</v>
      </c>
      <c r="I7">
        <f t="shared" si="5"/>
        <v>45</v>
      </c>
      <c r="J7">
        <f t="shared" si="0"/>
        <v>1.2696403353658264E+73</v>
      </c>
      <c r="K7">
        <f t="shared" si="0"/>
        <v>720</v>
      </c>
      <c r="L7">
        <f t="shared" si="0"/>
        <v>2</v>
      </c>
      <c r="M7">
        <f>FACT(E7-F7)</f>
        <v>24</v>
      </c>
      <c r="N7">
        <f t="shared" si="0"/>
        <v>6.0828186403426789E+62</v>
      </c>
      <c r="O7">
        <f t="shared" si="0"/>
        <v>1.1962222086548021E+56</v>
      </c>
      <c r="P7">
        <f t="shared" si="6"/>
        <v>15</v>
      </c>
      <c r="Q7">
        <f t="shared" si="7"/>
        <v>211876.00000000009</v>
      </c>
      <c r="R7">
        <f t="shared" si="8"/>
        <v>28989674.999999959</v>
      </c>
      <c r="S7" s="11">
        <f t="shared" si="9"/>
        <v>0.10963006656680373</v>
      </c>
      <c r="T7" s="1">
        <f t="shared" si="10"/>
        <v>9.121585266854181</v>
      </c>
      <c r="U7" s="23">
        <v>0</v>
      </c>
      <c r="V7" s="23"/>
      <c r="W7" s="6">
        <f>IFERROR(VLOOKUP(V7,Calculations!$A$10:$E$12,5,FALSE)*U7,0)</f>
        <v>0</v>
      </c>
      <c r="X7" s="8">
        <f t="shared" si="11"/>
        <v>0</v>
      </c>
      <c r="Y7" s="14">
        <f t="shared" si="1"/>
        <v>28989674.999999959</v>
      </c>
      <c r="Z7" s="5">
        <f t="shared" si="2"/>
        <v>3178140.0000000014</v>
      </c>
      <c r="AA7" s="1">
        <f>Z7*$B$3</f>
        <v>63562800.00000003</v>
      </c>
      <c r="AB7" s="1">
        <f t="shared" si="15"/>
        <v>0</v>
      </c>
      <c r="AC7" s="1">
        <f t="shared" si="12"/>
        <v>63562800.00000003</v>
      </c>
    </row>
    <row r="8" spans="1:30" x14ac:dyDescent="0.2">
      <c r="A8" s="27"/>
      <c r="B8" s="27"/>
      <c r="C8" t="s">
        <v>47</v>
      </c>
      <c r="D8">
        <f t="shared" si="13"/>
        <v>55</v>
      </c>
      <c r="E8">
        <f t="shared" si="13"/>
        <v>6</v>
      </c>
      <c r="F8">
        <f t="shared" si="14"/>
        <v>1</v>
      </c>
      <c r="G8">
        <f t="shared" si="3"/>
        <v>5</v>
      </c>
      <c r="H8">
        <f t="shared" si="4"/>
        <v>49</v>
      </c>
      <c r="I8">
        <f t="shared" si="5"/>
        <v>44</v>
      </c>
      <c r="J8">
        <f t="shared" si="0"/>
        <v>1.2696403353658264E+73</v>
      </c>
      <c r="K8">
        <f t="shared" si="0"/>
        <v>720</v>
      </c>
      <c r="L8">
        <f t="shared" si="0"/>
        <v>1</v>
      </c>
      <c r="M8">
        <f t="shared" ref="M8:M9" si="16">FACT(E8-F8)</f>
        <v>120</v>
      </c>
      <c r="N8">
        <f t="shared" si="0"/>
        <v>6.0828186403426789E+62</v>
      </c>
      <c r="O8">
        <f t="shared" si="0"/>
        <v>2.6582715747884495E+54</v>
      </c>
      <c r="P8">
        <f t="shared" si="6"/>
        <v>6</v>
      </c>
      <c r="Q8">
        <f t="shared" si="7"/>
        <v>1906884.0000000005</v>
      </c>
      <c r="R8">
        <f t="shared" si="8"/>
        <v>28989674.999999959</v>
      </c>
      <c r="S8" s="11">
        <f t="shared" si="9"/>
        <v>0.39466823964049336</v>
      </c>
      <c r="T8" s="1">
        <f t="shared" si="10"/>
        <v>2.5337736852372728</v>
      </c>
      <c r="U8" s="23">
        <v>0</v>
      </c>
      <c r="V8" s="23"/>
      <c r="W8" s="6">
        <f>IFERROR(VLOOKUP(V8,Calculations!$A$10:$E$12,5,FALSE)*U8,0)</f>
        <v>0</v>
      </c>
      <c r="X8" s="8">
        <f t="shared" si="11"/>
        <v>0</v>
      </c>
      <c r="Y8" s="14">
        <f t="shared" si="1"/>
        <v>28989674.999999959</v>
      </c>
      <c r="Z8" s="5">
        <f t="shared" si="2"/>
        <v>11441304.000000004</v>
      </c>
      <c r="AA8" s="1">
        <f t="shared" ref="AA8:AA9" si="17">Z8*$B$3</f>
        <v>228826080.00000006</v>
      </c>
      <c r="AB8" s="1">
        <f t="shared" si="15"/>
        <v>0</v>
      </c>
      <c r="AC8" s="1">
        <f t="shared" si="12"/>
        <v>228826080.00000006</v>
      </c>
    </row>
    <row r="9" spans="1:30" x14ac:dyDescent="0.2">
      <c r="A9" s="27"/>
      <c r="B9" s="27"/>
      <c r="C9" t="s">
        <v>48</v>
      </c>
      <c r="D9">
        <f t="shared" si="13"/>
        <v>55</v>
      </c>
      <c r="E9">
        <f>E8</f>
        <v>6</v>
      </c>
      <c r="F9">
        <f t="shared" si="14"/>
        <v>0</v>
      </c>
      <c r="G9">
        <f t="shared" si="3"/>
        <v>6</v>
      </c>
      <c r="H9">
        <f t="shared" si="4"/>
        <v>49</v>
      </c>
      <c r="I9">
        <f t="shared" si="5"/>
        <v>43</v>
      </c>
      <c r="J9">
        <f t="shared" si="0"/>
        <v>1.2696403353658264E+73</v>
      </c>
      <c r="K9">
        <f t="shared" si="0"/>
        <v>720</v>
      </c>
      <c r="L9">
        <f t="shared" si="0"/>
        <v>1</v>
      </c>
      <c r="M9">
        <f t="shared" si="16"/>
        <v>720</v>
      </c>
      <c r="N9">
        <f t="shared" si="0"/>
        <v>6.0828186403426789E+62</v>
      </c>
      <c r="O9">
        <f t="shared" si="0"/>
        <v>6.0415263063373845E+52</v>
      </c>
      <c r="P9">
        <f t="shared" si="6"/>
        <v>1</v>
      </c>
      <c r="Q9">
        <f t="shared" si="7"/>
        <v>13983816.000000006</v>
      </c>
      <c r="R9">
        <f t="shared" si="8"/>
        <v>28989674.999999959</v>
      </c>
      <c r="S9" s="11">
        <f t="shared" si="9"/>
        <v>0.48237229289393641</v>
      </c>
      <c r="T9" s="1">
        <f t="shared" si="10"/>
        <v>2.0730875606486774</v>
      </c>
      <c r="U9" s="23">
        <v>0</v>
      </c>
      <c r="V9" s="23"/>
      <c r="W9" s="6">
        <f>IFERROR(VLOOKUP(V9,Calculations!$A$10:$E$12,5,FALSE)*U9,0)</f>
        <v>0</v>
      </c>
      <c r="X9" s="8">
        <f t="shared" si="11"/>
        <v>0</v>
      </c>
      <c r="Y9" s="14">
        <f t="shared" si="1"/>
        <v>28989674.999999959</v>
      </c>
      <c r="Z9" s="5">
        <f t="shared" si="2"/>
        <v>13983816.000000006</v>
      </c>
      <c r="AA9" s="1">
        <f t="shared" si="17"/>
        <v>279676320.00000012</v>
      </c>
      <c r="AB9" s="1">
        <f t="shared" si="15"/>
        <v>0</v>
      </c>
      <c r="AC9" s="1">
        <f t="shared" si="12"/>
        <v>279676320.00000012</v>
      </c>
    </row>
    <row r="10" spans="1:30" ht="17" thickBot="1" x14ac:dyDescent="0.25">
      <c r="A10" s="27"/>
      <c r="B10" s="27"/>
      <c r="C10" s="16" t="s">
        <v>44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>
        <f>SUM(S3:S7)</f>
        <v>0.12295946746557203</v>
      </c>
      <c r="T10" s="16"/>
      <c r="U10" s="17"/>
      <c r="V10" s="17"/>
      <c r="W10" s="17"/>
      <c r="X10" s="17"/>
      <c r="Y10" s="16"/>
      <c r="Z10" s="16"/>
      <c r="AA10" s="17">
        <f>SUM(AA3:AA9)</f>
        <v>579793500.00000024</v>
      </c>
      <c r="AB10" s="17">
        <f>SUM(AB3:AB9)</f>
        <v>45591550.099666893</v>
      </c>
      <c r="AC10" s="17">
        <f>SUM(AC3:AC9)</f>
        <v>534201949.90033329</v>
      </c>
    </row>
    <row r="11" spans="1:30" ht="17" thickTop="1" x14ac:dyDescent="0.2">
      <c r="A11" s="27"/>
      <c r="B11" s="12"/>
      <c r="C11" s="3">
        <f>AC11</f>
        <v>0.92136588268121855</v>
      </c>
      <c r="T11" s="6"/>
      <c r="W11" s="6"/>
      <c r="AA11" s="1"/>
      <c r="AB11" t="s">
        <v>45</v>
      </c>
      <c r="AC11" s="18">
        <f>AC10/AA10</f>
        <v>0.92136588268121855</v>
      </c>
      <c r="AD11" s="2"/>
    </row>
    <row r="12" spans="1:30" ht="68" x14ac:dyDescent="0.2">
      <c r="A12" s="27"/>
      <c r="B12" s="12" t="s">
        <v>46</v>
      </c>
      <c r="C12" s="10" t="s">
        <v>0</v>
      </c>
      <c r="D12" s="10" t="s">
        <v>19</v>
      </c>
      <c r="E12" s="10" t="s">
        <v>20</v>
      </c>
      <c r="F12" s="10" t="s">
        <v>21</v>
      </c>
      <c r="G12" s="10" t="s">
        <v>26</v>
      </c>
      <c r="H12" s="10" t="s">
        <v>27</v>
      </c>
      <c r="I12" s="10" t="s">
        <v>32</v>
      </c>
      <c r="J12" s="10" t="s">
        <v>23</v>
      </c>
      <c r="K12" s="10" t="s">
        <v>22</v>
      </c>
      <c r="L12" s="10" t="s">
        <v>24</v>
      </c>
      <c r="M12" s="10" t="s">
        <v>25</v>
      </c>
      <c r="N12" s="10" t="s">
        <v>30</v>
      </c>
      <c r="O12" s="10" t="s">
        <v>31</v>
      </c>
      <c r="P12" s="10" t="s">
        <v>28</v>
      </c>
      <c r="Q12" s="10" t="s">
        <v>29</v>
      </c>
      <c r="R12" s="10" t="s">
        <v>33</v>
      </c>
      <c r="S12" s="10" t="s">
        <v>50</v>
      </c>
      <c r="T12" s="10" t="s">
        <v>34</v>
      </c>
      <c r="U12" s="10" t="s">
        <v>36</v>
      </c>
      <c r="V12" s="10" t="s">
        <v>49</v>
      </c>
      <c r="W12" s="10" t="s">
        <v>37</v>
      </c>
      <c r="X12" s="10" t="s">
        <v>38</v>
      </c>
      <c r="Y12" s="10" t="s">
        <v>39</v>
      </c>
      <c r="Z12" s="10" t="s">
        <v>40</v>
      </c>
      <c r="AA12" s="15" t="s">
        <v>41</v>
      </c>
      <c r="AB12" s="15" t="s">
        <v>42</v>
      </c>
      <c r="AC12" s="15" t="s">
        <v>43</v>
      </c>
    </row>
    <row r="13" spans="1:30" s="10" customFormat="1" x14ac:dyDescent="0.2">
      <c r="A13" s="27"/>
      <c r="B13" s="27">
        <v>10</v>
      </c>
      <c r="C13" t="str">
        <f>C3</f>
        <v>All</v>
      </c>
      <c r="D13">
        <f>D3</f>
        <v>55</v>
      </c>
      <c r="E13">
        <f>E3</f>
        <v>6</v>
      </c>
      <c r="F13">
        <f>F3</f>
        <v>6</v>
      </c>
      <c r="G13">
        <f>E13-F13</f>
        <v>0</v>
      </c>
      <c r="H13">
        <f>D13-E13</f>
        <v>49</v>
      </c>
      <c r="I13">
        <f>H13-G13</f>
        <v>49</v>
      </c>
      <c r="J13">
        <f t="shared" ref="J13:O19" si="18">FACT(D13)</f>
        <v>1.2696403353658264E+73</v>
      </c>
      <c r="K13">
        <f t="shared" si="18"/>
        <v>720</v>
      </c>
      <c r="L13">
        <f t="shared" si="18"/>
        <v>720</v>
      </c>
      <c r="M13">
        <f t="shared" si="18"/>
        <v>1</v>
      </c>
      <c r="N13">
        <f t="shared" si="18"/>
        <v>6.0828186403426789E+62</v>
      </c>
      <c r="O13">
        <f t="shared" si="18"/>
        <v>6.0828186403426789E+62</v>
      </c>
      <c r="P13">
        <f>K13/(L13*M13)</f>
        <v>1</v>
      </c>
      <c r="Q13">
        <f>N13/(M13*O13)</f>
        <v>1</v>
      </c>
      <c r="R13">
        <f>J13/(K13*N13)</f>
        <v>28989674.999999959</v>
      </c>
      <c r="S13" s="11">
        <f>(P13*Q13)/R13</f>
        <v>3.4495040044429662E-8</v>
      </c>
      <c r="T13" s="1">
        <f>1/S13</f>
        <v>28989674.999999959</v>
      </c>
      <c r="U13" s="1">
        <f>U3</f>
        <v>100</v>
      </c>
      <c r="V13" s="9" t="str">
        <f>V3</f>
        <v>Daily</v>
      </c>
      <c r="W13" s="6">
        <f>IFERROR(VLOOKUP(V13,Calculations!$A$10:$E$12,5,FALSE)*U13,0)</f>
        <v>331818.18181822839</v>
      </c>
      <c r="X13" s="8">
        <f>W13*S13</f>
        <v>1.144608146928963E-2</v>
      </c>
      <c r="Y13" s="14">
        <f t="shared" ref="Y13:Y19" si="19">R13</f>
        <v>28989674.999999959</v>
      </c>
      <c r="Z13" s="5">
        <f t="shared" ref="Z13:Z19" si="20">Y13*S13</f>
        <v>1</v>
      </c>
      <c r="AA13" s="1">
        <f>Z13*$B$13</f>
        <v>10</v>
      </c>
      <c r="AB13" s="1">
        <f>W13*Z13</f>
        <v>331818.18181822839</v>
      </c>
      <c r="AC13" s="1">
        <f>AA13-AB13</f>
        <v>-331808.18181822839</v>
      </c>
    </row>
    <row r="14" spans="1:30" x14ac:dyDescent="0.2">
      <c r="A14" s="27"/>
      <c r="B14" s="27"/>
      <c r="C14" t="str">
        <f t="shared" ref="C14:F19" si="21">C4</f>
        <v>All - 1</v>
      </c>
      <c r="D14">
        <f t="shared" si="21"/>
        <v>55</v>
      </c>
      <c r="E14">
        <f t="shared" si="21"/>
        <v>6</v>
      </c>
      <c r="F14">
        <f>F4</f>
        <v>5</v>
      </c>
      <c r="G14">
        <f t="shared" ref="G14:G19" si="22">E14-F14</f>
        <v>1</v>
      </c>
      <c r="H14">
        <f t="shared" ref="H14:H19" si="23">D14-E14</f>
        <v>49</v>
      </c>
      <c r="I14">
        <f t="shared" ref="I14:I19" si="24">H14-G14</f>
        <v>48</v>
      </c>
      <c r="J14">
        <f t="shared" si="18"/>
        <v>1.2696403353658264E+73</v>
      </c>
      <c r="K14">
        <f t="shared" si="18"/>
        <v>720</v>
      </c>
      <c r="L14">
        <f t="shared" si="18"/>
        <v>120</v>
      </c>
      <c r="M14">
        <f>FACT(E14-F14)</f>
        <v>1</v>
      </c>
      <c r="N14">
        <f t="shared" si="18"/>
        <v>6.0828186403426789E+62</v>
      </c>
      <c r="O14">
        <f t="shared" si="18"/>
        <v>1.2413915592536068E+61</v>
      </c>
      <c r="P14">
        <f t="shared" ref="P14:P19" si="25">K14/(L14*M14)</f>
        <v>6</v>
      </c>
      <c r="Q14">
        <f t="shared" ref="Q14:Q19" si="26">N14/(M14*O14)</f>
        <v>49.000000000000043</v>
      </c>
      <c r="R14">
        <f t="shared" ref="R14:R19" si="27">J14/(K14*N14)</f>
        <v>28989674.999999959</v>
      </c>
      <c r="S14" s="11">
        <f t="shared" ref="S14:S19" si="28">(P14*Q14)/R14</f>
        <v>1.0141541773062327E-5</v>
      </c>
      <c r="T14" s="1">
        <f t="shared" ref="T14:T19" si="29">1/S14</f>
        <v>98604.336734693672</v>
      </c>
      <c r="U14" s="1">
        <f t="shared" ref="U14:U19" si="30">U4</f>
        <v>50</v>
      </c>
      <c r="V14" s="9" t="str">
        <f t="shared" ref="V14" si="31">V4</f>
        <v>Weekly</v>
      </c>
      <c r="W14" s="6">
        <f>IFERROR(VLOOKUP(V14,Calculations!$A$10:$E$12,5,FALSE)*U14,0)</f>
        <v>23614.933914107482</v>
      </c>
      <c r="X14" s="8">
        <f t="shared" ref="X14:X19" si="32">W14*S14</f>
        <v>0.23949183875802726</v>
      </c>
      <c r="Y14" s="14">
        <f t="shared" si="19"/>
        <v>28989674.999999959</v>
      </c>
      <c r="Z14" s="5">
        <f t="shared" si="20"/>
        <v>294.00000000000023</v>
      </c>
      <c r="AA14" s="1">
        <f t="shared" ref="AA14:AA19" si="33">Z14*$B$13</f>
        <v>2940.0000000000023</v>
      </c>
      <c r="AB14" s="1">
        <f>W14*Z14</f>
        <v>6942790.5707476046</v>
      </c>
      <c r="AC14" s="1">
        <f t="shared" ref="AC14:AC19" si="34">AA14-AB14</f>
        <v>-6939850.5707476046</v>
      </c>
    </row>
    <row r="15" spans="1:30" x14ac:dyDescent="0.2">
      <c r="A15" s="27"/>
      <c r="B15" s="27"/>
      <c r="C15" t="str">
        <f t="shared" si="21"/>
        <v>All - 2</v>
      </c>
      <c r="D15">
        <f t="shared" si="21"/>
        <v>55</v>
      </c>
      <c r="E15">
        <f t="shared" si="21"/>
        <v>6</v>
      </c>
      <c r="F15">
        <f>F5</f>
        <v>4</v>
      </c>
      <c r="G15">
        <f t="shared" si="22"/>
        <v>2</v>
      </c>
      <c r="H15">
        <f t="shared" si="23"/>
        <v>49</v>
      </c>
      <c r="I15">
        <f t="shared" si="24"/>
        <v>47</v>
      </c>
      <c r="J15">
        <f t="shared" si="18"/>
        <v>1.2696403353658264E+73</v>
      </c>
      <c r="K15">
        <f t="shared" si="18"/>
        <v>720</v>
      </c>
      <c r="L15">
        <f t="shared" si="18"/>
        <v>24</v>
      </c>
      <c r="M15">
        <f>FACT(E15-F15)</f>
        <v>2</v>
      </c>
      <c r="N15">
        <f t="shared" si="18"/>
        <v>6.0828186403426789E+62</v>
      </c>
      <c r="O15">
        <f t="shared" si="18"/>
        <v>2.5862324151116827E+59</v>
      </c>
      <c r="P15">
        <f t="shared" si="25"/>
        <v>15</v>
      </c>
      <c r="Q15">
        <f t="shared" si="26"/>
        <v>1176.0000000000002</v>
      </c>
      <c r="R15">
        <f t="shared" si="27"/>
        <v>28989674.999999959</v>
      </c>
      <c r="S15" s="11">
        <f t="shared" si="28"/>
        <v>6.0849250638373938E-4</v>
      </c>
      <c r="T15" s="1">
        <f t="shared" si="29"/>
        <v>1643.4056122448951</v>
      </c>
      <c r="U15" s="1">
        <f t="shared" si="30"/>
        <v>20</v>
      </c>
      <c r="V15" s="9" t="str">
        <f t="shared" ref="V15" si="35">V5</f>
        <v>Monthly</v>
      </c>
      <c r="W15" s="6">
        <f>IFERROR(VLOOKUP(V15,Calculations!$A$10:$E$12,5,FALSE)*U15,0)</f>
        <v>2172.1622078855471</v>
      </c>
      <c r="X15" s="8">
        <f t="shared" si="32"/>
        <v>1.3217444261483138</v>
      </c>
      <c r="Y15" s="14">
        <f t="shared" si="19"/>
        <v>28989674.999999959</v>
      </c>
      <c r="Z15" s="5">
        <f t="shared" si="20"/>
        <v>17640.000000000004</v>
      </c>
      <c r="AA15" s="1">
        <f t="shared" si="33"/>
        <v>176400.00000000003</v>
      </c>
      <c r="AB15" s="1">
        <f>W15*Z15</f>
        <v>38316941.347101063</v>
      </c>
      <c r="AC15" s="1">
        <f t="shared" si="34"/>
        <v>-38140541.347101063</v>
      </c>
    </row>
    <row r="16" spans="1:30" x14ac:dyDescent="0.2">
      <c r="A16" s="27"/>
      <c r="B16" s="27"/>
      <c r="C16" t="str">
        <f t="shared" si="21"/>
        <v>All - 3</v>
      </c>
      <c r="D16">
        <f t="shared" si="21"/>
        <v>55</v>
      </c>
      <c r="E16">
        <f t="shared" si="21"/>
        <v>6</v>
      </c>
      <c r="F16">
        <f>F6</f>
        <v>3</v>
      </c>
      <c r="G16">
        <f t="shared" si="22"/>
        <v>3</v>
      </c>
      <c r="H16">
        <f t="shared" si="23"/>
        <v>49</v>
      </c>
      <c r="I16">
        <f t="shared" si="24"/>
        <v>46</v>
      </c>
      <c r="J16">
        <f t="shared" si="18"/>
        <v>1.2696403353658264E+73</v>
      </c>
      <c r="K16">
        <f t="shared" si="18"/>
        <v>720</v>
      </c>
      <c r="L16">
        <f t="shared" si="18"/>
        <v>6</v>
      </c>
      <c r="M16">
        <f>FACT(E16-F16)</f>
        <v>6</v>
      </c>
      <c r="N16">
        <f t="shared" si="18"/>
        <v>6.0828186403426789E+62</v>
      </c>
      <c r="O16">
        <f t="shared" si="18"/>
        <v>5.5026221598120892E+57</v>
      </c>
      <c r="P16">
        <f t="shared" si="25"/>
        <v>20</v>
      </c>
      <c r="Q16">
        <f t="shared" si="26"/>
        <v>18424.000000000011</v>
      </c>
      <c r="R16">
        <f t="shared" si="27"/>
        <v>28989674.999999959</v>
      </c>
      <c r="S16" s="11">
        <f t="shared" si="28"/>
        <v>1.271073235557145E-2</v>
      </c>
      <c r="T16" s="1">
        <f t="shared" si="29"/>
        <v>78.673672926617286</v>
      </c>
      <c r="U16" s="1">
        <f t="shared" si="30"/>
        <v>0</v>
      </c>
      <c r="V16" s="9">
        <f t="shared" ref="V16" si="36">V6</f>
        <v>0</v>
      </c>
      <c r="W16" s="6">
        <f>IFERROR(VLOOKUP(V16,Calculations!$A$10:$E$12,5,FALSE)*U16,0)</f>
        <v>0</v>
      </c>
      <c r="X16" s="8">
        <f t="shared" si="32"/>
        <v>0</v>
      </c>
      <c r="Y16" s="14">
        <f t="shared" si="19"/>
        <v>28989674.999999959</v>
      </c>
      <c r="Z16" s="5">
        <f t="shared" si="20"/>
        <v>368480.00000000023</v>
      </c>
      <c r="AA16" s="1">
        <f t="shared" si="33"/>
        <v>3684800.0000000023</v>
      </c>
      <c r="AB16" s="1">
        <f t="shared" ref="AB16:AB19" si="37">W16*Z16</f>
        <v>0</v>
      </c>
      <c r="AC16" s="1">
        <f t="shared" si="34"/>
        <v>3684800.0000000023</v>
      </c>
    </row>
    <row r="17" spans="1:29" x14ac:dyDescent="0.2">
      <c r="A17" s="27"/>
      <c r="B17" s="27"/>
      <c r="C17" t="str">
        <f t="shared" si="21"/>
        <v>All - 4</v>
      </c>
      <c r="D17">
        <f t="shared" si="21"/>
        <v>55</v>
      </c>
      <c r="E17">
        <f t="shared" si="21"/>
        <v>6</v>
      </c>
      <c r="F17">
        <f>F7</f>
        <v>2</v>
      </c>
      <c r="G17">
        <f t="shared" si="22"/>
        <v>4</v>
      </c>
      <c r="H17">
        <f t="shared" si="23"/>
        <v>49</v>
      </c>
      <c r="I17">
        <f t="shared" si="24"/>
        <v>45</v>
      </c>
      <c r="J17">
        <f t="shared" si="18"/>
        <v>1.2696403353658264E+73</v>
      </c>
      <c r="K17">
        <f t="shared" si="18"/>
        <v>720</v>
      </c>
      <c r="L17">
        <f t="shared" si="18"/>
        <v>2</v>
      </c>
      <c r="M17">
        <f>FACT(E17-F17)</f>
        <v>24</v>
      </c>
      <c r="N17">
        <f t="shared" si="18"/>
        <v>6.0828186403426789E+62</v>
      </c>
      <c r="O17">
        <f t="shared" si="18"/>
        <v>1.1962222086548021E+56</v>
      </c>
      <c r="P17">
        <f t="shared" si="25"/>
        <v>15</v>
      </c>
      <c r="Q17">
        <f t="shared" si="26"/>
        <v>211876.00000000009</v>
      </c>
      <c r="R17">
        <f t="shared" si="27"/>
        <v>28989674.999999959</v>
      </c>
      <c r="S17" s="11">
        <f t="shared" si="28"/>
        <v>0.10963006656680373</v>
      </c>
      <c r="T17" s="1">
        <f t="shared" si="29"/>
        <v>9.121585266854181</v>
      </c>
      <c r="U17" s="1">
        <f t="shared" si="30"/>
        <v>0</v>
      </c>
      <c r="V17" s="9">
        <f t="shared" ref="V17" si="38">V7</f>
        <v>0</v>
      </c>
      <c r="W17" s="6">
        <f>IFERROR(VLOOKUP(V17,Calculations!$A$10:$E$12,5,FALSE)*U17,0)</f>
        <v>0</v>
      </c>
      <c r="X17" s="8">
        <f t="shared" si="32"/>
        <v>0</v>
      </c>
      <c r="Y17" s="14">
        <f t="shared" si="19"/>
        <v>28989674.999999959</v>
      </c>
      <c r="Z17" s="5">
        <f t="shared" si="20"/>
        <v>3178140.0000000014</v>
      </c>
      <c r="AA17" s="1">
        <f t="shared" si="33"/>
        <v>31781400.000000015</v>
      </c>
      <c r="AB17" s="1">
        <f t="shared" si="37"/>
        <v>0</v>
      </c>
      <c r="AC17" s="1">
        <f t="shared" si="34"/>
        <v>31781400.000000015</v>
      </c>
    </row>
    <row r="18" spans="1:29" x14ac:dyDescent="0.2">
      <c r="A18" s="27"/>
      <c r="B18" s="27"/>
      <c r="C18" t="str">
        <f t="shared" si="21"/>
        <v>All - 5</v>
      </c>
      <c r="D18">
        <f t="shared" si="21"/>
        <v>55</v>
      </c>
      <c r="E18">
        <f t="shared" si="21"/>
        <v>6</v>
      </c>
      <c r="F18">
        <f t="shared" si="21"/>
        <v>1</v>
      </c>
      <c r="G18">
        <f t="shared" si="22"/>
        <v>5</v>
      </c>
      <c r="H18">
        <f t="shared" si="23"/>
        <v>49</v>
      </c>
      <c r="I18">
        <f t="shared" si="24"/>
        <v>44</v>
      </c>
      <c r="J18">
        <f t="shared" si="18"/>
        <v>1.2696403353658264E+73</v>
      </c>
      <c r="K18">
        <f t="shared" si="18"/>
        <v>720</v>
      </c>
      <c r="L18">
        <f t="shared" si="18"/>
        <v>1</v>
      </c>
      <c r="M18">
        <f t="shared" ref="M18:M19" si="39">FACT(E18-F18)</f>
        <v>120</v>
      </c>
      <c r="N18">
        <f t="shared" si="18"/>
        <v>6.0828186403426789E+62</v>
      </c>
      <c r="O18">
        <f t="shared" si="18"/>
        <v>2.6582715747884495E+54</v>
      </c>
      <c r="P18">
        <f t="shared" si="25"/>
        <v>6</v>
      </c>
      <c r="Q18">
        <f t="shared" si="26"/>
        <v>1906884.0000000005</v>
      </c>
      <c r="R18">
        <f t="shared" si="27"/>
        <v>28989674.999999959</v>
      </c>
      <c r="S18" s="11">
        <f t="shared" si="28"/>
        <v>0.39466823964049336</v>
      </c>
      <c r="T18" s="1">
        <f t="shared" si="29"/>
        <v>2.5337736852372728</v>
      </c>
      <c r="U18" s="1">
        <f t="shared" si="30"/>
        <v>0</v>
      </c>
      <c r="V18" s="9">
        <f t="shared" ref="V18" si="40">V8</f>
        <v>0</v>
      </c>
      <c r="W18" s="6">
        <f>IFERROR(VLOOKUP(V18,Calculations!$A$10:$E$12,5,FALSE)*U18,0)</f>
        <v>0</v>
      </c>
      <c r="X18" s="8">
        <f t="shared" si="32"/>
        <v>0</v>
      </c>
      <c r="Y18" s="14">
        <f t="shared" si="19"/>
        <v>28989674.999999959</v>
      </c>
      <c r="Z18" s="5">
        <f t="shared" si="20"/>
        <v>11441304.000000004</v>
      </c>
      <c r="AA18" s="1">
        <f t="shared" si="33"/>
        <v>114413040.00000003</v>
      </c>
      <c r="AB18" s="1">
        <f t="shared" si="37"/>
        <v>0</v>
      </c>
      <c r="AC18" s="1">
        <f t="shared" si="34"/>
        <v>114413040.00000003</v>
      </c>
    </row>
    <row r="19" spans="1:29" x14ac:dyDescent="0.2">
      <c r="A19" s="27"/>
      <c r="B19" s="27"/>
      <c r="C19" t="str">
        <f t="shared" si="21"/>
        <v>All - 6</v>
      </c>
      <c r="D19">
        <f t="shared" si="21"/>
        <v>55</v>
      </c>
      <c r="E19">
        <f t="shared" si="21"/>
        <v>6</v>
      </c>
      <c r="F19">
        <f t="shared" si="21"/>
        <v>0</v>
      </c>
      <c r="G19">
        <f t="shared" si="22"/>
        <v>6</v>
      </c>
      <c r="H19">
        <f t="shared" si="23"/>
        <v>49</v>
      </c>
      <c r="I19">
        <f t="shared" si="24"/>
        <v>43</v>
      </c>
      <c r="J19">
        <f t="shared" si="18"/>
        <v>1.2696403353658264E+73</v>
      </c>
      <c r="K19">
        <f t="shared" si="18"/>
        <v>720</v>
      </c>
      <c r="L19">
        <f t="shared" si="18"/>
        <v>1</v>
      </c>
      <c r="M19">
        <f t="shared" si="39"/>
        <v>720</v>
      </c>
      <c r="N19">
        <f t="shared" si="18"/>
        <v>6.0828186403426789E+62</v>
      </c>
      <c r="O19">
        <f t="shared" si="18"/>
        <v>6.0415263063373845E+52</v>
      </c>
      <c r="P19">
        <f t="shared" si="25"/>
        <v>1</v>
      </c>
      <c r="Q19">
        <f t="shared" si="26"/>
        <v>13983816.000000006</v>
      </c>
      <c r="R19">
        <f t="shared" si="27"/>
        <v>28989674.999999959</v>
      </c>
      <c r="S19" s="11">
        <f t="shared" si="28"/>
        <v>0.48237229289393641</v>
      </c>
      <c r="T19" s="1">
        <f t="shared" si="29"/>
        <v>2.0730875606486774</v>
      </c>
      <c r="U19" s="1">
        <f t="shared" si="30"/>
        <v>0</v>
      </c>
      <c r="V19" s="9">
        <f t="shared" ref="V19" si="41">V9</f>
        <v>0</v>
      </c>
      <c r="W19" s="6">
        <f>IFERROR(VLOOKUP(V19,Calculations!$A$10:$E$12,5,FALSE)*U19,0)</f>
        <v>0</v>
      </c>
      <c r="X19" s="8">
        <f t="shared" si="32"/>
        <v>0</v>
      </c>
      <c r="Y19" s="14">
        <f t="shared" si="19"/>
        <v>28989674.999999959</v>
      </c>
      <c r="Z19" s="5">
        <f t="shared" si="20"/>
        <v>13983816.000000006</v>
      </c>
      <c r="AA19" s="1">
        <f t="shared" si="33"/>
        <v>139838160.00000006</v>
      </c>
      <c r="AB19" s="1">
        <f t="shared" si="37"/>
        <v>0</v>
      </c>
      <c r="AC19" s="1">
        <f t="shared" si="34"/>
        <v>139838160.00000006</v>
      </c>
    </row>
    <row r="20" spans="1:29" ht="17" thickBot="1" x14ac:dyDescent="0.25">
      <c r="A20" s="27"/>
      <c r="B20" s="27"/>
      <c r="C20" s="16" t="s">
        <v>44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>
        <f>SUM(S13:S17)</f>
        <v>0.12295946746557203</v>
      </c>
      <c r="T20" s="16"/>
      <c r="U20" s="17"/>
      <c r="V20" s="17"/>
      <c r="W20" s="16"/>
      <c r="X20" s="16"/>
      <c r="Y20" s="16"/>
      <c r="Z20" s="16"/>
      <c r="AA20" s="17">
        <f>SUM(AA13:AA19)</f>
        <v>289896750.00000012</v>
      </c>
      <c r="AB20" s="17">
        <f>SUM(AB13:AB19)</f>
        <v>45591550.099666893</v>
      </c>
      <c r="AC20" s="17">
        <f>SUM(AC13:AC19)</f>
        <v>244305199.90033323</v>
      </c>
    </row>
    <row r="21" spans="1:29" ht="17" thickTop="1" x14ac:dyDescent="0.2">
      <c r="A21" s="27"/>
      <c r="B21" s="12"/>
      <c r="C21" s="3">
        <f>AC21</f>
        <v>0.84273176536243721</v>
      </c>
      <c r="U21" s="1"/>
      <c r="V21" s="1"/>
      <c r="AA21" s="1"/>
      <c r="AB21" t="s">
        <v>45</v>
      </c>
      <c r="AC21" s="18">
        <f>AC20/AA20</f>
        <v>0.84273176536243721</v>
      </c>
    </row>
    <row r="22" spans="1:29" ht="68" x14ac:dyDescent="0.2">
      <c r="A22" s="27"/>
      <c r="B22" s="12" t="s">
        <v>46</v>
      </c>
      <c r="C22" s="10" t="s">
        <v>0</v>
      </c>
      <c r="D22" s="10" t="s">
        <v>19</v>
      </c>
      <c r="E22" s="10" t="s">
        <v>20</v>
      </c>
      <c r="F22" s="10" t="s">
        <v>21</v>
      </c>
      <c r="G22" s="10" t="s">
        <v>26</v>
      </c>
      <c r="H22" s="10" t="s">
        <v>27</v>
      </c>
      <c r="I22" s="10" t="s">
        <v>32</v>
      </c>
      <c r="J22" s="10" t="s">
        <v>23</v>
      </c>
      <c r="K22" s="10" t="s">
        <v>22</v>
      </c>
      <c r="L22" s="10" t="s">
        <v>24</v>
      </c>
      <c r="M22" s="10" t="s">
        <v>25</v>
      </c>
      <c r="N22" s="10" t="s">
        <v>30</v>
      </c>
      <c r="O22" s="10" t="s">
        <v>31</v>
      </c>
      <c r="P22" s="10" t="s">
        <v>28</v>
      </c>
      <c r="Q22" s="10" t="s">
        <v>29</v>
      </c>
      <c r="R22" s="10" t="s">
        <v>33</v>
      </c>
      <c r="S22" s="10" t="s">
        <v>50</v>
      </c>
      <c r="T22" s="10" t="s">
        <v>34</v>
      </c>
      <c r="U22" s="15" t="s">
        <v>36</v>
      </c>
      <c r="V22" s="10" t="s">
        <v>49</v>
      </c>
      <c r="W22" s="10" t="s">
        <v>37</v>
      </c>
      <c r="X22" s="10" t="s">
        <v>38</v>
      </c>
      <c r="Y22" s="10" t="s">
        <v>39</v>
      </c>
      <c r="Z22" s="10" t="s">
        <v>40</v>
      </c>
      <c r="AA22" s="15" t="s">
        <v>41</v>
      </c>
      <c r="AB22" s="15" t="s">
        <v>42</v>
      </c>
      <c r="AC22" s="15" t="s">
        <v>43</v>
      </c>
    </row>
    <row r="23" spans="1:29" s="10" customFormat="1" x14ac:dyDescent="0.2">
      <c r="A23" s="27"/>
      <c r="B23" s="27">
        <v>5</v>
      </c>
      <c r="C23" t="str">
        <f t="shared" ref="C23:E29" si="42">C13</f>
        <v>All</v>
      </c>
      <c r="D23">
        <f>D13</f>
        <v>55</v>
      </c>
      <c r="E23">
        <f>E13</f>
        <v>6</v>
      </c>
      <c r="F23">
        <f>F13</f>
        <v>6</v>
      </c>
      <c r="G23">
        <f t="shared" ref="G23:G29" si="43">E23-F23</f>
        <v>0</v>
      </c>
      <c r="H23">
        <f t="shared" ref="H23:H29" si="44">D23-E23</f>
        <v>49</v>
      </c>
      <c r="I23">
        <f t="shared" ref="I23:I29" si="45">H23-G23</f>
        <v>49</v>
      </c>
      <c r="J23">
        <f t="shared" ref="J23:L29" si="46">FACT(D23)</f>
        <v>1.2696403353658264E+73</v>
      </c>
      <c r="K23">
        <f t="shared" si="46"/>
        <v>720</v>
      </c>
      <c r="L23">
        <f t="shared" si="46"/>
        <v>720</v>
      </c>
      <c r="M23">
        <f>FACT(E23-F23)</f>
        <v>1</v>
      </c>
      <c r="N23">
        <f t="shared" ref="N23:O29" si="47">FACT(H23)</f>
        <v>6.0828186403426789E+62</v>
      </c>
      <c r="O23">
        <f t="shared" si="47"/>
        <v>6.0828186403426789E+62</v>
      </c>
      <c r="P23">
        <f t="shared" ref="P23:P29" si="48">K23/(L23*M23)</f>
        <v>1</v>
      </c>
      <c r="Q23">
        <f t="shared" ref="Q23:Q29" si="49">N23/(M23*O23)</f>
        <v>1</v>
      </c>
      <c r="R23">
        <f t="shared" ref="R23:R29" si="50">J23/(K23*N23)</f>
        <v>28989674.999999959</v>
      </c>
      <c r="S23" s="11">
        <f t="shared" ref="S23:S29" si="51">(P23*Q23)/R23</f>
        <v>3.4495040044429662E-8</v>
      </c>
      <c r="T23" s="1">
        <f t="shared" ref="T23:T29" si="52">1/S23</f>
        <v>28989674.999999959</v>
      </c>
      <c r="U23" s="1">
        <f>U13</f>
        <v>100</v>
      </c>
      <c r="V23" s="9" t="str">
        <f>V13</f>
        <v>Daily</v>
      </c>
      <c r="W23" s="6">
        <f>IFERROR(VLOOKUP(V23,Calculations!$A$10:$E$12,5,FALSE)*U23,0)</f>
        <v>331818.18181822839</v>
      </c>
      <c r="X23" s="8">
        <f>W23*S23</f>
        <v>1.144608146928963E-2</v>
      </c>
      <c r="Y23" s="14">
        <f t="shared" ref="Y23:Y29" si="53">R23</f>
        <v>28989674.999999959</v>
      </c>
      <c r="Z23" s="5">
        <f t="shared" ref="Z23:Z29" si="54">Y23*S23</f>
        <v>1</v>
      </c>
      <c r="AA23" s="1">
        <f>Z23*$B$23</f>
        <v>5</v>
      </c>
      <c r="AB23" s="1">
        <f>W23*Z23</f>
        <v>331818.18181822839</v>
      </c>
      <c r="AC23" s="1">
        <f>AA23-AB23</f>
        <v>-331813.18181822839</v>
      </c>
    </row>
    <row r="24" spans="1:29" x14ac:dyDescent="0.2">
      <c r="A24" s="27"/>
      <c r="B24" s="27"/>
      <c r="C24" t="str">
        <f t="shared" si="42"/>
        <v>All - 1</v>
      </c>
      <c r="D24">
        <f t="shared" si="42"/>
        <v>55</v>
      </c>
      <c r="E24">
        <f t="shared" si="42"/>
        <v>6</v>
      </c>
      <c r="F24">
        <f t="shared" ref="F24:F29" si="55">F14</f>
        <v>5</v>
      </c>
      <c r="G24">
        <f t="shared" si="43"/>
        <v>1</v>
      </c>
      <c r="H24">
        <f t="shared" si="44"/>
        <v>49</v>
      </c>
      <c r="I24">
        <f t="shared" si="45"/>
        <v>48</v>
      </c>
      <c r="J24">
        <f t="shared" si="46"/>
        <v>1.2696403353658264E+73</v>
      </c>
      <c r="K24">
        <f t="shared" si="46"/>
        <v>720</v>
      </c>
      <c r="L24">
        <f t="shared" si="46"/>
        <v>120</v>
      </c>
      <c r="M24">
        <f>FACT(E24-F24)</f>
        <v>1</v>
      </c>
      <c r="N24">
        <f t="shared" si="47"/>
        <v>6.0828186403426789E+62</v>
      </c>
      <c r="O24">
        <f t="shared" si="47"/>
        <v>1.2413915592536068E+61</v>
      </c>
      <c r="P24">
        <f t="shared" si="48"/>
        <v>6</v>
      </c>
      <c r="Q24">
        <f t="shared" si="49"/>
        <v>49.000000000000043</v>
      </c>
      <c r="R24">
        <f t="shared" si="50"/>
        <v>28989674.999999959</v>
      </c>
      <c r="S24" s="11">
        <f t="shared" si="51"/>
        <v>1.0141541773062327E-5</v>
      </c>
      <c r="T24" s="1">
        <f t="shared" si="52"/>
        <v>98604.336734693672</v>
      </c>
      <c r="U24" s="1">
        <f t="shared" ref="U24:U29" si="56">U14</f>
        <v>50</v>
      </c>
      <c r="V24" s="9" t="str">
        <f t="shared" ref="V24" si="57">V14</f>
        <v>Weekly</v>
      </c>
      <c r="W24" s="6">
        <f>IFERROR(VLOOKUP(V24,Calculations!$A$10:$E$12,5,FALSE)*U24,0)</f>
        <v>23614.933914107482</v>
      </c>
      <c r="X24" s="8">
        <f t="shared" ref="X24:X29" si="58">W24*S24</f>
        <v>0.23949183875802726</v>
      </c>
      <c r="Y24" s="14">
        <f t="shared" si="53"/>
        <v>28989674.999999959</v>
      </c>
      <c r="Z24" s="5">
        <f t="shared" si="54"/>
        <v>294.00000000000023</v>
      </c>
      <c r="AA24" s="1">
        <f t="shared" ref="AA24:AA29" si="59">Z24*$B$23</f>
        <v>1470.0000000000011</v>
      </c>
      <c r="AB24" s="1">
        <f>W24*Z24</f>
        <v>6942790.5707476046</v>
      </c>
      <c r="AC24" s="1">
        <f t="shared" ref="AC24:AC29" si="60">AA24-AB24</f>
        <v>-6941320.5707476046</v>
      </c>
    </row>
    <row r="25" spans="1:29" x14ac:dyDescent="0.2">
      <c r="A25" s="27"/>
      <c r="B25" s="27"/>
      <c r="C25" t="str">
        <f t="shared" si="42"/>
        <v>All - 2</v>
      </c>
      <c r="D25">
        <f t="shared" si="42"/>
        <v>55</v>
      </c>
      <c r="E25">
        <f t="shared" si="42"/>
        <v>6</v>
      </c>
      <c r="F25">
        <f t="shared" si="55"/>
        <v>4</v>
      </c>
      <c r="G25">
        <f t="shared" si="43"/>
        <v>2</v>
      </c>
      <c r="H25">
        <f t="shared" si="44"/>
        <v>49</v>
      </c>
      <c r="I25">
        <f t="shared" si="45"/>
        <v>47</v>
      </c>
      <c r="J25">
        <f t="shared" si="46"/>
        <v>1.2696403353658264E+73</v>
      </c>
      <c r="K25">
        <f t="shared" si="46"/>
        <v>720</v>
      </c>
      <c r="L25">
        <f t="shared" si="46"/>
        <v>24</v>
      </c>
      <c r="M25">
        <f>FACT(E25-F25)</f>
        <v>2</v>
      </c>
      <c r="N25">
        <f t="shared" si="47"/>
        <v>6.0828186403426789E+62</v>
      </c>
      <c r="O25">
        <f t="shared" si="47"/>
        <v>2.5862324151116827E+59</v>
      </c>
      <c r="P25">
        <f t="shared" si="48"/>
        <v>15</v>
      </c>
      <c r="Q25">
        <f t="shared" si="49"/>
        <v>1176.0000000000002</v>
      </c>
      <c r="R25">
        <f t="shared" si="50"/>
        <v>28989674.999999959</v>
      </c>
      <c r="S25" s="11">
        <f t="shared" si="51"/>
        <v>6.0849250638373938E-4</v>
      </c>
      <c r="T25" s="1">
        <f t="shared" si="52"/>
        <v>1643.4056122448951</v>
      </c>
      <c r="U25" s="1">
        <f t="shared" si="56"/>
        <v>20</v>
      </c>
      <c r="V25" s="9" t="str">
        <f t="shared" ref="V25" si="61">V15</f>
        <v>Monthly</v>
      </c>
      <c r="W25" s="6">
        <f>IFERROR(VLOOKUP(V25,Calculations!$A$10:$E$12,5,FALSE)*U25,0)</f>
        <v>2172.1622078855471</v>
      </c>
      <c r="X25" s="8">
        <f t="shared" si="58"/>
        <v>1.3217444261483138</v>
      </c>
      <c r="Y25" s="14">
        <f t="shared" si="53"/>
        <v>28989674.999999959</v>
      </c>
      <c r="Z25" s="5">
        <f t="shared" si="54"/>
        <v>17640.000000000004</v>
      </c>
      <c r="AA25" s="1">
        <f t="shared" si="59"/>
        <v>88200.000000000015</v>
      </c>
      <c r="AB25" s="1">
        <f>W25*Z25</f>
        <v>38316941.347101063</v>
      </c>
      <c r="AC25" s="1">
        <f t="shared" si="60"/>
        <v>-38228741.347101063</v>
      </c>
    </row>
    <row r="26" spans="1:29" x14ac:dyDescent="0.2">
      <c r="A26" s="27"/>
      <c r="B26" s="27"/>
      <c r="C26" t="str">
        <f t="shared" si="42"/>
        <v>All - 3</v>
      </c>
      <c r="D26">
        <f t="shared" si="42"/>
        <v>55</v>
      </c>
      <c r="E26">
        <f t="shared" si="42"/>
        <v>6</v>
      </c>
      <c r="F26">
        <f t="shared" si="55"/>
        <v>3</v>
      </c>
      <c r="G26">
        <f t="shared" si="43"/>
        <v>3</v>
      </c>
      <c r="H26">
        <f t="shared" si="44"/>
        <v>49</v>
      </c>
      <c r="I26">
        <f t="shared" si="45"/>
        <v>46</v>
      </c>
      <c r="J26">
        <f t="shared" si="46"/>
        <v>1.2696403353658264E+73</v>
      </c>
      <c r="K26">
        <f t="shared" si="46"/>
        <v>720</v>
      </c>
      <c r="L26">
        <f t="shared" si="46"/>
        <v>6</v>
      </c>
      <c r="M26">
        <f>FACT(E26-F26)</f>
        <v>6</v>
      </c>
      <c r="N26">
        <f t="shared" si="47"/>
        <v>6.0828186403426789E+62</v>
      </c>
      <c r="O26">
        <f t="shared" si="47"/>
        <v>5.5026221598120892E+57</v>
      </c>
      <c r="P26">
        <f t="shared" si="48"/>
        <v>20</v>
      </c>
      <c r="Q26">
        <f t="shared" si="49"/>
        <v>18424.000000000011</v>
      </c>
      <c r="R26">
        <f t="shared" si="50"/>
        <v>28989674.999999959</v>
      </c>
      <c r="S26" s="11">
        <f t="shared" si="51"/>
        <v>1.271073235557145E-2</v>
      </c>
      <c r="T26" s="1">
        <f t="shared" si="52"/>
        <v>78.673672926617286</v>
      </c>
      <c r="U26" s="1">
        <f t="shared" si="56"/>
        <v>0</v>
      </c>
      <c r="V26" s="9">
        <f t="shared" ref="V26" si="62">V16</f>
        <v>0</v>
      </c>
      <c r="W26" s="6">
        <f>IFERROR(VLOOKUP(V26,Calculations!$A$10:$E$12,5,FALSE)*U26,0)</f>
        <v>0</v>
      </c>
      <c r="X26" s="8">
        <f t="shared" si="58"/>
        <v>0</v>
      </c>
      <c r="Y26" s="14">
        <f t="shared" si="53"/>
        <v>28989674.999999959</v>
      </c>
      <c r="Z26" s="5">
        <f t="shared" si="54"/>
        <v>368480.00000000023</v>
      </c>
      <c r="AA26" s="1">
        <f t="shared" si="59"/>
        <v>1842400.0000000012</v>
      </c>
      <c r="AB26" s="1">
        <f t="shared" ref="AB26:AB29" si="63">W26*Z26</f>
        <v>0</v>
      </c>
      <c r="AC26" s="1">
        <f t="shared" si="60"/>
        <v>1842400.0000000012</v>
      </c>
    </row>
    <row r="27" spans="1:29" x14ac:dyDescent="0.2">
      <c r="A27" s="27"/>
      <c r="B27" s="27"/>
      <c r="C27" t="str">
        <f t="shared" si="42"/>
        <v>All - 4</v>
      </c>
      <c r="D27">
        <f t="shared" si="42"/>
        <v>55</v>
      </c>
      <c r="E27">
        <f t="shared" si="42"/>
        <v>6</v>
      </c>
      <c r="F27">
        <f t="shared" si="55"/>
        <v>2</v>
      </c>
      <c r="G27">
        <f t="shared" si="43"/>
        <v>4</v>
      </c>
      <c r="H27">
        <f t="shared" si="44"/>
        <v>49</v>
      </c>
      <c r="I27">
        <f t="shared" si="45"/>
        <v>45</v>
      </c>
      <c r="J27">
        <f t="shared" si="46"/>
        <v>1.2696403353658264E+73</v>
      </c>
      <c r="K27">
        <f t="shared" si="46"/>
        <v>720</v>
      </c>
      <c r="L27">
        <f t="shared" si="46"/>
        <v>2</v>
      </c>
      <c r="M27">
        <f t="shared" ref="M27:M28" si="64">FACT(E27-F27)</f>
        <v>24</v>
      </c>
      <c r="N27">
        <f t="shared" si="47"/>
        <v>6.0828186403426789E+62</v>
      </c>
      <c r="O27">
        <f t="shared" si="47"/>
        <v>1.1962222086548021E+56</v>
      </c>
      <c r="P27">
        <f t="shared" si="48"/>
        <v>15</v>
      </c>
      <c r="Q27">
        <f t="shared" si="49"/>
        <v>211876.00000000009</v>
      </c>
      <c r="R27">
        <f t="shared" si="50"/>
        <v>28989674.999999959</v>
      </c>
      <c r="S27" s="11">
        <f t="shared" si="51"/>
        <v>0.10963006656680373</v>
      </c>
      <c r="T27" s="1">
        <f t="shared" si="52"/>
        <v>9.121585266854181</v>
      </c>
      <c r="U27" s="1">
        <f t="shared" si="56"/>
        <v>0</v>
      </c>
      <c r="V27" s="9">
        <f t="shared" ref="V27" si="65">V17</f>
        <v>0</v>
      </c>
      <c r="W27" s="6">
        <f>IFERROR(VLOOKUP(V27,Calculations!$A$10:$E$12,5,FALSE)*U27,0)</f>
        <v>0</v>
      </c>
      <c r="X27" s="8">
        <f t="shared" si="58"/>
        <v>0</v>
      </c>
      <c r="Y27" s="14">
        <f t="shared" si="53"/>
        <v>28989674.999999959</v>
      </c>
      <c r="Z27" s="5">
        <f t="shared" si="54"/>
        <v>3178140.0000000014</v>
      </c>
      <c r="AA27" s="1">
        <f t="shared" si="59"/>
        <v>15890700.000000007</v>
      </c>
      <c r="AB27" s="1">
        <f t="shared" si="63"/>
        <v>0</v>
      </c>
      <c r="AC27" s="1">
        <f t="shared" si="60"/>
        <v>15890700.000000007</v>
      </c>
    </row>
    <row r="28" spans="1:29" x14ac:dyDescent="0.2">
      <c r="A28" s="27"/>
      <c r="B28" s="27"/>
      <c r="C28" t="str">
        <f t="shared" si="42"/>
        <v>All - 5</v>
      </c>
      <c r="D28">
        <f t="shared" si="42"/>
        <v>55</v>
      </c>
      <c r="E28">
        <f t="shared" si="42"/>
        <v>6</v>
      </c>
      <c r="F28">
        <f t="shared" si="55"/>
        <v>1</v>
      </c>
      <c r="G28">
        <f t="shared" si="43"/>
        <v>5</v>
      </c>
      <c r="H28">
        <f t="shared" si="44"/>
        <v>49</v>
      </c>
      <c r="I28">
        <f t="shared" si="45"/>
        <v>44</v>
      </c>
      <c r="J28">
        <f t="shared" si="46"/>
        <v>1.2696403353658264E+73</v>
      </c>
      <c r="K28">
        <f t="shared" si="46"/>
        <v>720</v>
      </c>
      <c r="L28">
        <f t="shared" si="46"/>
        <v>1</v>
      </c>
      <c r="M28">
        <f t="shared" si="64"/>
        <v>120</v>
      </c>
      <c r="N28">
        <f t="shared" si="47"/>
        <v>6.0828186403426789E+62</v>
      </c>
      <c r="O28">
        <f t="shared" si="47"/>
        <v>2.6582715747884495E+54</v>
      </c>
      <c r="P28">
        <f t="shared" si="48"/>
        <v>6</v>
      </c>
      <c r="Q28">
        <f t="shared" si="49"/>
        <v>1906884.0000000005</v>
      </c>
      <c r="R28">
        <f t="shared" si="50"/>
        <v>28989674.999999959</v>
      </c>
      <c r="S28" s="11">
        <f t="shared" si="51"/>
        <v>0.39466823964049336</v>
      </c>
      <c r="T28" s="1">
        <f t="shared" si="52"/>
        <v>2.5337736852372728</v>
      </c>
      <c r="U28" s="1">
        <f t="shared" si="56"/>
        <v>0</v>
      </c>
      <c r="V28" s="9">
        <f t="shared" ref="V28" si="66">V18</f>
        <v>0</v>
      </c>
      <c r="W28" s="6">
        <f>IFERROR(VLOOKUP(V28,Calculations!$A$10:$E$12,5,FALSE)*U28,0)</f>
        <v>0</v>
      </c>
      <c r="X28" s="8">
        <f t="shared" si="58"/>
        <v>0</v>
      </c>
      <c r="Y28" s="14">
        <f t="shared" si="53"/>
        <v>28989674.999999959</v>
      </c>
      <c r="Z28" s="5">
        <f t="shared" si="54"/>
        <v>11441304.000000004</v>
      </c>
      <c r="AA28" s="1">
        <f t="shared" si="59"/>
        <v>57206520.000000015</v>
      </c>
      <c r="AB28" s="1">
        <f t="shared" si="63"/>
        <v>0</v>
      </c>
      <c r="AC28" s="1">
        <f t="shared" si="60"/>
        <v>57206520.000000015</v>
      </c>
    </row>
    <row r="29" spans="1:29" x14ac:dyDescent="0.2">
      <c r="A29" s="27"/>
      <c r="B29" s="27"/>
      <c r="C29" t="str">
        <f t="shared" si="42"/>
        <v>All - 6</v>
      </c>
      <c r="D29">
        <f t="shared" si="42"/>
        <v>55</v>
      </c>
      <c r="E29">
        <f t="shared" si="42"/>
        <v>6</v>
      </c>
      <c r="F29">
        <f t="shared" si="55"/>
        <v>0</v>
      </c>
      <c r="G29">
        <f t="shared" si="43"/>
        <v>6</v>
      </c>
      <c r="H29">
        <f t="shared" si="44"/>
        <v>49</v>
      </c>
      <c r="I29">
        <f t="shared" si="45"/>
        <v>43</v>
      </c>
      <c r="J29">
        <f t="shared" si="46"/>
        <v>1.2696403353658264E+73</v>
      </c>
      <c r="K29">
        <f t="shared" si="46"/>
        <v>720</v>
      </c>
      <c r="L29">
        <f t="shared" si="46"/>
        <v>1</v>
      </c>
      <c r="M29">
        <f>FACT(E29-F29)</f>
        <v>720</v>
      </c>
      <c r="N29">
        <f t="shared" si="47"/>
        <v>6.0828186403426789E+62</v>
      </c>
      <c r="O29">
        <f t="shared" si="47"/>
        <v>6.0415263063373845E+52</v>
      </c>
      <c r="P29">
        <f t="shared" si="48"/>
        <v>1</v>
      </c>
      <c r="Q29">
        <f t="shared" si="49"/>
        <v>13983816.000000006</v>
      </c>
      <c r="R29">
        <f t="shared" si="50"/>
        <v>28989674.999999959</v>
      </c>
      <c r="S29" s="11">
        <f t="shared" si="51"/>
        <v>0.48237229289393641</v>
      </c>
      <c r="T29" s="1">
        <f t="shared" si="52"/>
        <v>2.0730875606486774</v>
      </c>
      <c r="U29" s="1">
        <f t="shared" si="56"/>
        <v>0</v>
      </c>
      <c r="V29" s="9">
        <f t="shared" ref="V29" si="67">V19</f>
        <v>0</v>
      </c>
      <c r="W29" s="6">
        <f>IFERROR(VLOOKUP(V29,Calculations!$A$10:$E$12,5,FALSE)*U29,0)</f>
        <v>0</v>
      </c>
      <c r="X29" s="8">
        <f t="shared" si="58"/>
        <v>0</v>
      </c>
      <c r="Y29" s="14">
        <f t="shared" si="53"/>
        <v>28989674.999999959</v>
      </c>
      <c r="Z29" s="5">
        <f t="shared" si="54"/>
        <v>13983816.000000006</v>
      </c>
      <c r="AA29" s="1">
        <f t="shared" si="59"/>
        <v>69919080.00000003</v>
      </c>
      <c r="AB29" s="1">
        <f t="shared" si="63"/>
        <v>0</v>
      </c>
      <c r="AC29" s="1">
        <f t="shared" si="60"/>
        <v>69919080.00000003</v>
      </c>
    </row>
    <row r="30" spans="1:29" ht="17" thickBot="1" x14ac:dyDescent="0.25">
      <c r="A30" s="27"/>
      <c r="B30" s="27"/>
      <c r="C30" s="16" t="s">
        <v>44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f>SUM(S23:S26)</f>
        <v>1.3329400898768296E-2</v>
      </c>
      <c r="T30" s="16"/>
      <c r="U30" s="17"/>
      <c r="V30" s="17"/>
      <c r="W30" s="16"/>
      <c r="X30" s="16"/>
      <c r="Y30" s="16"/>
      <c r="Z30" s="16"/>
      <c r="AA30" s="17">
        <f>SUM(AA23:AA29)</f>
        <v>144948375.00000006</v>
      </c>
      <c r="AB30" s="17">
        <f>SUM(AB23:AB29)</f>
        <v>45591550.099666893</v>
      </c>
      <c r="AC30" s="17">
        <f>SUM(AC23:AC29)</f>
        <v>99356824.900333166</v>
      </c>
    </row>
    <row r="31" spans="1:29" ht="17" thickTop="1" x14ac:dyDescent="0.2">
      <c r="B31" s="12"/>
      <c r="C31" s="3">
        <f>AC31</f>
        <v>0.68546353072487443</v>
      </c>
      <c r="U31" s="1"/>
      <c r="V31" s="1"/>
      <c r="AA31" s="1"/>
      <c r="AB31" t="s">
        <v>45</v>
      </c>
      <c r="AC31" s="18">
        <f>AC30/AA30</f>
        <v>0.68546353072487443</v>
      </c>
    </row>
    <row r="32" spans="1:29" ht="68" x14ac:dyDescent="0.2">
      <c r="B32" s="12" t="s">
        <v>46</v>
      </c>
      <c r="C32" s="10" t="s">
        <v>0</v>
      </c>
      <c r="D32" s="10" t="s">
        <v>19</v>
      </c>
      <c r="E32" s="10" t="s">
        <v>20</v>
      </c>
      <c r="F32" s="10" t="s">
        <v>21</v>
      </c>
      <c r="G32" s="10" t="s">
        <v>26</v>
      </c>
      <c r="H32" s="10" t="s">
        <v>27</v>
      </c>
      <c r="I32" s="10" t="s">
        <v>32</v>
      </c>
      <c r="J32" s="10" t="s">
        <v>23</v>
      </c>
      <c r="K32" s="10" t="s">
        <v>22</v>
      </c>
      <c r="L32" s="10" t="s">
        <v>24</v>
      </c>
      <c r="M32" s="10" t="s">
        <v>25</v>
      </c>
      <c r="N32" s="10" t="s">
        <v>30</v>
      </c>
      <c r="O32" s="10" t="s">
        <v>31</v>
      </c>
      <c r="P32" s="10" t="s">
        <v>28</v>
      </c>
      <c r="Q32" s="10" t="s">
        <v>29</v>
      </c>
      <c r="R32" s="10" t="s">
        <v>33</v>
      </c>
      <c r="S32" s="10" t="s">
        <v>50</v>
      </c>
      <c r="T32" s="10" t="s">
        <v>34</v>
      </c>
      <c r="U32" s="15" t="s">
        <v>36</v>
      </c>
      <c r="V32" s="10" t="s">
        <v>49</v>
      </c>
      <c r="W32" s="10" t="s">
        <v>37</v>
      </c>
      <c r="X32" s="10" t="s">
        <v>38</v>
      </c>
      <c r="Y32" s="10" t="s">
        <v>39</v>
      </c>
      <c r="Z32" s="10" t="s">
        <v>40</v>
      </c>
      <c r="AA32" s="15" t="s">
        <v>41</v>
      </c>
      <c r="AB32" s="15" t="s">
        <v>42</v>
      </c>
      <c r="AC32" s="15" t="s">
        <v>43</v>
      </c>
    </row>
    <row r="33" spans="1:29" s="10" customFormat="1" x14ac:dyDescent="0.2">
      <c r="A33"/>
      <c r="B33" s="27">
        <v>2.5</v>
      </c>
      <c r="C33" t="str">
        <f t="shared" ref="C33:E39" si="68">C23</f>
        <v>All</v>
      </c>
      <c r="D33">
        <f>D23</f>
        <v>55</v>
      </c>
      <c r="E33">
        <f>E23</f>
        <v>6</v>
      </c>
      <c r="F33">
        <f>F23</f>
        <v>6</v>
      </c>
      <c r="G33">
        <f t="shared" ref="G33:G39" si="69">E33-F33</f>
        <v>0</v>
      </c>
      <c r="H33">
        <f t="shared" ref="H33:H39" si="70">D33-E33</f>
        <v>49</v>
      </c>
      <c r="I33">
        <f t="shared" ref="I33:I39" si="71">H33-G33</f>
        <v>49</v>
      </c>
      <c r="J33">
        <f t="shared" ref="J33:L39" si="72">FACT(D33)</f>
        <v>1.2696403353658264E+73</v>
      </c>
      <c r="K33">
        <f t="shared" si="72"/>
        <v>720</v>
      </c>
      <c r="L33">
        <f t="shared" si="72"/>
        <v>720</v>
      </c>
      <c r="M33">
        <f>FACT(E33-F33)</f>
        <v>1</v>
      </c>
      <c r="N33">
        <f t="shared" ref="N33:O39" si="73">FACT(H33)</f>
        <v>6.0828186403426789E+62</v>
      </c>
      <c r="O33">
        <f t="shared" si="73"/>
        <v>6.0828186403426789E+62</v>
      </c>
      <c r="P33">
        <f t="shared" ref="P33:P39" si="74">K33/(L33*M33)</f>
        <v>1</v>
      </c>
      <c r="Q33">
        <f t="shared" ref="Q33:Q39" si="75">N33/(M33*O33)</f>
        <v>1</v>
      </c>
      <c r="R33">
        <f t="shared" ref="R33:R39" si="76">J33/(K33*N33)</f>
        <v>28989674.999999959</v>
      </c>
      <c r="S33" s="11">
        <f t="shared" ref="S33:S39" si="77">(P33*Q33)/R33</f>
        <v>3.4495040044429662E-8</v>
      </c>
      <c r="T33" s="1">
        <f t="shared" ref="T33:T39" si="78">1/S33</f>
        <v>28989674.999999959</v>
      </c>
      <c r="U33" s="1">
        <f>U23</f>
        <v>100</v>
      </c>
      <c r="V33" s="9" t="str">
        <f>V23</f>
        <v>Daily</v>
      </c>
      <c r="W33" s="6">
        <f>IFERROR(VLOOKUP(V33,Calculations!$A$10:$E$12,5,FALSE)*U33,0)</f>
        <v>331818.18181822839</v>
      </c>
      <c r="X33" s="8">
        <f>W33*S33</f>
        <v>1.144608146928963E-2</v>
      </c>
      <c r="Y33" s="14">
        <f t="shared" ref="Y33:Y39" si="79">R33</f>
        <v>28989674.999999959</v>
      </c>
      <c r="Z33" s="5">
        <f t="shared" ref="Z33:Z39" si="80">Y33*S33</f>
        <v>1</v>
      </c>
      <c r="AA33" s="1">
        <f>Z33*$B$33</f>
        <v>2.5</v>
      </c>
      <c r="AB33" s="1">
        <f>W33*Z33</f>
        <v>331818.18181822839</v>
      </c>
      <c r="AC33" s="1">
        <f>AA33-AB33</f>
        <v>-331815.68181822839</v>
      </c>
    </row>
    <row r="34" spans="1:29" x14ac:dyDescent="0.2">
      <c r="B34" s="27"/>
      <c r="C34" t="str">
        <f t="shared" si="68"/>
        <v>All - 1</v>
      </c>
      <c r="D34">
        <f t="shared" si="68"/>
        <v>55</v>
      </c>
      <c r="E34">
        <f t="shared" si="68"/>
        <v>6</v>
      </c>
      <c r="F34">
        <f t="shared" ref="F34:F39" si="81">F24</f>
        <v>5</v>
      </c>
      <c r="G34">
        <f t="shared" si="69"/>
        <v>1</v>
      </c>
      <c r="H34">
        <f t="shared" si="70"/>
        <v>49</v>
      </c>
      <c r="I34">
        <f t="shared" si="71"/>
        <v>48</v>
      </c>
      <c r="J34">
        <f t="shared" si="72"/>
        <v>1.2696403353658264E+73</v>
      </c>
      <c r="K34">
        <f t="shared" si="72"/>
        <v>720</v>
      </c>
      <c r="L34">
        <f t="shared" si="72"/>
        <v>120</v>
      </c>
      <c r="M34">
        <f>FACT(E34-F34)</f>
        <v>1</v>
      </c>
      <c r="N34">
        <f t="shared" si="73"/>
        <v>6.0828186403426789E+62</v>
      </c>
      <c r="O34">
        <f t="shared" si="73"/>
        <v>1.2413915592536068E+61</v>
      </c>
      <c r="P34">
        <f t="shared" si="74"/>
        <v>6</v>
      </c>
      <c r="Q34">
        <f t="shared" si="75"/>
        <v>49.000000000000043</v>
      </c>
      <c r="R34">
        <f t="shared" si="76"/>
        <v>28989674.999999959</v>
      </c>
      <c r="S34" s="11">
        <f t="shared" si="77"/>
        <v>1.0141541773062327E-5</v>
      </c>
      <c r="T34" s="1">
        <f t="shared" si="78"/>
        <v>98604.336734693672</v>
      </c>
      <c r="U34" s="1">
        <f t="shared" ref="U34:U39" si="82">U24</f>
        <v>50</v>
      </c>
      <c r="V34" s="9" t="str">
        <f t="shared" ref="V34" si="83">V24</f>
        <v>Weekly</v>
      </c>
      <c r="W34" s="6">
        <f>IFERROR(VLOOKUP(V34,Calculations!$A$10:$E$12,5,FALSE)*U34,0)</f>
        <v>23614.933914107482</v>
      </c>
      <c r="X34" s="8">
        <f t="shared" ref="X34:X39" si="84">W34*S34</f>
        <v>0.23949183875802726</v>
      </c>
      <c r="Y34" s="14">
        <f t="shared" si="79"/>
        <v>28989674.999999959</v>
      </c>
      <c r="Z34" s="5">
        <f t="shared" si="80"/>
        <v>294.00000000000023</v>
      </c>
      <c r="AA34" s="1">
        <f t="shared" ref="AA34:AA39" si="85">Z34*$B$33</f>
        <v>735.00000000000057</v>
      </c>
      <c r="AB34" s="1">
        <f>W34*Z34</f>
        <v>6942790.5707476046</v>
      </c>
      <c r="AC34" s="1">
        <f t="shared" ref="AC34:AC39" si="86">AA34-AB34</f>
        <v>-6942055.5707476046</v>
      </c>
    </row>
    <row r="35" spans="1:29" x14ac:dyDescent="0.2">
      <c r="B35" s="27"/>
      <c r="C35" t="str">
        <f t="shared" si="68"/>
        <v>All - 2</v>
      </c>
      <c r="D35">
        <f t="shared" si="68"/>
        <v>55</v>
      </c>
      <c r="E35">
        <f t="shared" si="68"/>
        <v>6</v>
      </c>
      <c r="F35">
        <f t="shared" si="81"/>
        <v>4</v>
      </c>
      <c r="G35">
        <f t="shared" si="69"/>
        <v>2</v>
      </c>
      <c r="H35">
        <f t="shared" si="70"/>
        <v>49</v>
      </c>
      <c r="I35">
        <f t="shared" si="71"/>
        <v>47</v>
      </c>
      <c r="J35">
        <f t="shared" si="72"/>
        <v>1.2696403353658264E+73</v>
      </c>
      <c r="K35">
        <f t="shared" si="72"/>
        <v>720</v>
      </c>
      <c r="L35">
        <f t="shared" si="72"/>
        <v>24</v>
      </c>
      <c r="M35">
        <f>FACT(E35-F35)</f>
        <v>2</v>
      </c>
      <c r="N35">
        <f t="shared" si="73"/>
        <v>6.0828186403426789E+62</v>
      </c>
      <c r="O35">
        <f t="shared" si="73"/>
        <v>2.5862324151116827E+59</v>
      </c>
      <c r="P35">
        <f t="shared" si="74"/>
        <v>15</v>
      </c>
      <c r="Q35">
        <f t="shared" si="75"/>
        <v>1176.0000000000002</v>
      </c>
      <c r="R35">
        <f t="shared" si="76"/>
        <v>28989674.999999959</v>
      </c>
      <c r="S35" s="11">
        <f t="shared" si="77"/>
        <v>6.0849250638373938E-4</v>
      </c>
      <c r="T35" s="1">
        <f t="shared" si="78"/>
        <v>1643.4056122448951</v>
      </c>
      <c r="U35" s="1">
        <f t="shared" si="82"/>
        <v>20</v>
      </c>
      <c r="V35" s="9" t="str">
        <f t="shared" ref="V35" si="87">V25</f>
        <v>Monthly</v>
      </c>
      <c r="W35" s="6">
        <f>IFERROR(VLOOKUP(V35,Calculations!$A$10:$E$12,5,FALSE)*U35,0)</f>
        <v>2172.1622078855471</v>
      </c>
      <c r="X35" s="8">
        <f t="shared" si="84"/>
        <v>1.3217444261483138</v>
      </c>
      <c r="Y35" s="14">
        <f t="shared" si="79"/>
        <v>28989674.999999959</v>
      </c>
      <c r="Z35" s="5">
        <f t="shared" si="80"/>
        <v>17640.000000000004</v>
      </c>
      <c r="AA35" s="1">
        <f t="shared" si="85"/>
        <v>44100.000000000007</v>
      </c>
      <c r="AB35" s="1">
        <f>W35*Z35</f>
        <v>38316941.347101063</v>
      </c>
      <c r="AC35" s="1">
        <f t="shared" si="86"/>
        <v>-38272841.347101063</v>
      </c>
    </row>
    <row r="36" spans="1:29" x14ac:dyDescent="0.2">
      <c r="B36" s="27"/>
      <c r="C36" t="str">
        <f t="shared" si="68"/>
        <v>All - 3</v>
      </c>
      <c r="D36">
        <f t="shared" si="68"/>
        <v>55</v>
      </c>
      <c r="E36">
        <f t="shared" si="68"/>
        <v>6</v>
      </c>
      <c r="F36">
        <f t="shared" si="81"/>
        <v>3</v>
      </c>
      <c r="G36">
        <f t="shared" si="69"/>
        <v>3</v>
      </c>
      <c r="H36">
        <f t="shared" si="70"/>
        <v>49</v>
      </c>
      <c r="I36">
        <f t="shared" si="71"/>
        <v>46</v>
      </c>
      <c r="J36">
        <f t="shared" si="72"/>
        <v>1.2696403353658264E+73</v>
      </c>
      <c r="K36">
        <f t="shared" si="72"/>
        <v>720</v>
      </c>
      <c r="L36">
        <f t="shared" si="72"/>
        <v>6</v>
      </c>
      <c r="M36">
        <f>FACT(E36-F36)</f>
        <v>6</v>
      </c>
      <c r="N36">
        <f t="shared" si="73"/>
        <v>6.0828186403426789E+62</v>
      </c>
      <c r="O36">
        <f t="shared" si="73"/>
        <v>5.5026221598120892E+57</v>
      </c>
      <c r="P36">
        <f t="shared" si="74"/>
        <v>20</v>
      </c>
      <c r="Q36">
        <f t="shared" si="75"/>
        <v>18424.000000000011</v>
      </c>
      <c r="R36">
        <f t="shared" si="76"/>
        <v>28989674.999999959</v>
      </c>
      <c r="S36" s="11">
        <f t="shared" si="77"/>
        <v>1.271073235557145E-2</v>
      </c>
      <c r="T36" s="1">
        <f t="shared" si="78"/>
        <v>78.673672926617286</v>
      </c>
      <c r="U36" s="1">
        <f t="shared" si="82"/>
        <v>0</v>
      </c>
      <c r="V36" s="9">
        <f t="shared" ref="V36" si="88">V26</f>
        <v>0</v>
      </c>
      <c r="W36" s="6">
        <f>IFERROR(VLOOKUP(V36,Calculations!$A$10:$E$12,5,FALSE)*U36,0)</f>
        <v>0</v>
      </c>
      <c r="X36" s="8">
        <f t="shared" si="84"/>
        <v>0</v>
      </c>
      <c r="Y36" s="14">
        <f t="shared" si="79"/>
        <v>28989674.999999959</v>
      </c>
      <c r="Z36" s="5">
        <f t="shared" si="80"/>
        <v>368480.00000000023</v>
      </c>
      <c r="AA36" s="1">
        <f t="shared" si="85"/>
        <v>921200.00000000058</v>
      </c>
      <c r="AB36" s="1">
        <f t="shared" ref="AB36:AB39" si="89">W36*Z36</f>
        <v>0</v>
      </c>
      <c r="AC36" s="1">
        <f t="shared" si="86"/>
        <v>921200.00000000058</v>
      </c>
    </row>
    <row r="37" spans="1:29" x14ac:dyDescent="0.2">
      <c r="B37" s="27"/>
      <c r="C37" t="str">
        <f t="shared" si="68"/>
        <v>All - 4</v>
      </c>
      <c r="D37">
        <f t="shared" si="68"/>
        <v>55</v>
      </c>
      <c r="E37">
        <f t="shared" si="68"/>
        <v>6</v>
      </c>
      <c r="F37">
        <f t="shared" si="81"/>
        <v>2</v>
      </c>
      <c r="G37">
        <f t="shared" si="69"/>
        <v>4</v>
      </c>
      <c r="H37">
        <f t="shared" si="70"/>
        <v>49</v>
      </c>
      <c r="I37">
        <f t="shared" si="71"/>
        <v>45</v>
      </c>
      <c r="J37">
        <f t="shared" si="72"/>
        <v>1.2696403353658264E+73</v>
      </c>
      <c r="K37">
        <f t="shared" si="72"/>
        <v>720</v>
      </c>
      <c r="L37">
        <f t="shared" si="72"/>
        <v>2</v>
      </c>
      <c r="M37">
        <f t="shared" ref="M37:M38" si="90">FACT(E37-F37)</f>
        <v>24</v>
      </c>
      <c r="N37">
        <f t="shared" si="73"/>
        <v>6.0828186403426789E+62</v>
      </c>
      <c r="O37">
        <f t="shared" si="73"/>
        <v>1.1962222086548021E+56</v>
      </c>
      <c r="P37">
        <f t="shared" si="74"/>
        <v>15</v>
      </c>
      <c r="Q37">
        <f t="shared" si="75"/>
        <v>211876.00000000009</v>
      </c>
      <c r="R37">
        <f t="shared" si="76"/>
        <v>28989674.999999959</v>
      </c>
      <c r="S37" s="11">
        <f t="shared" si="77"/>
        <v>0.10963006656680373</v>
      </c>
      <c r="T37" s="1">
        <f t="shared" si="78"/>
        <v>9.121585266854181</v>
      </c>
      <c r="U37" s="1">
        <f t="shared" si="82"/>
        <v>0</v>
      </c>
      <c r="V37" s="9">
        <f t="shared" ref="V37" si="91">V27</f>
        <v>0</v>
      </c>
      <c r="W37" s="6">
        <f>IFERROR(VLOOKUP(V37,Calculations!$A$10:$E$12,5,FALSE)*U37,0)</f>
        <v>0</v>
      </c>
      <c r="X37" s="8">
        <f t="shared" si="84"/>
        <v>0</v>
      </c>
      <c r="Y37" s="14">
        <f t="shared" si="79"/>
        <v>28989674.999999959</v>
      </c>
      <c r="Z37" s="5">
        <f t="shared" si="80"/>
        <v>3178140.0000000014</v>
      </c>
      <c r="AA37" s="1">
        <f t="shared" si="85"/>
        <v>7945350.0000000037</v>
      </c>
      <c r="AB37" s="1">
        <f t="shared" si="89"/>
        <v>0</v>
      </c>
      <c r="AC37" s="1">
        <f t="shared" si="86"/>
        <v>7945350.0000000037</v>
      </c>
    </row>
    <row r="38" spans="1:29" x14ac:dyDescent="0.2">
      <c r="B38" s="27"/>
      <c r="C38" t="str">
        <f t="shared" si="68"/>
        <v>All - 5</v>
      </c>
      <c r="D38">
        <f t="shared" si="68"/>
        <v>55</v>
      </c>
      <c r="E38">
        <f t="shared" si="68"/>
        <v>6</v>
      </c>
      <c r="F38">
        <f t="shared" si="81"/>
        <v>1</v>
      </c>
      <c r="G38">
        <f t="shared" si="69"/>
        <v>5</v>
      </c>
      <c r="H38">
        <f t="shared" si="70"/>
        <v>49</v>
      </c>
      <c r="I38">
        <f t="shared" si="71"/>
        <v>44</v>
      </c>
      <c r="J38">
        <f t="shared" si="72"/>
        <v>1.2696403353658264E+73</v>
      </c>
      <c r="K38">
        <f t="shared" si="72"/>
        <v>720</v>
      </c>
      <c r="L38">
        <f t="shared" si="72"/>
        <v>1</v>
      </c>
      <c r="M38">
        <f t="shared" si="90"/>
        <v>120</v>
      </c>
      <c r="N38">
        <f t="shared" si="73"/>
        <v>6.0828186403426789E+62</v>
      </c>
      <c r="O38">
        <f t="shared" si="73"/>
        <v>2.6582715747884495E+54</v>
      </c>
      <c r="P38">
        <f t="shared" si="74"/>
        <v>6</v>
      </c>
      <c r="Q38">
        <f t="shared" si="75"/>
        <v>1906884.0000000005</v>
      </c>
      <c r="R38">
        <f t="shared" si="76"/>
        <v>28989674.999999959</v>
      </c>
      <c r="S38" s="11">
        <f t="shared" si="77"/>
        <v>0.39466823964049336</v>
      </c>
      <c r="T38" s="1">
        <f t="shared" si="78"/>
        <v>2.5337736852372728</v>
      </c>
      <c r="U38" s="1">
        <f t="shared" si="82"/>
        <v>0</v>
      </c>
      <c r="V38" s="9">
        <f t="shared" ref="V38" si="92">V28</f>
        <v>0</v>
      </c>
      <c r="W38" s="6">
        <f>IFERROR(VLOOKUP(V38,Calculations!$A$10:$E$12,5,FALSE)*U38,0)</f>
        <v>0</v>
      </c>
      <c r="X38" s="8">
        <f t="shared" si="84"/>
        <v>0</v>
      </c>
      <c r="Y38" s="14">
        <f t="shared" si="79"/>
        <v>28989674.999999959</v>
      </c>
      <c r="Z38" s="5">
        <f t="shared" si="80"/>
        <v>11441304.000000004</v>
      </c>
      <c r="AA38" s="1">
        <f t="shared" si="85"/>
        <v>28603260.000000007</v>
      </c>
      <c r="AB38" s="1">
        <f t="shared" si="89"/>
        <v>0</v>
      </c>
      <c r="AC38" s="1">
        <f t="shared" si="86"/>
        <v>28603260.000000007</v>
      </c>
    </row>
    <row r="39" spans="1:29" x14ac:dyDescent="0.2">
      <c r="B39" s="27"/>
      <c r="C39" t="str">
        <f t="shared" si="68"/>
        <v>All - 6</v>
      </c>
      <c r="D39">
        <f t="shared" si="68"/>
        <v>55</v>
      </c>
      <c r="E39">
        <f t="shared" si="68"/>
        <v>6</v>
      </c>
      <c r="F39">
        <f t="shared" si="81"/>
        <v>0</v>
      </c>
      <c r="G39">
        <f t="shared" si="69"/>
        <v>6</v>
      </c>
      <c r="H39">
        <f t="shared" si="70"/>
        <v>49</v>
      </c>
      <c r="I39">
        <f t="shared" si="71"/>
        <v>43</v>
      </c>
      <c r="J39">
        <f t="shared" si="72"/>
        <v>1.2696403353658264E+73</v>
      </c>
      <c r="K39">
        <f t="shared" si="72"/>
        <v>720</v>
      </c>
      <c r="L39">
        <f t="shared" si="72"/>
        <v>1</v>
      </c>
      <c r="M39">
        <f>FACT(E39-F39)</f>
        <v>720</v>
      </c>
      <c r="N39">
        <f t="shared" si="73"/>
        <v>6.0828186403426789E+62</v>
      </c>
      <c r="O39">
        <f t="shared" si="73"/>
        <v>6.0415263063373845E+52</v>
      </c>
      <c r="P39">
        <f t="shared" si="74"/>
        <v>1</v>
      </c>
      <c r="Q39">
        <f t="shared" si="75"/>
        <v>13983816.000000006</v>
      </c>
      <c r="R39">
        <f t="shared" si="76"/>
        <v>28989674.999999959</v>
      </c>
      <c r="S39" s="11">
        <f t="shared" si="77"/>
        <v>0.48237229289393641</v>
      </c>
      <c r="T39" s="1">
        <f t="shared" si="78"/>
        <v>2.0730875606486774</v>
      </c>
      <c r="U39" s="1">
        <f t="shared" si="82"/>
        <v>0</v>
      </c>
      <c r="V39" s="9">
        <f t="shared" ref="V39" si="93">V29</f>
        <v>0</v>
      </c>
      <c r="W39" s="6">
        <f>IFERROR(VLOOKUP(V39,Calculations!$A$10:$E$12,5,FALSE)*U39,0)</f>
        <v>0</v>
      </c>
      <c r="X39" s="8">
        <f t="shared" si="84"/>
        <v>0</v>
      </c>
      <c r="Y39" s="14">
        <f t="shared" si="79"/>
        <v>28989674.999999959</v>
      </c>
      <c r="Z39" s="5">
        <f t="shared" si="80"/>
        <v>13983816.000000006</v>
      </c>
      <c r="AA39" s="1">
        <f t="shared" si="85"/>
        <v>34959540.000000015</v>
      </c>
      <c r="AB39" s="1">
        <f t="shared" si="89"/>
        <v>0</v>
      </c>
      <c r="AC39" s="1">
        <f t="shared" si="86"/>
        <v>34959540.000000015</v>
      </c>
    </row>
    <row r="40" spans="1:29" ht="17" thickBot="1" x14ac:dyDescent="0.25">
      <c r="B40" s="27"/>
      <c r="C40" s="16" t="s">
        <v>44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9">
        <f>SUM(S33:S36)</f>
        <v>1.3329400898768296E-2</v>
      </c>
      <c r="T40" s="16"/>
      <c r="U40" s="17"/>
      <c r="V40" s="17"/>
      <c r="W40" s="16"/>
      <c r="X40" s="16"/>
      <c r="Y40" s="16"/>
      <c r="Z40" s="16"/>
      <c r="AA40" s="17">
        <f>SUM(AA33:AA39)</f>
        <v>72474187.50000003</v>
      </c>
      <c r="AB40" s="17">
        <f>SUM(AB33:AB39)</f>
        <v>45591550.099666893</v>
      </c>
      <c r="AC40" s="17">
        <f>SUM(AC33:AC39)</f>
        <v>26882637.400333129</v>
      </c>
    </row>
    <row r="41" spans="1:29" ht="17" thickTop="1" x14ac:dyDescent="0.2">
      <c r="B41" s="12"/>
      <c r="C41" s="3">
        <f>AC41</f>
        <v>0.3709270614497488</v>
      </c>
      <c r="U41" s="1"/>
      <c r="V41" s="1"/>
      <c r="AA41" s="1"/>
      <c r="AB41" t="s">
        <v>45</v>
      </c>
      <c r="AC41" s="18">
        <f>AC40/AA40</f>
        <v>0.3709270614497488</v>
      </c>
    </row>
  </sheetData>
  <mergeCells count="5">
    <mergeCell ref="A2:A30"/>
    <mergeCell ref="B3:B10"/>
    <mergeCell ref="B13:B20"/>
    <mergeCell ref="B23:B30"/>
    <mergeCell ref="B33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8E51-854C-F742-80A8-1E2AB0E268D2}">
  <dimension ref="A1:AD41"/>
  <sheetViews>
    <sheetView topLeftCell="O1" workbookViewId="0">
      <selection activeCell="W17" sqref="W17"/>
    </sheetView>
  </sheetViews>
  <sheetFormatPr baseColWidth="10" defaultRowHeight="16" x14ac:dyDescent="0.2"/>
  <cols>
    <col min="4" max="5" width="9.33203125" customWidth="1"/>
    <col min="6" max="8" width="11.6640625" customWidth="1"/>
    <col min="9" max="10" width="15.6640625" customWidth="1"/>
    <col min="11" max="14" width="11.6640625" customWidth="1"/>
    <col min="15" max="15" width="15.5" customWidth="1"/>
    <col min="16" max="16" width="12.1640625" customWidth="1"/>
    <col min="17" max="17" width="25.33203125" customWidth="1"/>
    <col min="18" max="18" width="12.1640625" customWidth="1"/>
    <col min="19" max="19" width="19" customWidth="1"/>
    <col min="20" max="20" width="17.6640625" bestFit="1" customWidth="1"/>
    <col min="21" max="21" width="16.6640625" style="1" customWidth="1"/>
    <col min="22" max="22" width="16.6640625" customWidth="1"/>
    <col min="23" max="23" width="13" bestFit="1" customWidth="1"/>
    <col min="24" max="24" width="14" bestFit="1" customWidth="1"/>
    <col min="25" max="26" width="12.5" bestFit="1" customWidth="1"/>
    <col min="27" max="27" width="16.83203125" bestFit="1" customWidth="1"/>
    <col min="28" max="28" width="16.6640625" bestFit="1" customWidth="1"/>
    <col min="29" max="29" width="17.33203125" bestFit="1" customWidth="1"/>
  </cols>
  <sheetData>
    <row r="1" spans="1:30" x14ac:dyDescent="0.2">
      <c r="A1" t="s">
        <v>9</v>
      </c>
    </row>
    <row r="2" spans="1:30" s="10" customFormat="1" ht="68" x14ac:dyDescent="0.2">
      <c r="A2" s="27"/>
      <c r="B2" s="12" t="s">
        <v>46</v>
      </c>
      <c r="C2" s="10" t="s">
        <v>0</v>
      </c>
      <c r="D2" s="10" t="s">
        <v>19</v>
      </c>
      <c r="E2" s="10" t="s">
        <v>20</v>
      </c>
      <c r="F2" s="10" t="s">
        <v>21</v>
      </c>
      <c r="G2" s="10" t="s">
        <v>26</v>
      </c>
      <c r="H2" s="10" t="s">
        <v>27</v>
      </c>
      <c r="I2" s="10" t="s">
        <v>32</v>
      </c>
      <c r="J2" s="10" t="s">
        <v>23</v>
      </c>
      <c r="K2" s="10" t="s">
        <v>22</v>
      </c>
      <c r="L2" s="10" t="s">
        <v>24</v>
      </c>
      <c r="M2" s="10" t="s">
        <v>25</v>
      </c>
      <c r="N2" s="10" t="s">
        <v>30</v>
      </c>
      <c r="O2" s="10" t="s">
        <v>31</v>
      </c>
      <c r="P2" s="10" t="s">
        <v>28</v>
      </c>
      <c r="Q2" s="10" t="s">
        <v>29</v>
      </c>
      <c r="R2" s="10" t="s">
        <v>33</v>
      </c>
      <c r="S2" s="10" t="s">
        <v>50</v>
      </c>
      <c r="T2" s="10" t="s">
        <v>34</v>
      </c>
      <c r="U2" s="15" t="s">
        <v>36</v>
      </c>
      <c r="V2" s="10" t="s">
        <v>49</v>
      </c>
      <c r="W2" s="10" t="s">
        <v>37</v>
      </c>
      <c r="X2" s="10" t="s">
        <v>38</v>
      </c>
      <c r="Y2" s="10" t="s">
        <v>39</v>
      </c>
      <c r="Z2" s="10" t="s">
        <v>40</v>
      </c>
      <c r="AA2" s="15" t="s">
        <v>41</v>
      </c>
      <c r="AB2" s="15" t="s">
        <v>42</v>
      </c>
      <c r="AC2" s="15" t="s">
        <v>43</v>
      </c>
    </row>
    <row r="3" spans="1:30" x14ac:dyDescent="0.2">
      <c r="A3" s="27"/>
      <c r="B3" s="27">
        <v>20</v>
      </c>
      <c r="C3" t="s">
        <v>4</v>
      </c>
      <c r="D3" s="22">
        <v>65</v>
      </c>
      <c r="E3" s="22">
        <v>6</v>
      </c>
      <c r="F3">
        <f>E3</f>
        <v>6</v>
      </c>
      <c r="G3">
        <f>E3-F3</f>
        <v>0</v>
      </c>
      <c r="H3">
        <f>D3-E3</f>
        <v>59</v>
      </c>
      <c r="I3">
        <f>H3-G3</f>
        <v>59</v>
      </c>
      <c r="J3">
        <f t="shared" ref="J3:O3" si="0">FACT(D3)</f>
        <v>8.2476505920824715E+90</v>
      </c>
      <c r="K3">
        <f t="shared" si="0"/>
        <v>720</v>
      </c>
      <c r="L3">
        <f t="shared" si="0"/>
        <v>720</v>
      </c>
      <c r="M3">
        <f t="shared" si="0"/>
        <v>1</v>
      </c>
      <c r="N3">
        <f t="shared" si="0"/>
        <v>1.3868311854568981E+80</v>
      </c>
      <c r="O3">
        <f t="shared" si="0"/>
        <v>1.3868311854568981E+80</v>
      </c>
      <c r="P3">
        <f>K3/(L3*M3)</f>
        <v>1</v>
      </c>
      <c r="Q3">
        <f>N3/(M3*O3)</f>
        <v>1</v>
      </c>
      <c r="R3">
        <f>J3/(K3*N3)</f>
        <v>82598880.00000003</v>
      </c>
      <c r="S3" s="11">
        <f>(P3*Q3)/R3</f>
        <v>1.2106701688933307E-8</v>
      </c>
      <c r="T3" s="1">
        <f>1/S3</f>
        <v>82598880.00000003</v>
      </c>
      <c r="U3" s="26">
        <v>1000</v>
      </c>
      <c r="V3" s="24" t="s">
        <v>3</v>
      </c>
      <c r="W3" s="6">
        <f>IFERROR(VLOOKUP(V3,Calculations!$A$10:$E$12,5,FALSE)*U3,0)</f>
        <v>3318181.818182284</v>
      </c>
      <c r="X3" s="8">
        <f>S3*W3</f>
        <v>4.0172237422375252E-2</v>
      </c>
      <c r="Y3" s="14">
        <f t="shared" ref="Y3:Y9" si="1">R3</f>
        <v>82598880.00000003</v>
      </c>
      <c r="Z3" s="5">
        <f t="shared" ref="Z3:Z9" si="2">Y3*S3</f>
        <v>1</v>
      </c>
      <c r="AA3" s="1">
        <f>Z3*$B$3</f>
        <v>20</v>
      </c>
      <c r="AB3" s="1">
        <f>W3*Z3</f>
        <v>3318181.818182284</v>
      </c>
      <c r="AC3" s="1">
        <f>AA3-AB3</f>
        <v>-3318161.818182284</v>
      </c>
      <c r="AD3" s="6"/>
    </row>
    <row r="4" spans="1:30" x14ac:dyDescent="0.2">
      <c r="A4" s="27"/>
      <c r="B4" s="27"/>
      <c r="C4" t="s">
        <v>5</v>
      </c>
      <c r="D4">
        <f>D3</f>
        <v>65</v>
      </c>
      <c r="E4">
        <f>E3</f>
        <v>6</v>
      </c>
      <c r="F4">
        <f>F3-1</f>
        <v>5</v>
      </c>
      <c r="G4">
        <f t="shared" ref="G4:G7" si="3">E4-F4</f>
        <v>1</v>
      </c>
      <c r="H4">
        <f t="shared" ref="H4:H7" si="4">D4-E4</f>
        <v>59</v>
      </c>
      <c r="I4">
        <f t="shared" ref="I4:I7" si="5">H4-G4</f>
        <v>58</v>
      </c>
      <c r="J4">
        <f t="shared" ref="J4:J7" si="6">FACT(D4)</f>
        <v>8.2476505920824715E+90</v>
      </c>
      <c r="K4">
        <f t="shared" ref="K4:L7" si="7">FACT(E4)</f>
        <v>720</v>
      </c>
      <c r="L4">
        <f t="shared" si="7"/>
        <v>120</v>
      </c>
      <c r="M4">
        <f>FACT(E4-F4)</f>
        <v>1</v>
      </c>
      <c r="N4">
        <f t="shared" ref="N4:O7" si="8">FACT(H4)</f>
        <v>1.3868311854568981E+80</v>
      </c>
      <c r="O4">
        <f t="shared" si="8"/>
        <v>2.3505613312828789E+78</v>
      </c>
      <c r="P4">
        <f t="shared" ref="P4:P7" si="9">K4/(L4*M4)</f>
        <v>6</v>
      </c>
      <c r="Q4">
        <f t="shared" ref="Q4:Q7" si="10">N4/(M4*O4)</f>
        <v>58.999999999999979</v>
      </c>
      <c r="R4">
        <f t="shared" ref="R4:R7" si="11">J4/(K4*N4)</f>
        <v>82598880.00000003</v>
      </c>
      <c r="S4" s="11">
        <f t="shared" ref="S4:S7" si="12">(P4*Q4)/R4</f>
        <v>4.28577239788239E-6</v>
      </c>
      <c r="T4" s="1">
        <f t="shared" ref="T4:T7" si="13">1/S4</f>
        <v>233330.16949152556</v>
      </c>
      <c r="U4" s="26">
        <v>500</v>
      </c>
      <c r="V4" s="24" t="s">
        <v>2</v>
      </c>
      <c r="W4" s="6">
        <f>IFERROR(VLOOKUP(V4,Calculations!$A$10:$E$12,5,FALSE)*U4,0)</f>
        <v>236149.33914107483</v>
      </c>
      <c r="X4" s="8">
        <f t="shared" ref="X4:X9" si="14">S4*W4</f>
        <v>1.0120823194689861</v>
      </c>
      <c r="Y4" s="14">
        <f t="shared" si="1"/>
        <v>82598880.00000003</v>
      </c>
      <c r="Z4" s="5">
        <f t="shared" si="2"/>
        <v>353.99999999999994</v>
      </c>
      <c r="AA4" s="1">
        <f>Z4*$B$3</f>
        <v>7079.9999999999991</v>
      </c>
      <c r="AB4" s="1">
        <f>W4*Z4</f>
        <v>83596866.055940479</v>
      </c>
      <c r="AC4" s="1">
        <f t="shared" ref="AC4:AC7" si="15">AA4-AB4</f>
        <v>-83589786.055940479</v>
      </c>
    </row>
    <row r="5" spans="1:30" x14ac:dyDescent="0.2">
      <c r="A5" s="27"/>
      <c r="B5" s="27"/>
      <c r="C5" t="s">
        <v>6</v>
      </c>
      <c r="D5">
        <f t="shared" ref="D5:E7" si="16">D4</f>
        <v>65</v>
      </c>
      <c r="E5">
        <f t="shared" si="16"/>
        <v>6</v>
      </c>
      <c r="F5">
        <f t="shared" ref="F5:F9" si="17">F4-1</f>
        <v>4</v>
      </c>
      <c r="G5">
        <f t="shared" si="3"/>
        <v>2</v>
      </c>
      <c r="H5">
        <f t="shared" si="4"/>
        <v>59</v>
      </c>
      <c r="I5">
        <f t="shared" si="5"/>
        <v>57</v>
      </c>
      <c r="J5">
        <f t="shared" si="6"/>
        <v>8.2476505920824715E+90</v>
      </c>
      <c r="K5">
        <f t="shared" si="7"/>
        <v>720</v>
      </c>
      <c r="L5">
        <f t="shared" si="7"/>
        <v>24</v>
      </c>
      <c r="M5">
        <f>FACT(E5-F5)</f>
        <v>2</v>
      </c>
      <c r="N5">
        <f t="shared" si="8"/>
        <v>1.3868311854568981E+80</v>
      </c>
      <c r="O5">
        <f t="shared" si="8"/>
        <v>4.0526919504877227E+76</v>
      </c>
      <c r="P5">
        <f t="shared" si="9"/>
        <v>15</v>
      </c>
      <c r="Q5">
        <f t="shared" si="10"/>
        <v>1710.9999999999993</v>
      </c>
      <c r="R5">
        <f t="shared" si="11"/>
        <v>82598880.00000003</v>
      </c>
      <c r="S5" s="11">
        <f t="shared" si="12"/>
        <v>3.1071849884647322E-4</v>
      </c>
      <c r="T5" s="1">
        <f t="shared" si="13"/>
        <v>3218.3471654003533</v>
      </c>
      <c r="U5" s="26">
        <v>50</v>
      </c>
      <c r="V5" s="24" t="s">
        <v>1</v>
      </c>
      <c r="W5" s="6">
        <f>IFERROR(VLOOKUP(V5,Calculations!$A$10:$E$12,5,FALSE)*U5,0)</f>
        <v>5430.4055197138678</v>
      </c>
      <c r="X5" s="8">
        <f t="shared" si="14"/>
        <v>1.6873274512130951</v>
      </c>
      <c r="Y5" s="14">
        <f t="shared" si="1"/>
        <v>82598880.00000003</v>
      </c>
      <c r="Z5" s="5">
        <f t="shared" si="2"/>
        <v>25664.999999999989</v>
      </c>
      <c r="AA5" s="1">
        <f>Z5*$B$3</f>
        <v>513299.99999999977</v>
      </c>
      <c r="AB5" s="1">
        <f>W5*Z5</f>
        <v>139371357.66345635</v>
      </c>
      <c r="AC5" s="1">
        <f t="shared" si="15"/>
        <v>-138858057.66345635</v>
      </c>
    </row>
    <row r="6" spans="1:30" x14ac:dyDescent="0.2">
      <c r="A6" s="27"/>
      <c r="B6" s="27"/>
      <c r="C6" t="s">
        <v>7</v>
      </c>
      <c r="D6">
        <f t="shared" si="16"/>
        <v>65</v>
      </c>
      <c r="E6">
        <f t="shared" si="16"/>
        <v>6</v>
      </c>
      <c r="F6">
        <f t="shared" si="17"/>
        <v>3</v>
      </c>
      <c r="G6">
        <f t="shared" si="3"/>
        <v>3</v>
      </c>
      <c r="H6">
        <f t="shared" si="4"/>
        <v>59</v>
      </c>
      <c r="I6">
        <f t="shared" si="5"/>
        <v>56</v>
      </c>
      <c r="J6">
        <f t="shared" si="6"/>
        <v>8.2476505920824715E+90</v>
      </c>
      <c r="K6">
        <f t="shared" si="7"/>
        <v>720</v>
      </c>
      <c r="L6">
        <f t="shared" si="7"/>
        <v>6</v>
      </c>
      <c r="M6">
        <f>FACT(E6-F6)</f>
        <v>6</v>
      </c>
      <c r="N6">
        <f t="shared" si="8"/>
        <v>1.3868311854568981E+80</v>
      </c>
      <c r="O6">
        <f t="shared" si="8"/>
        <v>7.1099858780486318E+74</v>
      </c>
      <c r="P6">
        <f t="shared" si="9"/>
        <v>20</v>
      </c>
      <c r="Q6">
        <f t="shared" si="10"/>
        <v>32509.000000000007</v>
      </c>
      <c r="R6">
        <f t="shared" si="11"/>
        <v>82598880.00000003</v>
      </c>
      <c r="S6" s="11">
        <f t="shared" si="12"/>
        <v>7.8715353041106592E-3</v>
      </c>
      <c r="T6" s="1">
        <f t="shared" si="13"/>
        <v>127.04001968685597</v>
      </c>
      <c r="U6" s="26">
        <v>0</v>
      </c>
      <c r="V6" s="24"/>
      <c r="W6" s="6">
        <f>IFERROR(VLOOKUP(V6,Calculations!$A$10:$E$12,5,FALSE)*U6,0)</f>
        <v>0</v>
      </c>
      <c r="X6" s="8">
        <f t="shared" si="14"/>
        <v>0</v>
      </c>
      <c r="Y6" s="14">
        <f t="shared" si="1"/>
        <v>82598880.00000003</v>
      </c>
      <c r="Z6" s="5">
        <f t="shared" si="2"/>
        <v>650180.00000000012</v>
      </c>
      <c r="AA6" s="1">
        <f>Z6*$B$3</f>
        <v>13003600.000000002</v>
      </c>
      <c r="AB6" s="1">
        <f t="shared" ref="AB6:AB7" si="18">W6*Z6</f>
        <v>0</v>
      </c>
      <c r="AC6" s="1">
        <f t="shared" si="15"/>
        <v>13003600.000000002</v>
      </c>
    </row>
    <row r="7" spans="1:30" x14ac:dyDescent="0.2">
      <c r="A7" s="27"/>
      <c r="B7" s="27"/>
      <c r="C7" t="s">
        <v>8</v>
      </c>
      <c r="D7">
        <f t="shared" si="16"/>
        <v>65</v>
      </c>
      <c r="E7">
        <f t="shared" si="16"/>
        <v>6</v>
      </c>
      <c r="F7">
        <f t="shared" si="17"/>
        <v>2</v>
      </c>
      <c r="G7">
        <f t="shared" si="3"/>
        <v>4</v>
      </c>
      <c r="H7">
        <f t="shared" si="4"/>
        <v>59</v>
      </c>
      <c r="I7">
        <f t="shared" si="5"/>
        <v>55</v>
      </c>
      <c r="J7">
        <f t="shared" si="6"/>
        <v>8.2476505920824715E+90</v>
      </c>
      <c r="K7">
        <f t="shared" si="7"/>
        <v>720</v>
      </c>
      <c r="L7">
        <f t="shared" si="7"/>
        <v>2</v>
      </c>
      <c r="M7">
        <f>FACT(E7-F7)</f>
        <v>24</v>
      </c>
      <c r="N7">
        <f t="shared" si="8"/>
        <v>1.3868311854568981E+80</v>
      </c>
      <c r="O7">
        <f t="shared" si="8"/>
        <v>1.2696403353658264E+73</v>
      </c>
      <c r="P7">
        <f t="shared" si="9"/>
        <v>15</v>
      </c>
      <c r="Q7">
        <f t="shared" si="10"/>
        <v>455126.00000000035</v>
      </c>
      <c r="R7">
        <f t="shared" si="11"/>
        <v>82598880.00000003</v>
      </c>
      <c r="S7" s="11">
        <f t="shared" si="12"/>
        <v>8.2651120693161981E-2</v>
      </c>
      <c r="T7" s="1">
        <f t="shared" si="13"/>
        <v>12.099049493986275</v>
      </c>
      <c r="U7" s="26">
        <v>0</v>
      </c>
      <c r="V7" s="24"/>
      <c r="W7" s="6">
        <f>IFERROR(VLOOKUP(V7,Calculations!$A$10:$E$12,5,FALSE)*U7,0)</f>
        <v>0</v>
      </c>
      <c r="X7" s="8">
        <f t="shared" si="14"/>
        <v>0</v>
      </c>
      <c r="Y7" s="14">
        <f t="shared" si="1"/>
        <v>82598880.00000003</v>
      </c>
      <c r="Z7" s="5">
        <f t="shared" si="2"/>
        <v>6826890.0000000056</v>
      </c>
      <c r="AA7" s="1">
        <f>Z7*$B$3</f>
        <v>136537800.00000012</v>
      </c>
      <c r="AB7" s="1">
        <f t="shared" si="18"/>
        <v>0</v>
      </c>
      <c r="AC7" s="1">
        <f t="shared" si="15"/>
        <v>136537800.00000012</v>
      </c>
    </row>
    <row r="8" spans="1:30" x14ac:dyDescent="0.2">
      <c r="A8" s="27"/>
      <c r="B8" s="27"/>
      <c r="C8" t="s">
        <v>47</v>
      </c>
      <c r="D8">
        <f t="shared" ref="D8:E8" si="19">D7</f>
        <v>65</v>
      </c>
      <c r="E8">
        <f t="shared" si="19"/>
        <v>6</v>
      </c>
      <c r="F8">
        <f t="shared" si="17"/>
        <v>1</v>
      </c>
      <c r="G8">
        <f t="shared" ref="G8:G9" si="20">E8-F8</f>
        <v>5</v>
      </c>
      <c r="H8">
        <f t="shared" ref="H8:H9" si="21">D8-E8</f>
        <v>59</v>
      </c>
      <c r="I8">
        <f t="shared" ref="I8:I9" si="22">H8-G8</f>
        <v>54</v>
      </c>
      <c r="J8">
        <f t="shared" ref="J8:J9" si="23">FACT(D8)</f>
        <v>8.2476505920824715E+90</v>
      </c>
      <c r="K8">
        <f t="shared" ref="K8:K9" si="24">FACT(E8)</f>
        <v>720</v>
      </c>
      <c r="L8">
        <f t="shared" ref="L8:L9" si="25">FACT(F8)</f>
        <v>1</v>
      </c>
      <c r="M8">
        <f t="shared" ref="M8:M9" si="26">FACT(E8-F8)</f>
        <v>120</v>
      </c>
      <c r="N8">
        <f t="shared" ref="N8:N9" si="27">FACT(H8)</f>
        <v>1.3868311854568981E+80</v>
      </c>
      <c r="O8">
        <f t="shared" ref="O8:O9" si="28">FACT(I8)</f>
        <v>2.3084369733924128E+71</v>
      </c>
      <c r="P8">
        <f t="shared" ref="P8:P9" si="29">K8/(L8*M8)</f>
        <v>6</v>
      </c>
      <c r="Q8">
        <f t="shared" ref="Q8:Q9" si="30">N8/(M8*O8)</f>
        <v>5006386.0000000009</v>
      </c>
      <c r="R8">
        <f t="shared" ref="R8:R9" si="31">J8/(K8*N8)</f>
        <v>82598880.00000003</v>
      </c>
      <c r="S8" s="11">
        <f t="shared" ref="S8:S9" si="32">(P8*Q8)/R8</f>
        <v>0.36366493104991249</v>
      </c>
      <c r="T8" s="1">
        <f t="shared" ref="T8:T9" si="33">1/S8</f>
        <v>2.7497839759059732</v>
      </c>
      <c r="U8" s="26">
        <v>0</v>
      </c>
      <c r="V8" s="24"/>
      <c r="W8" s="6">
        <f>IFERROR(VLOOKUP(V8,Calculations!$A$10:$E$12,5,FALSE)*U8,0)</f>
        <v>0</v>
      </c>
      <c r="X8" s="8">
        <f t="shared" si="14"/>
        <v>0</v>
      </c>
      <c r="Y8" s="14">
        <f t="shared" si="1"/>
        <v>82598880.00000003</v>
      </c>
      <c r="Z8" s="5">
        <f t="shared" si="2"/>
        <v>30038316.000000007</v>
      </c>
      <c r="AA8" s="1">
        <f t="shared" ref="AA8:AA9" si="34">Z8*$B$3</f>
        <v>600766320.00000012</v>
      </c>
      <c r="AB8" s="1">
        <f t="shared" ref="AB8:AB9" si="35">W8*Z8</f>
        <v>0</v>
      </c>
      <c r="AC8" s="1">
        <f t="shared" ref="AC8:AC9" si="36">AA8-AB8</f>
        <v>600766320.00000012</v>
      </c>
    </row>
    <row r="9" spans="1:30" x14ac:dyDescent="0.2">
      <c r="A9" s="27"/>
      <c r="B9" s="27"/>
      <c r="C9" t="s">
        <v>48</v>
      </c>
      <c r="D9">
        <f t="shared" ref="D9:E9" si="37">D8</f>
        <v>65</v>
      </c>
      <c r="E9">
        <f t="shared" si="37"/>
        <v>6</v>
      </c>
      <c r="F9">
        <f t="shared" si="17"/>
        <v>0</v>
      </c>
      <c r="G9">
        <f t="shared" si="20"/>
        <v>6</v>
      </c>
      <c r="H9">
        <f t="shared" si="21"/>
        <v>59</v>
      </c>
      <c r="I9">
        <f t="shared" si="22"/>
        <v>53</v>
      </c>
      <c r="J9">
        <f t="shared" si="23"/>
        <v>8.2476505920824715E+90</v>
      </c>
      <c r="K9">
        <f t="shared" si="24"/>
        <v>720</v>
      </c>
      <c r="L9">
        <f t="shared" si="25"/>
        <v>1</v>
      </c>
      <c r="M9">
        <f t="shared" si="26"/>
        <v>720</v>
      </c>
      <c r="N9">
        <f t="shared" si="27"/>
        <v>1.3868311854568981E+80</v>
      </c>
      <c r="O9">
        <f t="shared" si="28"/>
        <v>4.274883284060024E+69</v>
      </c>
      <c r="P9">
        <f t="shared" si="29"/>
        <v>1</v>
      </c>
      <c r="Q9">
        <f t="shared" si="30"/>
        <v>45057474.000000007</v>
      </c>
      <c r="R9">
        <f t="shared" si="31"/>
        <v>82598880.00000003</v>
      </c>
      <c r="S9" s="11">
        <f t="shared" si="32"/>
        <v>0.54549739657486873</v>
      </c>
      <c r="T9" s="1">
        <f t="shared" si="33"/>
        <v>1.8331893172706488</v>
      </c>
      <c r="U9" s="26">
        <v>0</v>
      </c>
      <c r="V9" s="24"/>
      <c r="W9" s="6">
        <f>IFERROR(VLOOKUP(V9,Calculations!$A$10:$E$12,5,FALSE)*U9,0)</f>
        <v>0</v>
      </c>
      <c r="X9" s="8">
        <f t="shared" si="14"/>
        <v>0</v>
      </c>
      <c r="Y9" s="14">
        <f t="shared" si="1"/>
        <v>82598880.00000003</v>
      </c>
      <c r="Z9" s="5">
        <f t="shared" si="2"/>
        <v>45057474.000000007</v>
      </c>
      <c r="AA9" s="1">
        <f t="shared" si="34"/>
        <v>901149480.00000012</v>
      </c>
      <c r="AB9" s="1">
        <f t="shared" si="35"/>
        <v>0</v>
      </c>
      <c r="AC9" s="1">
        <f t="shared" si="36"/>
        <v>901149480.00000012</v>
      </c>
    </row>
    <row r="10" spans="1:30" ht="17" thickBot="1" x14ac:dyDescent="0.25">
      <c r="A10" s="27"/>
      <c r="B10" s="27"/>
      <c r="C10" s="16" t="s">
        <v>44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>
        <f>SUM(S3:S7)</f>
        <v>9.0837672375218684E-2</v>
      </c>
      <c r="T10" s="16"/>
      <c r="U10" s="17"/>
      <c r="V10" s="17"/>
      <c r="W10" s="16"/>
      <c r="X10" s="16"/>
      <c r="Y10" s="16"/>
      <c r="Z10" s="16"/>
      <c r="AA10" s="17">
        <f>SUM(AA3:AA9)</f>
        <v>1651977600.0000005</v>
      </c>
      <c r="AB10" s="17">
        <f>SUM(AB3:AB9)</f>
        <v>226286405.53757912</v>
      </c>
      <c r="AC10" s="17">
        <f>SUM(AC3:AC9)</f>
        <v>1425691194.4624212</v>
      </c>
    </row>
    <row r="11" spans="1:30" ht="17" thickTop="1" x14ac:dyDescent="0.2">
      <c r="A11" s="27"/>
      <c r="B11" s="12"/>
      <c r="C11" s="3">
        <f>AC11</f>
        <v>0.86302089959477701</v>
      </c>
      <c r="T11" s="6"/>
      <c r="W11" s="6"/>
      <c r="AA11" s="1"/>
      <c r="AB11" t="s">
        <v>45</v>
      </c>
      <c r="AC11" s="18">
        <f>AC10/AA10</f>
        <v>0.86302089959477701</v>
      </c>
      <c r="AD11" s="2"/>
    </row>
    <row r="12" spans="1:30" ht="68" x14ac:dyDescent="0.2">
      <c r="A12" s="27"/>
      <c r="B12" s="12" t="s">
        <v>46</v>
      </c>
      <c r="C12" s="10" t="s">
        <v>0</v>
      </c>
      <c r="D12" s="10" t="s">
        <v>19</v>
      </c>
      <c r="E12" s="10" t="s">
        <v>20</v>
      </c>
      <c r="F12" s="10" t="s">
        <v>21</v>
      </c>
      <c r="G12" s="10" t="s">
        <v>26</v>
      </c>
      <c r="H12" s="10" t="s">
        <v>27</v>
      </c>
      <c r="I12" s="10" t="s">
        <v>32</v>
      </c>
      <c r="J12" s="10" t="s">
        <v>23</v>
      </c>
      <c r="K12" s="10" t="s">
        <v>22</v>
      </c>
      <c r="L12" s="10" t="s">
        <v>24</v>
      </c>
      <c r="M12" s="10" t="s">
        <v>25</v>
      </c>
      <c r="N12" s="10" t="s">
        <v>30</v>
      </c>
      <c r="O12" s="10" t="s">
        <v>31</v>
      </c>
      <c r="P12" s="10" t="s">
        <v>28</v>
      </c>
      <c r="Q12" s="10" t="s">
        <v>29</v>
      </c>
      <c r="R12" s="10" t="s">
        <v>33</v>
      </c>
      <c r="S12" s="10" t="s">
        <v>50</v>
      </c>
      <c r="T12" s="10" t="s">
        <v>34</v>
      </c>
      <c r="U12" s="15" t="s">
        <v>36</v>
      </c>
      <c r="V12" s="10" t="s">
        <v>49</v>
      </c>
      <c r="W12" s="10" t="s">
        <v>37</v>
      </c>
      <c r="X12" s="10" t="s">
        <v>38</v>
      </c>
      <c r="Y12" s="10" t="s">
        <v>39</v>
      </c>
      <c r="Z12" s="10" t="s">
        <v>40</v>
      </c>
      <c r="AA12" s="15" t="s">
        <v>41</v>
      </c>
      <c r="AB12" s="15" t="s">
        <v>42</v>
      </c>
      <c r="AC12" s="15" t="s">
        <v>43</v>
      </c>
    </row>
    <row r="13" spans="1:30" s="10" customFormat="1" x14ac:dyDescent="0.2">
      <c r="A13" s="27"/>
      <c r="B13" s="27">
        <v>10</v>
      </c>
      <c r="C13" t="str">
        <f>C3</f>
        <v>All</v>
      </c>
      <c r="D13">
        <f>D3</f>
        <v>65</v>
      </c>
      <c r="E13">
        <f>E3</f>
        <v>6</v>
      </c>
      <c r="F13">
        <f>F3</f>
        <v>6</v>
      </c>
      <c r="G13">
        <f>E13-F13</f>
        <v>0</v>
      </c>
      <c r="H13">
        <f>D13-E13</f>
        <v>59</v>
      </c>
      <c r="I13">
        <f>H13-G13</f>
        <v>59</v>
      </c>
      <c r="J13">
        <f t="shared" ref="J13:O13" si="38">FACT(D13)</f>
        <v>8.2476505920824715E+90</v>
      </c>
      <c r="K13">
        <f t="shared" si="38"/>
        <v>720</v>
      </c>
      <c r="L13">
        <f t="shared" si="38"/>
        <v>720</v>
      </c>
      <c r="M13">
        <f t="shared" si="38"/>
        <v>1</v>
      </c>
      <c r="N13">
        <f t="shared" si="38"/>
        <v>1.3868311854568981E+80</v>
      </c>
      <c r="O13">
        <f t="shared" si="38"/>
        <v>1.3868311854568981E+80</v>
      </c>
      <c r="P13">
        <f>K13/(L13*M13)</f>
        <v>1</v>
      </c>
      <c r="Q13">
        <f>N13/(M13*O13)</f>
        <v>1</v>
      </c>
      <c r="R13">
        <f>J13/(K13*N13)</f>
        <v>82598880.00000003</v>
      </c>
      <c r="S13" s="11">
        <f>(P13*Q13)/R13</f>
        <v>1.2106701688933307E-8</v>
      </c>
      <c r="T13" s="1">
        <f>1/S13</f>
        <v>82598880.00000003</v>
      </c>
      <c r="U13" s="1">
        <f>U3</f>
        <v>1000</v>
      </c>
      <c r="V13" s="9" t="str">
        <f>V3</f>
        <v>Daily</v>
      </c>
      <c r="W13" s="6">
        <f>IFERROR(VLOOKUP(V13,Calculations!$A$10:$E$12,5,FALSE)*U13,0)</f>
        <v>3318181.818182284</v>
      </c>
      <c r="X13" s="8">
        <f>S13*W13</f>
        <v>4.0172237422375252E-2</v>
      </c>
      <c r="Y13" s="14">
        <f t="shared" ref="Y13:Y19" si="39">R13</f>
        <v>82598880.00000003</v>
      </c>
      <c r="Z13" s="5">
        <f t="shared" ref="Z13:Z19" si="40">Y13*S13</f>
        <v>1</v>
      </c>
      <c r="AA13" s="1">
        <f>Z13*$B$13</f>
        <v>10</v>
      </c>
      <c r="AB13" s="1">
        <f>W13*Z13</f>
        <v>3318181.818182284</v>
      </c>
      <c r="AC13" s="1">
        <f>AA13-AB13</f>
        <v>-3318171.818182284</v>
      </c>
    </row>
    <row r="14" spans="1:30" x14ac:dyDescent="0.2">
      <c r="A14" s="27"/>
      <c r="B14" s="27"/>
      <c r="C14" t="str">
        <f t="shared" ref="C14:F19" si="41">C4</f>
        <v>All - 1</v>
      </c>
      <c r="D14">
        <f t="shared" si="41"/>
        <v>65</v>
      </c>
      <c r="E14">
        <f t="shared" si="41"/>
        <v>6</v>
      </c>
      <c r="F14">
        <f>F4</f>
        <v>5</v>
      </c>
      <c r="G14">
        <f t="shared" ref="G14:G17" si="42">E14-F14</f>
        <v>1</v>
      </c>
      <c r="H14">
        <f t="shared" ref="H14:H17" si="43">D14-E14</f>
        <v>59</v>
      </c>
      <c r="I14">
        <f t="shared" ref="I14:I17" si="44">H14-G14</f>
        <v>58</v>
      </c>
      <c r="J14">
        <f t="shared" ref="J14:J17" si="45">FACT(D14)</f>
        <v>8.2476505920824715E+90</v>
      </c>
      <c r="K14">
        <f t="shared" ref="K14:L17" si="46">FACT(E14)</f>
        <v>720</v>
      </c>
      <c r="L14">
        <f t="shared" si="46"/>
        <v>120</v>
      </c>
      <c r="M14">
        <f>FACT(E14-F14)</f>
        <v>1</v>
      </c>
      <c r="N14">
        <f t="shared" ref="N14:O17" si="47">FACT(H14)</f>
        <v>1.3868311854568981E+80</v>
      </c>
      <c r="O14">
        <f t="shared" si="47"/>
        <v>2.3505613312828789E+78</v>
      </c>
      <c r="P14">
        <f t="shared" ref="P14:P17" si="48">K14/(L14*M14)</f>
        <v>6</v>
      </c>
      <c r="Q14">
        <f t="shared" ref="Q14:Q17" si="49">N14/(M14*O14)</f>
        <v>58.999999999999979</v>
      </c>
      <c r="R14">
        <f t="shared" ref="R14:R17" si="50">J14/(K14*N14)</f>
        <v>82598880.00000003</v>
      </c>
      <c r="S14" s="11">
        <f t="shared" ref="S14:S17" si="51">(P14*Q14)/R14</f>
        <v>4.28577239788239E-6</v>
      </c>
      <c r="T14" s="1">
        <f t="shared" ref="T14:T17" si="52">1/S14</f>
        <v>233330.16949152556</v>
      </c>
      <c r="U14" s="1">
        <f t="shared" ref="U14:V14" si="53">U4</f>
        <v>500</v>
      </c>
      <c r="V14" s="9" t="str">
        <f t="shared" si="53"/>
        <v>Weekly</v>
      </c>
      <c r="W14" s="6">
        <f>IFERROR(VLOOKUP(V14,Calculations!$A$10:$E$12,5,FALSE)*U14,0)</f>
        <v>236149.33914107483</v>
      </c>
      <c r="X14" s="8">
        <f t="shared" ref="X14:X19" si="54">S14*W14</f>
        <v>1.0120823194689861</v>
      </c>
      <c r="Y14" s="14">
        <f t="shared" si="39"/>
        <v>82598880.00000003</v>
      </c>
      <c r="Z14" s="5">
        <f t="shared" si="40"/>
        <v>353.99999999999994</v>
      </c>
      <c r="AA14" s="1">
        <f t="shared" ref="AA14:AA19" si="55">Z14*$B$13</f>
        <v>3539.9999999999995</v>
      </c>
      <c r="AB14" s="1">
        <f>W14*Z14</f>
        <v>83596866.055940479</v>
      </c>
      <c r="AC14" s="1">
        <f t="shared" ref="AC14:AC19" si="56">AA14-AB14</f>
        <v>-83593326.055940479</v>
      </c>
    </row>
    <row r="15" spans="1:30" x14ac:dyDescent="0.2">
      <c r="A15" s="27"/>
      <c r="B15" s="27"/>
      <c r="C15" t="str">
        <f t="shared" si="41"/>
        <v>All - 2</v>
      </c>
      <c r="D15">
        <f t="shared" si="41"/>
        <v>65</v>
      </c>
      <c r="E15">
        <f t="shared" si="41"/>
        <v>6</v>
      </c>
      <c r="F15">
        <f>F5</f>
        <v>4</v>
      </c>
      <c r="G15">
        <f t="shared" si="42"/>
        <v>2</v>
      </c>
      <c r="H15">
        <f t="shared" si="43"/>
        <v>59</v>
      </c>
      <c r="I15">
        <f t="shared" si="44"/>
        <v>57</v>
      </c>
      <c r="J15">
        <f t="shared" si="45"/>
        <v>8.2476505920824715E+90</v>
      </c>
      <c r="K15">
        <f t="shared" si="46"/>
        <v>720</v>
      </c>
      <c r="L15">
        <f t="shared" si="46"/>
        <v>24</v>
      </c>
      <c r="M15">
        <f>FACT(E15-F15)</f>
        <v>2</v>
      </c>
      <c r="N15">
        <f t="shared" si="47"/>
        <v>1.3868311854568981E+80</v>
      </c>
      <c r="O15">
        <f t="shared" si="47"/>
        <v>4.0526919504877227E+76</v>
      </c>
      <c r="P15">
        <f t="shared" si="48"/>
        <v>15</v>
      </c>
      <c r="Q15">
        <f t="shared" si="49"/>
        <v>1710.9999999999993</v>
      </c>
      <c r="R15">
        <f t="shared" si="50"/>
        <v>82598880.00000003</v>
      </c>
      <c r="S15" s="11">
        <f t="shared" si="51"/>
        <v>3.1071849884647322E-4</v>
      </c>
      <c r="T15" s="1">
        <f t="shared" si="52"/>
        <v>3218.3471654003533</v>
      </c>
      <c r="U15" s="1">
        <f t="shared" ref="U15:V15" si="57">U5</f>
        <v>50</v>
      </c>
      <c r="V15" s="9" t="str">
        <f t="shared" si="57"/>
        <v>Monthly</v>
      </c>
      <c r="W15" s="6">
        <f>IFERROR(VLOOKUP(V15,Calculations!$A$10:$E$12,5,FALSE)*U15,0)</f>
        <v>5430.4055197138678</v>
      </c>
      <c r="X15" s="8">
        <f t="shared" si="54"/>
        <v>1.6873274512130951</v>
      </c>
      <c r="Y15" s="14">
        <f t="shared" si="39"/>
        <v>82598880.00000003</v>
      </c>
      <c r="Z15" s="5">
        <f t="shared" si="40"/>
        <v>25664.999999999989</v>
      </c>
      <c r="AA15" s="1">
        <f t="shared" si="55"/>
        <v>256649.99999999988</v>
      </c>
      <c r="AB15" s="1">
        <f>W15*Z15</f>
        <v>139371357.66345635</v>
      </c>
      <c r="AC15" s="1">
        <f t="shared" si="56"/>
        <v>-139114707.66345635</v>
      </c>
    </row>
    <row r="16" spans="1:30" x14ac:dyDescent="0.2">
      <c r="A16" s="27"/>
      <c r="B16" s="27"/>
      <c r="C16" t="str">
        <f t="shared" si="41"/>
        <v>All - 3</v>
      </c>
      <c r="D16">
        <f t="shared" si="41"/>
        <v>65</v>
      </c>
      <c r="E16">
        <f t="shared" si="41"/>
        <v>6</v>
      </c>
      <c r="F16">
        <f>F6</f>
        <v>3</v>
      </c>
      <c r="G16">
        <f t="shared" si="42"/>
        <v>3</v>
      </c>
      <c r="H16">
        <f t="shared" si="43"/>
        <v>59</v>
      </c>
      <c r="I16">
        <f t="shared" si="44"/>
        <v>56</v>
      </c>
      <c r="J16">
        <f t="shared" si="45"/>
        <v>8.2476505920824715E+90</v>
      </c>
      <c r="K16">
        <f t="shared" si="46"/>
        <v>720</v>
      </c>
      <c r="L16">
        <f t="shared" si="46"/>
        <v>6</v>
      </c>
      <c r="M16">
        <f>FACT(E16-F16)</f>
        <v>6</v>
      </c>
      <c r="N16">
        <f t="shared" si="47"/>
        <v>1.3868311854568981E+80</v>
      </c>
      <c r="O16">
        <f t="shared" si="47"/>
        <v>7.1099858780486318E+74</v>
      </c>
      <c r="P16">
        <f t="shared" si="48"/>
        <v>20</v>
      </c>
      <c r="Q16">
        <f t="shared" si="49"/>
        <v>32509.000000000007</v>
      </c>
      <c r="R16">
        <f t="shared" si="50"/>
        <v>82598880.00000003</v>
      </c>
      <c r="S16" s="11">
        <f t="shared" si="51"/>
        <v>7.8715353041106592E-3</v>
      </c>
      <c r="T16" s="1">
        <f t="shared" si="52"/>
        <v>127.04001968685597</v>
      </c>
      <c r="U16" s="1">
        <f t="shared" ref="U16:V16" si="58">U6</f>
        <v>0</v>
      </c>
      <c r="V16" s="9">
        <f t="shared" si="58"/>
        <v>0</v>
      </c>
      <c r="W16" s="6">
        <f>IFERROR(VLOOKUP(V16,Calculations!$A$10:$E$12,5,FALSE)*U16,0)</f>
        <v>0</v>
      </c>
      <c r="X16" s="8">
        <f t="shared" si="54"/>
        <v>0</v>
      </c>
      <c r="Y16" s="14">
        <f t="shared" si="39"/>
        <v>82598880.00000003</v>
      </c>
      <c r="Z16" s="5">
        <f t="shared" si="40"/>
        <v>650180.00000000012</v>
      </c>
      <c r="AA16" s="1">
        <f t="shared" si="55"/>
        <v>6501800.0000000009</v>
      </c>
      <c r="AB16" s="1">
        <f t="shared" ref="AB16:AB19" si="59">W16*Z16</f>
        <v>0</v>
      </c>
      <c r="AC16" s="1">
        <f t="shared" si="56"/>
        <v>6501800.0000000009</v>
      </c>
    </row>
    <row r="17" spans="1:29" x14ac:dyDescent="0.2">
      <c r="A17" s="27"/>
      <c r="B17" s="27"/>
      <c r="C17" t="str">
        <f t="shared" si="41"/>
        <v>All - 4</v>
      </c>
      <c r="D17">
        <f t="shared" si="41"/>
        <v>65</v>
      </c>
      <c r="E17">
        <f t="shared" si="41"/>
        <v>6</v>
      </c>
      <c r="F17">
        <f>F7</f>
        <v>2</v>
      </c>
      <c r="G17">
        <f t="shared" si="42"/>
        <v>4</v>
      </c>
      <c r="H17">
        <f t="shared" si="43"/>
        <v>59</v>
      </c>
      <c r="I17">
        <f t="shared" si="44"/>
        <v>55</v>
      </c>
      <c r="J17">
        <f t="shared" si="45"/>
        <v>8.2476505920824715E+90</v>
      </c>
      <c r="K17">
        <f t="shared" si="46"/>
        <v>720</v>
      </c>
      <c r="L17">
        <f t="shared" si="46"/>
        <v>2</v>
      </c>
      <c r="M17">
        <f>FACT(E17-F17)</f>
        <v>24</v>
      </c>
      <c r="N17">
        <f t="shared" si="47"/>
        <v>1.3868311854568981E+80</v>
      </c>
      <c r="O17">
        <f t="shared" si="47"/>
        <v>1.2696403353658264E+73</v>
      </c>
      <c r="P17">
        <f t="shared" si="48"/>
        <v>15</v>
      </c>
      <c r="Q17">
        <f t="shared" si="49"/>
        <v>455126.00000000035</v>
      </c>
      <c r="R17">
        <f t="shared" si="50"/>
        <v>82598880.00000003</v>
      </c>
      <c r="S17" s="11">
        <f t="shared" si="51"/>
        <v>8.2651120693161981E-2</v>
      </c>
      <c r="T17" s="1">
        <f t="shared" si="52"/>
        <v>12.099049493986275</v>
      </c>
      <c r="U17" s="1">
        <f t="shared" ref="U17:V17" si="60">U7</f>
        <v>0</v>
      </c>
      <c r="V17" s="9">
        <f t="shared" si="60"/>
        <v>0</v>
      </c>
      <c r="W17" s="6">
        <f>IFERROR(VLOOKUP(V17,Calculations!$A$10:$E$12,5,FALSE)*U17,0)</f>
        <v>0</v>
      </c>
      <c r="X17" s="8">
        <f t="shared" si="54"/>
        <v>0</v>
      </c>
      <c r="Y17" s="14">
        <f t="shared" si="39"/>
        <v>82598880.00000003</v>
      </c>
      <c r="Z17" s="5">
        <f t="shared" si="40"/>
        <v>6826890.0000000056</v>
      </c>
      <c r="AA17" s="1">
        <f t="shared" si="55"/>
        <v>68268900.00000006</v>
      </c>
      <c r="AB17" s="1">
        <f t="shared" si="59"/>
        <v>0</v>
      </c>
      <c r="AC17" s="1">
        <f t="shared" si="56"/>
        <v>68268900.00000006</v>
      </c>
    </row>
    <row r="18" spans="1:29" x14ac:dyDescent="0.2">
      <c r="A18" s="27"/>
      <c r="B18" s="27"/>
      <c r="C18" t="str">
        <f t="shared" si="41"/>
        <v>All - 5</v>
      </c>
      <c r="D18">
        <f t="shared" si="41"/>
        <v>65</v>
      </c>
      <c r="E18">
        <f t="shared" si="41"/>
        <v>6</v>
      </c>
      <c r="F18">
        <f t="shared" si="41"/>
        <v>1</v>
      </c>
      <c r="G18">
        <f t="shared" ref="G18:G19" si="61">E18-F18</f>
        <v>5</v>
      </c>
      <c r="H18">
        <f t="shared" ref="H18:H19" si="62">D18-E18</f>
        <v>59</v>
      </c>
      <c r="I18">
        <f t="shared" ref="I18:I19" si="63">H18-G18</f>
        <v>54</v>
      </c>
      <c r="J18">
        <f t="shared" ref="J18:J19" si="64">FACT(D18)</f>
        <v>8.2476505920824715E+90</v>
      </c>
      <c r="K18">
        <f t="shared" ref="K18:K19" si="65">FACT(E18)</f>
        <v>720</v>
      </c>
      <c r="L18">
        <f t="shared" ref="L18:L19" si="66">FACT(F18)</f>
        <v>1</v>
      </c>
      <c r="M18">
        <f t="shared" ref="M18:M19" si="67">FACT(E18-F18)</f>
        <v>120</v>
      </c>
      <c r="N18">
        <f t="shared" ref="N18:N19" si="68">FACT(H18)</f>
        <v>1.3868311854568981E+80</v>
      </c>
      <c r="O18">
        <f t="shared" ref="O18:O19" si="69">FACT(I18)</f>
        <v>2.3084369733924128E+71</v>
      </c>
      <c r="P18">
        <f t="shared" ref="P18:P19" si="70">K18/(L18*M18)</f>
        <v>6</v>
      </c>
      <c r="Q18">
        <f t="shared" ref="Q18:Q19" si="71">N18/(M18*O18)</f>
        <v>5006386.0000000009</v>
      </c>
      <c r="R18">
        <f t="shared" ref="R18:R19" si="72">J18/(K18*N18)</f>
        <v>82598880.00000003</v>
      </c>
      <c r="S18" s="11">
        <f t="shared" ref="S18:S19" si="73">(P18*Q18)/R18</f>
        <v>0.36366493104991249</v>
      </c>
      <c r="T18" s="1">
        <f t="shared" ref="T18:T19" si="74">1/S18</f>
        <v>2.7497839759059732</v>
      </c>
      <c r="U18" s="1">
        <f t="shared" ref="U18:V18" si="75">U8</f>
        <v>0</v>
      </c>
      <c r="V18" s="9">
        <f t="shared" si="75"/>
        <v>0</v>
      </c>
      <c r="W18" s="6">
        <f>IFERROR(VLOOKUP(V18,Calculations!$A$10:$E$12,5,FALSE)*U18,0)</f>
        <v>0</v>
      </c>
      <c r="X18" s="8">
        <f t="shared" si="54"/>
        <v>0</v>
      </c>
      <c r="Y18" s="14">
        <f t="shared" si="39"/>
        <v>82598880.00000003</v>
      </c>
      <c r="Z18" s="5">
        <f t="shared" si="40"/>
        <v>30038316.000000007</v>
      </c>
      <c r="AA18" s="1">
        <f t="shared" si="55"/>
        <v>300383160.00000006</v>
      </c>
      <c r="AB18" s="1">
        <f t="shared" si="59"/>
        <v>0</v>
      </c>
      <c r="AC18" s="1">
        <f t="shared" si="56"/>
        <v>300383160.00000006</v>
      </c>
    </row>
    <row r="19" spans="1:29" x14ac:dyDescent="0.2">
      <c r="A19" s="27"/>
      <c r="B19" s="27"/>
      <c r="C19" t="str">
        <f t="shared" si="41"/>
        <v>All - 6</v>
      </c>
      <c r="D19">
        <f t="shared" si="41"/>
        <v>65</v>
      </c>
      <c r="E19">
        <f t="shared" si="41"/>
        <v>6</v>
      </c>
      <c r="F19">
        <f t="shared" si="41"/>
        <v>0</v>
      </c>
      <c r="G19">
        <f t="shared" si="61"/>
        <v>6</v>
      </c>
      <c r="H19">
        <f t="shared" si="62"/>
        <v>59</v>
      </c>
      <c r="I19">
        <f t="shared" si="63"/>
        <v>53</v>
      </c>
      <c r="J19">
        <f t="shared" si="64"/>
        <v>8.2476505920824715E+90</v>
      </c>
      <c r="K19">
        <f t="shared" si="65"/>
        <v>720</v>
      </c>
      <c r="L19">
        <f t="shared" si="66"/>
        <v>1</v>
      </c>
      <c r="M19">
        <f t="shared" si="67"/>
        <v>720</v>
      </c>
      <c r="N19">
        <f t="shared" si="68"/>
        <v>1.3868311854568981E+80</v>
      </c>
      <c r="O19">
        <f t="shared" si="69"/>
        <v>4.274883284060024E+69</v>
      </c>
      <c r="P19">
        <f t="shared" si="70"/>
        <v>1</v>
      </c>
      <c r="Q19">
        <f t="shared" si="71"/>
        <v>45057474.000000007</v>
      </c>
      <c r="R19">
        <f t="shared" si="72"/>
        <v>82598880.00000003</v>
      </c>
      <c r="S19" s="11">
        <f t="shared" si="73"/>
        <v>0.54549739657486873</v>
      </c>
      <c r="T19" s="1">
        <f t="shared" si="74"/>
        <v>1.8331893172706488</v>
      </c>
      <c r="U19" s="1">
        <f t="shared" ref="U19:V19" si="76">U9</f>
        <v>0</v>
      </c>
      <c r="V19" s="9">
        <f t="shared" si="76"/>
        <v>0</v>
      </c>
      <c r="W19" s="6">
        <f>IFERROR(VLOOKUP(V19,Calculations!$A$10:$E$12,5,FALSE)*U19,0)</f>
        <v>0</v>
      </c>
      <c r="X19" s="8">
        <f t="shared" si="54"/>
        <v>0</v>
      </c>
      <c r="Y19" s="14">
        <f t="shared" si="39"/>
        <v>82598880.00000003</v>
      </c>
      <c r="Z19" s="5">
        <f t="shared" si="40"/>
        <v>45057474.000000007</v>
      </c>
      <c r="AA19" s="1">
        <f t="shared" si="55"/>
        <v>450574740.00000006</v>
      </c>
      <c r="AB19" s="1">
        <f t="shared" si="59"/>
        <v>0</v>
      </c>
      <c r="AC19" s="1">
        <f t="shared" si="56"/>
        <v>450574740.00000006</v>
      </c>
    </row>
    <row r="20" spans="1:29" ht="17" thickBot="1" x14ac:dyDescent="0.25">
      <c r="A20" s="27"/>
      <c r="B20" s="27"/>
      <c r="C20" s="16" t="s">
        <v>44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>
        <f>SUM(S13:S17)</f>
        <v>9.0837672375218684E-2</v>
      </c>
      <c r="T20" s="16"/>
      <c r="U20" s="17"/>
      <c r="V20" s="17"/>
      <c r="W20" s="16"/>
      <c r="X20" s="16"/>
      <c r="Y20" s="16"/>
      <c r="Z20" s="16"/>
      <c r="AA20" s="17">
        <f>SUM(AA13:AA19)</f>
        <v>825988800.00000024</v>
      </c>
      <c r="AB20" s="17">
        <f>SUM(AB13:AB19)</f>
        <v>226286405.53757912</v>
      </c>
      <c r="AC20" s="17">
        <f>SUM(AC13:AC19)</f>
        <v>599702394.46242106</v>
      </c>
    </row>
    <row r="21" spans="1:29" ht="17" thickTop="1" x14ac:dyDescent="0.2">
      <c r="A21" s="27"/>
      <c r="B21" s="12"/>
      <c r="C21" s="3">
        <f>AC21</f>
        <v>0.72604179918955425</v>
      </c>
      <c r="V21" s="1"/>
      <c r="AA21" s="1"/>
      <c r="AB21" t="s">
        <v>45</v>
      </c>
      <c r="AC21" s="18">
        <f>AC20/AA20</f>
        <v>0.72604179918955425</v>
      </c>
    </row>
    <row r="22" spans="1:29" ht="68" x14ac:dyDescent="0.2">
      <c r="A22" s="27"/>
      <c r="B22" s="12" t="s">
        <v>46</v>
      </c>
      <c r="C22" s="10" t="s">
        <v>0</v>
      </c>
      <c r="D22" s="10" t="s">
        <v>19</v>
      </c>
      <c r="E22" s="10" t="s">
        <v>20</v>
      </c>
      <c r="F22" s="10" t="s">
        <v>21</v>
      </c>
      <c r="G22" s="10" t="s">
        <v>26</v>
      </c>
      <c r="H22" s="10" t="s">
        <v>27</v>
      </c>
      <c r="I22" s="10" t="s">
        <v>32</v>
      </c>
      <c r="J22" s="10" t="s">
        <v>23</v>
      </c>
      <c r="K22" s="10" t="s">
        <v>22</v>
      </c>
      <c r="L22" s="10" t="s">
        <v>24</v>
      </c>
      <c r="M22" s="10" t="s">
        <v>25</v>
      </c>
      <c r="N22" s="10" t="s">
        <v>30</v>
      </c>
      <c r="O22" s="10" t="s">
        <v>31</v>
      </c>
      <c r="P22" s="10" t="s">
        <v>28</v>
      </c>
      <c r="Q22" s="10" t="s">
        <v>29</v>
      </c>
      <c r="R22" s="10" t="s">
        <v>33</v>
      </c>
      <c r="S22" s="10" t="s">
        <v>50</v>
      </c>
      <c r="T22" s="10" t="s">
        <v>34</v>
      </c>
      <c r="U22" s="15" t="s">
        <v>36</v>
      </c>
      <c r="V22" s="10" t="s">
        <v>49</v>
      </c>
      <c r="W22" s="10" t="s">
        <v>37</v>
      </c>
      <c r="X22" s="10" t="s">
        <v>38</v>
      </c>
      <c r="Y22" s="10" t="s">
        <v>39</v>
      </c>
      <c r="Z22" s="10" t="s">
        <v>40</v>
      </c>
      <c r="AA22" s="15" t="s">
        <v>41</v>
      </c>
      <c r="AB22" s="15" t="s">
        <v>42</v>
      </c>
      <c r="AC22" s="15" t="s">
        <v>43</v>
      </c>
    </row>
    <row r="23" spans="1:29" s="10" customFormat="1" x14ac:dyDescent="0.2">
      <c r="A23" s="27"/>
      <c r="B23" s="27">
        <v>5</v>
      </c>
      <c r="C23" t="str">
        <f t="shared" ref="C23:E29" si="77">C13</f>
        <v>All</v>
      </c>
      <c r="D23">
        <f>D13</f>
        <v>65</v>
      </c>
      <c r="E23">
        <f>E13</f>
        <v>6</v>
      </c>
      <c r="F23">
        <f>F13</f>
        <v>6</v>
      </c>
      <c r="G23">
        <f t="shared" ref="G23:G29" si="78">E23-F23</f>
        <v>0</v>
      </c>
      <c r="H23">
        <f t="shared" ref="H23:H29" si="79">D23-E23</f>
        <v>59</v>
      </c>
      <c r="I23">
        <f t="shared" ref="I23:I29" si="80">H23-G23</f>
        <v>59</v>
      </c>
      <c r="J23">
        <f t="shared" ref="J23:J29" si="81">FACT(D23)</f>
        <v>8.2476505920824715E+90</v>
      </c>
      <c r="K23">
        <f t="shared" ref="K23:L29" si="82">FACT(E23)</f>
        <v>720</v>
      </c>
      <c r="L23">
        <f t="shared" si="82"/>
        <v>720</v>
      </c>
      <c r="M23">
        <f>FACT(E23-F23)</f>
        <v>1</v>
      </c>
      <c r="N23">
        <f t="shared" ref="N23:O29" si="83">FACT(H23)</f>
        <v>1.3868311854568981E+80</v>
      </c>
      <c r="O23">
        <f t="shared" si="83"/>
        <v>1.3868311854568981E+80</v>
      </c>
      <c r="P23">
        <f t="shared" ref="P23:P29" si="84">K23/(L23*M23)</f>
        <v>1</v>
      </c>
      <c r="Q23">
        <f t="shared" ref="Q23:Q29" si="85">N23/(M23*O23)</f>
        <v>1</v>
      </c>
      <c r="R23">
        <f t="shared" ref="R23:R29" si="86">J23/(K23*N23)</f>
        <v>82598880.00000003</v>
      </c>
      <c r="S23" s="11">
        <f t="shared" ref="S23:S29" si="87">(P23*Q23)/R23</f>
        <v>1.2106701688933307E-8</v>
      </c>
      <c r="T23" s="1">
        <f t="shared" ref="T23:T29" si="88">1/S23</f>
        <v>82598880.00000003</v>
      </c>
      <c r="U23" s="1">
        <f>U13</f>
        <v>1000</v>
      </c>
      <c r="V23" s="9" t="str">
        <f>V13</f>
        <v>Daily</v>
      </c>
      <c r="W23" s="6">
        <f>IFERROR(VLOOKUP(V23,Calculations!$A$10:$E$12,5,FALSE)*U23,0)</f>
        <v>3318181.818182284</v>
      </c>
      <c r="X23" s="8">
        <f>S23*W23</f>
        <v>4.0172237422375252E-2</v>
      </c>
      <c r="Y23" s="14">
        <f t="shared" ref="Y23:Y29" si="89">R23</f>
        <v>82598880.00000003</v>
      </c>
      <c r="Z23" s="5">
        <f t="shared" ref="Z23:Z29" si="90">Y23*S23</f>
        <v>1</v>
      </c>
      <c r="AA23" s="1">
        <f>Z23*$B$23</f>
        <v>5</v>
      </c>
      <c r="AB23" s="1">
        <f>W23*Z23</f>
        <v>3318181.818182284</v>
      </c>
      <c r="AC23" s="1">
        <f>AA23-AB23</f>
        <v>-3318176.818182284</v>
      </c>
    </row>
    <row r="24" spans="1:29" x14ac:dyDescent="0.2">
      <c r="A24" s="27"/>
      <c r="B24" s="27"/>
      <c r="C24" t="str">
        <f t="shared" si="77"/>
        <v>All - 1</v>
      </c>
      <c r="D24">
        <f t="shared" si="77"/>
        <v>65</v>
      </c>
      <c r="E24">
        <f t="shared" si="77"/>
        <v>6</v>
      </c>
      <c r="F24">
        <f t="shared" ref="F24:F29" si="91">F14</f>
        <v>5</v>
      </c>
      <c r="G24">
        <f t="shared" si="78"/>
        <v>1</v>
      </c>
      <c r="H24">
        <f t="shared" si="79"/>
        <v>59</v>
      </c>
      <c r="I24">
        <f t="shared" si="80"/>
        <v>58</v>
      </c>
      <c r="J24">
        <f t="shared" si="81"/>
        <v>8.2476505920824715E+90</v>
      </c>
      <c r="K24">
        <f t="shared" si="82"/>
        <v>720</v>
      </c>
      <c r="L24">
        <f t="shared" si="82"/>
        <v>120</v>
      </c>
      <c r="M24">
        <f>FACT(E24-F24)</f>
        <v>1</v>
      </c>
      <c r="N24">
        <f t="shared" si="83"/>
        <v>1.3868311854568981E+80</v>
      </c>
      <c r="O24">
        <f t="shared" si="83"/>
        <v>2.3505613312828789E+78</v>
      </c>
      <c r="P24">
        <f t="shared" si="84"/>
        <v>6</v>
      </c>
      <c r="Q24">
        <f t="shared" si="85"/>
        <v>58.999999999999979</v>
      </c>
      <c r="R24">
        <f t="shared" si="86"/>
        <v>82598880.00000003</v>
      </c>
      <c r="S24" s="11">
        <f t="shared" si="87"/>
        <v>4.28577239788239E-6</v>
      </c>
      <c r="T24" s="1">
        <f t="shared" si="88"/>
        <v>233330.16949152556</v>
      </c>
      <c r="U24" s="1">
        <f t="shared" ref="U24:V24" si="92">U14</f>
        <v>500</v>
      </c>
      <c r="V24" s="9" t="str">
        <f t="shared" si="92"/>
        <v>Weekly</v>
      </c>
      <c r="W24" s="6">
        <f>IFERROR(VLOOKUP(V24,Calculations!$A$10:$E$12,5,FALSE)*U24,0)</f>
        <v>236149.33914107483</v>
      </c>
      <c r="X24" s="8">
        <f t="shared" ref="X24:X29" si="93">S24*W24</f>
        <v>1.0120823194689861</v>
      </c>
      <c r="Y24" s="14">
        <f t="shared" si="89"/>
        <v>82598880.00000003</v>
      </c>
      <c r="Z24" s="5">
        <f t="shared" si="90"/>
        <v>353.99999999999994</v>
      </c>
      <c r="AA24" s="1">
        <f t="shared" ref="AA24:AA29" si="94">Z24*$B$23</f>
        <v>1769.9999999999998</v>
      </c>
      <c r="AB24" s="1">
        <f>W24*Z24</f>
        <v>83596866.055940479</v>
      </c>
      <c r="AC24" s="1">
        <f t="shared" ref="AC24:AC29" si="95">AA24-AB24</f>
        <v>-83595096.055940479</v>
      </c>
    </row>
    <row r="25" spans="1:29" x14ac:dyDescent="0.2">
      <c r="A25" s="27"/>
      <c r="B25" s="27"/>
      <c r="C25" t="str">
        <f t="shared" si="77"/>
        <v>All - 2</v>
      </c>
      <c r="D25">
        <f t="shared" si="77"/>
        <v>65</v>
      </c>
      <c r="E25">
        <f t="shared" si="77"/>
        <v>6</v>
      </c>
      <c r="F25">
        <f t="shared" si="91"/>
        <v>4</v>
      </c>
      <c r="G25">
        <f t="shared" si="78"/>
        <v>2</v>
      </c>
      <c r="H25">
        <f t="shared" si="79"/>
        <v>59</v>
      </c>
      <c r="I25">
        <f t="shared" si="80"/>
        <v>57</v>
      </c>
      <c r="J25">
        <f t="shared" si="81"/>
        <v>8.2476505920824715E+90</v>
      </c>
      <c r="K25">
        <f t="shared" si="82"/>
        <v>720</v>
      </c>
      <c r="L25">
        <f t="shared" si="82"/>
        <v>24</v>
      </c>
      <c r="M25">
        <f>FACT(E25-F25)</f>
        <v>2</v>
      </c>
      <c r="N25">
        <f t="shared" si="83"/>
        <v>1.3868311854568981E+80</v>
      </c>
      <c r="O25">
        <f t="shared" si="83"/>
        <v>4.0526919504877227E+76</v>
      </c>
      <c r="P25">
        <f t="shared" si="84"/>
        <v>15</v>
      </c>
      <c r="Q25">
        <f t="shared" si="85"/>
        <v>1710.9999999999993</v>
      </c>
      <c r="R25">
        <f t="shared" si="86"/>
        <v>82598880.00000003</v>
      </c>
      <c r="S25" s="11">
        <f t="shared" si="87"/>
        <v>3.1071849884647322E-4</v>
      </c>
      <c r="T25" s="1">
        <f t="shared" si="88"/>
        <v>3218.3471654003533</v>
      </c>
      <c r="U25" s="1">
        <f t="shared" ref="U25:V25" si="96">U15</f>
        <v>50</v>
      </c>
      <c r="V25" s="9" t="str">
        <f t="shared" si="96"/>
        <v>Monthly</v>
      </c>
      <c r="W25" s="6">
        <f>IFERROR(VLOOKUP(V25,Calculations!$A$10:$E$12,5,FALSE)*U25,0)</f>
        <v>5430.4055197138678</v>
      </c>
      <c r="X25" s="8">
        <f t="shared" si="93"/>
        <v>1.6873274512130951</v>
      </c>
      <c r="Y25" s="14">
        <f t="shared" si="89"/>
        <v>82598880.00000003</v>
      </c>
      <c r="Z25" s="5">
        <f t="shared" si="90"/>
        <v>25664.999999999989</v>
      </c>
      <c r="AA25" s="1">
        <f t="shared" si="94"/>
        <v>128324.99999999994</v>
      </c>
      <c r="AB25" s="1">
        <f>W25*Z25</f>
        <v>139371357.66345635</v>
      </c>
      <c r="AC25" s="1">
        <f t="shared" si="95"/>
        <v>-139243032.66345635</v>
      </c>
    </row>
    <row r="26" spans="1:29" x14ac:dyDescent="0.2">
      <c r="A26" s="27"/>
      <c r="B26" s="27"/>
      <c r="C26" t="str">
        <f t="shared" si="77"/>
        <v>All - 3</v>
      </c>
      <c r="D26">
        <f t="shared" si="77"/>
        <v>65</v>
      </c>
      <c r="E26">
        <f t="shared" si="77"/>
        <v>6</v>
      </c>
      <c r="F26">
        <f t="shared" si="91"/>
        <v>3</v>
      </c>
      <c r="G26">
        <f t="shared" si="78"/>
        <v>3</v>
      </c>
      <c r="H26">
        <f t="shared" si="79"/>
        <v>59</v>
      </c>
      <c r="I26">
        <f t="shared" si="80"/>
        <v>56</v>
      </c>
      <c r="J26">
        <f t="shared" si="81"/>
        <v>8.2476505920824715E+90</v>
      </c>
      <c r="K26">
        <f t="shared" si="82"/>
        <v>720</v>
      </c>
      <c r="L26">
        <f t="shared" si="82"/>
        <v>6</v>
      </c>
      <c r="M26">
        <f>FACT(E26-F26)</f>
        <v>6</v>
      </c>
      <c r="N26">
        <f t="shared" si="83"/>
        <v>1.3868311854568981E+80</v>
      </c>
      <c r="O26">
        <f t="shared" si="83"/>
        <v>7.1099858780486318E+74</v>
      </c>
      <c r="P26">
        <f t="shared" si="84"/>
        <v>20</v>
      </c>
      <c r="Q26">
        <f t="shared" si="85"/>
        <v>32509.000000000007</v>
      </c>
      <c r="R26">
        <f t="shared" si="86"/>
        <v>82598880.00000003</v>
      </c>
      <c r="S26" s="11">
        <f t="shared" si="87"/>
        <v>7.8715353041106592E-3</v>
      </c>
      <c r="T26" s="1">
        <f t="shared" si="88"/>
        <v>127.04001968685597</v>
      </c>
      <c r="U26" s="1">
        <f t="shared" ref="U26:V26" si="97">U16</f>
        <v>0</v>
      </c>
      <c r="V26" s="9">
        <f t="shared" si="97"/>
        <v>0</v>
      </c>
      <c r="W26" s="6">
        <f>IFERROR(VLOOKUP(V26,Calculations!$A$10:$E$12,5,FALSE)*U26,0)</f>
        <v>0</v>
      </c>
      <c r="X26" s="8">
        <f t="shared" si="93"/>
        <v>0</v>
      </c>
      <c r="Y26" s="14">
        <f t="shared" si="89"/>
        <v>82598880.00000003</v>
      </c>
      <c r="Z26" s="5">
        <f t="shared" si="90"/>
        <v>650180.00000000012</v>
      </c>
      <c r="AA26" s="1">
        <f t="shared" si="94"/>
        <v>3250900.0000000005</v>
      </c>
      <c r="AB26" s="1">
        <f t="shared" ref="AB26:AB29" si="98">W26*Z26</f>
        <v>0</v>
      </c>
      <c r="AC26" s="1">
        <f t="shared" si="95"/>
        <v>3250900.0000000005</v>
      </c>
    </row>
    <row r="27" spans="1:29" x14ac:dyDescent="0.2">
      <c r="A27" s="27"/>
      <c r="B27" s="27"/>
      <c r="C27" t="str">
        <f t="shared" si="77"/>
        <v>All - 4</v>
      </c>
      <c r="D27">
        <f t="shared" si="77"/>
        <v>65</v>
      </c>
      <c r="E27">
        <f t="shared" si="77"/>
        <v>6</v>
      </c>
      <c r="F27">
        <f t="shared" si="91"/>
        <v>2</v>
      </c>
      <c r="G27">
        <f t="shared" ref="G27:G28" si="99">E27-F27</f>
        <v>4</v>
      </c>
      <c r="H27">
        <f t="shared" ref="H27:H28" si="100">D27-E27</f>
        <v>59</v>
      </c>
      <c r="I27">
        <f t="shared" ref="I27:I28" si="101">H27-G27</f>
        <v>55</v>
      </c>
      <c r="J27">
        <f t="shared" ref="J27:J28" si="102">FACT(D27)</f>
        <v>8.2476505920824715E+90</v>
      </c>
      <c r="K27">
        <f t="shared" ref="K27:K28" si="103">FACT(E27)</f>
        <v>720</v>
      </c>
      <c r="L27">
        <f t="shared" ref="L27:L28" si="104">FACT(F27)</f>
        <v>2</v>
      </c>
      <c r="M27">
        <f t="shared" ref="M27:M28" si="105">FACT(E27-F27)</f>
        <v>24</v>
      </c>
      <c r="N27">
        <f t="shared" ref="N27:N28" si="106">FACT(H27)</f>
        <v>1.3868311854568981E+80</v>
      </c>
      <c r="O27">
        <f t="shared" ref="O27:O28" si="107">FACT(I27)</f>
        <v>1.2696403353658264E+73</v>
      </c>
      <c r="P27">
        <f t="shared" ref="P27:P28" si="108">K27/(L27*M27)</f>
        <v>15</v>
      </c>
      <c r="Q27">
        <f t="shared" ref="Q27:Q28" si="109">N27/(M27*O27)</f>
        <v>455126.00000000035</v>
      </c>
      <c r="R27">
        <f t="shared" ref="R27:R28" si="110">J27/(K27*N27)</f>
        <v>82598880.00000003</v>
      </c>
      <c r="S27" s="11">
        <f t="shared" ref="S27:S28" si="111">(P27*Q27)/R27</f>
        <v>8.2651120693161981E-2</v>
      </c>
      <c r="T27" s="1">
        <f t="shared" ref="T27:T28" si="112">1/S27</f>
        <v>12.099049493986275</v>
      </c>
      <c r="U27" s="1">
        <f t="shared" ref="U27:V27" si="113">U17</f>
        <v>0</v>
      </c>
      <c r="V27" s="9">
        <f t="shared" si="113"/>
        <v>0</v>
      </c>
      <c r="W27" s="6">
        <f>IFERROR(VLOOKUP(V27,Calculations!$A$10:$E$12,5,FALSE)*U27,0)</f>
        <v>0</v>
      </c>
      <c r="X27" s="8">
        <f t="shared" si="93"/>
        <v>0</v>
      </c>
      <c r="Y27" s="14">
        <f t="shared" si="89"/>
        <v>82598880.00000003</v>
      </c>
      <c r="Z27" s="5">
        <f t="shared" si="90"/>
        <v>6826890.0000000056</v>
      </c>
      <c r="AA27" s="1">
        <f t="shared" si="94"/>
        <v>34134450.00000003</v>
      </c>
      <c r="AB27" s="1">
        <f t="shared" si="98"/>
        <v>0</v>
      </c>
      <c r="AC27" s="1">
        <f t="shared" si="95"/>
        <v>34134450.00000003</v>
      </c>
    </row>
    <row r="28" spans="1:29" x14ac:dyDescent="0.2">
      <c r="A28" s="27"/>
      <c r="B28" s="27"/>
      <c r="C28" t="str">
        <f t="shared" si="77"/>
        <v>All - 5</v>
      </c>
      <c r="D28">
        <f t="shared" si="77"/>
        <v>65</v>
      </c>
      <c r="E28">
        <f t="shared" si="77"/>
        <v>6</v>
      </c>
      <c r="F28">
        <f t="shared" si="91"/>
        <v>1</v>
      </c>
      <c r="G28">
        <f t="shared" si="99"/>
        <v>5</v>
      </c>
      <c r="H28">
        <f t="shared" si="100"/>
        <v>59</v>
      </c>
      <c r="I28">
        <f t="shared" si="101"/>
        <v>54</v>
      </c>
      <c r="J28">
        <f t="shared" si="102"/>
        <v>8.2476505920824715E+90</v>
      </c>
      <c r="K28">
        <f t="shared" si="103"/>
        <v>720</v>
      </c>
      <c r="L28">
        <f t="shared" si="104"/>
        <v>1</v>
      </c>
      <c r="M28">
        <f t="shared" si="105"/>
        <v>120</v>
      </c>
      <c r="N28">
        <f t="shared" si="106"/>
        <v>1.3868311854568981E+80</v>
      </c>
      <c r="O28">
        <f t="shared" si="107"/>
        <v>2.3084369733924128E+71</v>
      </c>
      <c r="P28">
        <f t="shared" si="108"/>
        <v>6</v>
      </c>
      <c r="Q28">
        <f t="shared" si="109"/>
        <v>5006386.0000000009</v>
      </c>
      <c r="R28">
        <f t="shared" si="110"/>
        <v>82598880.00000003</v>
      </c>
      <c r="S28" s="11">
        <f t="shared" si="111"/>
        <v>0.36366493104991249</v>
      </c>
      <c r="T28" s="1">
        <f t="shared" si="112"/>
        <v>2.7497839759059732</v>
      </c>
      <c r="U28" s="1">
        <f t="shared" ref="U28:V28" si="114">U18</f>
        <v>0</v>
      </c>
      <c r="V28" s="9">
        <f t="shared" si="114"/>
        <v>0</v>
      </c>
      <c r="W28" s="6">
        <f>IFERROR(VLOOKUP(V28,Calculations!$A$10:$E$12,5,FALSE)*U28,0)</f>
        <v>0</v>
      </c>
      <c r="X28" s="8">
        <f t="shared" si="93"/>
        <v>0</v>
      </c>
      <c r="Y28" s="14">
        <f t="shared" si="89"/>
        <v>82598880.00000003</v>
      </c>
      <c r="Z28" s="5">
        <f t="shared" si="90"/>
        <v>30038316.000000007</v>
      </c>
      <c r="AA28" s="1">
        <f t="shared" si="94"/>
        <v>150191580.00000003</v>
      </c>
      <c r="AB28" s="1">
        <f t="shared" si="98"/>
        <v>0</v>
      </c>
      <c r="AC28" s="1">
        <f t="shared" si="95"/>
        <v>150191580.00000003</v>
      </c>
    </row>
    <row r="29" spans="1:29" x14ac:dyDescent="0.2">
      <c r="A29" s="27"/>
      <c r="B29" s="27"/>
      <c r="C29" t="str">
        <f t="shared" si="77"/>
        <v>All - 6</v>
      </c>
      <c r="D29">
        <f t="shared" si="77"/>
        <v>65</v>
      </c>
      <c r="E29">
        <f t="shared" si="77"/>
        <v>6</v>
      </c>
      <c r="F29">
        <f t="shared" si="91"/>
        <v>0</v>
      </c>
      <c r="G29">
        <f t="shared" si="78"/>
        <v>6</v>
      </c>
      <c r="H29">
        <f t="shared" si="79"/>
        <v>59</v>
      </c>
      <c r="I29">
        <f t="shared" si="80"/>
        <v>53</v>
      </c>
      <c r="J29">
        <f t="shared" si="81"/>
        <v>8.2476505920824715E+90</v>
      </c>
      <c r="K29">
        <f t="shared" si="82"/>
        <v>720</v>
      </c>
      <c r="L29">
        <f t="shared" si="82"/>
        <v>1</v>
      </c>
      <c r="M29">
        <f>FACT(E29-F29)</f>
        <v>720</v>
      </c>
      <c r="N29">
        <f t="shared" si="83"/>
        <v>1.3868311854568981E+80</v>
      </c>
      <c r="O29">
        <f t="shared" si="83"/>
        <v>4.274883284060024E+69</v>
      </c>
      <c r="P29">
        <f t="shared" si="84"/>
        <v>1</v>
      </c>
      <c r="Q29">
        <f t="shared" si="85"/>
        <v>45057474.000000007</v>
      </c>
      <c r="R29">
        <f t="shared" si="86"/>
        <v>82598880.00000003</v>
      </c>
      <c r="S29" s="11">
        <f t="shared" si="87"/>
        <v>0.54549739657486873</v>
      </c>
      <c r="T29" s="1">
        <f t="shared" si="88"/>
        <v>1.8331893172706488</v>
      </c>
      <c r="U29" s="1">
        <f t="shared" ref="U29:V29" si="115">U19</f>
        <v>0</v>
      </c>
      <c r="V29" s="9">
        <f t="shared" si="115"/>
        <v>0</v>
      </c>
      <c r="W29" s="6">
        <f>IFERROR(VLOOKUP(V29,Calculations!$A$10:$E$12,5,FALSE)*U29,0)</f>
        <v>0</v>
      </c>
      <c r="X29" s="8">
        <f t="shared" si="93"/>
        <v>0</v>
      </c>
      <c r="Y29" s="14">
        <f t="shared" si="89"/>
        <v>82598880.00000003</v>
      </c>
      <c r="Z29" s="5">
        <f t="shared" si="90"/>
        <v>45057474.000000007</v>
      </c>
      <c r="AA29" s="1">
        <f t="shared" si="94"/>
        <v>225287370.00000003</v>
      </c>
      <c r="AB29" s="1">
        <f t="shared" si="98"/>
        <v>0</v>
      </c>
      <c r="AC29" s="1">
        <f t="shared" si="95"/>
        <v>225287370.00000003</v>
      </c>
    </row>
    <row r="30" spans="1:29" ht="17" thickBot="1" x14ac:dyDescent="0.25">
      <c r="A30" s="27"/>
      <c r="B30" s="27"/>
      <c r="C30" s="16" t="s">
        <v>44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f>SUM(S23:S26)</f>
        <v>8.186551682056703E-3</v>
      </c>
      <c r="T30" s="16"/>
      <c r="U30" s="17"/>
      <c r="V30" s="17"/>
      <c r="W30" s="16"/>
      <c r="X30" s="16"/>
      <c r="Y30" s="16"/>
      <c r="Z30" s="16"/>
      <c r="AA30" s="17">
        <f>SUM(AA23:AA29)</f>
        <v>412994400.00000012</v>
      </c>
      <c r="AB30" s="17">
        <f>SUM(AB23:AB29)</f>
        <v>226286405.53757912</v>
      </c>
      <c r="AC30" s="17">
        <f>SUM(AC23:AC29)</f>
        <v>186707994.46242097</v>
      </c>
    </row>
    <row r="31" spans="1:29" ht="17" thickTop="1" x14ac:dyDescent="0.2">
      <c r="B31" s="12"/>
      <c r="C31" s="3">
        <f>AC31</f>
        <v>0.45208359837910855</v>
      </c>
      <c r="V31" s="1"/>
      <c r="AA31" s="1"/>
      <c r="AB31" t="s">
        <v>45</v>
      </c>
      <c r="AC31" s="18">
        <f>AC30/AA30</f>
        <v>0.45208359837910855</v>
      </c>
    </row>
    <row r="32" spans="1:29" ht="68" x14ac:dyDescent="0.2">
      <c r="B32" s="12" t="s">
        <v>46</v>
      </c>
      <c r="C32" s="10" t="s">
        <v>0</v>
      </c>
      <c r="D32" s="10" t="s">
        <v>19</v>
      </c>
      <c r="E32" s="10" t="s">
        <v>20</v>
      </c>
      <c r="F32" s="10" t="s">
        <v>21</v>
      </c>
      <c r="G32" s="10" t="s">
        <v>26</v>
      </c>
      <c r="H32" s="10" t="s">
        <v>27</v>
      </c>
      <c r="I32" s="10" t="s">
        <v>32</v>
      </c>
      <c r="J32" s="10" t="s">
        <v>23</v>
      </c>
      <c r="K32" s="10" t="s">
        <v>22</v>
      </c>
      <c r="L32" s="10" t="s">
        <v>24</v>
      </c>
      <c r="M32" s="10" t="s">
        <v>25</v>
      </c>
      <c r="N32" s="10" t="s">
        <v>30</v>
      </c>
      <c r="O32" s="10" t="s">
        <v>31</v>
      </c>
      <c r="P32" s="10" t="s">
        <v>28</v>
      </c>
      <c r="Q32" s="10" t="s">
        <v>29</v>
      </c>
      <c r="R32" s="10" t="s">
        <v>33</v>
      </c>
      <c r="S32" s="10" t="s">
        <v>50</v>
      </c>
      <c r="T32" s="10" t="s">
        <v>34</v>
      </c>
      <c r="U32" s="15" t="s">
        <v>36</v>
      </c>
      <c r="V32" s="10" t="s">
        <v>49</v>
      </c>
      <c r="W32" s="10" t="s">
        <v>37</v>
      </c>
      <c r="X32" s="10" t="s">
        <v>38</v>
      </c>
      <c r="Y32" s="10" t="s">
        <v>39</v>
      </c>
      <c r="Z32" s="10" t="s">
        <v>40</v>
      </c>
      <c r="AA32" s="15" t="s">
        <v>41</v>
      </c>
      <c r="AB32" s="15" t="s">
        <v>42</v>
      </c>
      <c r="AC32" s="15" t="s">
        <v>43</v>
      </c>
    </row>
    <row r="33" spans="1:29" s="10" customFormat="1" x14ac:dyDescent="0.2">
      <c r="A33"/>
      <c r="B33" s="27">
        <v>2.5</v>
      </c>
      <c r="C33" t="str">
        <f t="shared" ref="C33:E39" si="116">C23</f>
        <v>All</v>
      </c>
      <c r="D33">
        <f>D23</f>
        <v>65</v>
      </c>
      <c r="E33">
        <f>E23</f>
        <v>6</v>
      </c>
      <c r="F33">
        <f>F23</f>
        <v>6</v>
      </c>
      <c r="G33">
        <f t="shared" ref="G33:G39" si="117">E33-F33</f>
        <v>0</v>
      </c>
      <c r="H33">
        <f t="shared" ref="H33:H39" si="118">D33-E33</f>
        <v>59</v>
      </c>
      <c r="I33">
        <f t="shared" ref="I33:I39" si="119">H33-G33</f>
        <v>59</v>
      </c>
      <c r="J33">
        <f t="shared" ref="J33:J39" si="120">FACT(D33)</f>
        <v>8.2476505920824715E+90</v>
      </c>
      <c r="K33">
        <f t="shared" ref="K33:K39" si="121">FACT(E33)</f>
        <v>720</v>
      </c>
      <c r="L33">
        <f t="shared" ref="L33:L39" si="122">FACT(F33)</f>
        <v>720</v>
      </c>
      <c r="M33">
        <f>FACT(E33-F33)</f>
        <v>1</v>
      </c>
      <c r="N33">
        <f t="shared" ref="N33:N39" si="123">FACT(H33)</f>
        <v>1.3868311854568981E+80</v>
      </c>
      <c r="O33">
        <f t="shared" ref="O33:O39" si="124">FACT(I33)</f>
        <v>1.3868311854568981E+80</v>
      </c>
      <c r="P33">
        <f t="shared" ref="P33:P39" si="125">K33/(L33*M33)</f>
        <v>1</v>
      </c>
      <c r="Q33">
        <f t="shared" ref="Q33:Q39" si="126">N33/(M33*O33)</f>
        <v>1</v>
      </c>
      <c r="R33">
        <f t="shared" ref="R33:R39" si="127">J33/(K33*N33)</f>
        <v>82598880.00000003</v>
      </c>
      <c r="S33" s="11">
        <f t="shared" ref="S33:S39" si="128">(P33*Q33)/R33</f>
        <v>1.2106701688933307E-8</v>
      </c>
      <c r="T33" s="1">
        <f t="shared" ref="T33:T39" si="129">1/S33</f>
        <v>82598880.00000003</v>
      </c>
      <c r="U33" s="1">
        <f>U23</f>
        <v>1000</v>
      </c>
      <c r="V33" s="9" t="str">
        <f>V23</f>
        <v>Daily</v>
      </c>
      <c r="W33" s="6">
        <f>IFERROR(VLOOKUP(V33,Calculations!$A$10:$E$12,5,FALSE)*U33,0)</f>
        <v>3318181.818182284</v>
      </c>
      <c r="X33" s="8">
        <f>S33*W33</f>
        <v>4.0172237422375252E-2</v>
      </c>
      <c r="Y33" s="14">
        <f t="shared" ref="Y33:Y39" si="130">R33</f>
        <v>82598880.00000003</v>
      </c>
      <c r="Z33" s="5">
        <f t="shared" ref="Z33:Z39" si="131">Y33*S33</f>
        <v>1</v>
      </c>
      <c r="AA33" s="1">
        <f>Z33*$B$33</f>
        <v>2.5</v>
      </c>
      <c r="AB33" s="1">
        <f>W33*Z33</f>
        <v>3318181.818182284</v>
      </c>
      <c r="AC33" s="1">
        <f>AA33-AB33</f>
        <v>-3318179.318182284</v>
      </c>
    </row>
    <row r="34" spans="1:29" x14ac:dyDescent="0.2">
      <c r="B34" s="27"/>
      <c r="C34" t="str">
        <f t="shared" si="116"/>
        <v>All - 1</v>
      </c>
      <c r="D34">
        <f t="shared" si="116"/>
        <v>65</v>
      </c>
      <c r="E34">
        <f t="shared" si="116"/>
        <v>6</v>
      </c>
      <c r="F34">
        <f t="shared" ref="F34:F39" si="132">F24</f>
        <v>5</v>
      </c>
      <c r="G34">
        <f t="shared" si="117"/>
        <v>1</v>
      </c>
      <c r="H34">
        <f t="shared" si="118"/>
        <v>59</v>
      </c>
      <c r="I34">
        <f t="shared" si="119"/>
        <v>58</v>
      </c>
      <c r="J34">
        <f t="shared" si="120"/>
        <v>8.2476505920824715E+90</v>
      </c>
      <c r="K34">
        <f t="shared" si="121"/>
        <v>720</v>
      </c>
      <c r="L34">
        <f t="shared" si="122"/>
        <v>120</v>
      </c>
      <c r="M34">
        <f>FACT(E34-F34)</f>
        <v>1</v>
      </c>
      <c r="N34">
        <f t="shared" si="123"/>
        <v>1.3868311854568981E+80</v>
      </c>
      <c r="O34">
        <f t="shared" si="124"/>
        <v>2.3505613312828789E+78</v>
      </c>
      <c r="P34">
        <f t="shared" si="125"/>
        <v>6</v>
      </c>
      <c r="Q34">
        <f t="shared" si="126"/>
        <v>58.999999999999979</v>
      </c>
      <c r="R34">
        <f t="shared" si="127"/>
        <v>82598880.00000003</v>
      </c>
      <c r="S34" s="11">
        <f t="shared" si="128"/>
        <v>4.28577239788239E-6</v>
      </c>
      <c r="T34" s="1">
        <f t="shared" si="129"/>
        <v>233330.16949152556</v>
      </c>
      <c r="U34" s="1">
        <f t="shared" ref="U34:V34" si="133">U24</f>
        <v>500</v>
      </c>
      <c r="V34" s="9" t="str">
        <f t="shared" si="133"/>
        <v>Weekly</v>
      </c>
      <c r="W34" s="6">
        <f>IFERROR(VLOOKUP(V34,Calculations!$A$10:$E$12,5,FALSE)*U34,0)</f>
        <v>236149.33914107483</v>
      </c>
      <c r="X34" s="8">
        <f t="shared" ref="X34:X39" si="134">S34*W34</f>
        <v>1.0120823194689861</v>
      </c>
      <c r="Y34" s="14">
        <f t="shared" si="130"/>
        <v>82598880.00000003</v>
      </c>
      <c r="Z34" s="5">
        <f t="shared" si="131"/>
        <v>353.99999999999994</v>
      </c>
      <c r="AA34" s="1">
        <f t="shared" ref="AA34:AA39" si="135">Z34*$B$33</f>
        <v>884.99999999999989</v>
      </c>
      <c r="AB34" s="1">
        <f>W34*Z34</f>
        <v>83596866.055940479</v>
      </c>
      <c r="AC34" s="1">
        <f t="shared" ref="AC34:AC39" si="136">AA34-AB34</f>
        <v>-83595981.055940479</v>
      </c>
    </row>
    <row r="35" spans="1:29" x14ac:dyDescent="0.2">
      <c r="B35" s="27"/>
      <c r="C35" t="str">
        <f t="shared" si="116"/>
        <v>All - 2</v>
      </c>
      <c r="D35">
        <f t="shared" si="116"/>
        <v>65</v>
      </c>
      <c r="E35">
        <f t="shared" si="116"/>
        <v>6</v>
      </c>
      <c r="F35">
        <f t="shared" si="132"/>
        <v>4</v>
      </c>
      <c r="G35">
        <f t="shared" si="117"/>
        <v>2</v>
      </c>
      <c r="H35">
        <f t="shared" si="118"/>
        <v>59</v>
      </c>
      <c r="I35">
        <f t="shared" si="119"/>
        <v>57</v>
      </c>
      <c r="J35">
        <f t="shared" si="120"/>
        <v>8.2476505920824715E+90</v>
      </c>
      <c r="K35">
        <f t="shared" si="121"/>
        <v>720</v>
      </c>
      <c r="L35">
        <f t="shared" si="122"/>
        <v>24</v>
      </c>
      <c r="M35">
        <f>FACT(E35-F35)</f>
        <v>2</v>
      </c>
      <c r="N35">
        <f t="shared" si="123"/>
        <v>1.3868311854568981E+80</v>
      </c>
      <c r="O35">
        <f t="shared" si="124"/>
        <v>4.0526919504877227E+76</v>
      </c>
      <c r="P35">
        <f t="shared" si="125"/>
        <v>15</v>
      </c>
      <c r="Q35">
        <f t="shared" si="126"/>
        <v>1710.9999999999993</v>
      </c>
      <c r="R35">
        <f t="shared" si="127"/>
        <v>82598880.00000003</v>
      </c>
      <c r="S35" s="11">
        <f t="shared" si="128"/>
        <v>3.1071849884647322E-4</v>
      </c>
      <c r="T35" s="1">
        <f t="shared" si="129"/>
        <v>3218.3471654003533</v>
      </c>
      <c r="U35" s="1">
        <f t="shared" ref="U35:V35" si="137">U25</f>
        <v>50</v>
      </c>
      <c r="V35" s="9" t="str">
        <f t="shared" si="137"/>
        <v>Monthly</v>
      </c>
      <c r="W35" s="6">
        <f>IFERROR(VLOOKUP(V35,Calculations!$A$10:$E$12,5,FALSE)*U35,0)</f>
        <v>5430.4055197138678</v>
      </c>
      <c r="X35" s="8">
        <f t="shared" si="134"/>
        <v>1.6873274512130951</v>
      </c>
      <c r="Y35" s="14">
        <f t="shared" si="130"/>
        <v>82598880.00000003</v>
      </c>
      <c r="Z35" s="5">
        <f t="shared" si="131"/>
        <v>25664.999999999989</v>
      </c>
      <c r="AA35" s="1">
        <f t="shared" si="135"/>
        <v>64162.499999999971</v>
      </c>
      <c r="AB35" s="1">
        <f>W35*Z35</f>
        <v>139371357.66345635</v>
      </c>
      <c r="AC35" s="1">
        <f t="shared" si="136"/>
        <v>-139307195.16345635</v>
      </c>
    </row>
    <row r="36" spans="1:29" x14ac:dyDescent="0.2">
      <c r="B36" s="27"/>
      <c r="C36" t="str">
        <f t="shared" si="116"/>
        <v>All - 3</v>
      </c>
      <c r="D36">
        <f t="shared" si="116"/>
        <v>65</v>
      </c>
      <c r="E36">
        <f t="shared" si="116"/>
        <v>6</v>
      </c>
      <c r="F36">
        <f t="shared" si="132"/>
        <v>3</v>
      </c>
      <c r="G36">
        <f t="shared" si="117"/>
        <v>3</v>
      </c>
      <c r="H36">
        <f t="shared" si="118"/>
        <v>59</v>
      </c>
      <c r="I36">
        <f t="shared" si="119"/>
        <v>56</v>
      </c>
      <c r="J36">
        <f t="shared" si="120"/>
        <v>8.2476505920824715E+90</v>
      </c>
      <c r="K36">
        <f t="shared" si="121"/>
        <v>720</v>
      </c>
      <c r="L36">
        <f t="shared" si="122"/>
        <v>6</v>
      </c>
      <c r="M36">
        <f>FACT(E36-F36)</f>
        <v>6</v>
      </c>
      <c r="N36">
        <f t="shared" si="123"/>
        <v>1.3868311854568981E+80</v>
      </c>
      <c r="O36">
        <f t="shared" si="124"/>
        <v>7.1099858780486318E+74</v>
      </c>
      <c r="P36">
        <f t="shared" si="125"/>
        <v>20</v>
      </c>
      <c r="Q36">
        <f t="shared" si="126"/>
        <v>32509.000000000007</v>
      </c>
      <c r="R36">
        <f t="shared" si="127"/>
        <v>82598880.00000003</v>
      </c>
      <c r="S36" s="11">
        <f t="shared" si="128"/>
        <v>7.8715353041106592E-3</v>
      </c>
      <c r="T36" s="1">
        <f t="shared" si="129"/>
        <v>127.04001968685597</v>
      </c>
      <c r="U36" s="1">
        <f t="shared" ref="U36:V36" si="138">U26</f>
        <v>0</v>
      </c>
      <c r="V36" s="9">
        <f t="shared" si="138"/>
        <v>0</v>
      </c>
      <c r="W36" s="6">
        <f>IFERROR(VLOOKUP(V36,Calculations!$A$10:$E$12,5,FALSE)*U36,0)</f>
        <v>0</v>
      </c>
      <c r="X36" s="8">
        <f t="shared" si="134"/>
        <v>0</v>
      </c>
      <c r="Y36" s="14">
        <f t="shared" si="130"/>
        <v>82598880.00000003</v>
      </c>
      <c r="Z36" s="5">
        <f t="shared" si="131"/>
        <v>650180.00000000012</v>
      </c>
      <c r="AA36" s="1">
        <f t="shared" si="135"/>
        <v>1625450.0000000002</v>
      </c>
      <c r="AB36" s="1">
        <f t="shared" ref="AB36:AB39" si="139">W36*Z36</f>
        <v>0</v>
      </c>
      <c r="AC36" s="1">
        <f t="shared" si="136"/>
        <v>1625450.0000000002</v>
      </c>
    </row>
    <row r="37" spans="1:29" x14ac:dyDescent="0.2">
      <c r="B37" s="27"/>
      <c r="C37" t="str">
        <f t="shared" si="116"/>
        <v>All - 4</v>
      </c>
      <c r="D37">
        <f t="shared" si="116"/>
        <v>65</v>
      </c>
      <c r="E37">
        <f t="shared" si="116"/>
        <v>6</v>
      </c>
      <c r="F37">
        <f t="shared" si="132"/>
        <v>2</v>
      </c>
      <c r="G37">
        <f t="shared" si="117"/>
        <v>4</v>
      </c>
      <c r="H37">
        <f t="shared" si="118"/>
        <v>59</v>
      </c>
      <c r="I37">
        <f t="shared" si="119"/>
        <v>55</v>
      </c>
      <c r="J37">
        <f t="shared" si="120"/>
        <v>8.2476505920824715E+90</v>
      </c>
      <c r="K37">
        <f t="shared" si="121"/>
        <v>720</v>
      </c>
      <c r="L37">
        <f t="shared" si="122"/>
        <v>2</v>
      </c>
      <c r="M37">
        <f t="shared" ref="M37:M38" si="140">FACT(E37-F37)</f>
        <v>24</v>
      </c>
      <c r="N37">
        <f t="shared" si="123"/>
        <v>1.3868311854568981E+80</v>
      </c>
      <c r="O37">
        <f t="shared" si="124"/>
        <v>1.2696403353658264E+73</v>
      </c>
      <c r="P37">
        <f t="shared" si="125"/>
        <v>15</v>
      </c>
      <c r="Q37">
        <f t="shared" si="126"/>
        <v>455126.00000000035</v>
      </c>
      <c r="R37">
        <f t="shared" si="127"/>
        <v>82598880.00000003</v>
      </c>
      <c r="S37" s="11">
        <f t="shared" si="128"/>
        <v>8.2651120693161981E-2</v>
      </c>
      <c r="T37" s="1">
        <f t="shared" si="129"/>
        <v>12.099049493986275</v>
      </c>
      <c r="U37" s="1">
        <f t="shared" ref="U37:V37" si="141">U27</f>
        <v>0</v>
      </c>
      <c r="V37" s="9">
        <f t="shared" si="141"/>
        <v>0</v>
      </c>
      <c r="W37" s="6">
        <f>IFERROR(VLOOKUP(V37,Calculations!$A$10:$E$12,5,FALSE)*U37,0)</f>
        <v>0</v>
      </c>
      <c r="X37" s="8">
        <f t="shared" si="134"/>
        <v>0</v>
      </c>
      <c r="Y37" s="14">
        <f t="shared" si="130"/>
        <v>82598880.00000003</v>
      </c>
      <c r="Z37" s="5">
        <f t="shared" si="131"/>
        <v>6826890.0000000056</v>
      </c>
      <c r="AA37" s="1">
        <f t="shared" si="135"/>
        <v>17067225.000000015</v>
      </c>
      <c r="AB37" s="1">
        <f t="shared" si="139"/>
        <v>0</v>
      </c>
      <c r="AC37" s="1">
        <f t="shared" si="136"/>
        <v>17067225.000000015</v>
      </c>
    </row>
    <row r="38" spans="1:29" x14ac:dyDescent="0.2">
      <c r="B38" s="27"/>
      <c r="C38" t="str">
        <f t="shared" si="116"/>
        <v>All - 5</v>
      </c>
      <c r="D38">
        <f t="shared" si="116"/>
        <v>65</v>
      </c>
      <c r="E38">
        <f t="shared" si="116"/>
        <v>6</v>
      </c>
      <c r="F38">
        <f t="shared" si="132"/>
        <v>1</v>
      </c>
      <c r="G38">
        <f t="shared" si="117"/>
        <v>5</v>
      </c>
      <c r="H38">
        <f t="shared" si="118"/>
        <v>59</v>
      </c>
      <c r="I38">
        <f t="shared" si="119"/>
        <v>54</v>
      </c>
      <c r="J38">
        <f t="shared" si="120"/>
        <v>8.2476505920824715E+90</v>
      </c>
      <c r="K38">
        <f t="shared" si="121"/>
        <v>720</v>
      </c>
      <c r="L38">
        <f t="shared" si="122"/>
        <v>1</v>
      </c>
      <c r="M38">
        <f t="shared" si="140"/>
        <v>120</v>
      </c>
      <c r="N38">
        <f t="shared" si="123"/>
        <v>1.3868311854568981E+80</v>
      </c>
      <c r="O38">
        <f t="shared" si="124"/>
        <v>2.3084369733924128E+71</v>
      </c>
      <c r="P38">
        <f t="shared" si="125"/>
        <v>6</v>
      </c>
      <c r="Q38">
        <f t="shared" si="126"/>
        <v>5006386.0000000009</v>
      </c>
      <c r="R38">
        <f t="shared" si="127"/>
        <v>82598880.00000003</v>
      </c>
      <c r="S38" s="11">
        <f t="shared" si="128"/>
        <v>0.36366493104991249</v>
      </c>
      <c r="T38" s="1">
        <f t="shared" si="129"/>
        <v>2.7497839759059732</v>
      </c>
      <c r="U38" s="1">
        <f t="shared" ref="U38:V38" si="142">U28</f>
        <v>0</v>
      </c>
      <c r="V38" s="9">
        <f t="shared" si="142"/>
        <v>0</v>
      </c>
      <c r="W38" s="6">
        <f>IFERROR(VLOOKUP(V38,Calculations!$A$10:$E$12,5,FALSE)*U38,0)</f>
        <v>0</v>
      </c>
      <c r="X38" s="8">
        <f t="shared" si="134"/>
        <v>0</v>
      </c>
      <c r="Y38" s="14">
        <f t="shared" si="130"/>
        <v>82598880.00000003</v>
      </c>
      <c r="Z38" s="5">
        <f t="shared" si="131"/>
        <v>30038316.000000007</v>
      </c>
      <c r="AA38" s="1">
        <f t="shared" si="135"/>
        <v>75095790.000000015</v>
      </c>
      <c r="AB38" s="1">
        <f t="shared" si="139"/>
        <v>0</v>
      </c>
      <c r="AC38" s="1">
        <f t="shared" si="136"/>
        <v>75095790.000000015</v>
      </c>
    </row>
    <row r="39" spans="1:29" x14ac:dyDescent="0.2">
      <c r="B39" s="27"/>
      <c r="C39" t="str">
        <f t="shared" si="116"/>
        <v>All - 6</v>
      </c>
      <c r="D39">
        <f t="shared" si="116"/>
        <v>65</v>
      </c>
      <c r="E39">
        <f t="shared" si="116"/>
        <v>6</v>
      </c>
      <c r="F39">
        <f t="shared" si="132"/>
        <v>0</v>
      </c>
      <c r="G39">
        <f t="shared" si="117"/>
        <v>6</v>
      </c>
      <c r="H39">
        <f t="shared" si="118"/>
        <v>59</v>
      </c>
      <c r="I39">
        <f t="shared" si="119"/>
        <v>53</v>
      </c>
      <c r="J39">
        <f t="shared" si="120"/>
        <v>8.2476505920824715E+90</v>
      </c>
      <c r="K39">
        <f t="shared" si="121"/>
        <v>720</v>
      </c>
      <c r="L39">
        <f t="shared" si="122"/>
        <v>1</v>
      </c>
      <c r="M39">
        <f>FACT(E39-F39)</f>
        <v>720</v>
      </c>
      <c r="N39">
        <f t="shared" si="123"/>
        <v>1.3868311854568981E+80</v>
      </c>
      <c r="O39">
        <f t="shared" si="124"/>
        <v>4.274883284060024E+69</v>
      </c>
      <c r="P39">
        <f t="shared" si="125"/>
        <v>1</v>
      </c>
      <c r="Q39">
        <f t="shared" si="126"/>
        <v>45057474.000000007</v>
      </c>
      <c r="R39">
        <f t="shared" si="127"/>
        <v>82598880.00000003</v>
      </c>
      <c r="S39" s="11">
        <f t="shared" si="128"/>
        <v>0.54549739657486873</v>
      </c>
      <c r="T39" s="1">
        <f t="shared" si="129"/>
        <v>1.8331893172706488</v>
      </c>
      <c r="U39" s="1">
        <f t="shared" ref="U39:V39" si="143">U29</f>
        <v>0</v>
      </c>
      <c r="V39" s="9">
        <f t="shared" si="143"/>
        <v>0</v>
      </c>
      <c r="W39" s="6">
        <f>IFERROR(VLOOKUP(V39,Calculations!$A$10:$E$12,5,FALSE)*U39,0)</f>
        <v>0</v>
      </c>
      <c r="X39" s="8">
        <f t="shared" si="134"/>
        <v>0</v>
      </c>
      <c r="Y39" s="14">
        <f t="shared" si="130"/>
        <v>82598880.00000003</v>
      </c>
      <c r="Z39" s="5">
        <f t="shared" si="131"/>
        <v>45057474.000000007</v>
      </c>
      <c r="AA39" s="1">
        <f t="shared" si="135"/>
        <v>112643685.00000001</v>
      </c>
      <c r="AB39" s="1">
        <f t="shared" si="139"/>
        <v>0</v>
      </c>
      <c r="AC39" s="1">
        <f t="shared" si="136"/>
        <v>112643685.00000001</v>
      </c>
    </row>
    <row r="40" spans="1:29" ht="17" thickBot="1" x14ac:dyDescent="0.25">
      <c r="B40" s="27"/>
      <c r="C40" s="16" t="s">
        <v>44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9">
        <f>SUM(S33:S36)</f>
        <v>8.186551682056703E-3</v>
      </c>
      <c r="T40" s="16"/>
      <c r="U40" s="17"/>
      <c r="V40" s="17"/>
      <c r="W40" s="16"/>
      <c r="X40" s="16"/>
      <c r="Y40" s="16"/>
      <c r="Z40" s="16"/>
      <c r="AA40" s="17">
        <f>SUM(AA33:AA39)</f>
        <v>206497200.00000006</v>
      </c>
      <c r="AB40" s="17">
        <f>SUM(AB33:AB39)</f>
        <v>226286405.53757912</v>
      </c>
      <c r="AC40" s="17">
        <f>SUM(AC33:AC39)</f>
        <v>-19789205.537579089</v>
      </c>
    </row>
    <row r="41" spans="1:29" ht="17" thickTop="1" x14ac:dyDescent="0.2">
      <c r="B41" s="12"/>
      <c r="C41" s="3">
        <f>AC41</f>
        <v>-9.5832803241782866E-2</v>
      </c>
      <c r="V41" s="1"/>
      <c r="AA41" s="1"/>
      <c r="AB41" t="s">
        <v>45</v>
      </c>
      <c r="AC41" s="18">
        <f>AC40/AA40</f>
        <v>-9.5832803241782866E-2</v>
      </c>
    </row>
  </sheetData>
  <mergeCells count="5">
    <mergeCell ref="B33:B40"/>
    <mergeCell ref="A2:A30"/>
    <mergeCell ref="B3:B10"/>
    <mergeCell ref="B13:B20"/>
    <mergeCell ref="B23:B3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F651-8BE8-D849-A8D6-9BDE74DBCEFB}">
  <dimension ref="A1:AD41"/>
  <sheetViews>
    <sheetView topLeftCell="K1" workbookViewId="0">
      <selection activeCell="U5" sqref="U5"/>
    </sheetView>
  </sheetViews>
  <sheetFormatPr baseColWidth="10" defaultRowHeight="16" x14ac:dyDescent="0.2"/>
  <cols>
    <col min="1" max="1" width="8.83203125" bestFit="1" customWidth="1"/>
    <col min="2" max="2" width="5.1640625" bestFit="1" customWidth="1"/>
    <col min="3" max="3" width="8.83203125" bestFit="1" customWidth="1"/>
    <col min="4" max="5" width="9.1640625" bestFit="1" customWidth="1"/>
    <col min="6" max="6" width="11.33203125" bestFit="1" customWidth="1"/>
    <col min="7" max="7" width="5.33203125" bestFit="1" customWidth="1"/>
    <col min="8" max="8" width="5.5" bestFit="1" customWidth="1"/>
    <col min="9" max="9" width="10.5" bestFit="1" customWidth="1"/>
    <col min="10" max="10" width="12.1640625" bestFit="1" customWidth="1"/>
    <col min="11" max="12" width="5.1640625" bestFit="1" customWidth="1"/>
    <col min="13" max="13" width="7.1640625" bestFit="1" customWidth="1"/>
    <col min="14" max="14" width="12.1640625" bestFit="1" customWidth="1"/>
    <col min="15" max="15" width="12.5" bestFit="1" customWidth="1"/>
    <col min="16" max="16" width="11.6640625" bestFit="1" customWidth="1"/>
    <col min="17" max="17" width="24.6640625" bestFit="1" customWidth="1"/>
    <col min="18" max="18" width="12.1640625" bestFit="1" customWidth="1"/>
    <col min="19" max="19" width="9.83203125" bestFit="1" customWidth="1"/>
    <col min="20" max="20" width="17.6640625" bestFit="1" customWidth="1"/>
    <col min="21" max="21" width="11.5" style="1" bestFit="1" customWidth="1"/>
    <col min="22" max="22" width="9.5" bestFit="1" customWidth="1"/>
    <col min="23" max="23" width="14" bestFit="1" customWidth="1"/>
    <col min="24" max="25" width="15" bestFit="1" customWidth="1"/>
    <col min="26" max="26" width="14" bestFit="1" customWidth="1"/>
    <col min="27" max="27" width="18.6640625" bestFit="1" customWidth="1"/>
    <col min="28" max="28" width="17.6640625" bestFit="1" customWidth="1"/>
    <col min="29" max="29" width="18.6640625" bestFit="1" customWidth="1"/>
  </cols>
  <sheetData>
    <row r="1" spans="1:30" x14ac:dyDescent="0.2">
      <c r="A1" t="s">
        <v>9</v>
      </c>
    </row>
    <row r="2" spans="1:30" s="10" customFormat="1" ht="68" x14ac:dyDescent="0.2">
      <c r="A2" s="27"/>
      <c r="B2" s="12" t="s">
        <v>46</v>
      </c>
      <c r="C2" s="10" t="s">
        <v>0</v>
      </c>
      <c r="D2" s="10" t="s">
        <v>19</v>
      </c>
      <c r="E2" s="10" t="s">
        <v>20</v>
      </c>
      <c r="F2" s="10" t="s">
        <v>21</v>
      </c>
      <c r="G2" s="10" t="s">
        <v>26</v>
      </c>
      <c r="H2" s="10" t="s">
        <v>27</v>
      </c>
      <c r="I2" s="10" t="s">
        <v>32</v>
      </c>
      <c r="J2" s="10" t="s">
        <v>23</v>
      </c>
      <c r="K2" s="10" t="s">
        <v>22</v>
      </c>
      <c r="L2" s="10" t="s">
        <v>24</v>
      </c>
      <c r="M2" s="10" t="s">
        <v>25</v>
      </c>
      <c r="N2" s="10" t="s">
        <v>30</v>
      </c>
      <c r="O2" s="10" t="s">
        <v>31</v>
      </c>
      <c r="P2" s="10" t="s">
        <v>28</v>
      </c>
      <c r="Q2" s="10" t="s">
        <v>29</v>
      </c>
      <c r="R2" s="10" t="s">
        <v>33</v>
      </c>
      <c r="S2" s="10" t="s">
        <v>50</v>
      </c>
      <c r="T2" s="10" t="s">
        <v>34</v>
      </c>
      <c r="U2" s="15" t="s">
        <v>36</v>
      </c>
      <c r="V2" s="10" t="s">
        <v>49</v>
      </c>
      <c r="W2" s="10" t="s">
        <v>37</v>
      </c>
      <c r="X2" s="10" t="s">
        <v>38</v>
      </c>
      <c r="Y2" s="10" t="s">
        <v>39</v>
      </c>
      <c r="Z2" s="10" t="s">
        <v>40</v>
      </c>
      <c r="AA2" s="15" t="s">
        <v>41</v>
      </c>
      <c r="AB2" s="15" t="s">
        <v>42</v>
      </c>
      <c r="AC2" s="15" t="s">
        <v>43</v>
      </c>
    </row>
    <row r="3" spans="1:30" x14ac:dyDescent="0.2">
      <c r="A3" s="27"/>
      <c r="B3" s="27">
        <v>20</v>
      </c>
      <c r="C3" t="s">
        <v>4</v>
      </c>
      <c r="D3" s="22">
        <v>75</v>
      </c>
      <c r="E3" s="22">
        <v>6</v>
      </c>
      <c r="F3">
        <f>E3</f>
        <v>6</v>
      </c>
      <c r="G3">
        <f>E3-F3</f>
        <v>0</v>
      </c>
      <c r="H3">
        <f>D3-E3</f>
        <v>69</v>
      </c>
      <c r="I3">
        <f>H3-G3</f>
        <v>69</v>
      </c>
      <c r="J3">
        <f t="shared" ref="J3:O8" si="0">FACT(D3)</f>
        <v>2.4809140811395404E+109</v>
      </c>
      <c r="K3">
        <f t="shared" si="0"/>
        <v>720</v>
      </c>
      <c r="L3">
        <f t="shared" si="0"/>
        <v>720</v>
      </c>
      <c r="M3">
        <f t="shared" si="0"/>
        <v>1</v>
      </c>
      <c r="N3">
        <f t="shared" si="0"/>
        <v>1.7112245242814127E+98</v>
      </c>
      <c r="O3">
        <f t="shared" si="0"/>
        <v>1.7112245242814127E+98</v>
      </c>
      <c r="P3">
        <f>K3/(L3*M3)</f>
        <v>1</v>
      </c>
      <c r="Q3">
        <f>N3/(M3*O3)</f>
        <v>1</v>
      </c>
      <c r="R3">
        <f>J3/(K3*N3)</f>
        <v>201359550.00000009</v>
      </c>
      <c r="S3" s="11">
        <f>(P3*Q3)/R3</f>
        <v>4.9662407370298529E-9</v>
      </c>
      <c r="T3" s="1">
        <f>1/S3</f>
        <v>201359550.00000009</v>
      </c>
      <c r="U3" s="26">
        <v>10000</v>
      </c>
      <c r="V3" s="24" t="s">
        <v>3</v>
      </c>
      <c r="W3" s="6">
        <f>IFERROR(VLOOKUP(V3,Calculations!$A$10:$E$12,5,FALSE)*U3,0)</f>
        <v>33181818.18182284</v>
      </c>
      <c r="X3" s="8">
        <f>S3*W3</f>
        <v>0.16478889718328643</v>
      </c>
      <c r="Y3" s="14">
        <f t="shared" ref="Y3:Y9" si="1">R3</f>
        <v>201359550.00000009</v>
      </c>
      <c r="Z3" s="5">
        <f t="shared" ref="Z3:Z9" si="2">Y3*S3</f>
        <v>1</v>
      </c>
      <c r="AA3" s="1">
        <f>Z3*$B$3</f>
        <v>20</v>
      </c>
      <c r="AB3" s="1">
        <f>W3*Z3</f>
        <v>33181818.18182284</v>
      </c>
      <c r="AC3" s="1">
        <f>AA3-AB3</f>
        <v>-33181798.18182284</v>
      </c>
      <c r="AD3" s="6"/>
    </row>
    <row r="4" spans="1:30" x14ac:dyDescent="0.2">
      <c r="A4" s="27"/>
      <c r="B4" s="27"/>
      <c r="C4" t="s">
        <v>5</v>
      </c>
      <c r="D4">
        <f>D3</f>
        <v>75</v>
      </c>
      <c r="E4">
        <f>E3</f>
        <v>6</v>
      </c>
      <c r="F4">
        <f>F3-1</f>
        <v>5</v>
      </c>
      <c r="G4">
        <f t="shared" ref="G4:G8" si="3">E4-F4</f>
        <v>1</v>
      </c>
      <c r="H4">
        <f t="shared" ref="H4:H8" si="4">D4-E4</f>
        <v>69</v>
      </c>
      <c r="I4">
        <f t="shared" ref="I4:I8" si="5">H4-G4</f>
        <v>68</v>
      </c>
      <c r="J4">
        <f t="shared" si="0"/>
        <v>2.4809140811395404E+109</v>
      </c>
      <c r="K4">
        <f t="shared" si="0"/>
        <v>720</v>
      </c>
      <c r="L4">
        <f t="shared" si="0"/>
        <v>120</v>
      </c>
      <c r="M4">
        <f>FACT(E4-F4)</f>
        <v>1</v>
      </c>
      <c r="N4">
        <f t="shared" si="0"/>
        <v>1.7112245242814127E+98</v>
      </c>
      <c r="O4">
        <f t="shared" si="0"/>
        <v>2.4800355424368301E+96</v>
      </c>
      <c r="P4">
        <f t="shared" ref="P4:P8" si="6">K4/(L4*M4)</f>
        <v>6</v>
      </c>
      <c r="Q4">
        <f t="shared" ref="Q4:Q8" si="7">N4/(M4*O4)</f>
        <v>69</v>
      </c>
      <c r="R4">
        <f t="shared" ref="R4:R8" si="8">J4/(K4*N4)</f>
        <v>201359550.00000009</v>
      </c>
      <c r="S4" s="11">
        <f t="shared" ref="S4:S8" si="9">(P4*Q4)/R4</f>
        <v>2.0560236651303593E-6</v>
      </c>
      <c r="T4" s="1">
        <f t="shared" ref="T4:T8" si="10">1/S4</f>
        <v>486375.72463768133</v>
      </c>
      <c r="U4" s="26">
        <v>2500</v>
      </c>
      <c r="V4" s="24" t="s">
        <v>2</v>
      </c>
      <c r="W4" s="6">
        <f>IFERROR(VLOOKUP(V4,Calculations!$A$10:$E$12,5,FALSE)*U4,0)</f>
        <v>1180746.695705374</v>
      </c>
      <c r="X4" s="8">
        <f t="shared" ref="X4:X9" si="11">S4*W4</f>
        <v>2.4276431488947243</v>
      </c>
      <c r="Y4" s="14">
        <f t="shared" si="1"/>
        <v>201359550.00000009</v>
      </c>
      <c r="Z4" s="5">
        <f t="shared" si="2"/>
        <v>414</v>
      </c>
      <c r="AA4" s="1">
        <f>Z4*$B$3</f>
        <v>8280</v>
      </c>
      <c r="AB4" s="1">
        <f>W4*Z4</f>
        <v>488829132.02202481</v>
      </c>
      <c r="AC4" s="1">
        <f t="shared" ref="AC4:AC8" si="12">AA4-AB4</f>
        <v>-488820852.02202481</v>
      </c>
    </row>
    <row r="5" spans="1:30" x14ac:dyDescent="0.2">
      <c r="A5" s="27"/>
      <c r="B5" s="27"/>
      <c r="C5" t="s">
        <v>6</v>
      </c>
      <c r="D5">
        <f t="shared" ref="D5:E9" si="13">D4</f>
        <v>75</v>
      </c>
      <c r="E5">
        <f t="shared" si="13"/>
        <v>6</v>
      </c>
      <c r="F5">
        <f t="shared" ref="F5:F9" si="14">F4-1</f>
        <v>4</v>
      </c>
      <c r="G5">
        <f t="shared" si="3"/>
        <v>2</v>
      </c>
      <c r="H5">
        <f t="shared" si="4"/>
        <v>69</v>
      </c>
      <c r="I5">
        <f t="shared" si="5"/>
        <v>67</v>
      </c>
      <c r="J5">
        <f t="shared" si="0"/>
        <v>2.4809140811395404E+109</v>
      </c>
      <c r="K5">
        <f t="shared" si="0"/>
        <v>720</v>
      </c>
      <c r="L5">
        <f t="shared" si="0"/>
        <v>24</v>
      </c>
      <c r="M5">
        <f>FACT(E5-F5)</f>
        <v>2</v>
      </c>
      <c r="N5">
        <f t="shared" si="0"/>
        <v>1.7112245242814127E+98</v>
      </c>
      <c r="O5">
        <f t="shared" si="0"/>
        <v>3.6471110918188705E+94</v>
      </c>
      <c r="P5">
        <f t="shared" si="6"/>
        <v>15</v>
      </c>
      <c r="Q5">
        <f t="shared" si="7"/>
        <v>2345.9999999999982</v>
      </c>
      <c r="R5">
        <f t="shared" si="8"/>
        <v>201359550.00000009</v>
      </c>
      <c r="S5" s="11">
        <f t="shared" si="9"/>
        <v>1.7476201153608038E-4</v>
      </c>
      <c r="T5" s="1">
        <f t="shared" si="10"/>
        <v>5722.0673486786091</v>
      </c>
      <c r="U5" s="26">
        <v>200</v>
      </c>
      <c r="V5" s="24" t="s">
        <v>1</v>
      </c>
      <c r="W5" s="6">
        <f>IFERROR(VLOOKUP(V5,Calculations!$A$10:$E$12,5,FALSE)*U5,0)</f>
        <v>21721.622078855471</v>
      </c>
      <c r="X5" s="8">
        <f t="shared" si="11"/>
        <v>3.7961143683273182</v>
      </c>
      <c r="Y5" s="14">
        <f t="shared" si="1"/>
        <v>201359550.00000009</v>
      </c>
      <c r="Z5" s="5">
        <f t="shared" si="2"/>
        <v>35189.999999999971</v>
      </c>
      <c r="AA5" s="1">
        <f>Z5*$B$3</f>
        <v>703799.99999999942</v>
      </c>
      <c r="AB5" s="1">
        <f>W5*Z5</f>
        <v>764383880.95492339</v>
      </c>
      <c r="AC5" s="1">
        <f t="shared" si="12"/>
        <v>-763680080.95492339</v>
      </c>
    </row>
    <row r="6" spans="1:30" x14ac:dyDescent="0.2">
      <c r="A6" s="27"/>
      <c r="B6" s="27"/>
      <c r="C6" t="s">
        <v>7</v>
      </c>
      <c r="D6">
        <f t="shared" si="13"/>
        <v>75</v>
      </c>
      <c r="E6">
        <f t="shared" si="13"/>
        <v>6</v>
      </c>
      <c r="F6">
        <f t="shared" si="14"/>
        <v>3</v>
      </c>
      <c r="G6">
        <f t="shared" si="3"/>
        <v>3</v>
      </c>
      <c r="H6">
        <f t="shared" si="4"/>
        <v>69</v>
      </c>
      <c r="I6">
        <f t="shared" si="5"/>
        <v>66</v>
      </c>
      <c r="J6">
        <f t="shared" si="0"/>
        <v>2.4809140811395404E+109</v>
      </c>
      <c r="K6">
        <f t="shared" si="0"/>
        <v>720</v>
      </c>
      <c r="L6">
        <f t="shared" si="0"/>
        <v>6</v>
      </c>
      <c r="M6">
        <f>FACT(E6-F6)</f>
        <v>6</v>
      </c>
      <c r="N6">
        <f t="shared" si="0"/>
        <v>1.7112245242814127E+98</v>
      </c>
      <c r="O6">
        <f t="shared" si="0"/>
        <v>5.4434493907744319E+92</v>
      </c>
      <c r="P6">
        <f t="shared" si="6"/>
        <v>20</v>
      </c>
      <c r="Q6">
        <f t="shared" si="7"/>
        <v>52393.999999999978</v>
      </c>
      <c r="R6">
        <f t="shared" si="8"/>
        <v>201359550.00000009</v>
      </c>
      <c r="S6" s="11">
        <f t="shared" si="9"/>
        <v>5.2040243435188399E-3</v>
      </c>
      <c r="T6" s="1">
        <f t="shared" si="10"/>
        <v>192.15897812726666</v>
      </c>
      <c r="U6" s="26">
        <v>0</v>
      </c>
      <c r="V6" s="24"/>
      <c r="W6" s="6">
        <f>IFERROR(VLOOKUP(V6,Calculations!$A$10:$E$12,5,FALSE)*U6,0)</f>
        <v>0</v>
      </c>
      <c r="X6" s="8">
        <f t="shared" si="11"/>
        <v>0</v>
      </c>
      <c r="Y6" s="14">
        <f t="shared" si="1"/>
        <v>201359550.00000009</v>
      </c>
      <c r="Z6" s="5">
        <f t="shared" si="2"/>
        <v>1047879.9999999995</v>
      </c>
      <c r="AA6" s="1">
        <f>Z6*$B$3</f>
        <v>20957599.999999993</v>
      </c>
      <c r="AB6" s="1">
        <f t="shared" ref="AB6:AB8" si="15">W6*Z6</f>
        <v>0</v>
      </c>
      <c r="AC6" s="1">
        <f t="shared" si="12"/>
        <v>20957599.999999993</v>
      </c>
    </row>
    <row r="7" spans="1:30" x14ac:dyDescent="0.2">
      <c r="A7" s="27"/>
      <c r="B7" s="27"/>
      <c r="C7" t="s">
        <v>8</v>
      </c>
      <c r="D7">
        <f t="shared" si="13"/>
        <v>75</v>
      </c>
      <c r="E7">
        <f t="shared" si="13"/>
        <v>6</v>
      </c>
      <c r="F7">
        <f t="shared" si="14"/>
        <v>2</v>
      </c>
      <c r="G7">
        <f t="shared" si="3"/>
        <v>4</v>
      </c>
      <c r="H7">
        <f t="shared" si="4"/>
        <v>69</v>
      </c>
      <c r="I7">
        <f t="shared" si="5"/>
        <v>65</v>
      </c>
      <c r="J7">
        <f t="shared" si="0"/>
        <v>2.4809140811395404E+109</v>
      </c>
      <c r="K7">
        <f t="shared" si="0"/>
        <v>720</v>
      </c>
      <c r="L7">
        <f t="shared" si="0"/>
        <v>2</v>
      </c>
      <c r="M7">
        <f>FACT(E7-F7)</f>
        <v>24</v>
      </c>
      <c r="N7">
        <f t="shared" si="0"/>
        <v>1.7112245242814127E+98</v>
      </c>
      <c r="O7">
        <f t="shared" si="0"/>
        <v>8.2476505920824715E+90</v>
      </c>
      <c r="P7">
        <f t="shared" si="6"/>
        <v>15</v>
      </c>
      <c r="Q7">
        <f t="shared" si="7"/>
        <v>864500.99999999965</v>
      </c>
      <c r="R7">
        <f t="shared" si="8"/>
        <v>201359550.00000009</v>
      </c>
      <c r="S7" s="11">
        <f t="shared" si="9"/>
        <v>6.4399801251045649E-2</v>
      </c>
      <c r="T7" s="1">
        <f t="shared" si="10"/>
        <v>15.527998232506395</v>
      </c>
      <c r="U7" s="26">
        <v>0</v>
      </c>
      <c r="V7" s="24"/>
      <c r="W7" s="6">
        <f>IFERROR(VLOOKUP(V7,Calculations!$A$10:$E$12,5,FALSE)*U7,0)</f>
        <v>0</v>
      </c>
      <c r="X7" s="8">
        <f t="shared" si="11"/>
        <v>0</v>
      </c>
      <c r="Y7" s="14">
        <f t="shared" si="1"/>
        <v>201359550.00000009</v>
      </c>
      <c r="Z7" s="5">
        <f t="shared" si="2"/>
        <v>12967514.999999994</v>
      </c>
      <c r="AA7" s="1">
        <f>Z7*$B$3</f>
        <v>259350299.99999988</v>
      </c>
      <c r="AB7" s="1">
        <f t="shared" si="15"/>
        <v>0</v>
      </c>
      <c r="AC7" s="1">
        <f t="shared" si="12"/>
        <v>259350299.99999988</v>
      </c>
    </row>
    <row r="8" spans="1:30" x14ac:dyDescent="0.2">
      <c r="A8" s="27"/>
      <c r="B8" s="27"/>
      <c r="C8" t="s">
        <v>47</v>
      </c>
      <c r="D8">
        <f t="shared" si="13"/>
        <v>75</v>
      </c>
      <c r="E8">
        <f t="shared" si="13"/>
        <v>6</v>
      </c>
      <c r="F8">
        <f t="shared" si="14"/>
        <v>1</v>
      </c>
      <c r="G8">
        <f t="shared" si="3"/>
        <v>5</v>
      </c>
      <c r="H8">
        <f t="shared" si="4"/>
        <v>69</v>
      </c>
      <c r="I8">
        <f t="shared" si="5"/>
        <v>64</v>
      </c>
      <c r="J8">
        <f t="shared" si="0"/>
        <v>2.4809140811395404E+109</v>
      </c>
      <c r="K8">
        <f t="shared" si="0"/>
        <v>720</v>
      </c>
      <c r="L8">
        <f t="shared" si="0"/>
        <v>1</v>
      </c>
      <c r="M8">
        <f t="shared" ref="M8" si="16">FACT(E8-F8)</f>
        <v>120</v>
      </c>
      <c r="N8">
        <f t="shared" si="0"/>
        <v>1.7112245242814127E+98</v>
      </c>
      <c r="O8">
        <f t="shared" si="0"/>
        <v>1.2688693218588414E+89</v>
      </c>
      <c r="P8">
        <f t="shared" si="6"/>
        <v>6</v>
      </c>
      <c r="Q8">
        <f t="shared" si="7"/>
        <v>11238512.999999998</v>
      </c>
      <c r="R8">
        <f t="shared" si="8"/>
        <v>201359550.00000009</v>
      </c>
      <c r="S8" s="11">
        <f t="shared" si="9"/>
        <v>0.33487896650543741</v>
      </c>
      <c r="T8" s="1">
        <f t="shared" si="10"/>
        <v>2.9861535062512297</v>
      </c>
      <c r="U8" s="26">
        <v>0</v>
      </c>
      <c r="V8" s="24"/>
      <c r="W8" s="6">
        <f>IFERROR(VLOOKUP(V8,Calculations!$A$10:$E$12,5,FALSE)*U8,0)</f>
        <v>0</v>
      </c>
      <c r="X8" s="8">
        <f t="shared" si="11"/>
        <v>0</v>
      </c>
      <c r="Y8" s="14">
        <f t="shared" si="1"/>
        <v>201359550.00000009</v>
      </c>
      <c r="Z8" s="5">
        <f t="shared" si="2"/>
        <v>67431077.999999985</v>
      </c>
      <c r="AA8" s="1">
        <f t="shared" ref="AA8" si="17">Z8*$B$3</f>
        <v>1348621559.9999998</v>
      </c>
      <c r="AB8" s="1">
        <f t="shared" si="15"/>
        <v>0</v>
      </c>
      <c r="AC8" s="1">
        <f t="shared" si="12"/>
        <v>1348621559.9999998</v>
      </c>
    </row>
    <row r="9" spans="1:30" x14ac:dyDescent="0.2">
      <c r="A9" s="27"/>
      <c r="B9" s="27"/>
      <c r="C9" t="s">
        <v>48</v>
      </c>
      <c r="D9">
        <f t="shared" si="13"/>
        <v>75</v>
      </c>
      <c r="E9">
        <f t="shared" si="13"/>
        <v>6</v>
      </c>
      <c r="F9">
        <f t="shared" si="14"/>
        <v>0</v>
      </c>
      <c r="G9">
        <f t="shared" ref="G9" si="18">E9-F9</f>
        <v>6</v>
      </c>
      <c r="H9">
        <f t="shared" ref="H9" si="19">D9-E9</f>
        <v>69</v>
      </c>
      <c r="I9">
        <f t="shared" ref="I9" si="20">H9-G9</f>
        <v>63</v>
      </c>
      <c r="J9">
        <f t="shared" ref="J9" si="21">FACT(D9)</f>
        <v>2.4809140811395404E+109</v>
      </c>
      <c r="K9">
        <f t="shared" ref="K9" si="22">FACT(E9)</f>
        <v>720</v>
      </c>
      <c r="L9">
        <f t="shared" ref="L9" si="23">FACT(F9)</f>
        <v>1</v>
      </c>
      <c r="M9">
        <f t="shared" ref="M9" si="24">FACT(E9-F9)</f>
        <v>720</v>
      </c>
      <c r="N9">
        <f t="shared" ref="N9" si="25">FACT(H9)</f>
        <v>1.7112245242814127E+98</v>
      </c>
      <c r="O9">
        <f t="shared" ref="O9" si="26">FACT(I9)</f>
        <v>1.9826083154044396E+87</v>
      </c>
      <c r="P9">
        <f t="shared" ref="P9" si="27">K9/(L9*M9)</f>
        <v>1</v>
      </c>
      <c r="Q9">
        <f t="shared" ref="Q9" si="28">N9/(M9*O9)</f>
        <v>119877471.99999999</v>
      </c>
      <c r="R9">
        <f t="shared" ref="R9" si="29">J9/(K9*N9)</f>
        <v>201359550.00000009</v>
      </c>
      <c r="S9" s="11">
        <f t="shared" ref="S9" si="30">(P9*Q9)/R9</f>
        <v>0.59534038489855545</v>
      </c>
      <c r="T9" s="1">
        <f t="shared" ref="T9" si="31">1/S9</f>
        <v>1.6797113472663165</v>
      </c>
      <c r="U9" s="26">
        <v>0</v>
      </c>
      <c r="V9" s="24"/>
      <c r="W9" s="6">
        <f>IFERROR(VLOOKUP(V9,Calculations!$A$10:$E$12,5,FALSE)*U9,0)</f>
        <v>0</v>
      </c>
      <c r="X9" s="8">
        <f t="shared" si="11"/>
        <v>0</v>
      </c>
      <c r="Y9" s="14">
        <f t="shared" si="1"/>
        <v>201359550.00000009</v>
      </c>
      <c r="Z9" s="5">
        <f t="shared" si="2"/>
        <v>119877471.99999997</v>
      </c>
      <c r="AA9" s="1">
        <f t="shared" ref="AA9" si="32">Z9*$B$3</f>
        <v>2397549439.9999995</v>
      </c>
      <c r="AB9" s="1">
        <f t="shared" ref="AB9" si="33">W9*Z9</f>
        <v>0</v>
      </c>
      <c r="AC9" s="1">
        <f t="shared" ref="AC9" si="34">AA9-AB9</f>
        <v>2397549439.9999995</v>
      </c>
    </row>
    <row r="10" spans="1:30" ht="17" thickBot="1" x14ac:dyDescent="0.25">
      <c r="A10" s="27"/>
      <c r="B10" s="27"/>
      <c r="C10" s="16" t="s">
        <v>44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>
        <f>SUM(S3:S7)</f>
        <v>6.9780648596006439E-2</v>
      </c>
      <c r="T10" s="16"/>
      <c r="U10" s="17"/>
      <c r="V10" s="17"/>
      <c r="W10" s="16"/>
      <c r="X10" s="16"/>
      <c r="Y10" s="16"/>
      <c r="Z10" s="16"/>
      <c r="AA10" s="17">
        <f>SUM(AA3:AA9)</f>
        <v>4027190999.999999</v>
      </c>
      <c r="AB10" s="17">
        <f>SUM(AB3:AB9)</f>
        <v>1286394831.158771</v>
      </c>
      <c r="AC10" s="17">
        <f>SUM(AC3:AC9)</f>
        <v>2740796168.841228</v>
      </c>
    </row>
    <row r="11" spans="1:30" ht="17" thickTop="1" x14ac:dyDescent="0.2">
      <c r="A11" s="27"/>
      <c r="B11" s="12"/>
      <c r="C11" s="3">
        <f>AC11</f>
        <v>0.68057267927973331</v>
      </c>
      <c r="T11" s="6"/>
      <c r="W11" s="6"/>
      <c r="AA11" s="1"/>
      <c r="AB11" t="s">
        <v>45</v>
      </c>
      <c r="AC11" s="18">
        <f>AC10/AA10</f>
        <v>0.68057267927973331</v>
      </c>
      <c r="AD11" s="2"/>
    </row>
    <row r="12" spans="1:30" s="10" customFormat="1" ht="68" x14ac:dyDescent="0.2">
      <c r="A12" s="27"/>
      <c r="B12" s="12" t="s">
        <v>46</v>
      </c>
      <c r="C12" s="10" t="s">
        <v>0</v>
      </c>
      <c r="D12" s="10" t="s">
        <v>19</v>
      </c>
      <c r="E12" s="10" t="s">
        <v>20</v>
      </c>
      <c r="F12" s="10" t="s">
        <v>21</v>
      </c>
      <c r="G12" s="10" t="s">
        <v>26</v>
      </c>
      <c r="H12" s="10" t="s">
        <v>27</v>
      </c>
      <c r="I12" s="10" t="s">
        <v>32</v>
      </c>
      <c r="J12" s="10" t="s">
        <v>23</v>
      </c>
      <c r="K12" s="10" t="s">
        <v>22</v>
      </c>
      <c r="L12" s="10" t="s">
        <v>24</v>
      </c>
      <c r="M12" s="10" t="s">
        <v>25</v>
      </c>
      <c r="N12" s="10" t="s">
        <v>30</v>
      </c>
      <c r="O12" s="10" t="s">
        <v>31</v>
      </c>
      <c r="P12" s="10" t="s">
        <v>28</v>
      </c>
      <c r="Q12" s="10" t="s">
        <v>29</v>
      </c>
      <c r="R12" s="10" t="s">
        <v>33</v>
      </c>
      <c r="S12" s="10" t="s">
        <v>50</v>
      </c>
      <c r="T12" s="10" t="s">
        <v>34</v>
      </c>
      <c r="U12" s="15" t="s">
        <v>36</v>
      </c>
      <c r="V12" s="10" t="s">
        <v>49</v>
      </c>
      <c r="W12" s="10" t="s">
        <v>37</v>
      </c>
      <c r="X12" s="10" t="s">
        <v>38</v>
      </c>
      <c r="Y12" s="10" t="s">
        <v>39</v>
      </c>
      <c r="Z12" s="10" t="s">
        <v>40</v>
      </c>
      <c r="AA12" s="15" t="s">
        <v>41</v>
      </c>
      <c r="AB12" s="15" t="s">
        <v>42</v>
      </c>
      <c r="AC12" s="15" t="s">
        <v>43</v>
      </c>
    </row>
    <row r="13" spans="1:30" x14ac:dyDescent="0.2">
      <c r="A13" s="27"/>
      <c r="B13" s="27">
        <v>10</v>
      </c>
      <c r="C13" t="s">
        <v>4</v>
      </c>
      <c r="D13">
        <f t="shared" ref="D13:E19" si="35">D3</f>
        <v>75</v>
      </c>
      <c r="E13">
        <f t="shared" si="35"/>
        <v>6</v>
      </c>
      <c r="F13">
        <f>E13</f>
        <v>6</v>
      </c>
      <c r="G13">
        <f>E13-F13</f>
        <v>0</v>
      </c>
      <c r="H13">
        <f>D13-E13</f>
        <v>69</v>
      </c>
      <c r="I13">
        <f>H13-G13</f>
        <v>69</v>
      </c>
      <c r="J13">
        <f t="shared" ref="J13:J19" si="36">FACT(D13)</f>
        <v>2.4809140811395404E+109</v>
      </c>
      <c r="K13">
        <f t="shared" ref="K13:K19" si="37">FACT(E13)</f>
        <v>720</v>
      </c>
      <c r="L13">
        <f t="shared" ref="L13:L19" si="38">FACT(F13)</f>
        <v>720</v>
      </c>
      <c r="M13">
        <f t="shared" ref="M13" si="39">FACT(G13)</f>
        <v>1</v>
      </c>
      <c r="N13">
        <f t="shared" ref="N13:N19" si="40">FACT(H13)</f>
        <v>1.7112245242814127E+98</v>
      </c>
      <c r="O13">
        <f t="shared" ref="O13:O19" si="41">FACT(I13)</f>
        <v>1.7112245242814127E+98</v>
      </c>
      <c r="P13">
        <f>K13/(L13*M13)</f>
        <v>1</v>
      </c>
      <c r="Q13">
        <f>N13/(M13*O13)</f>
        <v>1</v>
      </c>
      <c r="R13">
        <f>J13/(K13*N13)</f>
        <v>201359550.00000009</v>
      </c>
      <c r="S13" s="11">
        <f>(P13*Q13)/R13</f>
        <v>4.9662407370298529E-9</v>
      </c>
      <c r="T13" s="1">
        <f>1/S13</f>
        <v>201359550.00000009</v>
      </c>
      <c r="U13" s="1">
        <f t="shared" ref="U13:V19" si="42">U3</f>
        <v>10000</v>
      </c>
      <c r="V13" s="9" t="str">
        <f t="shared" si="42"/>
        <v>Daily</v>
      </c>
      <c r="W13" s="6">
        <f>IFERROR(VLOOKUP(V13,Calculations!$A$10:$E$12,5,FALSE)*U13,0)</f>
        <v>33181818.18182284</v>
      </c>
      <c r="X13" s="8">
        <f>S13*W13</f>
        <v>0.16478889718328643</v>
      </c>
      <c r="Y13" s="14">
        <f t="shared" ref="Y13:Y19" si="43">R13</f>
        <v>201359550.00000009</v>
      </c>
      <c r="Z13" s="5">
        <f t="shared" ref="Z13:Z19" si="44">Y13*S13</f>
        <v>1</v>
      </c>
      <c r="AA13" s="1">
        <f>Z13*$B$13</f>
        <v>10</v>
      </c>
      <c r="AB13" s="1">
        <f>W13*Z13</f>
        <v>33181818.18182284</v>
      </c>
      <c r="AC13" s="1">
        <f>AA13-AB13</f>
        <v>-33181808.18182284</v>
      </c>
      <c r="AD13" s="6"/>
    </row>
    <row r="14" spans="1:30" x14ac:dyDescent="0.2">
      <c r="A14" s="27"/>
      <c r="B14" s="27"/>
      <c r="C14" t="s">
        <v>5</v>
      </c>
      <c r="D14">
        <f t="shared" si="35"/>
        <v>75</v>
      </c>
      <c r="E14">
        <f t="shared" si="35"/>
        <v>6</v>
      </c>
      <c r="F14">
        <f>F13-1</f>
        <v>5</v>
      </c>
      <c r="G14">
        <f t="shared" ref="G14:G19" si="45">E14-F14</f>
        <v>1</v>
      </c>
      <c r="H14">
        <f t="shared" ref="H14:H19" si="46">D14-E14</f>
        <v>69</v>
      </c>
      <c r="I14">
        <f t="shared" ref="I14:I19" si="47">H14-G14</f>
        <v>68</v>
      </c>
      <c r="J14">
        <f t="shared" si="36"/>
        <v>2.4809140811395404E+109</v>
      </c>
      <c r="K14">
        <f t="shared" si="37"/>
        <v>720</v>
      </c>
      <c r="L14">
        <f t="shared" si="38"/>
        <v>120</v>
      </c>
      <c r="M14">
        <f>FACT(E14-F14)</f>
        <v>1</v>
      </c>
      <c r="N14">
        <f t="shared" si="40"/>
        <v>1.7112245242814127E+98</v>
      </c>
      <c r="O14">
        <f t="shared" si="41"/>
        <v>2.4800355424368301E+96</v>
      </c>
      <c r="P14">
        <f t="shared" ref="P14:P19" si="48">K14/(L14*M14)</f>
        <v>6</v>
      </c>
      <c r="Q14">
        <f t="shared" ref="Q14:Q19" si="49">N14/(M14*O14)</f>
        <v>69</v>
      </c>
      <c r="R14">
        <f t="shared" ref="R14:R19" si="50">J14/(K14*N14)</f>
        <v>201359550.00000009</v>
      </c>
      <c r="S14" s="11">
        <f t="shared" ref="S14:S19" si="51">(P14*Q14)/R14</f>
        <v>2.0560236651303593E-6</v>
      </c>
      <c r="T14" s="1">
        <f t="shared" ref="T14:T19" si="52">1/S14</f>
        <v>486375.72463768133</v>
      </c>
      <c r="U14" s="1">
        <f t="shared" si="42"/>
        <v>2500</v>
      </c>
      <c r="V14" s="9" t="str">
        <f t="shared" si="42"/>
        <v>Weekly</v>
      </c>
      <c r="W14" s="6">
        <f>IFERROR(VLOOKUP(V14,Calculations!$A$10:$E$12,5,FALSE)*U14,0)</f>
        <v>1180746.695705374</v>
      </c>
      <c r="X14" s="8">
        <f t="shared" ref="X14:X19" si="53">S14*W14</f>
        <v>2.4276431488947243</v>
      </c>
      <c r="Y14" s="14">
        <f t="shared" si="43"/>
        <v>201359550.00000009</v>
      </c>
      <c r="Z14" s="5">
        <f t="shared" si="44"/>
        <v>414</v>
      </c>
      <c r="AA14" s="1">
        <f t="shared" ref="AA14:AA19" si="54">Z14*$B$13</f>
        <v>4140</v>
      </c>
      <c r="AB14" s="1">
        <f>W14*Z14</f>
        <v>488829132.02202481</v>
      </c>
      <c r="AC14" s="1">
        <f t="shared" ref="AC14:AC19" si="55">AA14-AB14</f>
        <v>-488824992.02202481</v>
      </c>
    </row>
    <row r="15" spans="1:30" x14ac:dyDescent="0.2">
      <c r="A15" s="27"/>
      <c r="B15" s="27"/>
      <c r="C15" t="s">
        <v>6</v>
      </c>
      <c r="D15">
        <f t="shared" si="35"/>
        <v>75</v>
      </c>
      <c r="E15">
        <f t="shared" si="35"/>
        <v>6</v>
      </c>
      <c r="F15">
        <f t="shared" ref="F15:F19" si="56">F14-1</f>
        <v>4</v>
      </c>
      <c r="G15">
        <f t="shared" si="45"/>
        <v>2</v>
      </c>
      <c r="H15">
        <f t="shared" si="46"/>
        <v>69</v>
      </c>
      <c r="I15">
        <f t="shared" si="47"/>
        <v>67</v>
      </c>
      <c r="J15">
        <f t="shared" si="36"/>
        <v>2.4809140811395404E+109</v>
      </c>
      <c r="K15">
        <f t="shared" si="37"/>
        <v>720</v>
      </c>
      <c r="L15">
        <f t="shared" si="38"/>
        <v>24</v>
      </c>
      <c r="M15">
        <f>FACT(E15-F15)</f>
        <v>2</v>
      </c>
      <c r="N15">
        <f t="shared" si="40"/>
        <v>1.7112245242814127E+98</v>
      </c>
      <c r="O15">
        <f t="shared" si="41"/>
        <v>3.6471110918188705E+94</v>
      </c>
      <c r="P15">
        <f t="shared" si="48"/>
        <v>15</v>
      </c>
      <c r="Q15">
        <f t="shared" si="49"/>
        <v>2345.9999999999982</v>
      </c>
      <c r="R15">
        <f t="shared" si="50"/>
        <v>201359550.00000009</v>
      </c>
      <c r="S15" s="11">
        <f t="shared" si="51"/>
        <v>1.7476201153608038E-4</v>
      </c>
      <c r="T15" s="1">
        <f t="shared" si="52"/>
        <v>5722.0673486786091</v>
      </c>
      <c r="U15" s="1">
        <f t="shared" si="42"/>
        <v>200</v>
      </c>
      <c r="V15" s="9" t="str">
        <f t="shared" si="42"/>
        <v>Monthly</v>
      </c>
      <c r="W15" s="6">
        <f>IFERROR(VLOOKUP(V15,Calculations!$A$10:$E$12,5,FALSE)*U15,0)</f>
        <v>21721.622078855471</v>
      </c>
      <c r="X15" s="8">
        <f t="shared" si="53"/>
        <v>3.7961143683273182</v>
      </c>
      <c r="Y15" s="14">
        <f t="shared" si="43"/>
        <v>201359550.00000009</v>
      </c>
      <c r="Z15" s="5">
        <f t="shared" si="44"/>
        <v>35189.999999999971</v>
      </c>
      <c r="AA15" s="1">
        <f t="shared" si="54"/>
        <v>351899.99999999971</v>
      </c>
      <c r="AB15" s="1">
        <f>W15*Z15</f>
        <v>764383880.95492339</v>
      </c>
      <c r="AC15" s="1">
        <f t="shared" si="55"/>
        <v>-764031980.95492339</v>
      </c>
    </row>
    <row r="16" spans="1:30" x14ac:dyDescent="0.2">
      <c r="A16" s="27"/>
      <c r="B16" s="27"/>
      <c r="C16" t="s">
        <v>7</v>
      </c>
      <c r="D16">
        <f t="shared" si="35"/>
        <v>75</v>
      </c>
      <c r="E16">
        <f t="shared" si="35"/>
        <v>6</v>
      </c>
      <c r="F16">
        <f t="shared" si="56"/>
        <v>3</v>
      </c>
      <c r="G16">
        <f t="shared" si="45"/>
        <v>3</v>
      </c>
      <c r="H16">
        <f t="shared" si="46"/>
        <v>69</v>
      </c>
      <c r="I16">
        <f t="shared" si="47"/>
        <v>66</v>
      </c>
      <c r="J16">
        <f t="shared" si="36"/>
        <v>2.4809140811395404E+109</v>
      </c>
      <c r="K16">
        <f t="shared" si="37"/>
        <v>720</v>
      </c>
      <c r="L16">
        <f t="shared" si="38"/>
        <v>6</v>
      </c>
      <c r="M16">
        <f>FACT(E16-F16)</f>
        <v>6</v>
      </c>
      <c r="N16">
        <f t="shared" si="40"/>
        <v>1.7112245242814127E+98</v>
      </c>
      <c r="O16">
        <f t="shared" si="41"/>
        <v>5.4434493907744319E+92</v>
      </c>
      <c r="P16">
        <f t="shared" si="48"/>
        <v>20</v>
      </c>
      <c r="Q16">
        <f t="shared" si="49"/>
        <v>52393.999999999978</v>
      </c>
      <c r="R16">
        <f t="shared" si="50"/>
        <v>201359550.00000009</v>
      </c>
      <c r="S16" s="11">
        <f t="shared" si="51"/>
        <v>5.2040243435188399E-3</v>
      </c>
      <c r="T16" s="1">
        <f t="shared" si="52"/>
        <v>192.15897812726666</v>
      </c>
      <c r="U16" s="1">
        <f t="shared" si="42"/>
        <v>0</v>
      </c>
      <c r="V16" s="9">
        <f t="shared" si="42"/>
        <v>0</v>
      </c>
      <c r="W16" s="6">
        <f>IFERROR(VLOOKUP(V16,Calculations!$A$10:$E$12,5,FALSE)*U16,0)</f>
        <v>0</v>
      </c>
      <c r="X16" s="8">
        <f t="shared" si="53"/>
        <v>0</v>
      </c>
      <c r="Y16" s="14">
        <f t="shared" si="43"/>
        <v>201359550.00000009</v>
      </c>
      <c r="Z16" s="5">
        <f t="shared" si="44"/>
        <v>1047879.9999999995</v>
      </c>
      <c r="AA16" s="1">
        <f t="shared" si="54"/>
        <v>10478799.999999996</v>
      </c>
      <c r="AB16" s="1">
        <f t="shared" ref="AB16:AB19" si="57">W16*Z16</f>
        <v>0</v>
      </c>
      <c r="AC16" s="1">
        <f t="shared" si="55"/>
        <v>10478799.999999996</v>
      </c>
    </row>
    <row r="17" spans="1:30" x14ac:dyDescent="0.2">
      <c r="A17" s="27"/>
      <c r="B17" s="27"/>
      <c r="C17" t="s">
        <v>8</v>
      </c>
      <c r="D17">
        <f t="shared" si="35"/>
        <v>75</v>
      </c>
      <c r="E17">
        <f t="shared" si="35"/>
        <v>6</v>
      </c>
      <c r="F17">
        <f t="shared" si="56"/>
        <v>2</v>
      </c>
      <c r="G17">
        <f t="shared" si="45"/>
        <v>4</v>
      </c>
      <c r="H17">
        <f t="shared" si="46"/>
        <v>69</v>
      </c>
      <c r="I17">
        <f t="shared" si="47"/>
        <v>65</v>
      </c>
      <c r="J17">
        <f t="shared" si="36"/>
        <v>2.4809140811395404E+109</v>
      </c>
      <c r="K17">
        <f t="shared" si="37"/>
        <v>720</v>
      </c>
      <c r="L17">
        <f t="shared" si="38"/>
        <v>2</v>
      </c>
      <c r="M17">
        <f>FACT(E17-F17)</f>
        <v>24</v>
      </c>
      <c r="N17">
        <f t="shared" si="40"/>
        <v>1.7112245242814127E+98</v>
      </c>
      <c r="O17">
        <f t="shared" si="41"/>
        <v>8.2476505920824715E+90</v>
      </c>
      <c r="P17">
        <f t="shared" si="48"/>
        <v>15</v>
      </c>
      <c r="Q17">
        <f t="shared" si="49"/>
        <v>864500.99999999965</v>
      </c>
      <c r="R17">
        <f t="shared" si="50"/>
        <v>201359550.00000009</v>
      </c>
      <c r="S17" s="11">
        <f t="shared" si="51"/>
        <v>6.4399801251045649E-2</v>
      </c>
      <c r="T17" s="1">
        <f t="shared" si="52"/>
        <v>15.527998232506395</v>
      </c>
      <c r="U17" s="1">
        <f t="shared" si="42"/>
        <v>0</v>
      </c>
      <c r="V17" s="9">
        <f t="shared" si="42"/>
        <v>0</v>
      </c>
      <c r="W17" s="6">
        <f>IFERROR(VLOOKUP(V17,Calculations!$A$10:$E$12,5,FALSE)*U17,0)</f>
        <v>0</v>
      </c>
      <c r="X17" s="8">
        <f t="shared" si="53"/>
        <v>0</v>
      </c>
      <c r="Y17" s="14">
        <f t="shared" si="43"/>
        <v>201359550.00000009</v>
      </c>
      <c r="Z17" s="5">
        <f t="shared" si="44"/>
        <v>12967514.999999994</v>
      </c>
      <c r="AA17" s="1">
        <f t="shared" si="54"/>
        <v>129675149.99999994</v>
      </c>
      <c r="AB17" s="1">
        <f t="shared" si="57"/>
        <v>0</v>
      </c>
      <c r="AC17" s="1">
        <f t="shared" si="55"/>
        <v>129675149.99999994</v>
      </c>
    </row>
    <row r="18" spans="1:30" x14ac:dyDescent="0.2">
      <c r="A18" s="27"/>
      <c r="B18" s="27"/>
      <c r="C18" t="s">
        <v>47</v>
      </c>
      <c r="D18">
        <f t="shared" si="35"/>
        <v>75</v>
      </c>
      <c r="E18">
        <f t="shared" si="35"/>
        <v>6</v>
      </c>
      <c r="F18">
        <f t="shared" si="56"/>
        <v>1</v>
      </c>
      <c r="G18">
        <f t="shared" si="45"/>
        <v>5</v>
      </c>
      <c r="H18">
        <f t="shared" si="46"/>
        <v>69</v>
      </c>
      <c r="I18">
        <f t="shared" si="47"/>
        <v>64</v>
      </c>
      <c r="J18">
        <f t="shared" si="36"/>
        <v>2.4809140811395404E+109</v>
      </c>
      <c r="K18">
        <f t="shared" si="37"/>
        <v>720</v>
      </c>
      <c r="L18">
        <f t="shared" si="38"/>
        <v>1</v>
      </c>
      <c r="M18">
        <f t="shared" ref="M18:M19" si="58">FACT(E18-F18)</f>
        <v>120</v>
      </c>
      <c r="N18">
        <f t="shared" si="40"/>
        <v>1.7112245242814127E+98</v>
      </c>
      <c r="O18">
        <f t="shared" si="41"/>
        <v>1.2688693218588414E+89</v>
      </c>
      <c r="P18">
        <f t="shared" si="48"/>
        <v>6</v>
      </c>
      <c r="Q18">
        <f t="shared" si="49"/>
        <v>11238512.999999998</v>
      </c>
      <c r="R18">
        <f t="shared" si="50"/>
        <v>201359550.00000009</v>
      </c>
      <c r="S18" s="11">
        <f t="shared" si="51"/>
        <v>0.33487896650543741</v>
      </c>
      <c r="T18" s="1">
        <f t="shared" si="52"/>
        <v>2.9861535062512297</v>
      </c>
      <c r="U18" s="1">
        <f t="shared" si="42"/>
        <v>0</v>
      </c>
      <c r="V18" s="9">
        <f t="shared" si="42"/>
        <v>0</v>
      </c>
      <c r="W18" s="6">
        <f>IFERROR(VLOOKUP(V18,Calculations!$A$10:$E$12,5,FALSE)*U18,0)</f>
        <v>0</v>
      </c>
      <c r="X18" s="8">
        <f t="shared" si="53"/>
        <v>0</v>
      </c>
      <c r="Y18" s="14">
        <f t="shared" si="43"/>
        <v>201359550.00000009</v>
      </c>
      <c r="Z18" s="5">
        <f t="shared" si="44"/>
        <v>67431077.999999985</v>
      </c>
      <c r="AA18" s="1">
        <f t="shared" si="54"/>
        <v>674310779.99999988</v>
      </c>
      <c r="AB18" s="1">
        <f t="shared" si="57"/>
        <v>0</v>
      </c>
      <c r="AC18" s="1">
        <f t="shared" si="55"/>
        <v>674310779.99999988</v>
      </c>
    </row>
    <row r="19" spans="1:30" x14ac:dyDescent="0.2">
      <c r="A19" s="27"/>
      <c r="B19" s="27"/>
      <c r="C19" t="s">
        <v>48</v>
      </c>
      <c r="D19">
        <f t="shared" si="35"/>
        <v>75</v>
      </c>
      <c r="E19">
        <f t="shared" si="35"/>
        <v>6</v>
      </c>
      <c r="F19">
        <f t="shared" si="56"/>
        <v>0</v>
      </c>
      <c r="G19">
        <f t="shared" si="45"/>
        <v>6</v>
      </c>
      <c r="H19">
        <f t="shared" si="46"/>
        <v>69</v>
      </c>
      <c r="I19">
        <f t="shared" si="47"/>
        <v>63</v>
      </c>
      <c r="J19">
        <f t="shared" si="36"/>
        <v>2.4809140811395404E+109</v>
      </c>
      <c r="K19">
        <f t="shared" si="37"/>
        <v>720</v>
      </c>
      <c r="L19">
        <f t="shared" si="38"/>
        <v>1</v>
      </c>
      <c r="M19">
        <f t="shared" si="58"/>
        <v>720</v>
      </c>
      <c r="N19">
        <f t="shared" si="40"/>
        <v>1.7112245242814127E+98</v>
      </c>
      <c r="O19">
        <f t="shared" si="41"/>
        <v>1.9826083154044396E+87</v>
      </c>
      <c r="P19">
        <f t="shared" si="48"/>
        <v>1</v>
      </c>
      <c r="Q19">
        <f t="shared" si="49"/>
        <v>119877471.99999999</v>
      </c>
      <c r="R19">
        <f t="shared" si="50"/>
        <v>201359550.00000009</v>
      </c>
      <c r="S19" s="11">
        <f t="shared" si="51"/>
        <v>0.59534038489855545</v>
      </c>
      <c r="T19" s="1">
        <f t="shared" si="52"/>
        <v>1.6797113472663165</v>
      </c>
      <c r="U19" s="1">
        <f t="shared" si="42"/>
        <v>0</v>
      </c>
      <c r="V19" s="9">
        <f t="shared" si="42"/>
        <v>0</v>
      </c>
      <c r="W19" s="6">
        <f>IFERROR(VLOOKUP(V19,Calculations!$A$10:$E$12,5,FALSE)*U19,0)</f>
        <v>0</v>
      </c>
      <c r="X19" s="8">
        <f t="shared" si="53"/>
        <v>0</v>
      </c>
      <c r="Y19" s="14">
        <f t="shared" si="43"/>
        <v>201359550.00000009</v>
      </c>
      <c r="Z19" s="5">
        <f t="shared" si="44"/>
        <v>119877471.99999997</v>
      </c>
      <c r="AA19" s="1">
        <f t="shared" si="54"/>
        <v>1198774719.9999998</v>
      </c>
      <c r="AB19" s="1">
        <f t="shared" si="57"/>
        <v>0</v>
      </c>
      <c r="AC19" s="1">
        <f t="shared" si="55"/>
        <v>1198774719.9999998</v>
      </c>
    </row>
    <row r="20" spans="1:30" ht="17" thickBot="1" x14ac:dyDescent="0.25">
      <c r="A20" s="27"/>
      <c r="B20" s="27"/>
      <c r="C20" s="16" t="s">
        <v>44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>
        <f>SUM(S13:S17)</f>
        <v>6.9780648596006439E-2</v>
      </c>
      <c r="T20" s="16"/>
      <c r="U20" s="17"/>
      <c r="V20" s="17"/>
      <c r="W20" s="16"/>
      <c r="X20" s="16"/>
      <c r="Y20" s="16"/>
      <c r="Z20" s="16"/>
      <c r="AA20" s="17">
        <f>SUM(AA13:AA19)</f>
        <v>2013595499.9999995</v>
      </c>
      <c r="AB20" s="17">
        <f>SUM(AB13:AB19)</f>
        <v>1286394831.158771</v>
      </c>
      <c r="AC20" s="17">
        <f>SUM(AC13:AC19)</f>
        <v>727200668.8412286</v>
      </c>
    </row>
    <row r="21" spans="1:30" ht="17" thickTop="1" x14ac:dyDescent="0.2">
      <c r="A21" s="27"/>
      <c r="B21" s="12"/>
      <c r="C21" s="3">
        <f>AC21</f>
        <v>0.36114535855946678</v>
      </c>
      <c r="T21" s="6"/>
      <c r="W21" s="6"/>
      <c r="AA21" s="1"/>
      <c r="AB21" t="s">
        <v>45</v>
      </c>
      <c r="AC21" s="18">
        <f>AC20/AA20</f>
        <v>0.36114535855946678</v>
      </c>
      <c r="AD21" s="2"/>
    </row>
    <row r="22" spans="1:30" s="10" customFormat="1" ht="68" x14ac:dyDescent="0.2">
      <c r="A22" s="27"/>
      <c r="B22" s="12" t="s">
        <v>46</v>
      </c>
      <c r="C22" s="10" t="s">
        <v>0</v>
      </c>
      <c r="D22" s="10" t="s">
        <v>19</v>
      </c>
      <c r="E22" s="10" t="s">
        <v>20</v>
      </c>
      <c r="F22" s="10" t="s">
        <v>21</v>
      </c>
      <c r="G22" s="10" t="s">
        <v>26</v>
      </c>
      <c r="H22" s="10" t="s">
        <v>27</v>
      </c>
      <c r="I22" s="10" t="s">
        <v>32</v>
      </c>
      <c r="J22" s="10" t="s">
        <v>23</v>
      </c>
      <c r="K22" s="10" t="s">
        <v>22</v>
      </c>
      <c r="L22" s="10" t="s">
        <v>24</v>
      </c>
      <c r="M22" s="10" t="s">
        <v>25</v>
      </c>
      <c r="N22" s="10" t="s">
        <v>30</v>
      </c>
      <c r="O22" s="10" t="s">
        <v>31</v>
      </c>
      <c r="P22" s="10" t="s">
        <v>28</v>
      </c>
      <c r="Q22" s="10" t="s">
        <v>29</v>
      </c>
      <c r="R22" s="10" t="s">
        <v>33</v>
      </c>
      <c r="S22" s="10" t="s">
        <v>50</v>
      </c>
      <c r="T22" s="10" t="s">
        <v>34</v>
      </c>
      <c r="U22" s="15" t="s">
        <v>36</v>
      </c>
      <c r="V22" s="10" t="s">
        <v>49</v>
      </c>
      <c r="W22" s="10" t="s">
        <v>37</v>
      </c>
      <c r="X22" s="10" t="s">
        <v>38</v>
      </c>
      <c r="Y22" s="10" t="s">
        <v>39</v>
      </c>
      <c r="Z22" s="10" t="s">
        <v>40</v>
      </c>
      <c r="AA22" s="15" t="s">
        <v>41</v>
      </c>
      <c r="AB22" s="15" t="s">
        <v>42</v>
      </c>
      <c r="AC22" s="15" t="s">
        <v>43</v>
      </c>
    </row>
    <row r="23" spans="1:30" x14ac:dyDescent="0.2">
      <c r="A23" s="27"/>
      <c r="B23" s="27">
        <v>5</v>
      </c>
      <c r="C23" t="s">
        <v>4</v>
      </c>
      <c r="D23">
        <f t="shared" ref="D23:E29" si="59">D13</f>
        <v>75</v>
      </c>
      <c r="E23">
        <f t="shared" si="59"/>
        <v>6</v>
      </c>
      <c r="F23">
        <f>E23</f>
        <v>6</v>
      </c>
      <c r="G23">
        <f>E23-F23</f>
        <v>0</v>
      </c>
      <c r="H23">
        <f>D23-E23</f>
        <v>69</v>
      </c>
      <c r="I23">
        <f>H23-G23</f>
        <v>69</v>
      </c>
      <c r="J23">
        <f t="shared" ref="J23:J29" si="60">FACT(D23)</f>
        <v>2.4809140811395404E+109</v>
      </c>
      <c r="K23">
        <f t="shared" ref="K23:K29" si="61">FACT(E23)</f>
        <v>720</v>
      </c>
      <c r="L23">
        <f t="shared" ref="L23:L29" si="62">FACT(F23)</f>
        <v>720</v>
      </c>
      <c r="M23">
        <f t="shared" ref="M23" si="63">FACT(G23)</f>
        <v>1</v>
      </c>
      <c r="N23">
        <f t="shared" ref="N23:N29" si="64">FACT(H23)</f>
        <v>1.7112245242814127E+98</v>
      </c>
      <c r="O23">
        <f t="shared" ref="O23:O29" si="65">FACT(I23)</f>
        <v>1.7112245242814127E+98</v>
      </c>
      <c r="P23">
        <f>K23/(L23*M23)</f>
        <v>1</v>
      </c>
      <c r="Q23">
        <f>N23/(M23*O23)</f>
        <v>1</v>
      </c>
      <c r="R23">
        <f>J23/(K23*N23)</f>
        <v>201359550.00000009</v>
      </c>
      <c r="S23" s="11">
        <f>(P23*Q23)/R23</f>
        <v>4.9662407370298529E-9</v>
      </c>
      <c r="T23" s="1">
        <f>1/S23</f>
        <v>201359550.00000009</v>
      </c>
      <c r="U23" s="1">
        <f t="shared" ref="U23:V29" si="66">U13</f>
        <v>10000</v>
      </c>
      <c r="V23" s="9" t="str">
        <f t="shared" si="66"/>
        <v>Daily</v>
      </c>
      <c r="W23" s="6">
        <f>IFERROR(VLOOKUP(V23,Calculations!$A$10:$E$12,5,FALSE)*U23,0)</f>
        <v>33181818.18182284</v>
      </c>
      <c r="X23" s="8">
        <f>S23*W23</f>
        <v>0.16478889718328643</v>
      </c>
      <c r="Y23" s="14">
        <f t="shared" ref="Y23:Y29" si="67">R23</f>
        <v>201359550.00000009</v>
      </c>
      <c r="Z23" s="5">
        <f t="shared" ref="Z23:Z29" si="68">Y23*S23</f>
        <v>1</v>
      </c>
      <c r="AA23" s="1">
        <f>Z23*$B$23</f>
        <v>5</v>
      </c>
      <c r="AB23" s="1">
        <f>W23*Z23</f>
        <v>33181818.18182284</v>
      </c>
      <c r="AC23" s="1">
        <f>AA23-AB23</f>
        <v>-33181813.18182284</v>
      </c>
      <c r="AD23" s="6"/>
    </row>
    <row r="24" spans="1:30" x14ac:dyDescent="0.2">
      <c r="A24" s="27"/>
      <c r="B24" s="27"/>
      <c r="C24" t="s">
        <v>5</v>
      </c>
      <c r="D24">
        <f t="shared" si="59"/>
        <v>75</v>
      </c>
      <c r="E24">
        <f t="shared" si="59"/>
        <v>6</v>
      </c>
      <c r="F24">
        <f>F23-1</f>
        <v>5</v>
      </c>
      <c r="G24">
        <f t="shared" ref="G24:G29" si="69">E24-F24</f>
        <v>1</v>
      </c>
      <c r="H24">
        <f t="shared" ref="H24:H29" si="70">D24-E24</f>
        <v>69</v>
      </c>
      <c r="I24">
        <f t="shared" ref="I24:I29" si="71">H24-G24</f>
        <v>68</v>
      </c>
      <c r="J24">
        <f t="shared" si="60"/>
        <v>2.4809140811395404E+109</v>
      </c>
      <c r="K24">
        <f t="shared" si="61"/>
        <v>720</v>
      </c>
      <c r="L24">
        <f t="shared" si="62"/>
        <v>120</v>
      </c>
      <c r="M24">
        <f>FACT(E24-F24)</f>
        <v>1</v>
      </c>
      <c r="N24">
        <f t="shared" si="64"/>
        <v>1.7112245242814127E+98</v>
      </c>
      <c r="O24">
        <f t="shared" si="65"/>
        <v>2.4800355424368301E+96</v>
      </c>
      <c r="P24">
        <f t="shared" ref="P24:P29" si="72">K24/(L24*M24)</f>
        <v>6</v>
      </c>
      <c r="Q24">
        <f t="shared" ref="Q24:Q29" si="73">N24/(M24*O24)</f>
        <v>69</v>
      </c>
      <c r="R24">
        <f t="shared" ref="R24:R29" si="74">J24/(K24*N24)</f>
        <v>201359550.00000009</v>
      </c>
      <c r="S24" s="11">
        <f t="shared" ref="S24:S29" si="75">(P24*Q24)/R24</f>
        <v>2.0560236651303593E-6</v>
      </c>
      <c r="T24" s="1">
        <f t="shared" ref="T24:T29" si="76">1/S24</f>
        <v>486375.72463768133</v>
      </c>
      <c r="U24" s="1">
        <f t="shared" si="66"/>
        <v>2500</v>
      </c>
      <c r="V24" s="9" t="str">
        <f t="shared" si="66"/>
        <v>Weekly</v>
      </c>
      <c r="W24" s="6">
        <f>IFERROR(VLOOKUP(V24,Calculations!$A$10:$E$12,5,FALSE)*U24,0)</f>
        <v>1180746.695705374</v>
      </c>
      <c r="X24" s="8">
        <f t="shared" ref="X24:X29" si="77">S24*W24</f>
        <v>2.4276431488947243</v>
      </c>
      <c r="Y24" s="14">
        <f t="shared" si="67"/>
        <v>201359550.00000009</v>
      </c>
      <c r="Z24" s="5">
        <f t="shared" si="68"/>
        <v>414</v>
      </c>
      <c r="AA24" s="1">
        <f t="shared" ref="AA24:AA29" si="78">Z24*$B$23</f>
        <v>2070</v>
      </c>
      <c r="AB24" s="1">
        <f>W24*Z24</f>
        <v>488829132.02202481</v>
      </c>
      <c r="AC24" s="1">
        <f t="shared" ref="AC24:AC29" si="79">AA24-AB24</f>
        <v>-488827062.02202481</v>
      </c>
    </row>
    <row r="25" spans="1:30" x14ac:dyDescent="0.2">
      <c r="A25" s="27"/>
      <c r="B25" s="27"/>
      <c r="C25" t="s">
        <v>6</v>
      </c>
      <c r="D25">
        <f t="shared" si="59"/>
        <v>75</v>
      </c>
      <c r="E25">
        <f t="shared" si="59"/>
        <v>6</v>
      </c>
      <c r="F25">
        <f t="shared" ref="F25:F29" si="80">F24-1</f>
        <v>4</v>
      </c>
      <c r="G25">
        <f t="shared" si="69"/>
        <v>2</v>
      </c>
      <c r="H25">
        <f t="shared" si="70"/>
        <v>69</v>
      </c>
      <c r="I25">
        <f t="shared" si="71"/>
        <v>67</v>
      </c>
      <c r="J25">
        <f t="shared" si="60"/>
        <v>2.4809140811395404E+109</v>
      </c>
      <c r="K25">
        <f t="shared" si="61"/>
        <v>720</v>
      </c>
      <c r="L25">
        <f t="shared" si="62"/>
        <v>24</v>
      </c>
      <c r="M25">
        <f>FACT(E25-F25)</f>
        <v>2</v>
      </c>
      <c r="N25">
        <f t="shared" si="64"/>
        <v>1.7112245242814127E+98</v>
      </c>
      <c r="O25">
        <f t="shared" si="65"/>
        <v>3.6471110918188705E+94</v>
      </c>
      <c r="P25">
        <f t="shared" si="72"/>
        <v>15</v>
      </c>
      <c r="Q25">
        <f t="shared" si="73"/>
        <v>2345.9999999999982</v>
      </c>
      <c r="R25">
        <f t="shared" si="74"/>
        <v>201359550.00000009</v>
      </c>
      <c r="S25" s="11">
        <f t="shared" si="75"/>
        <v>1.7476201153608038E-4</v>
      </c>
      <c r="T25" s="1">
        <f t="shared" si="76"/>
        <v>5722.0673486786091</v>
      </c>
      <c r="U25" s="1">
        <f t="shared" si="66"/>
        <v>200</v>
      </c>
      <c r="V25" s="9" t="str">
        <f t="shared" si="66"/>
        <v>Monthly</v>
      </c>
      <c r="W25" s="6">
        <f>IFERROR(VLOOKUP(V25,Calculations!$A$10:$E$12,5,FALSE)*U25,0)</f>
        <v>21721.622078855471</v>
      </c>
      <c r="X25" s="8">
        <f t="shared" si="77"/>
        <v>3.7961143683273182</v>
      </c>
      <c r="Y25" s="14">
        <f t="shared" si="67"/>
        <v>201359550.00000009</v>
      </c>
      <c r="Z25" s="5">
        <f t="shared" si="68"/>
        <v>35189.999999999971</v>
      </c>
      <c r="AA25" s="1">
        <f t="shared" si="78"/>
        <v>175949.99999999985</v>
      </c>
      <c r="AB25" s="1">
        <f>W25*Z25</f>
        <v>764383880.95492339</v>
      </c>
      <c r="AC25" s="1">
        <f t="shared" si="79"/>
        <v>-764207930.95492339</v>
      </c>
    </row>
    <row r="26" spans="1:30" x14ac:dyDescent="0.2">
      <c r="A26" s="27"/>
      <c r="B26" s="27"/>
      <c r="C26" t="s">
        <v>7</v>
      </c>
      <c r="D26">
        <f t="shared" si="59"/>
        <v>75</v>
      </c>
      <c r="E26">
        <f t="shared" si="59"/>
        <v>6</v>
      </c>
      <c r="F26">
        <f t="shared" si="80"/>
        <v>3</v>
      </c>
      <c r="G26">
        <f t="shared" si="69"/>
        <v>3</v>
      </c>
      <c r="H26">
        <f t="shared" si="70"/>
        <v>69</v>
      </c>
      <c r="I26">
        <f t="shared" si="71"/>
        <v>66</v>
      </c>
      <c r="J26">
        <f t="shared" si="60"/>
        <v>2.4809140811395404E+109</v>
      </c>
      <c r="K26">
        <f t="shared" si="61"/>
        <v>720</v>
      </c>
      <c r="L26">
        <f t="shared" si="62"/>
        <v>6</v>
      </c>
      <c r="M26">
        <f>FACT(E26-F26)</f>
        <v>6</v>
      </c>
      <c r="N26">
        <f t="shared" si="64"/>
        <v>1.7112245242814127E+98</v>
      </c>
      <c r="O26">
        <f t="shared" si="65"/>
        <v>5.4434493907744319E+92</v>
      </c>
      <c r="P26">
        <f t="shared" si="72"/>
        <v>20</v>
      </c>
      <c r="Q26">
        <f t="shared" si="73"/>
        <v>52393.999999999978</v>
      </c>
      <c r="R26">
        <f t="shared" si="74"/>
        <v>201359550.00000009</v>
      </c>
      <c r="S26" s="11">
        <f t="shared" si="75"/>
        <v>5.2040243435188399E-3</v>
      </c>
      <c r="T26" s="1">
        <f t="shared" si="76"/>
        <v>192.15897812726666</v>
      </c>
      <c r="U26" s="1">
        <f t="shared" si="66"/>
        <v>0</v>
      </c>
      <c r="V26" s="9">
        <f t="shared" si="66"/>
        <v>0</v>
      </c>
      <c r="W26" s="6">
        <f>IFERROR(VLOOKUP(V26,Calculations!$A$10:$E$12,5,FALSE)*U26,0)</f>
        <v>0</v>
      </c>
      <c r="X26" s="8">
        <f t="shared" si="77"/>
        <v>0</v>
      </c>
      <c r="Y26" s="14">
        <f t="shared" si="67"/>
        <v>201359550.00000009</v>
      </c>
      <c r="Z26" s="5">
        <f t="shared" si="68"/>
        <v>1047879.9999999995</v>
      </c>
      <c r="AA26" s="1">
        <f t="shared" si="78"/>
        <v>5239399.9999999981</v>
      </c>
      <c r="AB26" s="1">
        <f t="shared" ref="AB26:AB29" si="81">W26*Z26</f>
        <v>0</v>
      </c>
      <c r="AC26" s="1">
        <f t="shared" si="79"/>
        <v>5239399.9999999981</v>
      </c>
    </row>
    <row r="27" spans="1:30" x14ac:dyDescent="0.2">
      <c r="A27" s="27"/>
      <c r="B27" s="27"/>
      <c r="C27" t="s">
        <v>8</v>
      </c>
      <c r="D27">
        <f t="shared" si="59"/>
        <v>75</v>
      </c>
      <c r="E27">
        <f t="shared" si="59"/>
        <v>6</v>
      </c>
      <c r="F27">
        <f t="shared" si="80"/>
        <v>2</v>
      </c>
      <c r="G27">
        <f t="shared" si="69"/>
        <v>4</v>
      </c>
      <c r="H27">
        <f t="shared" si="70"/>
        <v>69</v>
      </c>
      <c r="I27">
        <f t="shared" si="71"/>
        <v>65</v>
      </c>
      <c r="J27">
        <f t="shared" si="60"/>
        <v>2.4809140811395404E+109</v>
      </c>
      <c r="K27">
        <f t="shared" si="61"/>
        <v>720</v>
      </c>
      <c r="L27">
        <f t="shared" si="62"/>
        <v>2</v>
      </c>
      <c r="M27">
        <f>FACT(E27-F27)</f>
        <v>24</v>
      </c>
      <c r="N27">
        <f t="shared" si="64"/>
        <v>1.7112245242814127E+98</v>
      </c>
      <c r="O27">
        <f t="shared" si="65"/>
        <v>8.2476505920824715E+90</v>
      </c>
      <c r="P27">
        <f t="shared" si="72"/>
        <v>15</v>
      </c>
      <c r="Q27">
        <f t="shared" si="73"/>
        <v>864500.99999999965</v>
      </c>
      <c r="R27">
        <f t="shared" si="74"/>
        <v>201359550.00000009</v>
      </c>
      <c r="S27" s="11">
        <f t="shared" si="75"/>
        <v>6.4399801251045649E-2</v>
      </c>
      <c r="T27" s="1">
        <f t="shared" si="76"/>
        <v>15.527998232506395</v>
      </c>
      <c r="U27" s="1">
        <f t="shared" si="66"/>
        <v>0</v>
      </c>
      <c r="V27" s="9">
        <f t="shared" si="66"/>
        <v>0</v>
      </c>
      <c r="W27" s="6">
        <f>IFERROR(VLOOKUP(V27,Calculations!$A$10:$E$12,5,FALSE)*U27,0)</f>
        <v>0</v>
      </c>
      <c r="X27" s="8">
        <f t="shared" si="77"/>
        <v>0</v>
      </c>
      <c r="Y27" s="14">
        <f t="shared" si="67"/>
        <v>201359550.00000009</v>
      </c>
      <c r="Z27" s="5">
        <f t="shared" si="68"/>
        <v>12967514.999999994</v>
      </c>
      <c r="AA27" s="1">
        <f t="shared" si="78"/>
        <v>64837574.99999997</v>
      </c>
      <c r="AB27" s="1">
        <f t="shared" si="81"/>
        <v>0</v>
      </c>
      <c r="AC27" s="1">
        <f t="shared" si="79"/>
        <v>64837574.99999997</v>
      </c>
    </row>
    <row r="28" spans="1:30" x14ac:dyDescent="0.2">
      <c r="A28" s="27"/>
      <c r="B28" s="27"/>
      <c r="C28" t="s">
        <v>47</v>
      </c>
      <c r="D28">
        <f t="shared" si="59"/>
        <v>75</v>
      </c>
      <c r="E28">
        <f t="shared" si="59"/>
        <v>6</v>
      </c>
      <c r="F28">
        <f t="shared" si="80"/>
        <v>1</v>
      </c>
      <c r="G28">
        <f t="shared" si="69"/>
        <v>5</v>
      </c>
      <c r="H28">
        <f t="shared" si="70"/>
        <v>69</v>
      </c>
      <c r="I28">
        <f t="shared" si="71"/>
        <v>64</v>
      </c>
      <c r="J28">
        <f t="shared" si="60"/>
        <v>2.4809140811395404E+109</v>
      </c>
      <c r="K28">
        <f t="shared" si="61"/>
        <v>720</v>
      </c>
      <c r="L28">
        <f t="shared" si="62"/>
        <v>1</v>
      </c>
      <c r="M28">
        <f t="shared" ref="M28:M29" si="82">FACT(E28-F28)</f>
        <v>120</v>
      </c>
      <c r="N28">
        <f t="shared" si="64"/>
        <v>1.7112245242814127E+98</v>
      </c>
      <c r="O28">
        <f t="shared" si="65"/>
        <v>1.2688693218588414E+89</v>
      </c>
      <c r="P28">
        <f t="shared" si="72"/>
        <v>6</v>
      </c>
      <c r="Q28">
        <f t="shared" si="73"/>
        <v>11238512.999999998</v>
      </c>
      <c r="R28">
        <f t="shared" si="74"/>
        <v>201359550.00000009</v>
      </c>
      <c r="S28" s="11">
        <f t="shared" si="75"/>
        <v>0.33487896650543741</v>
      </c>
      <c r="T28" s="1">
        <f t="shared" si="76"/>
        <v>2.9861535062512297</v>
      </c>
      <c r="U28" s="1">
        <f t="shared" si="66"/>
        <v>0</v>
      </c>
      <c r="V28" s="9">
        <f t="shared" si="66"/>
        <v>0</v>
      </c>
      <c r="W28" s="6">
        <f>IFERROR(VLOOKUP(V28,Calculations!$A$10:$E$12,5,FALSE)*U28,0)</f>
        <v>0</v>
      </c>
      <c r="X28" s="8">
        <f t="shared" si="77"/>
        <v>0</v>
      </c>
      <c r="Y28" s="14">
        <f t="shared" si="67"/>
        <v>201359550.00000009</v>
      </c>
      <c r="Z28" s="5">
        <f t="shared" si="68"/>
        <v>67431077.999999985</v>
      </c>
      <c r="AA28" s="1">
        <f t="shared" si="78"/>
        <v>337155389.99999994</v>
      </c>
      <c r="AB28" s="1">
        <f t="shared" si="81"/>
        <v>0</v>
      </c>
      <c r="AC28" s="1">
        <f t="shared" si="79"/>
        <v>337155389.99999994</v>
      </c>
    </row>
    <row r="29" spans="1:30" x14ac:dyDescent="0.2">
      <c r="A29" s="27"/>
      <c r="B29" s="27"/>
      <c r="C29" t="s">
        <v>48</v>
      </c>
      <c r="D29">
        <f t="shared" si="59"/>
        <v>75</v>
      </c>
      <c r="E29">
        <f t="shared" si="59"/>
        <v>6</v>
      </c>
      <c r="F29">
        <f t="shared" si="80"/>
        <v>0</v>
      </c>
      <c r="G29">
        <f t="shared" si="69"/>
        <v>6</v>
      </c>
      <c r="H29">
        <f t="shared" si="70"/>
        <v>69</v>
      </c>
      <c r="I29">
        <f t="shared" si="71"/>
        <v>63</v>
      </c>
      <c r="J29">
        <f t="shared" si="60"/>
        <v>2.4809140811395404E+109</v>
      </c>
      <c r="K29">
        <f t="shared" si="61"/>
        <v>720</v>
      </c>
      <c r="L29">
        <f t="shared" si="62"/>
        <v>1</v>
      </c>
      <c r="M29">
        <f t="shared" si="82"/>
        <v>720</v>
      </c>
      <c r="N29">
        <f t="shared" si="64"/>
        <v>1.7112245242814127E+98</v>
      </c>
      <c r="O29">
        <f t="shared" si="65"/>
        <v>1.9826083154044396E+87</v>
      </c>
      <c r="P29">
        <f t="shared" si="72"/>
        <v>1</v>
      </c>
      <c r="Q29">
        <f t="shared" si="73"/>
        <v>119877471.99999999</v>
      </c>
      <c r="R29">
        <f t="shared" si="74"/>
        <v>201359550.00000009</v>
      </c>
      <c r="S29" s="11">
        <f t="shared" si="75"/>
        <v>0.59534038489855545</v>
      </c>
      <c r="T29" s="1">
        <f t="shared" si="76"/>
        <v>1.6797113472663165</v>
      </c>
      <c r="U29" s="1">
        <f t="shared" si="66"/>
        <v>0</v>
      </c>
      <c r="V29" s="9">
        <f t="shared" si="66"/>
        <v>0</v>
      </c>
      <c r="W29" s="6">
        <f>IFERROR(VLOOKUP(V29,Calculations!$A$10:$E$12,5,FALSE)*U29,0)</f>
        <v>0</v>
      </c>
      <c r="X29" s="8">
        <f t="shared" si="77"/>
        <v>0</v>
      </c>
      <c r="Y29" s="14">
        <f t="shared" si="67"/>
        <v>201359550.00000009</v>
      </c>
      <c r="Z29" s="5">
        <f t="shared" si="68"/>
        <v>119877471.99999997</v>
      </c>
      <c r="AA29" s="1">
        <f t="shared" si="78"/>
        <v>599387359.99999988</v>
      </c>
      <c r="AB29" s="1">
        <f t="shared" si="81"/>
        <v>0</v>
      </c>
      <c r="AC29" s="1">
        <f t="shared" si="79"/>
        <v>599387359.99999988</v>
      </c>
    </row>
    <row r="30" spans="1:30" ht="17" thickBot="1" x14ac:dyDescent="0.25">
      <c r="A30" s="27"/>
      <c r="B30" s="27"/>
      <c r="C30" s="16" t="s">
        <v>44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f>SUM(S23:S27)</f>
        <v>6.9780648596006439E-2</v>
      </c>
      <c r="T30" s="16"/>
      <c r="U30" s="17"/>
      <c r="V30" s="17"/>
      <c r="W30" s="16"/>
      <c r="X30" s="16"/>
      <c r="Y30" s="16"/>
      <c r="Z30" s="16"/>
      <c r="AA30" s="17">
        <f>SUM(AA23:AA29)</f>
        <v>1006797749.9999998</v>
      </c>
      <c r="AB30" s="17">
        <f>SUM(AB23:AB29)</f>
        <v>1286394831.158771</v>
      </c>
      <c r="AC30" s="17">
        <f>SUM(AC23:AC29)</f>
        <v>-279597081.15877116</v>
      </c>
    </row>
    <row r="31" spans="1:30" ht="17" thickTop="1" x14ac:dyDescent="0.2">
      <c r="B31" s="12"/>
      <c r="C31" s="3">
        <f>AC31</f>
        <v>-0.27770928288106644</v>
      </c>
      <c r="T31" s="6"/>
      <c r="W31" s="6"/>
      <c r="AA31" s="1"/>
      <c r="AB31" t="s">
        <v>45</v>
      </c>
      <c r="AC31" s="18">
        <f>AC30/AA30</f>
        <v>-0.27770928288106644</v>
      </c>
      <c r="AD31" s="2"/>
    </row>
    <row r="32" spans="1:30" s="10" customFormat="1" ht="68" x14ac:dyDescent="0.2">
      <c r="A32"/>
      <c r="B32" s="12" t="s">
        <v>46</v>
      </c>
      <c r="C32" s="10" t="s">
        <v>0</v>
      </c>
      <c r="D32" s="10" t="s">
        <v>19</v>
      </c>
      <c r="E32" s="10" t="s">
        <v>20</v>
      </c>
      <c r="F32" s="10" t="s">
        <v>21</v>
      </c>
      <c r="G32" s="10" t="s">
        <v>26</v>
      </c>
      <c r="H32" s="10" t="s">
        <v>27</v>
      </c>
      <c r="I32" s="10" t="s">
        <v>32</v>
      </c>
      <c r="J32" s="10" t="s">
        <v>23</v>
      </c>
      <c r="K32" s="10" t="s">
        <v>22</v>
      </c>
      <c r="L32" s="10" t="s">
        <v>24</v>
      </c>
      <c r="M32" s="10" t="s">
        <v>25</v>
      </c>
      <c r="N32" s="10" t="s">
        <v>30</v>
      </c>
      <c r="O32" s="10" t="s">
        <v>31</v>
      </c>
      <c r="P32" s="10" t="s">
        <v>28</v>
      </c>
      <c r="Q32" s="10" t="s">
        <v>29</v>
      </c>
      <c r="R32" s="10" t="s">
        <v>33</v>
      </c>
      <c r="S32" s="10" t="s">
        <v>50</v>
      </c>
      <c r="T32" s="10" t="s">
        <v>34</v>
      </c>
      <c r="U32" s="15" t="s">
        <v>36</v>
      </c>
      <c r="V32" s="10" t="s">
        <v>49</v>
      </c>
      <c r="W32" s="10" t="s">
        <v>37</v>
      </c>
      <c r="X32" s="10" t="s">
        <v>38</v>
      </c>
      <c r="Y32" s="10" t="s">
        <v>39</v>
      </c>
      <c r="Z32" s="10" t="s">
        <v>40</v>
      </c>
      <c r="AA32" s="15" t="s">
        <v>41</v>
      </c>
      <c r="AB32" s="15" t="s">
        <v>42</v>
      </c>
      <c r="AC32" s="15" t="s">
        <v>43</v>
      </c>
    </row>
    <row r="33" spans="2:30" x14ac:dyDescent="0.2">
      <c r="B33" s="27">
        <v>2.5</v>
      </c>
      <c r="C33" t="s">
        <v>4</v>
      </c>
      <c r="D33">
        <f t="shared" ref="D33:E39" si="83">D23</f>
        <v>75</v>
      </c>
      <c r="E33">
        <f t="shared" si="83"/>
        <v>6</v>
      </c>
      <c r="F33">
        <f>E33</f>
        <v>6</v>
      </c>
      <c r="G33">
        <f>E33-F33</f>
        <v>0</v>
      </c>
      <c r="H33">
        <f>D33-E33</f>
        <v>69</v>
      </c>
      <c r="I33">
        <f>H33-G33</f>
        <v>69</v>
      </c>
      <c r="J33">
        <f t="shared" ref="J33:J39" si="84">FACT(D33)</f>
        <v>2.4809140811395404E+109</v>
      </c>
      <c r="K33">
        <f t="shared" ref="K33:K39" si="85">FACT(E33)</f>
        <v>720</v>
      </c>
      <c r="L33">
        <f t="shared" ref="L33:L39" si="86">FACT(F33)</f>
        <v>720</v>
      </c>
      <c r="M33">
        <f t="shared" ref="M33" si="87">FACT(G33)</f>
        <v>1</v>
      </c>
      <c r="N33">
        <f t="shared" ref="N33:N39" si="88">FACT(H33)</f>
        <v>1.7112245242814127E+98</v>
      </c>
      <c r="O33">
        <f t="shared" ref="O33:O39" si="89">FACT(I33)</f>
        <v>1.7112245242814127E+98</v>
      </c>
      <c r="P33">
        <f>K33/(L33*M33)</f>
        <v>1</v>
      </c>
      <c r="Q33">
        <f>N33/(M33*O33)</f>
        <v>1</v>
      </c>
      <c r="R33">
        <f>J33/(K33*N33)</f>
        <v>201359550.00000009</v>
      </c>
      <c r="S33" s="11">
        <f>(P33*Q33)/R33</f>
        <v>4.9662407370298529E-9</v>
      </c>
      <c r="T33" s="1">
        <f>1/S33</f>
        <v>201359550.00000009</v>
      </c>
      <c r="U33" s="1">
        <f t="shared" ref="U33:V39" si="90">U23</f>
        <v>10000</v>
      </c>
      <c r="V33" s="9" t="str">
        <f t="shared" si="90"/>
        <v>Daily</v>
      </c>
      <c r="W33" s="6">
        <f>IFERROR(VLOOKUP(V33,Calculations!$A$10:$E$12,5,FALSE)*U33,0)</f>
        <v>33181818.18182284</v>
      </c>
      <c r="X33" s="8">
        <f>S33*W33</f>
        <v>0.16478889718328643</v>
      </c>
      <c r="Y33" s="14">
        <f t="shared" ref="Y33:Y39" si="91">R33</f>
        <v>201359550.00000009</v>
      </c>
      <c r="Z33" s="5">
        <f t="shared" ref="Z33:Z39" si="92">Y33*S33</f>
        <v>1</v>
      </c>
      <c r="AA33" s="1">
        <f>Z33*$B$33</f>
        <v>2.5</v>
      </c>
      <c r="AB33" s="1">
        <f>W33*Z33</f>
        <v>33181818.18182284</v>
      </c>
      <c r="AC33" s="1">
        <f>AA33-AB33</f>
        <v>-33181815.68182284</v>
      </c>
      <c r="AD33" s="6"/>
    </row>
    <row r="34" spans="2:30" x14ac:dyDescent="0.2">
      <c r="B34" s="27"/>
      <c r="C34" t="s">
        <v>5</v>
      </c>
      <c r="D34">
        <f t="shared" si="83"/>
        <v>75</v>
      </c>
      <c r="E34">
        <f t="shared" si="83"/>
        <v>6</v>
      </c>
      <c r="F34">
        <f>F33-1</f>
        <v>5</v>
      </c>
      <c r="G34">
        <f t="shared" ref="G34:G39" si="93">E34-F34</f>
        <v>1</v>
      </c>
      <c r="H34">
        <f t="shared" ref="H34:H39" si="94">D34-E34</f>
        <v>69</v>
      </c>
      <c r="I34">
        <f t="shared" ref="I34:I39" si="95">H34-G34</f>
        <v>68</v>
      </c>
      <c r="J34">
        <f t="shared" si="84"/>
        <v>2.4809140811395404E+109</v>
      </c>
      <c r="K34">
        <f t="shared" si="85"/>
        <v>720</v>
      </c>
      <c r="L34">
        <f t="shared" si="86"/>
        <v>120</v>
      </c>
      <c r="M34">
        <f>FACT(E34-F34)</f>
        <v>1</v>
      </c>
      <c r="N34">
        <f t="shared" si="88"/>
        <v>1.7112245242814127E+98</v>
      </c>
      <c r="O34">
        <f t="shared" si="89"/>
        <v>2.4800355424368301E+96</v>
      </c>
      <c r="P34">
        <f t="shared" ref="P34:P39" si="96">K34/(L34*M34)</f>
        <v>6</v>
      </c>
      <c r="Q34">
        <f t="shared" ref="Q34:Q39" si="97">N34/(M34*O34)</f>
        <v>69</v>
      </c>
      <c r="R34">
        <f t="shared" ref="R34:R39" si="98">J34/(K34*N34)</f>
        <v>201359550.00000009</v>
      </c>
      <c r="S34" s="11">
        <f t="shared" ref="S34:S39" si="99">(P34*Q34)/R34</f>
        <v>2.0560236651303593E-6</v>
      </c>
      <c r="T34" s="1">
        <f t="shared" ref="T34:T39" si="100">1/S34</f>
        <v>486375.72463768133</v>
      </c>
      <c r="U34" s="1">
        <f t="shared" si="90"/>
        <v>2500</v>
      </c>
      <c r="V34" s="9" t="str">
        <f t="shared" si="90"/>
        <v>Weekly</v>
      </c>
      <c r="W34" s="6">
        <f>IFERROR(VLOOKUP(V34,Calculations!$A$10:$E$12,5,FALSE)*U34,0)</f>
        <v>1180746.695705374</v>
      </c>
      <c r="X34" s="8">
        <f t="shared" ref="X34:X39" si="101">S34*W34</f>
        <v>2.4276431488947243</v>
      </c>
      <c r="Y34" s="14">
        <f t="shared" si="91"/>
        <v>201359550.00000009</v>
      </c>
      <c r="Z34" s="5">
        <f t="shared" si="92"/>
        <v>414</v>
      </c>
      <c r="AA34" s="1">
        <f t="shared" ref="AA34:AA39" si="102">Z34*$B$33</f>
        <v>1035</v>
      </c>
      <c r="AB34" s="1">
        <f>W34*Z34</f>
        <v>488829132.02202481</v>
      </c>
      <c r="AC34" s="1">
        <f t="shared" ref="AC34:AC39" si="103">AA34-AB34</f>
        <v>-488828097.02202481</v>
      </c>
    </row>
    <row r="35" spans="2:30" x14ac:dyDescent="0.2">
      <c r="B35" s="27"/>
      <c r="C35" t="s">
        <v>6</v>
      </c>
      <c r="D35">
        <f t="shared" si="83"/>
        <v>75</v>
      </c>
      <c r="E35">
        <f t="shared" si="83"/>
        <v>6</v>
      </c>
      <c r="F35">
        <f t="shared" ref="F35:F39" si="104">F34-1</f>
        <v>4</v>
      </c>
      <c r="G35">
        <f t="shared" si="93"/>
        <v>2</v>
      </c>
      <c r="H35">
        <f t="shared" si="94"/>
        <v>69</v>
      </c>
      <c r="I35">
        <f t="shared" si="95"/>
        <v>67</v>
      </c>
      <c r="J35">
        <f t="shared" si="84"/>
        <v>2.4809140811395404E+109</v>
      </c>
      <c r="K35">
        <f t="shared" si="85"/>
        <v>720</v>
      </c>
      <c r="L35">
        <f t="shared" si="86"/>
        <v>24</v>
      </c>
      <c r="M35">
        <f>FACT(E35-F35)</f>
        <v>2</v>
      </c>
      <c r="N35">
        <f t="shared" si="88"/>
        <v>1.7112245242814127E+98</v>
      </c>
      <c r="O35">
        <f t="shared" si="89"/>
        <v>3.6471110918188705E+94</v>
      </c>
      <c r="P35">
        <f t="shared" si="96"/>
        <v>15</v>
      </c>
      <c r="Q35">
        <f t="shared" si="97"/>
        <v>2345.9999999999982</v>
      </c>
      <c r="R35">
        <f t="shared" si="98"/>
        <v>201359550.00000009</v>
      </c>
      <c r="S35" s="11">
        <f t="shared" si="99"/>
        <v>1.7476201153608038E-4</v>
      </c>
      <c r="T35" s="1">
        <f t="shared" si="100"/>
        <v>5722.0673486786091</v>
      </c>
      <c r="U35" s="1">
        <f t="shared" si="90"/>
        <v>200</v>
      </c>
      <c r="V35" s="9" t="str">
        <f t="shared" si="90"/>
        <v>Monthly</v>
      </c>
      <c r="W35" s="6">
        <f>IFERROR(VLOOKUP(V35,Calculations!$A$10:$E$12,5,FALSE)*U35,0)</f>
        <v>21721.622078855471</v>
      </c>
      <c r="X35" s="8">
        <f t="shared" si="101"/>
        <v>3.7961143683273182</v>
      </c>
      <c r="Y35" s="14">
        <f t="shared" si="91"/>
        <v>201359550.00000009</v>
      </c>
      <c r="Z35" s="5">
        <f t="shared" si="92"/>
        <v>35189.999999999971</v>
      </c>
      <c r="AA35" s="1">
        <f t="shared" si="102"/>
        <v>87974.999999999927</v>
      </c>
      <c r="AB35" s="1">
        <f>W35*Z35</f>
        <v>764383880.95492339</v>
      </c>
      <c r="AC35" s="1">
        <f t="shared" si="103"/>
        <v>-764295905.95492339</v>
      </c>
    </row>
    <row r="36" spans="2:30" x14ac:dyDescent="0.2">
      <c r="B36" s="27"/>
      <c r="C36" t="s">
        <v>7</v>
      </c>
      <c r="D36">
        <f t="shared" si="83"/>
        <v>75</v>
      </c>
      <c r="E36">
        <f t="shared" si="83"/>
        <v>6</v>
      </c>
      <c r="F36">
        <f t="shared" si="104"/>
        <v>3</v>
      </c>
      <c r="G36">
        <f t="shared" si="93"/>
        <v>3</v>
      </c>
      <c r="H36">
        <f t="shared" si="94"/>
        <v>69</v>
      </c>
      <c r="I36">
        <f t="shared" si="95"/>
        <v>66</v>
      </c>
      <c r="J36">
        <f t="shared" si="84"/>
        <v>2.4809140811395404E+109</v>
      </c>
      <c r="K36">
        <f t="shared" si="85"/>
        <v>720</v>
      </c>
      <c r="L36">
        <f t="shared" si="86"/>
        <v>6</v>
      </c>
      <c r="M36">
        <f>FACT(E36-F36)</f>
        <v>6</v>
      </c>
      <c r="N36">
        <f t="shared" si="88"/>
        <v>1.7112245242814127E+98</v>
      </c>
      <c r="O36">
        <f t="shared" si="89"/>
        <v>5.4434493907744319E+92</v>
      </c>
      <c r="P36">
        <f t="shared" si="96"/>
        <v>20</v>
      </c>
      <c r="Q36">
        <f t="shared" si="97"/>
        <v>52393.999999999978</v>
      </c>
      <c r="R36">
        <f t="shared" si="98"/>
        <v>201359550.00000009</v>
      </c>
      <c r="S36" s="11">
        <f t="shared" si="99"/>
        <v>5.2040243435188399E-3</v>
      </c>
      <c r="T36" s="1">
        <f t="shared" si="100"/>
        <v>192.15897812726666</v>
      </c>
      <c r="U36" s="1">
        <f t="shared" si="90"/>
        <v>0</v>
      </c>
      <c r="V36" s="9">
        <f t="shared" si="90"/>
        <v>0</v>
      </c>
      <c r="W36" s="6">
        <f>IFERROR(VLOOKUP(V36,Calculations!$A$10:$E$12,5,FALSE)*U36,0)</f>
        <v>0</v>
      </c>
      <c r="X36" s="8">
        <f t="shared" si="101"/>
        <v>0</v>
      </c>
      <c r="Y36" s="14">
        <f t="shared" si="91"/>
        <v>201359550.00000009</v>
      </c>
      <c r="Z36" s="5">
        <f t="shared" si="92"/>
        <v>1047879.9999999995</v>
      </c>
      <c r="AA36" s="1">
        <f t="shared" si="102"/>
        <v>2619699.9999999991</v>
      </c>
      <c r="AB36" s="1">
        <f t="shared" ref="AB36:AB39" si="105">W36*Z36</f>
        <v>0</v>
      </c>
      <c r="AC36" s="1">
        <f t="shared" si="103"/>
        <v>2619699.9999999991</v>
      </c>
    </row>
    <row r="37" spans="2:30" x14ac:dyDescent="0.2">
      <c r="B37" s="27"/>
      <c r="C37" t="s">
        <v>8</v>
      </c>
      <c r="D37">
        <f t="shared" si="83"/>
        <v>75</v>
      </c>
      <c r="E37">
        <f t="shared" si="83"/>
        <v>6</v>
      </c>
      <c r="F37">
        <f t="shared" si="104"/>
        <v>2</v>
      </c>
      <c r="G37">
        <f t="shared" si="93"/>
        <v>4</v>
      </c>
      <c r="H37">
        <f t="shared" si="94"/>
        <v>69</v>
      </c>
      <c r="I37">
        <f t="shared" si="95"/>
        <v>65</v>
      </c>
      <c r="J37">
        <f t="shared" si="84"/>
        <v>2.4809140811395404E+109</v>
      </c>
      <c r="K37">
        <f t="shared" si="85"/>
        <v>720</v>
      </c>
      <c r="L37">
        <f t="shared" si="86"/>
        <v>2</v>
      </c>
      <c r="M37">
        <f>FACT(E37-F37)</f>
        <v>24</v>
      </c>
      <c r="N37">
        <f t="shared" si="88"/>
        <v>1.7112245242814127E+98</v>
      </c>
      <c r="O37">
        <f t="shared" si="89"/>
        <v>8.2476505920824715E+90</v>
      </c>
      <c r="P37">
        <f t="shared" si="96"/>
        <v>15</v>
      </c>
      <c r="Q37">
        <f t="shared" si="97"/>
        <v>864500.99999999965</v>
      </c>
      <c r="R37">
        <f t="shared" si="98"/>
        <v>201359550.00000009</v>
      </c>
      <c r="S37" s="11">
        <f t="shared" si="99"/>
        <v>6.4399801251045649E-2</v>
      </c>
      <c r="T37" s="1">
        <f t="shared" si="100"/>
        <v>15.527998232506395</v>
      </c>
      <c r="U37" s="1">
        <f t="shared" si="90"/>
        <v>0</v>
      </c>
      <c r="V37" s="9">
        <f t="shared" si="90"/>
        <v>0</v>
      </c>
      <c r="W37" s="6">
        <f>IFERROR(VLOOKUP(V37,Calculations!$A$10:$E$12,5,FALSE)*U37,0)</f>
        <v>0</v>
      </c>
      <c r="X37" s="8">
        <f t="shared" si="101"/>
        <v>0</v>
      </c>
      <c r="Y37" s="14">
        <f t="shared" si="91"/>
        <v>201359550.00000009</v>
      </c>
      <c r="Z37" s="5">
        <f t="shared" si="92"/>
        <v>12967514.999999994</v>
      </c>
      <c r="AA37" s="1">
        <f t="shared" si="102"/>
        <v>32418787.499999985</v>
      </c>
      <c r="AB37" s="1">
        <f t="shared" si="105"/>
        <v>0</v>
      </c>
      <c r="AC37" s="1">
        <f t="shared" si="103"/>
        <v>32418787.499999985</v>
      </c>
    </row>
    <row r="38" spans="2:30" x14ac:dyDescent="0.2">
      <c r="B38" s="27"/>
      <c r="C38" t="s">
        <v>47</v>
      </c>
      <c r="D38">
        <f t="shared" si="83"/>
        <v>75</v>
      </c>
      <c r="E38">
        <f t="shared" si="83"/>
        <v>6</v>
      </c>
      <c r="F38">
        <f t="shared" si="104"/>
        <v>1</v>
      </c>
      <c r="G38">
        <f t="shared" si="93"/>
        <v>5</v>
      </c>
      <c r="H38">
        <f t="shared" si="94"/>
        <v>69</v>
      </c>
      <c r="I38">
        <f t="shared" si="95"/>
        <v>64</v>
      </c>
      <c r="J38">
        <f t="shared" si="84"/>
        <v>2.4809140811395404E+109</v>
      </c>
      <c r="K38">
        <f t="shared" si="85"/>
        <v>720</v>
      </c>
      <c r="L38">
        <f t="shared" si="86"/>
        <v>1</v>
      </c>
      <c r="M38">
        <f t="shared" ref="M38:M39" si="106">FACT(E38-F38)</f>
        <v>120</v>
      </c>
      <c r="N38">
        <f t="shared" si="88"/>
        <v>1.7112245242814127E+98</v>
      </c>
      <c r="O38">
        <f t="shared" si="89"/>
        <v>1.2688693218588414E+89</v>
      </c>
      <c r="P38">
        <f t="shared" si="96"/>
        <v>6</v>
      </c>
      <c r="Q38">
        <f t="shared" si="97"/>
        <v>11238512.999999998</v>
      </c>
      <c r="R38">
        <f t="shared" si="98"/>
        <v>201359550.00000009</v>
      </c>
      <c r="S38" s="11">
        <f t="shared" si="99"/>
        <v>0.33487896650543741</v>
      </c>
      <c r="T38" s="1">
        <f t="shared" si="100"/>
        <v>2.9861535062512297</v>
      </c>
      <c r="U38" s="1">
        <f t="shared" si="90"/>
        <v>0</v>
      </c>
      <c r="V38" s="9">
        <f t="shared" si="90"/>
        <v>0</v>
      </c>
      <c r="W38" s="6">
        <f>IFERROR(VLOOKUP(V38,Calculations!$A$10:$E$12,5,FALSE)*U38,0)</f>
        <v>0</v>
      </c>
      <c r="X38" s="8">
        <f t="shared" si="101"/>
        <v>0</v>
      </c>
      <c r="Y38" s="14">
        <f t="shared" si="91"/>
        <v>201359550.00000009</v>
      </c>
      <c r="Z38" s="5">
        <f t="shared" si="92"/>
        <v>67431077.999999985</v>
      </c>
      <c r="AA38" s="1">
        <f t="shared" si="102"/>
        <v>168577694.99999997</v>
      </c>
      <c r="AB38" s="1">
        <f t="shared" si="105"/>
        <v>0</v>
      </c>
      <c r="AC38" s="1">
        <f t="shared" si="103"/>
        <v>168577694.99999997</v>
      </c>
    </row>
    <row r="39" spans="2:30" x14ac:dyDescent="0.2">
      <c r="B39" s="27"/>
      <c r="C39" t="s">
        <v>48</v>
      </c>
      <c r="D39">
        <f t="shared" si="83"/>
        <v>75</v>
      </c>
      <c r="E39">
        <f t="shared" si="83"/>
        <v>6</v>
      </c>
      <c r="F39">
        <f t="shared" si="104"/>
        <v>0</v>
      </c>
      <c r="G39">
        <f t="shared" si="93"/>
        <v>6</v>
      </c>
      <c r="H39">
        <f t="shared" si="94"/>
        <v>69</v>
      </c>
      <c r="I39">
        <f t="shared" si="95"/>
        <v>63</v>
      </c>
      <c r="J39">
        <f t="shared" si="84"/>
        <v>2.4809140811395404E+109</v>
      </c>
      <c r="K39">
        <f t="shared" si="85"/>
        <v>720</v>
      </c>
      <c r="L39">
        <f t="shared" si="86"/>
        <v>1</v>
      </c>
      <c r="M39">
        <f t="shared" si="106"/>
        <v>720</v>
      </c>
      <c r="N39">
        <f t="shared" si="88"/>
        <v>1.7112245242814127E+98</v>
      </c>
      <c r="O39">
        <f t="shared" si="89"/>
        <v>1.9826083154044396E+87</v>
      </c>
      <c r="P39">
        <f t="shared" si="96"/>
        <v>1</v>
      </c>
      <c r="Q39">
        <f t="shared" si="97"/>
        <v>119877471.99999999</v>
      </c>
      <c r="R39">
        <f t="shared" si="98"/>
        <v>201359550.00000009</v>
      </c>
      <c r="S39" s="11">
        <f t="shared" si="99"/>
        <v>0.59534038489855545</v>
      </c>
      <c r="T39" s="1">
        <f t="shared" si="100"/>
        <v>1.6797113472663165</v>
      </c>
      <c r="U39" s="1">
        <f t="shared" si="90"/>
        <v>0</v>
      </c>
      <c r="V39" s="9">
        <f t="shared" si="90"/>
        <v>0</v>
      </c>
      <c r="W39" s="6">
        <f>IFERROR(VLOOKUP(V39,Calculations!$A$10:$E$12,5,FALSE)*U39,0)</f>
        <v>0</v>
      </c>
      <c r="X39" s="8">
        <f t="shared" si="101"/>
        <v>0</v>
      </c>
      <c r="Y39" s="14">
        <f t="shared" si="91"/>
        <v>201359550.00000009</v>
      </c>
      <c r="Z39" s="5">
        <f t="shared" si="92"/>
        <v>119877471.99999997</v>
      </c>
      <c r="AA39" s="1">
        <f t="shared" si="102"/>
        <v>299693679.99999994</v>
      </c>
      <c r="AB39" s="1">
        <f t="shared" si="105"/>
        <v>0</v>
      </c>
      <c r="AC39" s="1">
        <f t="shared" si="103"/>
        <v>299693679.99999994</v>
      </c>
    </row>
    <row r="40" spans="2:30" ht="17" thickBot="1" x14ac:dyDescent="0.25">
      <c r="B40" s="27"/>
      <c r="C40" s="16" t="s">
        <v>44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9">
        <f>SUM(S33:S37)</f>
        <v>6.9780648596006439E-2</v>
      </c>
      <c r="T40" s="16"/>
      <c r="U40" s="17"/>
      <c r="V40" s="17"/>
      <c r="W40" s="16"/>
      <c r="X40" s="16"/>
      <c r="Y40" s="16"/>
      <c r="Z40" s="16"/>
      <c r="AA40" s="17">
        <f>SUM(AA33:AA39)</f>
        <v>503398874.99999988</v>
      </c>
      <c r="AB40" s="17">
        <f>SUM(AB33:AB39)</f>
        <v>1286394831.158771</v>
      </c>
      <c r="AC40" s="17">
        <f>SUM(AC33:AC39)</f>
        <v>-782995956.15877104</v>
      </c>
    </row>
    <row r="41" spans="2:30" ht="17" thickTop="1" x14ac:dyDescent="0.2">
      <c r="B41" s="12"/>
      <c r="C41" s="3">
        <f>AC41</f>
        <v>-1.5554185657621329</v>
      </c>
      <c r="T41" s="6"/>
      <c r="W41" s="6"/>
      <c r="AA41" s="1"/>
      <c r="AB41" t="s">
        <v>45</v>
      </c>
      <c r="AC41" s="18">
        <f>AC40/AA40</f>
        <v>-1.5554185657621329</v>
      </c>
      <c r="AD41" s="2"/>
    </row>
  </sheetData>
  <mergeCells count="5">
    <mergeCell ref="B33:B40"/>
    <mergeCell ref="A2:A30"/>
    <mergeCell ref="B3:B10"/>
    <mergeCell ref="B13:B20"/>
    <mergeCell ref="B23:B3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F8CC-D9DC-8A4B-B13B-B8A42CCE4CA7}">
  <dimension ref="A1:H14"/>
  <sheetViews>
    <sheetView workbookViewId="0">
      <selection activeCell="C9" sqref="C9"/>
    </sheetView>
  </sheetViews>
  <sheetFormatPr baseColWidth="10" defaultRowHeight="16" x14ac:dyDescent="0.2"/>
  <cols>
    <col min="1" max="1" width="7.83203125" bestFit="1" customWidth="1"/>
    <col min="2" max="2" width="7.5" bestFit="1" customWidth="1"/>
    <col min="3" max="3" width="9.33203125" bestFit="1" customWidth="1"/>
    <col min="4" max="4" width="10.5" style="1" bestFit="1" customWidth="1"/>
    <col min="5" max="5" width="10.6640625" bestFit="1" customWidth="1"/>
    <col min="6" max="6" width="9.83203125" bestFit="1" customWidth="1"/>
    <col min="7" max="7" width="11.5" bestFit="1" customWidth="1"/>
    <col min="8" max="8" width="10.5" bestFit="1" customWidth="1"/>
  </cols>
  <sheetData>
    <row r="1" spans="1:8" x14ac:dyDescent="0.2">
      <c r="A1" t="s">
        <v>46</v>
      </c>
      <c r="B1">
        <v>5</v>
      </c>
      <c r="C1" s="1"/>
      <c r="E1" s="4"/>
      <c r="H1" s="1"/>
    </row>
    <row r="2" spans="1:8" x14ac:dyDescent="0.2">
      <c r="C2" s="1"/>
      <c r="E2" s="4"/>
      <c r="H2" s="1"/>
    </row>
    <row r="3" spans="1:8" x14ac:dyDescent="0.2">
      <c r="A3" t="s">
        <v>51</v>
      </c>
      <c r="B3" t="s">
        <v>52</v>
      </c>
      <c r="C3" s="1" t="s">
        <v>53</v>
      </c>
      <c r="D3" s="1" t="s">
        <v>54</v>
      </c>
      <c r="E3" s="4" t="s">
        <v>57</v>
      </c>
      <c r="F3" t="s">
        <v>55</v>
      </c>
      <c r="G3" t="s">
        <v>34</v>
      </c>
      <c r="H3" s="1" t="s">
        <v>56</v>
      </c>
    </row>
    <row r="4" spans="1:8" x14ac:dyDescent="0.2">
      <c r="A4">
        <v>0</v>
      </c>
      <c r="B4">
        <v>7</v>
      </c>
      <c r="C4">
        <v>0</v>
      </c>
      <c r="D4" s="1">
        <v>0</v>
      </c>
      <c r="F4" s="25">
        <f>1-SUM(F5:F11)</f>
        <v>0.86110986311583004</v>
      </c>
      <c r="G4" s="1">
        <f t="shared" ref="G4:G11" si="0">1/F4</f>
        <v>1.1612920056235467</v>
      </c>
      <c r="H4" s="1">
        <f>D4*F4</f>
        <v>0</v>
      </c>
    </row>
    <row r="5" spans="1:8" x14ac:dyDescent="0.2">
      <c r="A5">
        <v>1</v>
      </c>
      <c r="B5">
        <v>7</v>
      </c>
      <c r="C5" s="1">
        <v>4</v>
      </c>
      <c r="D5" s="1">
        <f>B1*C5</f>
        <v>20</v>
      </c>
      <c r="E5" s="11">
        <f>1/B5</f>
        <v>0.14285714285714285</v>
      </c>
      <c r="F5" s="11">
        <f>E5-SUM(E6:E11)</f>
        <v>0.11904782142523219</v>
      </c>
      <c r="G5" s="1">
        <f t="shared" si="0"/>
        <v>8.3999857202598918</v>
      </c>
      <c r="H5" s="1">
        <f>D5*F5</f>
        <v>2.3809564285046441</v>
      </c>
    </row>
    <row r="6" spans="1:8" x14ac:dyDescent="0.2">
      <c r="A6">
        <v>2</v>
      </c>
      <c r="B6">
        <v>7</v>
      </c>
      <c r="C6" s="1">
        <v>2.5</v>
      </c>
      <c r="D6" s="1">
        <f>D5*C6</f>
        <v>50</v>
      </c>
      <c r="E6" s="11">
        <f t="shared" ref="E6:E11" si="1">1/B6*E5</f>
        <v>2.0408163265306121E-2</v>
      </c>
      <c r="F6" s="11">
        <f>E6-SUM(E7:E11)</f>
        <v>1.7007005098701584E-2</v>
      </c>
      <c r="G6" s="1">
        <f t="shared" si="0"/>
        <v>58.79930029987149</v>
      </c>
      <c r="H6" s="1">
        <f t="shared" ref="H6:H11" si="2">E6*D6</f>
        <v>1.0204081632653061</v>
      </c>
    </row>
    <row r="7" spans="1:8" x14ac:dyDescent="0.2">
      <c r="A7">
        <v>3</v>
      </c>
      <c r="B7">
        <v>7</v>
      </c>
      <c r="C7" s="1">
        <v>5</v>
      </c>
      <c r="D7" s="1">
        <f>D6*C7</f>
        <v>250</v>
      </c>
      <c r="E7" s="11">
        <f t="shared" si="1"/>
        <v>2.9154518950437313E-3</v>
      </c>
      <c r="F7" s="11">
        <f>E7-SUM(E8:E12)</f>
        <v>2.4297456234829264E-3</v>
      </c>
      <c r="G7" s="1">
        <f t="shared" si="0"/>
        <v>411.56571714142933</v>
      </c>
      <c r="H7" s="1">
        <f t="shared" si="2"/>
        <v>0.72886297376093279</v>
      </c>
    </row>
    <row r="8" spans="1:8" x14ac:dyDescent="0.2">
      <c r="A8">
        <v>4</v>
      </c>
      <c r="B8">
        <v>7</v>
      </c>
      <c r="C8" s="1">
        <v>2</v>
      </c>
      <c r="D8" s="1">
        <f>D7*C8</f>
        <v>500</v>
      </c>
      <c r="E8" s="11">
        <f t="shared" si="1"/>
        <v>4.1649312786339016E-4</v>
      </c>
      <c r="F8" s="11">
        <f>E8-SUM(E9:E13)</f>
        <v>3.4727998416597547E-4</v>
      </c>
      <c r="G8" s="1">
        <f t="shared" si="0"/>
        <v>2879.5209790209797</v>
      </c>
      <c r="H8" s="1">
        <f t="shared" si="2"/>
        <v>0.20824656393169508</v>
      </c>
    </row>
    <row r="9" spans="1:8" x14ac:dyDescent="0.2">
      <c r="A9">
        <v>5</v>
      </c>
      <c r="B9">
        <v>7</v>
      </c>
      <c r="C9" s="1">
        <v>4</v>
      </c>
      <c r="D9" s="1">
        <f>D8*C9</f>
        <v>2000</v>
      </c>
      <c r="E9" s="11">
        <f t="shared" si="1"/>
        <v>5.9499018266198593E-5</v>
      </c>
      <c r="F9" s="11">
        <f>E9-SUM(E10:E14)</f>
        <v>4.9784892834982497E-5</v>
      </c>
      <c r="G9" s="1">
        <f t="shared" si="0"/>
        <v>20086.414634146346</v>
      </c>
      <c r="H9" s="1">
        <f t="shared" si="2"/>
        <v>0.11899803653239718</v>
      </c>
    </row>
    <row r="10" spans="1:8" x14ac:dyDescent="0.2">
      <c r="A10">
        <v>6</v>
      </c>
      <c r="B10">
        <v>7</v>
      </c>
      <c r="C10" s="1">
        <v>5</v>
      </c>
      <c r="D10" s="1">
        <f>D9*C10</f>
        <v>10000</v>
      </c>
      <c r="E10" s="11">
        <f t="shared" si="1"/>
        <v>8.4998597523140835E-6</v>
      </c>
      <c r="F10" s="11">
        <f>E10-SUM(E11:E14)</f>
        <v>7.2855940734120715E-6</v>
      </c>
      <c r="G10" s="1">
        <f t="shared" si="0"/>
        <v>137257.16666666672</v>
      </c>
      <c r="H10" s="1">
        <f t="shared" si="2"/>
        <v>8.4998597523140831E-2</v>
      </c>
    </row>
    <row r="11" spans="1:8" x14ac:dyDescent="0.2">
      <c r="A11">
        <v>7</v>
      </c>
      <c r="B11">
        <v>7</v>
      </c>
      <c r="C11" s="1">
        <v>10</v>
      </c>
      <c r="D11" s="1">
        <v>10000</v>
      </c>
      <c r="E11" s="11">
        <f t="shared" si="1"/>
        <v>1.2142656789020119E-6</v>
      </c>
      <c r="F11" s="11">
        <f>E11-SUM(E12:E14)</f>
        <v>1.2142656789020119E-6</v>
      </c>
      <c r="G11" s="1">
        <f t="shared" si="0"/>
        <v>823543.00000000035</v>
      </c>
      <c r="H11" s="1">
        <f t="shared" si="2"/>
        <v>1.214265678902012E-2</v>
      </c>
    </row>
    <row r="12" spans="1:8" x14ac:dyDescent="0.2">
      <c r="C12" s="1"/>
      <c r="E12" s="4"/>
      <c r="H12" s="1"/>
    </row>
    <row r="13" spans="1:8" x14ac:dyDescent="0.2">
      <c r="C13" s="1"/>
      <c r="E13" s="4"/>
      <c r="F13" t="s">
        <v>58</v>
      </c>
      <c r="H13" s="1">
        <f>SUM(H4:H11)</f>
        <v>4.5546134203071365</v>
      </c>
    </row>
    <row r="14" spans="1:8" x14ac:dyDescent="0.2">
      <c r="F14" t="s">
        <v>45</v>
      </c>
      <c r="H14" s="2">
        <f>(B1-H13)/B1</f>
        <v>8.907731593857271E-2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3677-2830-E443-98AF-5DB3673FBD27}">
  <dimension ref="A1:H17"/>
  <sheetViews>
    <sheetView topLeftCell="A31" workbookViewId="0">
      <selection activeCell="I16" sqref="I16"/>
    </sheetView>
  </sheetViews>
  <sheetFormatPr baseColWidth="10" defaultRowHeight="16" x14ac:dyDescent="0.2"/>
  <cols>
    <col min="1" max="1" width="7.83203125" bestFit="1" customWidth="1"/>
    <col min="2" max="2" width="7.5" bestFit="1" customWidth="1"/>
    <col min="3" max="3" width="9.33203125" bestFit="1" customWidth="1"/>
    <col min="4" max="4" width="11.5" bestFit="1" customWidth="1"/>
    <col min="5" max="5" width="10.6640625" bestFit="1" customWidth="1"/>
    <col min="6" max="6" width="9.83203125" bestFit="1" customWidth="1"/>
    <col min="7" max="7" width="17.6640625" bestFit="1" customWidth="1"/>
    <col min="8" max="8" width="10.5" bestFit="1" customWidth="1"/>
  </cols>
  <sheetData>
    <row r="1" spans="1:8" x14ac:dyDescent="0.2">
      <c r="A1" t="s">
        <v>46</v>
      </c>
      <c r="B1">
        <v>10</v>
      </c>
      <c r="C1" s="1"/>
      <c r="D1" s="4"/>
      <c r="E1" s="4"/>
      <c r="H1" s="1"/>
    </row>
    <row r="2" spans="1:8" x14ac:dyDescent="0.2">
      <c r="C2" s="1"/>
      <c r="D2" s="4"/>
      <c r="E2" s="4"/>
      <c r="H2" s="1"/>
    </row>
    <row r="3" spans="1:8" x14ac:dyDescent="0.2">
      <c r="A3" t="s">
        <v>51</v>
      </c>
      <c r="B3" t="s">
        <v>52</v>
      </c>
      <c r="C3" s="1" t="s">
        <v>53</v>
      </c>
      <c r="D3" s="4" t="s">
        <v>54</v>
      </c>
      <c r="E3" s="4" t="s">
        <v>57</v>
      </c>
      <c r="F3" t="s">
        <v>55</v>
      </c>
      <c r="G3" t="s">
        <v>34</v>
      </c>
      <c r="H3" s="1" t="s">
        <v>56</v>
      </c>
    </row>
    <row r="4" spans="1:8" x14ac:dyDescent="0.2">
      <c r="A4">
        <v>0</v>
      </c>
      <c r="B4">
        <v>10</v>
      </c>
      <c r="C4">
        <v>0</v>
      </c>
      <c r="D4">
        <v>0</v>
      </c>
      <c r="F4" s="25">
        <f>1-SUM(F5:F11)</f>
        <v>0.90123454439999995</v>
      </c>
      <c r="G4" s="1">
        <f t="shared" ref="G4:G11" si="0">1/F4</f>
        <v>1.1095890700303255</v>
      </c>
      <c r="H4" s="1">
        <f>D4*F4</f>
        <v>0</v>
      </c>
    </row>
    <row r="5" spans="1:8" x14ac:dyDescent="0.2">
      <c r="A5">
        <v>1</v>
      </c>
      <c r="B5">
        <v>10</v>
      </c>
      <c r="C5" s="1">
        <v>5</v>
      </c>
      <c r="D5" s="4">
        <f>B1*C5</f>
        <v>50</v>
      </c>
      <c r="E5" s="11">
        <f>1/B5</f>
        <v>0.1</v>
      </c>
      <c r="F5" s="11">
        <f>E5-SUM(E6:E11)</f>
        <v>8.8888900000000007E-2</v>
      </c>
      <c r="G5" s="1">
        <f t="shared" si="0"/>
        <v>11.249998593750174</v>
      </c>
      <c r="H5" s="1">
        <f>D5*F5</f>
        <v>4.444445</v>
      </c>
    </row>
    <row r="6" spans="1:8" x14ac:dyDescent="0.2">
      <c r="A6">
        <v>2</v>
      </c>
      <c r="B6">
        <v>10</v>
      </c>
      <c r="C6" s="1">
        <v>5</v>
      </c>
      <c r="D6" s="4">
        <f>D5*C6</f>
        <v>250</v>
      </c>
      <c r="E6" s="11">
        <f t="shared" ref="E6:E11" si="1">1/B6*E5</f>
        <v>1.0000000000000002E-2</v>
      </c>
      <c r="F6" s="11">
        <f>E6-SUM(E7:E11)</f>
        <v>8.8889000000000017E-3</v>
      </c>
      <c r="G6" s="1">
        <f t="shared" si="0"/>
        <v>112.49985937517576</v>
      </c>
      <c r="H6" s="1">
        <f t="shared" ref="H6:H11" si="2">E6*D6</f>
        <v>2.5000000000000004</v>
      </c>
    </row>
    <row r="7" spans="1:8" x14ac:dyDescent="0.2">
      <c r="A7">
        <v>3</v>
      </c>
      <c r="B7">
        <v>10</v>
      </c>
      <c r="C7" s="1">
        <v>4</v>
      </c>
      <c r="D7" s="4">
        <f>D6*C7</f>
        <v>1000</v>
      </c>
      <c r="E7" s="11">
        <f t="shared" si="1"/>
        <v>1.0000000000000002E-3</v>
      </c>
      <c r="F7" s="11">
        <f>E7-SUM(E8:E15)</f>
        <v>8.888889000000002E-4</v>
      </c>
      <c r="G7" s="1">
        <f t="shared" si="0"/>
        <v>1124.9999859375</v>
      </c>
      <c r="H7" s="1">
        <f t="shared" si="2"/>
        <v>1.0000000000000002</v>
      </c>
    </row>
    <row r="8" spans="1:8" x14ac:dyDescent="0.2">
      <c r="A8">
        <v>4</v>
      </c>
      <c r="B8">
        <v>10</v>
      </c>
      <c r="C8" s="1">
        <v>5</v>
      </c>
      <c r="D8" s="4">
        <f>D7*C8</f>
        <v>5000</v>
      </c>
      <c r="E8" s="11">
        <f t="shared" si="1"/>
        <v>1.0000000000000003E-4</v>
      </c>
      <c r="F8" s="11">
        <f>E8-SUM(E9:E16)</f>
        <v>8.8888900000000029E-5</v>
      </c>
      <c r="G8" s="1">
        <f t="shared" si="0"/>
        <v>11249.998593750171</v>
      </c>
      <c r="H8" s="1">
        <f t="shared" si="2"/>
        <v>0.50000000000000011</v>
      </c>
    </row>
    <row r="9" spans="1:8" x14ac:dyDescent="0.2">
      <c r="A9">
        <v>5</v>
      </c>
      <c r="B9">
        <v>10</v>
      </c>
      <c r="C9" s="1">
        <v>4</v>
      </c>
      <c r="D9" s="4">
        <f>D8*C9</f>
        <v>20000</v>
      </c>
      <c r="E9" s="11">
        <f t="shared" si="1"/>
        <v>1.0000000000000004E-5</v>
      </c>
      <c r="F9" s="11">
        <f>E9-SUM(E10:E17)</f>
        <v>8.888900000000004E-6</v>
      </c>
      <c r="G9" s="1">
        <f t="shared" si="0"/>
        <v>112499.85937517573</v>
      </c>
      <c r="H9" s="1">
        <f t="shared" si="2"/>
        <v>0.20000000000000009</v>
      </c>
    </row>
    <row r="10" spans="1:8" x14ac:dyDescent="0.2">
      <c r="A10">
        <v>6</v>
      </c>
      <c r="B10">
        <v>10</v>
      </c>
      <c r="C10" s="1">
        <v>5</v>
      </c>
      <c r="D10" s="4">
        <f t="shared" ref="D10:D14" si="3">D9*C10</f>
        <v>100000</v>
      </c>
      <c r="E10" s="11">
        <f t="shared" si="1"/>
        <v>1.0000000000000004E-6</v>
      </c>
      <c r="F10" s="11">
        <f>E10-SUM(E11:E17)</f>
        <v>8.8890000000000029E-7</v>
      </c>
      <c r="G10" s="1">
        <f t="shared" si="0"/>
        <v>1124985.9376757788</v>
      </c>
      <c r="H10" s="1">
        <f t="shared" si="2"/>
        <v>0.10000000000000003</v>
      </c>
    </row>
    <row r="11" spans="1:8" x14ac:dyDescent="0.2">
      <c r="A11">
        <v>7</v>
      </c>
      <c r="B11">
        <v>10</v>
      </c>
      <c r="C11" s="1">
        <v>5</v>
      </c>
      <c r="D11" s="4">
        <f t="shared" si="3"/>
        <v>500000</v>
      </c>
      <c r="E11" s="11">
        <f t="shared" si="1"/>
        <v>1.0000000000000005E-7</v>
      </c>
      <c r="F11" s="11">
        <f>E11-SUM(E15:E17)</f>
        <v>1.0000000000000005E-7</v>
      </c>
      <c r="G11" s="1">
        <f t="shared" si="0"/>
        <v>9999999.9999999944</v>
      </c>
      <c r="H11" s="1">
        <f t="shared" si="2"/>
        <v>5.0000000000000024E-2</v>
      </c>
    </row>
    <row r="12" spans="1:8" x14ac:dyDescent="0.2">
      <c r="A12">
        <v>8</v>
      </c>
      <c r="B12">
        <v>10</v>
      </c>
      <c r="C12" s="1">
        <v>4</v>
      </c>
      <c r="D12" s="4">
        <f t="shared" si="3"/>
        <v>2000000</v>
      </c>
      <c r="E12" s="11">
        <f t="shared" ref="E12:E14" si="4">1/B12*E11</f>
        <v>1.0000000000000005E-8</v>
      </c>
      <c r="F12" s="11">
        <f t="shared" ref="F12:F14" si="5">E12-SUM(E16:E18)</f>
        <v>1.0000000000000005E-8</v>
      </c>
      <c r="G12" s="1">
        <f t="shared" ref="G12:G14" si="6">1/F12</f>
        <v>99999999.999999955</v>
      </c>
      <c r="H12" s="1">
        <f t="shared" ref="H12:H14" si="7">E12*D12</f>
        <v>2.0000000000000011E-2</v>
      </c>
    </row>
    <row r="13" spans="1:8" x14ac:dyDescent="0.2">
      <c r="A13">
        <v>9</v>
      </c>
      <c r="B13">
        <v>10</v>
      </c>
      <c r="C13" s="1">
        <v>5</v>
      </c>
      <c r="D13" s="4">
        <f t="shared" si="3"/>
        <v>10000000</v>
      </c>
      <c r="E13" s="11">
        <f t="shared" si="4"/>
        <v>1.0000000000000005E-9</v>
      </c>
      <c r="F13" s="11">
        <f t="shared" si="5"/>
        <v>1.0000000000000005E-9</v>
      </c>
      <c r="G13" s="1">
        <f t="shared" si="6"/>
        <v>999999999.99999952</v>
      </c>
      <c r="H13" s="1">
        <f t="shared" si="7"/>
        <v>1.0000000000000005E-2</v>
      </c>
    </row>
    <row r="14" spans="1:8" x14ac:dyDescent="0.2">
      <c r="A14">
        <v>10</v>
      </c>
      <c r="B14">
        <v>10</v>
      </c>
      <c r="C14" s="1">
        <v>5</v>
      </c>
      <c r="D14" s="4">
        <f t="shared" si="3"/>
        <v>50000000</v>
      </c>
      <c r="E14" s="11">
        <f t="shared" si="4"/>
        <v>1.0000000000000006E-10</v>
      </c>
      <c r="F14" s="11">
        <f t="shared" si="5"/>
        <v>1.0000000000000006E-10</v>
      </c>
      <c r="G14" s="1">
        <f t="shared" si="6"/>
        <v>9999999999.9999943</v>
      </c>
      <c r="H14" s="1">
        <f t="shared" si="7"/>
        <v>5.0000000000000027E-3</v>
      </c>
    </row>
    <row r="15" spans="1:8" x14ac:dyDescent="0.2">
      <c r="C15" s="1"/>
      <c r="D15" s="4"/>
      <c r="E15" s="4"/>
      <c r="H15" s="1"/>
    </row>
    <row r="16" spans="1:8" x14ac:dyDescent="0.2">
      <c r="C16" s="1"/>
      <c r="D16" s="4"/>
      <c r="E16" s="4"/>
      <c r="F16" t="s">
        <v>58</v>
      </c>
      <c r="H16" s="1">
        <f>SUM(H4:H11)</f>
        <v>8.7944449999999996</v>
      </c>
    </row>
    <row r="17" spans="6:8" x14ac:dyDescent="0.2">
      <c r="F17" t="s">
        <v>45</v>
      </c>
      <c r="H17" s="2">
        <f>(B1-H16)/B1</f>
        <v>0.12055550000000004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Calculations</vt:lpstr>
      <vt:lpstr>Game pricing - 20</vt:lpstr>
      <vt:lpstr>Game pricing - 100</vt:lpstr>
      <vt:lpstr>Game pricing - 1000</vt:lpstr>
      <vt:lpstr>Game pricing - 10000</vt:lpstr>
      <vt:lpstr>7 x 7</vt:lpstr>
      <vt:lpstr>10 x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2023-07-10T09:07:19Z</dcterms:created>
  <dcterms:modified xsi:type="dcterms:W3CDTF">2023-07-31T11:15:38Z</dcterms:modified>
</cp:coreProperties>
</file>