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yalami/Downloads/Starter_Code/"/>
    </mc:Choice>
  </mc:AlternateContent>
  <xr:revisionPtr revIDLastSave="0" documentId="13_ncr:1_{7999D000-A864-7C40-8B48-89B3F17ADB9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rowdfunding" sheetId="1" r:id="rId1"/>
    <sheet name="campaigns per Category" sheetId="2" r:id="rId2"/>
    <sheet name="campaigns per Sub-Category" sheetId="3" r:id="rId3"/>
    <sheet name="Outcome Summery" sheetId="4" r:id="rId4"/>
    <sheet name="Goals &amp; Percentages Summery" sheetId="5" r:id="rId5"/>
    <sheet name="Statistical Analysis" sheetId="7" r:id="rId6"/>
  </sheets>
  <definedNames>
    <definedName name="_xlnm._FilterDatabase" localSheetId="0" hidden="1">Crowdfunding!$A$1:$T$1001</definedName>
    <definedName name="Failed_Backers">'Statistical Analysis'!$E$2:$E$365</definedName>
    <definedName name="result">Crowdfunding!$G$2:$H$13</definedName>
    <definedName name="Successful_Backers">'Statistical Analysis'!$B$2:$B$566</definedName>
  </definedNames>
  <calcPr calcId="191029"/>
  <pivotCaches>
    <pivotCache cacheId="9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7" l="1"/>
  <c r="J7" i="7"/>
  <c r="J6" i="7"/>
  <c r="J5" i="7"/>
  <c r="J4" i="7"/>
  <c r="J3" i="7"/>
  <c r="J2" i="7"/>
  <c r="H7" i="7"/>
  <c r="H6" i="7"/>
  <c r="H5" i="7"/>
  <c r="H4" i="7"/>
  <c r="H3" i="7"/>
  <c r="H2" i="7"/>
  <c r="D13" i="5"/>
  <c r="D12" i="5"/>
  <c r="D11" i="5"/>
  <c r="D10" i="5"/>
  <c r="D9" i="5"/>
  <c r="D8" i="5"/>
  <c r="D7" i="5"/>
  <c r="D6" i="5"/>
  <c r="D5" i="5"/>
  <c r="D4" i="5"/>
  <c r="D3" i="5"/>
  <c r="D2" i="5"/>
  <c r="C2" i="5"/>
  <c r="C13" i="5"/>
  <c r="C12" i="5"/>
  <c r="C11" i="5"/>
  <c r="C10" i="5"/>
  <c r="C9" i="5"/>
  <c r="C8" i="5"/>
  <c r="C7" i="5"/>
  <c r="C6" i="5"/>
  <c r="C5" i="5"/>
  <c r="C4" i="5"/>
  <c r="C3" i="5"/>
  <c r="B3" i="5"/>
  <c r="B13" i="5"/>
  <c r="B12" i="5"/>
  <c r="B11" i="5"/>
  <c r="B10" i="5"/>
  <c r="B9" i="5"/>
  <c r="B8" i="5"/>
  <c r="B7" i="5"/>
  <c r="B6" i="5"/>
  <c r="B5" i="5"/>
  <c r="B4" i="5"/>
  <c r="B2" i="5"/>
  <c r="I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5" l="1"/>
  <c r="F9" i="5" s="1"/>
  <c r="E8" i="5"/>
  <c r="F8" i="5" s="1"/>
  <c r="E3" i="5"/>
  <c r="F3" i="5" s="1"/>
  <c r="E10" i="5"/>
  <c r="G10" i="5" s="1"/>
  <c r="E11" i="5"/>
  <c r="G11" i="5" s="1"/>
  <c r="H9" i="5"/>
  <c r="H8" i="5"/>
  <c r="G8" i="5"/>
  <c r="G9" i="5"/>
  <c r="E7" i="5"/>
  <c r="F7" i="5" s="1"/>
  <c r="E2" i="5"/>
  <c r="G2" i="5" s="1"/>
  <c r="E6" i="5"/>
  <c r="F6" i="5" s="1"/>
  <c r="E13" i="5"/>
  <c r="H13" i="5" s="1"/>
  <c r="E5" i="5"/>
  <c r="F5" i="5" s="1"/>
  <c r="E12" i="5"/>
  <c r="F12" i="5" s="1"/>
  <c r="E4" i="5"/>
  <c r="F4" i="5" s="1"/>
  <c r="F10" i="5" l="1"/>
  <c r="H11" i="5"/>
  <c r="G5" i="5"/>
  <c r="H3" i="5"/>
  <c r="F11" i="5"/>
  <c r="G6" i="5"/>
  <c r="G3" i="5"/>
  <c r="H10" i="5"/>
  <c r="H6" i="5"/>
  <c r="H2" i="5"/>
  <c r="F2" i="5"/>
  <c r="G13" i="5"/>
  <c r="G7" i="5"/>
  <c r="G12" i="5"/>
  <c r="H12" i="5"/>
  <c r="G4" i="5"/>
  <c r="H4" i="5"/>
  <c r="H7" i="5"/>
  <c r="H5" i="5"/>
  <c r="F1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<sst xmlns="http://schemas.openxmlformats.org/spreadsheetml/2006/main" count="7065" uniqueCount="2116">
  <si>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</si>
  <si>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</si>
  <si>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</si>
  <si>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</si>
  <si>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</si>
  <si>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</si>
  <si>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</si>
  <si>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</si>
  <si>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</si>
  <si>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</si>
  <si>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</si>
  <si>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</si>
  <si>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</si>
  <si>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</si>
  <si>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</si>
  <si>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</si>
  <si>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</si>
  <si>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</si>
  <si>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</si>
  <si>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</si>
  <si>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</si>
  <si>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</si>
  <si>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</si>
  <si>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</si>
  <si>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</si>
  <si>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</si>
  <si>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</si>
  <si>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</si>
  <si>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</si>
  <si>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</si>
  <si>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</si>
  <si>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</si>
  <si>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</si>
  <si>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</si>
  <si>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</si>
  <si>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</si>
  <si>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</si>
  <si>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</si>
  <si>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</si>
  <si>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</si>
  <si>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</si>
  <si>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</si>
  <si>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</si>
  <si>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</si>
  <si>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</si>
  <si>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</si>
  <si>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</si>
  <si>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</si>
  <si>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</si>
  <si>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</si>
  <si>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</si>
  <si>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</si>
  <si>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</si>
  <si>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</si>
  <si>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</si>
  <si>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</si>
  <si>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</si>
  <si>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</si>
  <si>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</si>
  <si>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</si>
  <si>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</si>
  <si>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</si>
  <si>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</si>
  <si>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</si>
  <si>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</si>
  <si>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</si>
  <si>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</si>
  <si>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</si>
  <si>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</si>
  <si>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</si>
  <si>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</si>
  <si>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</si>
  <si>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</si>
  <si>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</si>
  <si>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</si>
  <si>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</si>
  <si>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</si>
  <si>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</si>
  <si>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</si>
  <si>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</si>
  <si>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</si>
  <si>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</si>
  <si>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</si>
  <si>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</si>
  <si>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</si>
  <si>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</si>
  <si>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</si>
  <si>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</si>
  <si>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</si>
  <si>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</si>
  <si>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</si>
  <si>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</si>
  <si>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</si>
  <si>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</si>
  <si>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</si>
  <si>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</si>
  <si>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</si>
  <si>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</si>
  <si>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</si>
  <si>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</si>
  <si>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</si>
  <si>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</si>
  <si>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</si>
  <si>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</si>
  <si>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</si>
  <si>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</si>
  <si>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</si>
  <si>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</si>
  <si>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</si>
  <si>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</si>
  <si>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</si>
  <si>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</si>
  <si>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</si>
  <si>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</si>
  <si>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</si>
  <si>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</si>
  <si>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</si>
  <si>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</si>
  <si>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</si>
  <si>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</si>
  <si>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</si>
  <si>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</si>
  <si>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</si>
  <si>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</si>
  <si>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</si>
  <si>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</si>
  <si>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</si>
  <si>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</si>
  <si>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</si>
  <si>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</si>
  <si>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</si>
  <si>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</si>
  <si>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</si>
  <si>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</si>
  <si>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</si>
  <si>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</si>
  <si>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</si>
  <si>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</si>
  <si>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</si>
  <si>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</si>
  <si>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</si>
  <si>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</si>
  <si>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</si>
  <si>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</si>
  <si>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</si>
  <si>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</si>
  <si>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</si>
  <si>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</si>
  <si>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</si>
  <si>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</si>
  <si>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</si>
  <si>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</si>
  <si>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</si>
  <si>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</si>
  <si>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</si>
  <si>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</si>
  <si>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</si>
  <si>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</si>
  <si>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</si>
  <si>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</si>
  <si>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</si>
  <si>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</si>
  <si>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</si>
  <si>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</si>
  <si>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</si>
  <si>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</si>
  <si>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</si>
  <si>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</si>
  <si>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</si>
  <si>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</si>
  <si>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</si>
  <si>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</si>
  <si>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</si>
  <si>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</si>
  <si>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</si>
  <si>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</si>
  <si>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</si>
  <si>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</si>
  <si>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</si>
  <si>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</si>
  <si>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</si>
  <si>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</si>
  <si>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</si>
  <si>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</si>
  <si>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</si>
  <si>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</si>
  <si>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</si>
  <si>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</si>
  <si>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</si>
  <si>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</si>
  <si>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</si>
  <si>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</si>
  <si>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</si>
  <si>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</si>
  <si>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</si>
  <si>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</si>
  <si>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</si>
  <si>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</si>
  <si>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</si>
  <si>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</si>
  <si>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</si>
  <si>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</si>
  <si>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</si>
  <si>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</si>
  <si>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</si>
  <si>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</si>
  <si>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</si>
  <si>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</si>
  <si>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</si>
  <si>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</si>
  <si>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</si>
  <si>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</si>
  <si>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</si>
  <si>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</si>
  <si>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</si>
  <si>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</si>
  <si>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</si>
  <si>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</si>
  <si>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</si>
  <si>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</si>
  <si>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</si>
  <si>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</si>
  <si>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</si>
  <si>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</si>
  <si>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</si>
  <si>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</si>
  <si>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</si>
  <si>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</si>
  <si>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</si>
  <si>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</si>
  <si>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</si>
  <si>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</si>
  <si>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</si>
  <si>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</si>
  <si>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</si>
  <si>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</si>
  <si>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</si>
  <si>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</si>
  <si>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</si>
  <si>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</si>
  <si>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</si>
  <si>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</si>
  <si>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</si>
  <si>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</si>
  <si>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</si>
  <si>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</si>
  <si>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</si>
  <si>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</si>
  <si>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</si>
  <si>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</si>
  <si>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</si>
  <si>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</si>
  <si>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</si>
  <si>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</si>
  <si>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</si>
  <si>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</si>
  <si>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</si>
  <si>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</si>
  <si>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</si>
  <si>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</si>
  <si>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</si>
  <si>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</si>
  <si>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</si>
  <si>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</si>
  <si>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</si>
  <si>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</si>
  <si>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</si>
  <si>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</si>
  <si>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</si>
  <si>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</si>
  <si>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</si>
  <si>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</si>
  <si>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</si>
  <si>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</si>
  <si>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</si>
  <si>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</si>
  <si>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</si>
  <si>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</si>
  <si>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</si>
  <si>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</si>
  <si>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</si>
  <si>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</si>
  <si>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</si>
  <si>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</si>
  <si>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</si>
  <si>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</si>
  <si>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</si>
  <si>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</si>
  <si>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</si>
  <si>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</si>
  <si>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</si>
  <si>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</si>
  <si>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</si>
  <si>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</si>
  <si>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</si>
  <si>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</si>
  <si>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</si>
  <si>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</si>
  <si>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</si>
  <si>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</si>
  <si>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</si>
  <si>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</si>
  <si>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</si>
  <si>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</si>
  <si>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</si>
  <si>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</si>
  <si>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</si>
  <si>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</si>
  <si>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</si>
  <si>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</si>
  <si>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</si>
  <si>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</si>
  <si>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</si>
  <si>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</si>
  <si>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</si>
  <si>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</si>
  <si>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</si>
  <si>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</si>
  <si>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</si>
  <si>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</si>
  <si>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</si>
  <si>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</si>
  <si>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</si>
  <si>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</si>
  <si>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</si>
  <si>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</si>
  <si>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</si>
  <si>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</si>
  <si>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</si>
  <si>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</si>
  <si>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</si>
  <si>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</si>
  <si>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</si>
  <si>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</si>
  <si>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</si>
  <si>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</si>
  <si>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</si>
  <si>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</si>
  <si>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</si>
  <si>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</si>
  <si>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</si>
  <si>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</si>
  <si>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</si>
  <si>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</si>
  <si>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</si>
  <si>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</si>
  <si>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</si>
  <si>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</si>
  <si>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</si>
  <si>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</si>
  <si>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</si>
  <si>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</si>
  <si>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</si>
  <si>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</si>
  <si>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</si>
  <si>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</si>
  <si>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</si>
  <si>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</si>
  <si>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</si>
  <si>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</si>
  <si>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</si>
  <si>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</si>
  <si>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</si>
  <si>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</si>
  <si>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</si>
  <si>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</si>
  <si>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</si>
  <si>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</si>
  <si>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</si>
  <si>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</si>
  <si>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</si>
  <si>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</si>
  <si>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</si>
  <si>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</si>
  <si>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</si>
  <si>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</si>
  <si>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</si>
  <si>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</si>
  <si>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</si>
  <si>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</si>
  <si>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</si>
  <si>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</si>
  <si>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</si>
  <si>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</si>
  <si>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</si>
  <si>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</si>
  <si>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</si>
  <si>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</si>
  <si>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</si>
  <si>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</si>
  <si>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</si>
  <si>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</si>
  <si>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</si>
  <si>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</si>
  <si>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</si>
  <si>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</si>
  <si>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</si>
  <si>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</si>
  <si>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</si>
  <si>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</si>
  <si>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</si>
  <si>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</si>
  <si>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</si>
  <si>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</si>
  <si>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</si>
  <si>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</si>
  <si>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</si>
  <si>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</si>
  <si>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</si>
  <si>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</si>
  <si>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</si>
  <si>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</si>
  <si>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</si>
  <si>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</si>
  <si>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</si>
  <si>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</si>
  <si>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</si>
  <si>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</si>
  <si>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</si>
  <si>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</si>
  <si>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</si>
  <si>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</si>
  <si>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</si>
  <si>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</si>
  <si>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</si>
  <si>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</si>
  <si>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</si>
  <si>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</si>
  <si>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</si>
  <si>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</si>
  <si>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</si>
  <si>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</si>
  <si>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</si>
  <si>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</si>
  <si>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</si>
  <si>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</si>
  <si>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</si>
  <si>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</si>
  <si>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</si>
  <si>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</si>
  <si>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</si>
  <si>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</si>
  <si>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</si>
  <si>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</si>
  <si>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</si>
  <si>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</si>
  <si>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</si>
  <si>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</si>
  <si>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</si>
  <si>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</si>
  <si>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</si>
  <si>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</si>
  <si>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</si>
  <si>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</si>
  <si>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</si>
  <si>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</si>
  <si>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</si>
  <si>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</si>
  <si>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</si>
  <si>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</si>
  <si>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</si>
  <si>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</si>
  <si>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</si>
  <si>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</si>
  <si>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</si>
  <si>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</si>
  <si>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</si>
  <si>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</si>
  <si>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</si>
  <si>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</si>
  <si>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</si>
  <si>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</si>
  <si>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</si>
  <si>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</si>
  <si>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</si>
  <si>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</si>
  <si>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</si>
  <si>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</si>
  <si>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</si>
  <si>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</si>
  <si>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</si>
  <si>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</si>
  <si>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</si>
  <si>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</si>
  <si>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</si>
  <si>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</si>
  <si>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</si>
  <si>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</si>
  <si>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</si>
  <si>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</si>
  <si>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</si>
  <si>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</si>
  <si>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</si>
  <si>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</si>
  <si>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</si>
  <si>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</si>
  <si>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</si>
  <si>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</si>
  <si>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</si>
  <si>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</si>
  <si>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</si>
  <si>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</si>
  <si>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</si>
  <si>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</si>
  <si>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</si>
  <si>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</si>
  <si>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</si>
  <si>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</si>
  <si>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</si>
  <si>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</si>
  <si>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</si>
  <si>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</si>
  <si>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</si>
  <si>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</si>
  <si>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</si>
  <si>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</si>
  <si>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</si>
  <si>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</si>
  <si>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</si>
  <si>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</si>
  <si>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</si>
  <si>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</si>
  <si>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</si>
  <si>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</si>
  <si>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</si>
  <si>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</si>
  <si>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</si>
  <si>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</si>
  <si>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</si>
  <si>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</si>
  <si>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</si>
  <si>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</si>
  <si>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</si>
  <si>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</si>
  <si>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</si>
  <si>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</si>
  <si>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</si>
  <si>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</si>
  <si>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</si>
  <si>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</si>
  <si>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</si>
  <si>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</si>
  <si>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</si>
  <si>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</si>
  <si>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</si>
  <si>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</si>
  <si>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</si>
  <si>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</si>
  <si>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</si>
  <si>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</si>
  <si>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</si>
  <si>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</si>
  <si>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</si>
  <si>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</si>
  <si>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</si>
  <si>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</si>
  <si>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</si>
  <si>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</si>
  <si>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</si>
  <si>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</si>
  <si>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</si>
  <si>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</si>
  <si>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</si>
  <si>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</si>
  <si>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</si>
  <si>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</si>
  <si>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</si>
  <si>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</si>
  <si>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</si>
  <si>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</si>
  <si>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</si>
  <si>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</si>
  <si>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</si>
  <si>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</si>
  <si>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</si>
  <si>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</si>
  <si>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</si>
  <si>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</si>
  <si>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</si>
  <si>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</si>
  <si>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</si>
  <si>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</si>
  <si>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</si>
  <si>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</si>
  <si>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</si>
  <si>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</si>
  <si>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</si>
  <si>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</si>
  <si>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</si>
  <si>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</si>
  <si>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</si>
  <si>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</si>
  <si>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</si>
  <si>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</si>
  <si>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</si>
  <si>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</si>
  <si>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</si>
  <si>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</si>
  <si>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</si>
  <si>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</si>
  <si>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</si>
  <si>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</si>
  <si>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</si>
  <si>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</si>
  <si>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</si>
  <si>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</si>
  <si>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</si>
  <si>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</si>
  <si>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</si>
  <si>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</si>
  <si>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</si>
  <si>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</si>
  <si>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</si>
  <si>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</si>
  <si>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</si>
  <si>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</si>
  <si>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</si>
  <si>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</si>
  <si>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</si>
  <si>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</si>
  <si>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</si>
  <si>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</si>
  <si>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</si>
  <si>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</si>
  <si>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</si>
  <si>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</si>
  <si>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</si>
  <si>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</si>
  <si>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</si>
  <si>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</si>
  <si>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</si>
  <si>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</si>
  <si>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</si>
  <si>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</si>
  <si>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</si>
  <si>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</si>
  <si>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</si>
  <si>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</si>
  <si>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</si>
  <si>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</si>
  <si>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</si>
  <si>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</si>
  <si>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</si>
  <si>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</si>
  <si>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</si>
  <si>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</si>
  <si>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</si>
  <si>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</si>
  <si>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</si>
  <si>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</si>
  <si>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</si>
  <si>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</si>
  <si>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</si>
  <si>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</si>
  <si>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</si>
  <si>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</si>
  <si>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</si>
  <si>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</si>
  <si>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</si>
  <si>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</si>
  <si>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</si>
  <si>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</si>
  <si>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</si>
  <si>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</si>
  <si>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</si>
  <si>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</si>
  <si>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</si>
  <si>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</si>
  <si>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</si>
  <si>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</si>
  <si>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</si>
  <si>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</si>
  <si>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</si>
  <si>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</si>
  <si>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</si>
  <si>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</si>
  <si>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</si>
  <si>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</si>
  <si>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</si>
  <si>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</si>
  <si>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</si>
  <si>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</si>
  <si>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</si>
  <si>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</si>
  <si>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</si>
  <si>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</si>
  <si>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</si>
  <si>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</si>
  <si>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</si>
  <si>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</si>
  <si>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</si>
  <si>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</si>
  <si>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</si>
  <si>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</si>
  <si>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</si>
  <si>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</si>
  <si>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</si>
  <si>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</si>
  <si>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</si>
  <si>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</si>
  <si>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</si>
  <si>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</si>
  <si>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</si>
  <si>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</si>
  <si>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</si>
  <si>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</si>
  <si>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</si>
  <si>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</si>
  <si>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</si>
  <si>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</si>
  <si>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</si>
  <si>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</si>
  <si>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</si>
  <si>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</si>
  <si>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</si>
  <si>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</si>
  <si>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</si>
  <si>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</si>
  <si>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</si>
  <si>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</si>
  <si>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</si>
  <si>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</si>
  <si>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</si>
  <si>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</si>
  <si>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</si>
  <si>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</si>
  <si>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</si>
  <si>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</si>
  <si>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</si>
  <si>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</si>
  <si>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</si>
  <si>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</si>
  <si>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</si>
  <si>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</si>
  <si>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</si>
  <si>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</si>
  <si>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</si>
  <si>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</si>
  <si>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</si>
  <si>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</si>
  <si>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</si>
  <si>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</si>
  <si>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</si>
  <si>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</si>
  <si>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</si>
  <si>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</si>
  <si>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</si>
  <si>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</si>
  <si>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</si>
  <si>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</si>
  <si>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</si>
  <si>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</si>
  <si>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</si>
  <si>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</si>
  <si>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</si>
  <si>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</si>
  <si>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</si>
  <si>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</si>
  <si>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</si>
  <si>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</si>
  <si>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</si>
  <si>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</si>
  <si>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</si>
  <si>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</si>
  <si>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</si>
  <si>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</si>
  <si>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</si>
  <si>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</si>
  <si>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</si>
  <si>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</si>
  <si>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</si>
  <si>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</si>
  <si>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</si>
  <si>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</si>
  <si>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</si>
  <si>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</si>
  <si>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</si>
  <si>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</si>
  <si>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</si>
  <si>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</si>
  <si>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</si>
  <si>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</si>
  <si>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</si>
  <si>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</si>
  <si>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</si>
  <si>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</si>
  <si>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</si>
  <si>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</si>
  <si>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</si>
  <si>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</si>
  <si>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</si>
  <si>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</si>
  <si>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</si>
  <si>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</si>
  <si>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</si>
  <si>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</si>
  <si>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</si>
  <si>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</si>
  <si>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</si>
  <si>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</si>
  <si>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</si>
  <si>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</si>
  <si>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</si>
  <si>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</si>
  <si>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</si>
  <si>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</si>
  <si>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</si>
  <si>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</si>
  <si>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</si>
  <si>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</si>
  <si>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</si>
  <si>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</si>
  <si>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</si>
  <si>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</si>
  <si>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</si>
  <si>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</si>
  <si>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</si>
  <si>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</si>
  <si>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</si>
  <si>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</si>
  <si>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</si>
  <si>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</si>
  <si>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</si>
  <si>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</si>
  <si>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</si>
  <si>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</si>
  <si>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</si>
  <si>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</si>
  <si>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</si>
  <si>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</si>
  <si>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</si>
  <si>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</si>
  <si>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</si>
  <si>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</si>
  <si>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</si>
  <si>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</si>
  <si>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</si>
  <si>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</si>
  <si>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</si>
  <si>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</si>
  <si>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</si>
  <si>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</si>
  <si>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</si>
  <si>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</si>
  <si>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</si>
  <si>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</si>
  <si>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</si>
  <si>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</si>
  <si>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</si>
  <si>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</si>
  <si>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</si>
  <si>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</si>
  <si>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</si>
  <si>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</si>
  <si>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</si>
  <si>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</si>
  <si>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</si>
  <si>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</si>
  <si>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</si>
  <si>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</si>
  <si>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</si>
  <si>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</si>
  <si>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</si>
  <si>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</si>
  <si>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</si>
  <si>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</si>
  <si>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</si>
  <si>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</si>
  <si>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</si>
  <si>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</si>
  <si>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</si>
  <si>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</si>
  <si>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</si>
  <si>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</si>
  <si>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</si>
  <si>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</si>
  <si>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</si>
  <si>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</si>
  <si>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</si>
  <si>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</si>
  <si>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</si>
  <si>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</si>
  <si>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</si>
  <si>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</si>
  <si>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</si>
  <si>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</si>
  <si>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</si>
  <si>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</si>
  <si>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</si>
  <si>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</si>
  <si>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</si>
  <si>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</si>
  <si>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</si>
  <si>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</si>
  <si>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</si>
  <si>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</si>
  <si>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</si>
  <si>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</si>
  <si>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</si>
  <si>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</si>
  <si>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</si>
  <si>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</si>
  <si>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</si>
  <si>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</si>
  <si>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</si>
  <si>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</si>
  <si>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</si>
  <si>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</si>
  <si>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</si>
  <si>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</si>
  <si>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</si>
  <si>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</si>
  <si>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</si>
  <si>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</si>
  <si>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</si>
  <si>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</si>
  <si>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</si>
  <si>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</si>
  <si>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</si>
  <si>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</si>
  <si>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</si>
  <si>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</si>
  <si>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</si>
  <si>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</si>
  <si>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</si>
  <si>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</si>
  <si>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</si>
  <si>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</si>
  <si>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</si>
  <si>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</si>
  <si>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</si>
  <si>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</si>
  <si>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</si>
  <si>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</si>
  <si>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</si>
  <si>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</si>
  <si>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</si>
  <si>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</si>
  <si>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</si>
  <si>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</si>
  <si>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</si>
  <si>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</si>
  <si>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</si>
  <si>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</si>
  <si>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</si>
  <si>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</si>
  <si>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</si>
  <si>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</si>
  <si>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</si>
  <si>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</si>
  <si>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</si>
  <si>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</si>
  <si>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</si>
  <si>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</si>
  <si>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</si>
  <si>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</si>
  <si>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</si>
  <si>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</si>
  <si>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</si>
  <si>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</si>
  <si>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</si>
  <si>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</si>
  <si>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</si>
  <si>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</si>
  <si>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</si>
  <si>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</si>
  <si>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</si>
  <si>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</si>
  <si>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</si>
  <si>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</si>
  <si>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</si>
  <si>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</si>
  <si>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</si>
  <si>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</si>
  <si>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</si>
  <si>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</si>
  <si>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</si>
  <si>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</si>
  <si>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</si>
  <si>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</si>
  <si>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</si>
  <si>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</si>
  <si>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</si>
  <si>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</si>
  <si>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</si>
  <si>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</si>
  <si>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</si>
  <si>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</si>
  <si>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</si>
  <si>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</si>
  <si>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</si>
  <si>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</si>
  <si>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</si>
  <si>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</si>
  <si>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</si>
  <si>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</si>
  <si>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</si>
  <si>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</si>
  <si>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</si>
  <si>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</si>
  <si>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</si>
  <si>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</si>
  <si>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</si>
  <si>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</si>
  <si>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</si>
  <si>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</si>
  <si>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</si>
  <si>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</si>
  <si>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</si>
  <si>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</si>
  <si>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</si>
  <si>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</si>
  <si>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</si>
  <si>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</si>
  <si>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</si>
  <si>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</si>
  <si>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</si>
  <si>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</si>
  <si>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</si>
  <si>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</si>
  <si>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</si>
  <si>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</si>
  <si>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</si>
  <si>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</si>
  <si>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</si>
  <si>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</si>
  <si>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</si>
  <si>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</si>
  <si>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</si>
  <si>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</si>
  <si>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</si>
  <si>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</si>
  <si>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</si>
  <si>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</si>
  <si>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</si>
  <si>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</si>
  <si>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</si>
  <si>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</si>
  <si>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</si>
  <si>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</si>
  <si>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</si>
  <si>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</si>
  <si>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</si>
  <si>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</si>
  <si>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</si>
  <si>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</si>
  <si>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</si>
  <si>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</si>
  <si>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</si>
  <si>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</si>
  <si>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</si>
  <si>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</si>
  <si>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</si>
  <si>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</si>
  <si>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</si>
  <si>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</si>
  <si>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</si>
  <si>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</si>
  <si>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</si>
  <si>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</si>
  <si>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</si>
  <si>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</si>
  <si>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</si>
  <si>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</si>
  <si>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</si>
  <si>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</si>
  <si>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</si>
  <si>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</si>
  <si>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</si>
  <si>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</si>
  <si>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</si>
  <si>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</si>
  <si>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</si>
  <si>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</si>
  <si>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</si>
  <si>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</si>
  <si>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</si>
  <si>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</si>
  <si>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</si>
  <si>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</si>
  <si>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</si>
  <si>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</si>
  <si>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</si>
  <si>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</si>
  <si>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</si>
  <si>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</si>
  <si>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</si>
  <si>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</si>
  <si>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</si>
  <si>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</si>
  <si>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</si>
  <si>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</si>
  <si>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</si>
  <si>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</si>
  <si>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</si>
  <si>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</si>
  <si>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</si>
  <si>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</si>
  <si>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</si>
  <si>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</si>
  <si>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</si>
  <si>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</si>
  <si>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</si>
  <si>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</si>
  <si>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</si>
  <si>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</si>
  <si>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</si>
  <si>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</si>
  <si>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</si>
  <si>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</si>
  <si>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</si>
  <si>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</si>
  <si>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</si>
  <si>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</si>
  <si>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</si>
  <si>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</si>
  <si>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</si>
  <si>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</si>
  <si>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</si>
  <si>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</si>
  <si>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</si>
  <si>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</si>
  <si>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</si>
  <si>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</si>
  <si>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</si>
  <si>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</si>
  <si>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</si>
  <si>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</si>
  <si>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</si>
  <si>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</si>
  <si>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</si>
  <si>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</si>
  <si>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</si>
  <si>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</si>
  <si>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</si>
  <si>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</si>
  <si>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</si>
  <si>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</si>
  <si>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</si>
  <si>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</si>
  <si>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</si>
  <si>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</si>
  <si>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</si>
  <si>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</si>
  <si>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</si>
  <si>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</si>
  <si>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</si>
  <si>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</si>
  <si>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</si>
  <si>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</si>
  <si>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</si>
  <si>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</si>
  <si>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</si>
  <si>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</si>
  <si>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</si>
  <si>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</si>
  <si>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</si>
  <si>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</si>
  <si>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</si>
  <si>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</si>
  <si>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</si>
  <si>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</si>
  <si>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</si>
  <si>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</si>
  <si>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</si>
  <si>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</si>
  <si>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</si>
  <si>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</si>
  <si>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</si>
  <si>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</si>
  <si>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</si>
  <si>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</si>
  <si>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</si>
  <si>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</si>
  <si>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</si>
  <si>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</si>
  <si>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</si>
  <si>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</si>
  <si>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</si>
  <si>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</si>
  <si>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</si>
  <si>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</si>
  <si>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</si>
  <si>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</si>
  <si>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</si>
  <si>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</si>
  <si>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</si>
  <si>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</si>
  <si>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</si>
  <si>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</si>
  <si>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</si>
  <si>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</si>
  <si>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</si>
  <si>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</si>
  <si>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</si>
  <si>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</si>
  <si>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</si>
  <si>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</si>
  <si>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</si>
  <si>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</si>
  <si>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</si>
  <si>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</si>
  <si>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</si>
  <si>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</si>
  <si>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</si>
  <si>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</si>
  <si>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</si>
  <si>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</si>
  <si>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</si>
  <si>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</si>
  <si>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</si>
  <si>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</si>
  <si>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</si>
  <si>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</si>
  <si>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</si>
  <si>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</si>
  <si>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</si>
  <si>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</si>
  <si>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</si>
  <si>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</si>
  <si>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</si>
  <si>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</si>
  <si>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</si>
  <si>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</si>
  <si>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</si>
  <si>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</si>
  <si>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</si>
  <si>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</si>
  <si>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</si>
  <si>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</si>
  <si>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</si>
  <si>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</si>
  <si>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</si>
  <si>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</si>
  <si>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</si>
  <si>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</si>
  <si>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</si>
  <si>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</si>
  <si>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</si>
  <si>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</si>
  <si>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</si>
  <si>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</si>
  <si>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</si>
  <si>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</si>
  <si>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</si>
  <si>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</si>
  <si>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</si>
  <si>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</si>
  <si>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</si>
  <si>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</si>
  <si>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</si>
  <si>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</si>
  <si>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</si>
  <si>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</si>
  <si>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</si>
  <si>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</si>
  <si>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</si>
  <si>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</si>
  <si>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</si>
  <si>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</si>
  <si>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</si>
  <si>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</si>
  <si>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</si>
  <si>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</si>
  <si>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</si>
  <si>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</si>
  <si>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</si>
  <si>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</si>
  <si>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</si>
  <si>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</si>
  <si>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</si>
  <si>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</si>
  <si>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</si>
  <si>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</si>
  <si>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</si>
  <si>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</si>
  <si>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</si>
  <si>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</si>
  <si>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</si>
  <si>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</si>
  <si>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</si>
  <si>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</si>
  <si>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</si>
  <si>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</si>
  <si>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</si>
  <si>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</si>
  <si>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</si>
  <si>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</si>
  <si>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</si>
  <si>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</si>
  <si>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</si>
  <si>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</si>
  <si>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</si>
  <si>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</si>
  <si>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</si>
  <si>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</si>
  <si>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</si>
  <si>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</si>
  <si>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</si>
  <si>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</si>
  <si>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</si>
  <si>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</si>
  <si>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</si>
  <si>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</si>
  <si>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</si>
  <si>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</si>
  <si>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</si>
  <si>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</si>
  <si>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</si>
  <si>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</si>
  <si>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</si>
  <si>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</si>
  <si>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</si>
  <si>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</si>
  <si>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</si>
  <si>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</si>
  <si>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</si>
  <si>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</si>
  <si>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</si>
  <si>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</si>
  <si>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</si>
  <si>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</si>
  <si>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</si>
  <si>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</si>
  <si>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</si>
  <si>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</si>
  <si>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</si>
  <si>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</si>
  <si>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</si>
  <si>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</si>
  <si>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</si>
  <si>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</si>
  <si>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</si>
  <si>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</si>
  <si>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</si>
  <si>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</si>
  <si>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</si>
  <si>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</si>
  <si>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</si>
  <si>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</si>
  <si>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</si>
  <si>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</si>
  <si>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</si>
  <si>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</si>
  <si>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</si>
  <si>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</si>
  <si>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</si>
  <si>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</si>
  <si>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</si>
  <si>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</si>
  <si>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</si>
  <si>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</si>
  <si>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</si>
  <si>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</si>
  <si>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</si>
  <si>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</si>
  <si>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</si>
  <si>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</si>
  <si>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</si>
  <si>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</si>
  <si>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</si>
  <si>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</si>
  <si>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</si>
  <si>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</si>
  <si>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</si>
  <si>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</si>
  <si>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</si>
  <si>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</si>
  <si>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</si>
  <si>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</si>
  <si>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</si>
  <si>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</si>
  <si>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</si>
  <si>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</si>
  <si>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</si>
  <si>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</si>
  <si>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</si>
  <si>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</si>
  <si>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</si>
  <si>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</si>
  <si>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</si>
  <si>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</si>
  <si>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</si>
  <si>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</si>
  <si>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</si>
  <si>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</si>
  <si>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</si>
  <si>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</si>
  <si>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</si>
  <si>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</si>
  <si>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</si>
  <si>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</si>
  <si>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</si>
  <si>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</si>
  <si>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</si>
  <si>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</si>
  <si>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</si>
  <si>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</si>
  <si>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</si>
  <si>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</si>
  <si>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</si>
  <si>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</si>
  <si>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</si>
  <si>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</si>
  <si>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</si>
  <si>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</si>
  <si>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</si>
  <si>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</si>
  <si>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</si>
  <si>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</si>
  <si>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</si>
  <si>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</si>
  <si>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</si>
  <si>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</si>
  <si>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</si>
  <si>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</si>
  <si>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</si>
  <si>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</si>
  <si>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</si>
  <si>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</si>
  <si>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</si>
  <si>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</si>
  <si>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</si>
  <si>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</si>
  <si>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</si>
  <si>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</si>
  <si>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</si>
  <si>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</si>
  <si>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</si>
  <si>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</si>
  <si>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</si>
  <si>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</si>
  <si>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</si>
  <si>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</si>
  <si>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</si>
  <si>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</si>
  <si>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</si>
  <si>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</si>
  <si>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</si>
  <si>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</si>
  <si>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</si>
  <si>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</si>
  <si>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</si>
  <si>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</si>
  <si>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</si>
  <si>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</si>
  <si>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</si>
  <si>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</si>
  <si>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</si>
  <si>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</si>
  <si>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</si>
  <si>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</si>
  <si>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</si>
  <si>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</si>
  <si>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</si>
  <si>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</si>
  <si>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</si>
  <si>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</si>
  <si>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</si>
  <si>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</si>
  <si>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</si>
  <si>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</si>
  <si>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</si>
  <si>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</si>
  <si>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</si>
  <si>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</si>
  <si>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</si>
  <si>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</si>
  <si>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</si>
  <si>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</si>
  <si>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</si>
  <si>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</si>
  <si>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</si>
  <si>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</si>
  <si>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</si>
  <si>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</si>
  <si>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</si>
  <si>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</si>
  <si>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</si>
  <si>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</si>
  <si>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</si>
  <si>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</si>
  <si>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</si>
  <si>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</si>
  <si>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</si>
  <si>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</si>
  <si>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</si>
  <si>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</si>
  <si>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</si>
  <si>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</si>
  <si>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</si>
  <si>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</si>
  <si>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</si>
  <si>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</si>
  <si>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</si>
  <si>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</si>
  <si>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</si>
  <si>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</si>
  <si>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</si>
  <si>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</si>
  <si>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</si>
  <si>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</si>
  <si>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</si>
  <si>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</si>
  <si>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</si>
  <si>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</si>
  <si>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</si>
  <si>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</si>
  <si>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</si>
  <si>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</si>
  <si>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</si>
  <si>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</si>
  <si>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</si>
  <si>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</si>
  <si>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</si>
  <si>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</si>
  <si>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</si>
  <si>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</si>
  <si>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</si>
  <si>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</si>
  <si>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</si>
  <si>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</si>
  <si>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</si>
  <si>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</si>
  <si>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</si>
  <si>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</si>
  <si>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</si>
  <si>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</si>
  <si>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</si>
  <si>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</si>
  <si>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</si>
  <si>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</si>
  <si>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</si>
  <si>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</si>
  <si>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</si>
  <si>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</si>
  <si>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</si>
  <si>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</si>
  <si>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</si>
  <si>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</si>
  <si>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</si>
  <si>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</si>
  <si>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</si>
  <si>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</si>
  <si>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</si>
  <si>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</si>
  <si>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</si>
  <si>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</si>
  <si>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</si>
  <si>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</si>
  <si>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</si>
  <si>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</si>
  <si>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</si>
  <si>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</si>
  <si>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</si>
  <si>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</si>
  <si>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</si>
  <si>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</si>
  <si>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</si>
  <si>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</si>
  <si>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</si>
  <si>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</si>
  <si>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</si>
  <si>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</si>
  <si>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</si>
  <si>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</si>
  <si>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</si>
  <si>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</si>
  <si>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</si>
  <si>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</si>
  <si>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</si>
  <si>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</si>
  <si>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</si>
  <si>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</si>
  <si>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</si>
  <si>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</si>
  <si>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</si>
  <si>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</si>
  <si>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</si>
  <si>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</si>
  <si>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</si>
  <si>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</si>
  <si>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</si>
  <si>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</si>
  <si>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</si>
  <si>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</si>
  <si>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</si>
  <si>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</si>
  <si>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</si>
  <si>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</si>
  <si>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</si>
  <si>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</si>
  <si>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</si>
  <si>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</si>
  <si>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</si>
  <si>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</si>
  <si>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</si>
  <si>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</si>
  <si>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</si>
  <si>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</si>
  <si>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</si>
  <si>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</si>
  <si>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</si>
  <si>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</si>
  <si>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</si>
  <si>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</si>
  <si>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</si>
  <si>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</si>
  <si>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</si>
  <si>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</si>
  <si>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</si>
  <si>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</si>
  <si>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</si>
  <si>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</si>
  <si>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</si>
  <si>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</si>
  <si>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</si>
  <si>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</si>
  <si>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</si>
  <si>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</si>
  <si>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</si>
  <si>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</si>
  <si>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</si>
  <si>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</si>
  <si>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</si>
  <si>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</si>
  <si>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</si>
  <si>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</si>
  <si>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</si>
  <si>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</si>
  <si>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</si>
  <si>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</si>
  <si>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</si>
  <si>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</si>
  <si>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</si>
  <si>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</si>
  <si>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</si>
  <si>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</si>
  <si>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</si>
  <si>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</si>
  <si>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</si>
  <si>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</si>
  <si>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</si>
  <si>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</si>
  <si>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</si>
  <si>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</si>
  <si>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</si>
  <si>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</si>
  <si>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</si>
  <si>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</si>
  <si>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</si>
  <si>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</si>
  <si>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</si>
  <si>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</si>
  <si>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</si>
  <si>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</si>
  <si>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</si>
  <si>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</si>
  <si>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</si>
  <si>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</si>
  <si>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</si>
  <si>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</si>
  <si>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</si>
  <si>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</si>
  <si>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</si>
  <si>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</si>
  <si>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</si>
  <si>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</si>
  <si>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</si>
  <si>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</si>
  <si>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</si>
  <si>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</si>
  <si>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</si>
  <si>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</si>
  <si>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</si>
  <si>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</si>
  <si>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</si>
  <si>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</si>
  <si>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</si>
  <si>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</si>
  <si>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</si>
  <si>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</si>
  <si>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</si>
  <si>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</si>
  <si>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</si>
  <si>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</si>
  <si>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</si>
  <si>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</si>
  <si>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</si>
  <si>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</si>
  <si>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</si>
  <si>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</si>
  <si>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</si>
  <si>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</si>
  <si>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</si>
  <si>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</si>
  <si>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</si>
  <si>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</si>
  <si>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</si>
  <si>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</si>
  <si>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</si>
  <si>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</si>
  <si>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</si>
  <si>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</si>
  <si>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</si>
  <si>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</si>
  <si>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</si>
  <si>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</si>
  <si>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</si>
  <si>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</si>
  <si>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</si>
  <si>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</si>
  <si>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</si>
  <si>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</si>
  <si>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</si>
  <si>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</si>
  <si>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</si>
  <si>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</si>
  <si>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</si>
  <si>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</si>
  <si>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</si>
  <si>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</si>
  <si>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</si>
  <si>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</si>
  <si>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</si>
  <si>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</si>
  <si>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</si>
  <si>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</si>
  <si>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</si>
  <si>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</si>
  <si>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</si>
  <si>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</si>
  <si>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</si>
  <si>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</si>
  <si>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</si>
  <si>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</si>
  <si>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</si>
  <si>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</si>
  <si>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</si>
  <si>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</si>
  <si>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</si>
  <si>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</si>
  <si>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</si>
  <si>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</si>
  <si>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</si>
  <si>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</si>
  <si>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</si>
  <si>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</si>
  <si>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</si>
  <si>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</si>
  <si>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</si>
  <si>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</si>
  <si>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</si>
  <si>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</si>
  <si>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</si>
  <si>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</si>
  <si>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</si>
  <si>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</si>
  <si>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</si>
  <si>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</si>
  <si>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</si>
  <si>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</si>
  <si>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</si>
  <si>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</si>
  <si>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</si>
  <si>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</si>
  <si>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</si>
  <si>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</si>
  <si>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</si>
  <si>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</si>
  <si>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</si>
  <si>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</si>
  <si>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</si>
  <si>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</si>
  <si>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</si>
  <si>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</si>
  <si>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</si>
  <si>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</si>
  <si>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</si>
  <si>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</si>
  <si>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</si>
  <si>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</si>
  <si>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</si>
  <si>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</si>
  <si>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</si>
  <si>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</si>
  <si>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</si>
  <si>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</si>
  <si>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</si>
  <si>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</si>
  <si>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</si>
  <si>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</si>
  <si>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</si>
  <si>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</si>
  <si>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</si>
  <si>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</si>
  <si>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</si>
  <si>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</si>
  <si>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</si>
  <si>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</si>
  <si>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</si>
  <si>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</si>
  <si>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</si>
  <si>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</si>
  <si>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</si>
  <si>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</si>
  <si>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</si>
  <si>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</si>
  <si>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</si>
  <si>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</si>
  <si>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</si>
  <si>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</si>
  <si>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</si>
  <si>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</si>
  <si>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</si>
  <si>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</si>
  <si>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</si>
  <si>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</si>
  <si>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</si>
  <si>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</si>
  <si>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</si>
  <si>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</si>
  <si>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</si>
  <si>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</si>
  <si>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</si>
  <si>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</si>
  <si>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</si>
  <si>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</si>
  <si>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</si>
  <si>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</si>
  <si>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</si>
  <si>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</si>
  <si>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</si>
  <si>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</si>
  <si>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</si>
  <si>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</si>
  <si>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</si>
  <si>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</si>
  <si>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</si>
  <si>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</si>
  <si>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</si>
  <si>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</si>
  <si>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</si>
  <si>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</si>
  <si>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</si>
  <si>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</si>
  <si>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</si>
  <si>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</si>
  <si>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</si>
  <si>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</si>
  <si>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</si>
  <si>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</si>
  <si>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</si>
  <si>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</si>
  <si>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</si>
  <si>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</si>
  <si>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</si>
  <si>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</si>
  <si>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</si>
  <si>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</si>
  <si>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</si>
  <si>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</si>
  <si>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</si>
  <si>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</si>
  <si>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</si>
  <si>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</si>
  <si>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</si>
  <si>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</si>
  <si>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</si>
  <si>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</si>
  <si>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</si>
  <si>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</si>
  <si>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</si>
  <si>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</si>
  <si>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</si>
  <si>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</si>
  <si>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</si>
  <si>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</si>
  <si>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</si>
  <si>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</si>
  <si>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</si>
  <si>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</si>
  <si>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</si>
  <si>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</si>
  <si>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</si>
  <si>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</si>
  <si>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</si>
  <si>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</si>
  <si>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</si>
  <si>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</si>
  <si>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</si>
  <si>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</si>
  <si>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</si>
  <si>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</si>
  <si>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</si>
  <si>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</si>
  <si>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</si>
  <si>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</si>
  <si>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</si>
  <si>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</si>
  <si>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</si>
  <si>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</si>
  <si>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</si>
  <si>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</si>
  <si>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</si>
  <si>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</si>
  <si>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</si>
  <si>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</si>
  <si>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</si>
  <si>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</si>
  <si>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</si>
  <si>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</si>
  <si>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</si>
  <si>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</si>
  <si>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</si>
  <si>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</si>
  <si>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</si>
  <si>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</si>
  <si>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</si>
  <si>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</si>
  <si>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</si>
  <si>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</si>
  <si>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</si>
  <si>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</si>
  <si>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</si>
  <si>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</si>
  <si>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</si>
  <si>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</si>
  <si>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</si>
  <si>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</si>
  <si>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</si>
  <si>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</si>
  <si>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</si>
  <si>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</si>
  <si>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</si>
  <si>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</si>
  <si>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</si>
  <si>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</si>
  <si>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</si>
  <si>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</si>
  <si>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</si>
  <si>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</si>
  <si>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</si>
  <si>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</si>
  <si>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</si>
  <si>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</si>
  <si>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</si>
  <si>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</si>
  <si>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</si>
  <si>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</si>
  <si>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</si>
  <si>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</si>
  <si>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</si>
  <si>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</si>
  <si>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</si>
  <si>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</si>
  <si>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</si>
  <si>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</si>
  <si>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</si>
  <si>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</si>
  <si>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</si>
  <si>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</si>
  <si>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</si>
  <si>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</si>
  <si>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</si>
  <si>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</si>
  <si>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</si>
  <si>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</si>
  <si>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</si>
  <si>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</si>
  <si>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</si>
  <si>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</si>
  <si>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</si>
  <si>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</si>
  <si>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</si>
  <si>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</si>
  <si>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</si>
  <si>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</si>
  <si>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</si>
  <si>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</si>
  <si>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</si>
  <si>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</si>
  <si>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</si>
  <si>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</si>
  <si>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</si>
  <si>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</si>
  <si>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</si>
  <si>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</si>
  <si>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</si>
  <si>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</si>
  <si>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</si>
  <si>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</si>
  <si>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</si>
  <si>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</si>
  <si>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</si>
  <si>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</si>
  <si>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</si>
  <si>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</si>
  <si>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</si>
  <si>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</si>
  <si>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</si>
  <si>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</si>
  <si>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</si>
  <si>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</si>
  <si>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</si>
  <si>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</si>
  <si>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</si>
  <si>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</si>
  <si>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</si>
  <si>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</si>
  <si>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</si>
  <si>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</si>
  <si>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</si>
  <si>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</si>
  <si>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</si>
  <si>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</si>
  <si>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</si>
  <si>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</si>
  <si>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</si>
  <si>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</si>
  <si>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</si>
  <si>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</si>
  <si>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</si>
  <si>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</si>
  <si>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</si>
  <si>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</si>
  <si>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</si>
  <si>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</si>
  <si>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</si>
  <si>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</si>
  <si>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</si>
  <si>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</si>
  <si>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</si>
  <si>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</si>
  <si>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</si>
  <si>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</si>
  <si>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</si>
  <si>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</si>
  <si>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</si>
  <si>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</si>
  <si>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</si>
  <si>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</si>
  <si>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</si>
  <si>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</si>
  <si>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</si>
  <si>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</si>
  <si>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</si>
  <si>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</si>
  <si>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</si>
  <si>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</si>
  <si>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</si>
  <si>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</si>
  <si>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</si>
  <si>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</si>
  <si>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</si>
  <si>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</si>
  <si>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</si>
  <si>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</si>
  <si>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</si>
  <si>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</si>
  <si>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</si>
  <si>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</si>
  <si>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</si>
  <si>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</si>
  <si>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</si>
  <si>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</si>
  <si>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</si>
  <si>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</si>
  <si>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Row Labels</t>
  </si>
  <si>
    <t>Grand Total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</si>
  <si>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</si>
  <si>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</si>
  <si>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</si>
  <si>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</si>
  <si>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</si>
  <si>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</si>
  <si>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</si>
  <si>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</si>
  <si>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</si>
  <si>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</si>
  <si>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</si>
  <si>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</si>
  <si>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</si>
  <si>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</si>
  <si>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</si>
  <si>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</si>
  <si>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</si>
  <si>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</si>
  <si>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</si>
  <si>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</si>
  <si>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</si>
  <si>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</si>
  <si>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</si>
  <si>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</si>
  <si>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</si>
  <si>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</si>
  <si>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</si>
  <si>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</si>
  <si>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</si>
  <si>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</si>
  <si>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</si>
  <si>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</si>
  <si>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</si>
  <si>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</si>
  <si>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</si>
  <si>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</si>
  <si>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backers-count</t>
  </si>
  <si>
    <t>Successful Campaigns</t>
  </si>
  <si>
    <t>Unsuccessful Campaigns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</si>
  <si>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</si>
  <si>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</si>
  <si>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</si>
  <si>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</si>
  <si>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</si>
  <si>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Resualts</t>
  </si>
  <si>
    <t>The mean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</si>
</sst>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dd/mm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2B2B2B"/>
      <name val="Monaco"/>
      <family val="2"/>
    </font>
    <font>
      <b/>
      <sz val="10"/>
      <color theme="1"/>
      <name val="Calibri"/>
      <family val="2"/>
      <scheme val="minor"/>
    </font>
    <font>
      <sz val="10"/>
      <color rgb="FF2B2B2B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1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78" fontId="0" fillId="0" borderId="0" xfId="0" applyNumberFormat="1" applyFont="1" applyAlignment="1">
      <alignment horizontal="center"/>
    </xf>
    <xf numFmtId="178" fontId="0" fillId="0" borderId="0" xfId="0" applyNumberFormat="1" applyAlignment="1">
      <alignment horizontal="left"/>
    </xf>
    <xf numFmtId="0" fontId="0" fillId="0" borderId="0" xfId="0" applyAlignmen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42" applyFont="1"/>
    <xf numFmtId="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 patternType="solid">
          <fgColor auto="1"/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 patternType="solid">
          <fgColor auto="1"/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 patternType="solid">
          <fgColor auto="1"/>
          <bgColor theme="4" tint="0.39994506668294322"/>
        </patternFill>
      </fill>
      <border>
        <left/>
        <right/>
        <top/>
        <bottom/>
        <vertical/>
        <horizontal/>
      </border>
    </dxf>
    <dxf>
      <alignment vertical="bottom"/>
    </dxf>
  </dxfs>
  <tableStyles count="0" defaultTableStyle="TableStyleMedium2" defaultPivotStyle="PivotStyleLight16"/>
  <colors>
    <mruColors>
      <color rgb="FFFF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per Category!PivotTable2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Category'!$B$6:$B$15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6C-5F44-B847-B5EF4D623BF9}"/>
            </c:ext>
          </c:extLst>
        </c:ser>
        <c:ser>
          <c:idx val="1"/>
          <c:order val="1"/>
          <c:tx>
            <c:strRef>
              <c:f>'campaigns per 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Category'!$C$6:$C$15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6C-5F44-B847-B5EF4D623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79359536"/>
        <c:axId val="379361264"/>
      </c:barChart>
      <c:catAx>
        <c:axId val="37935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61264"/>
        <c:crosses val="autoZero"/>
        <c:auto val="1"/>
        <c:lblAlgn val="ctr"/>
        <c:lblOffset val="100"/>
        <c:noMultiLvlLbl val="0"/>
      </c:catAx>
      <c:valAx>
        <c:axId val="3793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 per Sub-Category!PivotTable2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Sub-Category'!$B$4:$B$5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Sub-Category'!$B$6:$B$30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0D-B441-B300-6121B8CAF9EB}"/>
            </c:ext>
          </c:extLst>
        </c:ser>
        <c:ser>
          <c:idx val="1"/>
          <c:order val="1"/>
          <c:tx>
            <c:strRef>
              <c:f>'campaigns per Sub-Category'!$C$4:$C$5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Sub-Category'!$C$6:$C$30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90D-B441-B300-6121B8CAF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79359536"/>
        <c:axId val="379361264"/>
      </c:barChart>
      <c:catAx>
        <c:axId val="37935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61264"/>
        <c:crosses val="autoZero"/>
        <c:auto val="1"/>
        <c:lblAlgn val="ctr"/>
        <c:lblOffset val="100"/>
        <c:noMultiLvlLbl val="0"/>
      </c:catAx>
      <c:valAx>
        <c:axId val="3793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Summery!PivotTable3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Summery'!$B$4:$B$5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Summery'!$A$6:$A$18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Summery'!$B$6:$B$18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40-6C4D-83B7-27F8BEC3D9A8}"/>
            </c:ext>
          </c:extLst>
        </c:ser>
        <c:ser>
          <c:idx val="1"/>
          <c:order val="1"/>
          <c:tx>
            <c:strRef>
              <c:f>'Outcome Summery'!$C$4:$C$5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Summery'!$A$6:$A$18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Summery'!$C$6:$C$18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40-6C4D-83B7-27F8BEC3D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334320"/>
        <c:axId val="1730704832"/>
      </c:lineChart>
      <c:catAx>
        <c:axId val="160033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704832"/>
        <c:crosses val="autoZero"/>
        <c:auto val="1"/>
        <c:lblAlgn val="ctr"/>
        <c:lblOffset val="100"/>
        <c:noMultiLvlLbl val="0"/>
      </c:catAx>
      <c:valAx>
        <c:axId val="173070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'Goals &amp; Percentages Summery'!$F$1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'Goals &amp; Percentages Summery'!$A$2:$A$13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&amp; Percentages Summery'!$F$2:$F$13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1-6C4F-A7D4-0977AAB9A21E}"/>
            </c:ext>
          </c:extLst>
        </c:ser>
        <c:ser>
          <c:idx val="1"/>
          <c:order val="1"/>
          <c:tx>
            <c:strRef>
              <c:f>'Goals &amp; Percentages Summery'!$G$1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'Goals &amp; Percentages Summery'!$A$2:$A$13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&amp; Percentages Summery'!$G$2:$G$13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1-6C4F-A7D4-0977AAB9A21E}"/>
            </c:ext>
          </c:extLst>
        </c:ser>
        <c:ser>
          <c:idx val="2"/>
          <c:order val="2"/>
          <c:tx>
            <c:strRef>
              <c:f>'Goals &amp; Percentages Summery'!$H$1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'Goals &amp; Percentages Summery'!$A$2:$A$13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&amp; Percentages Summery'!$H$2:$H$13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D1-6C4F-A7D4-0977AAB9A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427488"/>
        <c:axId val="663721056"/>
      </c:lineChart>
      <c:catAx>
        <c:axId val="6634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21056"/>
        <c:crosses val="autoZero"/>
        <c:auto val="1"/>
        <c:lblAlgn val="ctr"/>
        <c:lblOffset val="100"/>
        <c:noMultiLvlLbl val="0"/>
      </c:catAx>
      <c:valAx>
        <c:axId val="6637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712304</xdr:colOff>
      <xdr:row>4</xdr:row>
      <xdr:rowOff>56874</xdr:rowOff>
    </xdr:from>
    <xdr:to>
      <xdr:col>12</xdr:col>
      <xdr:colOff>229704</xdr:colOff>
      <xdr:row>17</xdr:row>
      <xdr:rowOff>162339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B2B59-330A-0D27-4049-DC48BC514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712304</xdr:colOff>
      <xdr:row>4</xdr:row>
      <xdr:rowOff>56874</xdr:rowOff>
    </xdr:from>
    <xdr:to>
      <xdr:col>12</xdr:col>
      <xdr:colOff>229704</xdr:colOff>
      <xdr:row>17</xdr:row>
      <xdr:rowOff>162339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0C5A9-43A9-3446-9B69-4BC39D90B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12700</xdr:rowOff>
    </xdr:from>
    <xdr:to>
      <xdr:col>11</xdr:col>
      <xdr:colOff>355600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481ED-4838-35A7-983E-352C55838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1301750</xdr:colOff>
      <xdr:row>14</xdr:row>
      <xdr:rowOff>184150</xdr:rowOff>
    </xdr:from>
    <xdr:to>
      <xdr:col>7</xdr:col>
      <xdr:colOff>38100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45CFC-CD1F-BB77-17FC-6699FA723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7.984844791667" createdVersion="8" refreshedVersion="8" minRefreshableVersion="3" recordCount="1000" xr:uid="{B7CE387E-A240-894E-8FB1-5B67DA6B3E3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8.651400925926" createdVersion="8" refreshedVersion="8" minRefreshableVersion="3" recordCount="1000" xr:uid="{DCA5F926-59EC-0D45-AA9B-C23D5ACC279C}">
  <cacheSource type="worksheet">
    <worksheetSource ref="E1:T1001" sheet="Crowdfunding"/>
  </cacheSource>
  <cacheFields count="18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8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9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78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9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9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F5C86-F480-F94A-83D0-23DEDCED390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D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3"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">
    <format dxfId="12">
      <pivotArea dataOnly="0" labelOnly="1" fieldPosition="0">
        <references count="1">
          <reference field="6" count="1">
            <x v="1"/>
          </reference>
        </references>
      </pivotArea>
    </format>
  </formats>
  <chartFormats count="10">
    <chartFormat chart="0" format="7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0DC9F-3675-FF40-B673-26DC1B70DB10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D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3">
    <i>
      <x v="1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11">
    <chartFormat chart="0" format="7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63E-E35E-8146-AF4A-0C72A0AA5993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D18" firstHeaderRow="1" firstDataRow="2" firstDataCol="1" rowPageCount="2" colPageCount="1"/>
  <pivotFields count="18">
    <pivotField showAll="0"/>
    <pivotField numFmtId="1"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7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8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 v="1"/>
    </i>
    <i>
      <x v="3"/>
    </i>
    <i t="grand">
      <x/>
    </i>
  </colItems>
  <pageFields count="2">
    <pageField fld="14" hier="-1"/>
    <pageField fld="17" hier="-1"/>
  </pageFields>
  <dataFields count="1">
    <dataField name="Count of outcome" fld="2" subtotal="count" baseField="0" baseItem="0"/>
  </dataField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zoomScale="81" workbookViewId="0">
      <selection activeCell="G2" sqref="G2:H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7" bestFit="1" customWidth="1"/>
    <col min="8" max="8" width="13" bestFit="1" customWidth="1"/>
    <col min="9" max="9" width="16" bestFit="1" customWidth="1"/>
    <col min="12" max="13" width="11.1640625" bestFit="1" customWidth="1"/>
    <col min="14" max="14" width="22" bestFit="1" customWidth="1"/>
    <col min="15" max="15" width="20.66406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(E3/D3)*100</f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1">(((L3/60)/60)/24)+DATE(1970,1,1)</f>
        <v>41870.208333333336</v>
      </c>
      <c r="O3" s="11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1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5">(((L67/60)/60)/24)+DATE(1970,1,1)</f>
        <v>40570.25</v>
      </c>
      <c r="O67" s="11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42102.208333333328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40203.25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42943.208333333328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40531.25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40484.208333333336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43799.25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42186.208333333328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42701.25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42456.208333333328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43296.208333333328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42027.25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40448.208333333336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43206.208333333328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43267.208333333328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42976.208333333328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43062.25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43482.25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42579.208333333328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41118.208333333336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40797.208333333336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42128.208333333328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40610.25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42110.208333333328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40283.208333333336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42425.25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42588.208333333328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40352.208333333336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41202.208333333336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43562.208333333328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43752.208333333328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40612.25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42180.208333333328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42212.208333333328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41968.25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40835.208333333336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42056.25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43234.208333333328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40475.208333333336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42878.208333333328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41366.208333333336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43716.208333333328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43213.208333333328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41005.208333333336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41651.25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43354.208333333328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41174.208333333336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41875.208333333336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42990.208333333328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43564.208333333328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43056.25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42265.208333333328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40808.208333333336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41665.25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41806.208333333336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42111.208333333328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41917.208333333336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41970.25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42332.25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43598.208333333328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43362.208333333328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42596.208333333328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40310.208333333336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5"/>
        <v>40417.208333333336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9">(((L131/60)/60)/24)+DATE(1970,1,1)</f>
        <v>42038.25</v>
      </c>
      <c r="O131" s="11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9"/>
        <v>40842.208333333336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9"/>
        <v>41607.25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9"/>
        <v>43112.25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9"/>
        <v>40767.208333333336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9"/>
        <v>40713.208333333336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9"/>
        <v>41340.25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9"/>
        <v>41797.208333333336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9"/>
        <v>40457.208333333336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9"/>
        <v>41180.208333333336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9"/>
        <v>42115.208333333328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9"/>
        <v>43156.25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9"/>
        <v>42167.208333333328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9"/>
        <v>41005.208333333336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9"/>
        <v>40357.208333333336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9"/>
        <v>43633.208333333328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9"/>
        <v>41889.208333333336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9"/>
        <v>40855.25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9"/>
        <v>42534.208333333328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9"/>
        <v>42941.208333333328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9"/>
        <v>41275.25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9"/>
        <v>43450.25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9"/>
        <v>41799.208333333336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9"/>
        <v>42783.25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9"/>
        <v>41201.208333333336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9"/>
        <v>42502.208333333328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9"/>
        <v>40262.208333333336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9"/>
        <v>43743.208333333328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9"/>
        <v>41638.25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9"/>
        <v>42346.25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9"/>
        <v>43551.208333333328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9"/>
        <v>43582.208333333328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9"/>
        <v>42270.208333333328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9"/>
        <v>43442.25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9"/>
        <v>43028.208333333328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9"/>
        <v>43016.208333333328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9"/>
        <v>42948.208333333328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9"/>
        <v>40534.25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9"/>
        <v>41435.208333333336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9"/>
        <v>43518.25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9"/>
        <v>41077.208333333336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9"/>
        <v>42950.208333333328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9"/>
        <v>41718.208333333336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9"/>
        <v>41839.208333333336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9"/>
        <v>41412.208333333336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9"/>
        <v>42282.208333333328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9"/>
        <v>42613.208333333328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9"/>
        <v>42616.208333333328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9"/>
        <v>40497.25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9"/>
        <v>42999.208333333328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9"/>
        <v>41350.208333333336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9"/>
        <v>40259.208333333336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9"/>
        <v>43012.208333333328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9"/>
        <v>43631.208333333328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9"/>
        <v>40430.208333333336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9"/>
        <v>43588.208333333328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9"/>
        <v>43233.208333333328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9"/>
        <v>41782.208333333336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9"/>
        <v>41328.25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9"/>
        <v>41975.25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9"/>
        <v>42433.25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9"/>
        <v>41429.208333333336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9"/>
        <v>43536.208333333328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9"/>
        <v>41817.208333333336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3">(((L195/60)/60)/24)+DATE(1970,1,1)</f>
        <v>43198.208333333328</v>
      </c>
      <c r="O195" s="11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3"/>
        <v>42261.208333333328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3"/>
        <v>43310.208333333328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3"/>
        <v>42616.208333333328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3"/>
        <v>42909.208333333328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3"/>
        <v>40396.208333333336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3"/>
        <v>42192.208333333328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3"/>
        <v>40262.208333333336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3"/>
        <v>41845.208333333336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3"/>
        <v>40818.208333333336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3"/>
        <v>42752.25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3"/>
        <v>40636.208333333336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3"/>
        <v>43390.208333333328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3"/>
        <v>40236.25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3"/>
        <v>43340.208333333328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3"/>
        <v>43048.25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3"/>
        <v>42496.208333333328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3"/>
        <v>42797.25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3"/>
        <v>41513.208333333336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3"/>
        <v>43814.25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3"/>
        <v>40488.208333333336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3"/>
        <v>40409.208333333336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3"/>
        <v>43509.25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3"/>
        <v>40869.25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3"/>
        <v>43583.208333333328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3"/>
        <v>40858.25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3"/>
        <v>41137.208333333336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3"/>
        <v>40725.208333333336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3"/>
        <v>41081.208333333336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3"/>
        <v>41914.208333333336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3"/>
        <v>42445.208333333328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3"/>
        <v>41906.208333333336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3"/>
        <v>41762.208333333336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3"/>
        <v>40276.208333333336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3"/>
        <v>42139.208333333328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3"/>
        <v>42613.208333333328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3"/>
        <v>42887.208333333328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3"/>
        <v>43805.25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3"/>
        <v>41415.208333333336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3"/>
        <v>42576.208333333328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3"/>
        <v>40706.208333333336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3"/>
        <v>42969.208333333328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3"/>
        <v>42779.25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3"/>
        <v>43641.208333333328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3"/>
        <v>41754.208333333336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3"/>
        <v>43083.25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3"/>
        <v>42245.208333333328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3"/>
        <v>40396.208333333336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3"/>
        <v>41742.208333333336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3"/>
        <v>42865.208333333328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3"/>
        <v>43163.25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3"/>
        <v>41834.208333333336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3"/>
        <v>41736.208333333336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3"/>
        <v>41491.208333333336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3"/>
        <v>42726.25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3"/>
        <v>42004.25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3"/>
        <v>42006.25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3"/>
        <v>40203.25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3"/>
        <v>41252.25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3"/>
        <v>41572.208333333336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3"/>
        <v>40641.208333333336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3"/>
        <v>42787.25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3"/>
        <v>40590.25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3"/>
        <v>42393.25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7">(((L259/60)/60)/24)+DATE(1970,1,1)</f>
        <v>41338.25</v>
      </c>
      <c r="O259" s="11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7"/>
        <v>42712.25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7"/>
        <v>41251.25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7"/>
        <v>41180.208333333336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7"/>
        <v>40415.208333333336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7"/>
        <v>40638.208333333336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7"/>
        <v>40187.25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7"/>
        <v>41317.25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7"/>
        <v>42372.25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7"/>
        <v>41950.25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7"/>
        <v>41206.208333333336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7"/>
        <v>41186.208333333336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7"/>
        <v>43496.25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7"/>
        <v>40514.25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7"/>
        <v>42345.25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7"/>
        <v>43656.208333333328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7"/>
        <v>42995.208333333328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7"/>
        <v>43045.25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7"/>
        <v>43561.208333333328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7"/>
        <v>41018.208333333336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7"/>
        <v>40378.208333333336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7"/>
        <v>41239.25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7"/>
        <v>43346.208333333328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7"/>
        <v>43060.25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7"/>
        <v>40979.25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7"/>
        <v>42701.25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7"/>
        <v>42520.208333333328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7"/>
        <v>41030.208333333336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7"/>
        <v>42623.208333333328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7"/>
        <v>42697.25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7"/>
        <v>42122.208333333328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7"/>
        <v>40982.208333333336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7"/>
        <v>42219.208333333328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7"/>
        <v>41404.208333333336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7"/>
        <v>40831.208333333336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7"/>
        <v>40984.208333333336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7"/>
        <v>40456.208333333336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7"/>
        <v>43399.208333333328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7"/>
        <v>41562.208333333336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7"/>
        <v>43493.25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7"/>
        <v>41653.25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7"/>
        <v>42426.25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7"/>
        <v>42432.25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7"/>
        <v>42977.208333333328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7"/>
        <v>42061.25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7"/>
        <v>43345.208333333328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7"/>
        <v>42376.25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7"/>
        <v>42589.208333333328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7"/>
        <v>42448.208333333328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7"/>
        <v>42930.208333333328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7"/>
        <v>41066.208333333336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7"/>
        <v>40651.208333333336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7"/>
        <v>40807.208333333336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7"/>
        <v>40277.208333333336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7"/>
        <v>40590.25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7"/>
        <v>41572.208333333336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7"/>
        <v>40966.25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7"/>
        <v>43536.208333333328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7"/>
        <v>41783.208333333336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7"/>
        <v>43788.25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7"/>
        <v>42869.208333333328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7"/>
        <v>41684.25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7"/>
        <v>40402.208333333336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7"/>
        <v>40673.208333333336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1">(((L323/60)/60)/24)+DATE(1970,1,1)</f>
        <v>40634.208333333336</v>
      </c>
      <c r="O323" s="11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1"/>
        <v>40507.25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1"/>
        <v>41725.208333333336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1"/>
        <v>42176.208333333328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1"/>
        <v>43267.208333333328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1"/>
        <v>42364.25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1"/>
        <v>43705.208333333328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1"/>
        <v>43434.25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1"/>
        <v>42716.25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1"/>
        <v>43077.25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1"/>
        <v>40896.25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1"/>
        <v>41361.208333333336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1"/>
        <v>43424.25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1"/>
        <v>43110.25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1"/>
        <v>43784.25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1"/>
        <v>40527.25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1"/>
        <v>43780.25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1"/>
        <v>40821.208333333336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1"/>
        <v>42949.208333333328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1"/>
        <v>40889.25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1"/>
        <v>42244.208333333328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1"/>
        <v>41475.208333333336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1"/>
        <v>41597.25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1"/>
        <v>43122.25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1"/>
        <v>42194.208333333328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1"/>
        <v>42971.208333333328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1"/>
        <v>42046.25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1"/>
        <v>42782.25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1"/>
        <v>42930.208333333328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1"/>
        <v>42144.208333333328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1"/>
        <v>42240.208333333328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1"/>
        <v>42315.25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1"/>
        <v>43651.208333333328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1"/>
        <v>41520.208333333336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1"/>
        <v>42757.25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1"/>
        <v>40922.25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1"/>
        <v>42250.208333333328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1"/>
        <v>43322.208333333328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1"/>
        <v>40782.208333333336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1"/>
        <v>40544.25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1"/>
        <v>43015.208333333328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1"/>
        <v>40570.25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1"/>
        <v>40904.25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1"/>
        <v>43164.25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1"/>
        <v>42733.25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1"/>
        <v>40546.25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1"/>
        <v>41930.208333333336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1"/>
        <v>40464.208333333336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1"/>
        <v>41308.25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1"/>
        <v>43570.208333333328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1"/>
        <v>42043.25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1"/>
        <v>42012.25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1"/>
        <v>42964.208333333328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1"/>
        <v>43476.25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1"/>
        <v>42293.208333333328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1"/>
        <v>41826.208333333336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1"/>
        <v>43760.208333333328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1"/>
        <v>43241.208333333328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1"/>
        <v>40843.208333333336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1"/>
        <v>41448.208333333336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1"/>
        <v>42163.208333333328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1"/>
        <v>43024.208333333328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1"/>
        <v>43509.25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1"/>
        <v>42776.25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5">(((L387/60)/60)/24)+DATE(1970,1,1)</f>
        <v>43553.208333333328</v>
      </c>
      <c r="O387" s="11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5"/>
        <v>40355.208333333336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5"/>
        <v>41072.208333333336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5"/>
        <v>40912.25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5"/>
        <v>40479.208333333336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5"/>
        <v>41530.208333333336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5"/>
        <v>41653.25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5"/>
        <v>40549.25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5"/>
        <v>42933.208333333328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5"/>
        <v>41484.208333333336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5"/>
        <v>40885.25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5"/>
        <v>43378.208333333328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5"/>
        <v>41417.208333333336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5"/>
        <v>43228.208333333328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5"/>
        <v>40576.25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5"/>
        <v>41502.208333333336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5"/>
        <v>43765.208333333328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5"/>
        <v>40914.25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5"/>
        <v>40310.208333333336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5"/>
        <v>43053.25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5"/>
        <v>43255.208333333328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5"/>
        <v>41304.25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5"/>
        <v>43751.208333333328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5"/>
        <v>42541.208333333328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5"/>
        <v>42843.208333333328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5"/>
        <v>42122.208333333328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5"/>
        <v>42884.208333333328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5"/>
        <v>41642.25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5"/>
        <v>43431.25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5"/>
        <v>40288.208333333336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5"/>
        <v>40921.25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5"/>
        <v>40560.25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5"/>
        <v>43407.208333333328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5"/>
        <v>41035.208333333336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5"/>
        <v>40899.25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5"/>
        <v>42911.208333333328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5"/>
        <v>42915.208333333328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5"/>
        <v>40285.208333333336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5"/>
        <v>40808.208333333336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5"/>
        <v>43208.208333333328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5"/>
        <v>42213.208333333328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5"/>
        <v>41332.25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5"/>
        <v>41895.208333333336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5"/>
        <v>40585.25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5"/>
        <v>41680.25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5"/>
        <v>43737.208333333328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5"/>
        <v>43273.208333333328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5"/>
        <v>41761.208333333336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5"/>
        <v>41603.25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5"/>
        <v>42705.25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5"/>
        <v>41988.25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5"/>
        <v>43575.208333333328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5"/>
        <v>42260.208333333328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5"/>
        <v>41337.25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5"/>
        <v>42680.208333333328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5"/>
        <v>42916.208333333328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5"/>
        <v>41025.208333333336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5"/>
        <v>42980.208333333328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5"/>
        <v>40451.208333333336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5"/>
        <v>40748.208333333336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5"/>
        <v>40515.25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5"/>
        <v>41261.25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5"/>
        <v>43088.25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5"/>
        <v>41378.208333333336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29">(((L451/60)/60)/24)+DATE(1970,1,1)</f>
        <v>43530.25</v>
      </c>
      <c r="O451" s="11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9"/>
        <v>43394.208333333328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9"/>
        <v>42935.208333333328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9"/>
        <v>40365.208333333336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9"/>
        <v>42705.25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9"/>
        <v>41568.208333333336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9"/>
        <v>40809.208333333336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9"/>
        <v>43141.25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9"/>
        <v>42657.208333333328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9"/>
        <v>40265.208333333336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9"/>
        <v>42001.25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9"/>
        <v>40399.208333333336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9"/>
        <v>41757.208333333336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9"/>
        <v>41304.25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9"/>
        <v>41639.25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9"/>
        <v>43142.25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9"/>
        <v>43127.25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9"/>
        <v>41409.208333333336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9"/>
        <v>42331.25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9"/>
        <v>43569.208333333328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9"/>
        <v>42142.208333333328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9"/>
        <v>42716.25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9"/>
        <v>41031.208333333336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9"/>
        <v>43535.208333333328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9"/>
        <v>43277.208333333328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9"/>
        <v>41989.25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9"/>
        <v>41450.208333333336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9"/>
        <v>43322.208333333328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9"/>
        <v>40720.208333333336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9"/>
        <v>42072.208333333328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9"/>
        <v>42945.208333333328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9"/>
        <v>40248.25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9"/>
        <v>41913.208333333336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9"/>
        <v>40963.25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9"/>
        <v>43811.25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9"/>
        <v>41855.208333333336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9"/>
        <v>43626.208333333328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9"/>
        <v>43168.25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9"/>
        <v>42845.208333333328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9"/>
        <v>42403.25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9"/>
        <v>40406.208333333336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9"/>
        <v>43786.25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9"/>
        <v>41456.208333333336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9"/>
        <v>40336.208333333336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9"/>
        <v>43645.208333333328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9"/>
        <v>40990.208333333336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9"/>
        <v>41800.208333333336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9"/>
        <v>42876.208333333328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9"/>
        <v>42724.25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9"/>
        <v>42005.25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9"/>
        <v>42444.208333333328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9"/>
        <v>41395.208333333336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9"/>
        <v>41345.208333333336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9"/>
        <v>41117.208333333336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9"/>
        <v>42186.208333333328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9"/>
        <v>42142.208333333328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9"/>
        <v>41341.25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9"/>
        <v>43062.25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9"/>
        <v>41373.208333333336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9"/>
        <v>43310.208333333328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9"/>
        <v>41034.208333333336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9"/>
        <v>43251.208333333328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9"/>
        <v>43671.208333333328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29"/>
        <v>41825.208333333336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3">(((L515/60)/60)/24)+DATE(1970,1,1)</f>
        <v>40430.208333333336</v>
      </c>
      <c r="O515" s="11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3"/>
        <v>41614.25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3"/>
        <v>40900.25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3"/>
        <v>40396.208333333336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3"/>
        <v>42860.208333333328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3"/>
        <v>43154.25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3"/>
        <v>42012.25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3"/>
        <v>43574.208333333328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3"/>
        <v>42605.208333333328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3"/>
        <v>41093.208333333336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3"/>
        <v>40241.25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3"/>
        <v>40294.208333333336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3"/>
        <v>40505.25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3"/>
        <v>42364.25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3"/>
        <v>42405.25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3"/>
        <v>41601.25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3"/>
        <v>41769.208333333336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3"/>
        <v>40421.208333333336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3"/>
        <v>41589.25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3"/>
        <v>43125.25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3"/>
        <v>41479.208333333336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3"/>
        <v>43329.208333333328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3"/>
        <v>43259.208333333328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3"/>
        <v>40414.208333333336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3"/>
        <v>43342.208333333328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3"/>
        <v>41539.208333333336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3"/>
        <v>43647.208333333328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3"/>
        <v>43225.208333333328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3"/>
        <v>42165.208333333328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3"/>
        <v>42391.25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3"/>
        <v>41528.208333333336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3"/>
        <v>42377.25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3"/>
        <v>43824.25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3"/>
        <v>43360.208333333328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3"/>
        <v>42029.25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3"/>
        <v>42461.208333333328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3"/>
        <v>41422.208333333336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3"/>
        <v>40968.25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3"/>
        <v>41993.25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3"/>
        <v>42700.25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3"/>
        <v>40545.25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3"/>
        <v>42723.25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3"/>
        <v>41731.208333333336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3"/>
        <v>40792.208333333336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3"/>
        <v>42279.208333333328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3"/>
        <v>42424.25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3"/>
        <v>42584.208333333328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3"/>
        <v>40865.25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3"/>
        <v>40833.208333333336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3"/>
        <v>43536.208333333328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3"/>
        <v>43417.25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3"/>
        <v>42078.208333333328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3"/>
        <v>40862.25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3"/>
        <v>42424.25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3"/>
        <v>41830.208333333336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3"/>
        <v>40374.208333333336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3"/>
        <v>40554.25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3"/>
        <v>41993.25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3"/>
        <v>42174.208333333328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3"/>
        <v>42275.208333333328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3"/>
        <v>41761.208333333336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3"/>
        <v>43806.25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3"/>
        <v>41779.208333333336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3"/>
        <v>43040.208333333328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7">(((L579/60)/60)/24)+DATE(1970,1,1)</f>
        <v>40613.25</v>
      </c>
      <c r="O579" s="11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7"/>
        <v>40878.25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7"/>
        <v>40762.208333333336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7"/>
        <v>41696.25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7"/>
        <v>40662.208333333336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7"/>
        <v>42165.208333333328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7"/>
        <v>40959.25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7"/>
        <v>41024.208333333336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7"/>
        <v>40255.208333333336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7"/>
        <v>40499.25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7"/>
        <v>43484.25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7"/>
        <v>40262.208333333336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7"/>
        <v>42190.208333333328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7"/>
        <v>41994.25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7"/>
        <v>40373.208333333336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7"/>
        <v>41789.208333333336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7"/>
        <v>41724.208333333336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7"/>
        <v>42548.208333333328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7"/>
        <v>40253.208333333336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7"/>
        <v>42434.25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7"/>
        <v>43786.25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7"/>
        <v>40344.208333333336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7"/>
        <v>42047.25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7"/>
        <v>41485.208333333336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7"/>
        <v>41789.208333333336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7"/>
        <v>42160.208333333328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7"/>
        <v>43573.208333333328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7"/>
        <v>40565.25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7"/>
        <v>42280.208333333328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7"/>
        <v>42436.25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7"/>
        <v>41721.208333333336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7"/>
        <v>43530.25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7"/>
        <v>43481.25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7"/>
        <v>41259.25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7"/>
        <v>41480.208333333336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7"/>
        <v>40474.208333333336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7"/>
        <v>42973.208333333328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7"/>
        <v>42746.25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7"/>
        <v>42489.208333333328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7"/>
        <v>41537.208333333336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7"/>
        <v>41794.208333333336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7"/>
        <v>41396.208333333336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7"/>
        <v>40669.208333333336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7"/>
        <v>42559.208333333328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7"/>
        <v>42626.208333333328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7"/>
        <v>43205.208333333328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7"/>
        <v>42201.208333333328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7"/>
        <v>42029.25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7"/>
        <v>43857.25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7"/>
        <v>40449.208333333336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7"/>
        <v>40345.208333333336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7"/>
        <v>40455.208333333336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7"/>
        <v>42557.208333333328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7"/>
        <v>43586.208333333328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7"/>
        <v>43550.208333333328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7"/>
        <v>41945.208333333336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7"/>
        <v>42315.25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7"/>
        <v>42819.208333333328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7"/>
        <v>41314.25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7"/>
        <v>40926.25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7"/>
        <v>42688.25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7"/>
        <v>40386.208333333336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7"/>
        <v>43309.208333333328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7"/>
        <v>42387.25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1">(((L643/60)/60)/24)+DATE(1970,1,1)</f>
        <v>42786.25</v>
      </c>
      <c r="O643" s="11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1"/>
        <v>43451.25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1"/>
        <v>42795.25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1"/>
        <v>43452.25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1"/>
        <v>43369.208333333328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1"/>
        <v>41346.208333333336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1"/>
        <v>43199.208333333328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1"/>
        <v>42922.208333333328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1"/>
        <v>40471.208333333336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1"/>
        <v>41828.208333333336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1"/>
        <v>41692.25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1"/>
        <v>42587.208333333328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1"/>
        <v>42468.208333333328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1"/>
        <v>42240.208333333328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1"/>
        <v>42796.25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1"/>
        <v>43097.25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1"/>
        <v>43096.25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1"/>
        <v>42246.208333333328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1"/>
        <v>40570.25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1"/>
        <v>42237.208333333328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1"/>
        <v>40996.208333333336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1"/>
        <v>43443.25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1"/>
        <v>40458.208333333336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1"/>
        <v>40959.25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1"/>
        <v>40733.208333333336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1"/>
        <v>41516.208333333336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1"/>
        <v>41892.208333333336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1"/>
        <v>41122.208333333336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1"/>
        <v>42912.208333333328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1"/>
        <v>42425.25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1"/>
        <v>40390.208333333336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1"/>
        <v>43180.208333333328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1"/>
        <v>42475.208333333328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1"/>
        <v>40774.208333333336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1"/>
        <v>43719.208333333328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1"/>
        <v>41178.208333333336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1"/>
        <v>42561.208333333328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1"/>
        <v>43484.25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1"/>
        <v>43756.208333333328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1"/>
        <v>43813.25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1"/>
        <v>40898.25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1"/>
        <v>41619.25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1"/>
        <v>43359.208333333328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1"/>
        <v>40358.208333333336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1"/>
        <v>42239.208333333328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1"/>
        <v>43186.208333333328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1"/>
        <v>42806.25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1"/>
        <v>43475.25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1"/>
        <v>41576.208333333336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1"/>
        <v>40874.25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1"/>
        <v>41185.208333333336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1"/>
        <v>43655.208333333328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1"/>
        <v>43025.208333333328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1"/>
        <v>43066.25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1"/>
        <v>42322.25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1"/>
        <v>42114.208333333328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1"/>
        <v>43190.208333333328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1"/>
        <v>40871.25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1"/>
        <v>43641.208333333328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1"/>
        <v>40203.25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1"/>
        <v>40629.208333333336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1"/>
        <v>41477.208333333336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1"/>
        <v>41020.208333333336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1"/>
        <v>42555.208333333328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5">(((L707/60)/60)/24)+DATE(1970,1,1)</f>
        <v>41619.25</v>
      </c>
      <c r="O707" s="11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5"/>
        <v>43471.25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5"/>
        <v>43442.25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5"/>
        <v>42877.208333333328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5"/>
        <v>41018.208333333336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5"/>
        <v>43295.208333333328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5"/>
        <v>42393.25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5"/>
        <v>42559.208333333328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5"/>
        <v>42604.208333333328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5"/>
        <v>41870.208333333336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5"/>
        <v>40397.208333333336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5"/>
        <v>41465.208333333336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5"/>
        <v>40777.208333333336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5"/>
        <v>41442.208333333336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5"/>
        <v>41058.208333333336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5"/>
        <v>43152.25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5"/>
        <v>43194.208333333328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5"/>
        <v>43045.25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5"/>
        <v>42431.25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5"/>
        <v>41934.208333333336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5"/>
        <v>41958.25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5"/>
        <v>40476.208333333336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5"/>
        <v>43485.25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5"/>
        <v>42515.208333333328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5"/>
        <v>41309.25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5"/>
        <v>42147.208333333328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5"/>
        <v>42939.208333333328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5"/>
        <v>42816.208333333328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5"/>
        <v>41844.208333333336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5"/>
        <v>42763.25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5"/>
        <v>42459.208333333328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5"/>
        <v>42055.25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5"/>
        <v>42685.25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5"/>
        <v>41959.25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5"/>
        <v>41089.208333333336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5"/>
        <v>42769.25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5"/>
        <v>40321.208333333336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5"/>
        <v>40197.25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5"/>
        <v>42298.208333333328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5"/>
        <v>43322.208333333328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5"/>
        <v>40328.208333333336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5"/>
        <v>40825.208333333336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5"/>
        <v>40423.208333333336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5"/>
        <v>40238.25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5"/>
        <v>41920.208333333336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5"/>
        <v>40360.208333333336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5"/>
        <v>42446.208333333328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5"/>
        <v>40395.208333333336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5"/>
        <v>40321.208333333336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5"/>
        <v>41210.208333333336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5"/>
        <v>43096.25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5"/>
        <v>42024.25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5"/>
        <v>40675.208333333336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5"/>
        <v>41936.208333333336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5"/>
        <v>43136.25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5"/>
        <v>43678.208333333328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5"/>
        <v>42938.208333333328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5"/>
        <v>41241.25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5"/>
        <v>41037.208333333336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5"/>
        <v>40676.208333333336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5"/>
        <v>42840.208333333328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5"/>
        <v>43362.208333333328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5"/>
        <v>42283.208333333328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5"/>
        <v>41619.25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49">(((L771/60)/60)/24)+DATE(1970,1,1)</f>
        <v>41501.208333333336</v>
      </c>
      <c r="O771" s="11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9"/>
        <v>41743.208333333336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9"/>
        <v>43491.25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9"/>
        <v>43505.25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9"/>
        <v>42838.208333333328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9"/>
        <v>42513.208333333328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9"/>
        <v>41949.25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9"/>
        <v>43650.208333333328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9"/>
        <v>40809.208333333336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9"/>
        <v>40768.208333333336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9"/>
        <v>42230.208333333328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9"/>
        <v>42573.208333333328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9"/>
        <v>40482.208333333336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9"/>
        <v>40603.25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9"/>
        <v>41625.25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9"/>
        <v>42435.25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9"/>
        <v>43582.208333333328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9"/>
        <v>43186.208333333328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9"/>
        <v>40684.208333333336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9"/>
        <v>41202.208333333336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9"/>
        <v>41786.208333333336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9"/>
        <v>40223.25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9"/>
        <v>42715.25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9"/>
        <v>41451.208333333336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9"/>
        <v>41450.208333333336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9"/>
        <v>43091.25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9"/>
        <v>42675.208333333328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9"/>
        <v>41859.208333333336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9"/>
        <v>43464.25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9"/>
        <v>41060.208333333336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9"/>
        <v>42399.25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9"/>
        <v>42167.208333333328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9"/>
        <v>43830.25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9"/>
        <v>43650.208333333328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9"/>
        <v>43492.25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9"/>
        <v>43102.25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9"/>
        <v>41958.25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9"/>
        <v>40973.25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9"/>
        <v>43753.208333333328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9"/>
        <v>42507.208333333328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9"/>
        <v>41135.208333333336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9"/>
        <v>43067.25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9"/>
        <v>42378.25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9"/>
        <v>43206.208333333328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9"/>
        <v>41148.208333333336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9"/>
        <v>42517.208333333328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9"/>
        <v>43068.25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9"/>
        <v>41680.25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9"/>
        <v>43589.208333333328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9"/>
        <v>43486.25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9"/>
        <v>41237.25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9"/>
        <v>43310.208333333328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9"/>
        <v>42794.25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9"/>
        <v>41698.25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9"/>
        <v>41892.208333333336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9"/>
        <v>40348.208333333336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9"/>
        <v>42941.208333333328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9"/>
        <v>40525.25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9"/>
        <v>40666.208333333336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9"/>
        <v>43340.208333333328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9"/>
        <v>42164.208333333328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9"/>
        <v>43103.25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9"/>
        <v>40994.208333333336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49"/>
        <v>42299.208333333328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3">(((L835/60)/60)/24)+DATE(1970,1,1)</f>
        <v>40588.25</v>
      </c>
      <c r="O835" s="11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3"/>
        <v>41448.208333333336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3"/>
        <v>42063.25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3"/>
        <v>40214.25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3"/>
        <v>40629.208333333336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3"/>
        <v>43370.208333333328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3"/>
        <v>41715.208333333336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3"/>
        <v>41836.208333333336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3"/>
        <v>42419.25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3"/>
        <v>43266.208333333328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3"/>
        <v>43338.208333333328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3"/>
        <v>40930.25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3"/>
        <v>43235.208333333328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3"/>
        <v>43302.208333333328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3"/>
        <v>43107.25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3"/>
        <v>40341.208333333336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3"/>
        <v>40948.25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3"/>
        <v>40866.25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3"/>
        <v>41031.208333333336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3"/>
        <v>40740.208333333336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3"/>
        <v>40714.208333333336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3"/>
        <v>43787.25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3"/>
        <v>40712.208333333336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3"/>
        <v>41023.208333333336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3"/>
        <v>40944.25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3"/>
        <v>43211.208333333328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3"/>
        <v>41334.25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3"/>
        <v>43515.25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3"/>
        <v>40258.208333333336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3"/>
        <v>40756.208333333336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3"/>
        <v>42172.208333333328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3"/>
        <v>42601.208333333328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3"/>
        <v>41897.208333333336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3"/>
        <v>40671.208333333336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3"/>
        <v>43382.208333333328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3"/>
        <v>41559.208333333336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3"/>
        <v>40350.208333333336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3"/>
        <v>42240.208333333328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3"/>
        <v>43040.208333333328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3"/>
        <v>43346.208333333328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3"/>
        <v>41647.25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3"/>
        <v>40291.208333333336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3"/>
        <v>40556.25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3"/>
        <v>43624.208333333328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3"/>
        <v>42577.208333333328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3"/>
        <v>43845.25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3"/>
        <v>42788.25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3"/>
        <v>43667.208333333328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3"/>
        <v>42194.208333333328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3"/>
        <v>42025.25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3"/>
        <v>40323.208333333336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3"/>
        <v>41763.208333333336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3"/>
        <v>40335.208333333336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3"/>
        <v>40416.208333333336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3"/>
        <v>42202.208333333328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3"/>
        <v>42836.208333333328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3"/>
        <v>41710.208333333336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3"/>
        <v>43640.208333333328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3"/>
        <v>40880.25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3"/>
        <v>40319.208333333336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3"/>
        <v>42170.208333333328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3"/>
        <v>41466.208333333336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3"/>
        <v>43134.25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3"/>
        <v>40738.208333333336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7">(((L899/60)/60)/24)+DATE(1970,1,1)</f>
        <v>43583.208333333328</v>
      </c>
      <c r="O899" s="11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7"/>
        <v>43815.25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7"/>
        <v>41554.208333333336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7"/>
        <v>41901.208333333336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7"/>
        <v>43298.208333333328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7"/>
        <v>42399.25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7"/>
        <v>41034.208333333336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7"/>
        <v>41186.208333333336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7"/>
        <v>41536.208333333336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7"/>
        <v>42868.208333333328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7"/>
        <v>40660.208333333336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7"/>
        <v>41031.208333333336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7"/>
        <v>43255.208333333328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7"/>
        <v>42026.25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7"/>
        <v>43717.208333333328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7"/>
        <v>41157.208333333336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7"/>
        <v>43597.208333333328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7"/>
        <v>41490.208333333336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7"/>
        <v>42976.208333333328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7"/>
        <v>41991.25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7"/>
        <v>40722.208333333336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7"/>
        <v>41117.208333333336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7"/>
        <v>43022.208333333328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7"/>
        <v>43503.25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7"/>
        <v>40951.25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7"/>
        <v>43443.25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7"/>
        <v>40373.208333333336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7"/>
        <v>43769.208333333328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7"/>
        <v>43000.208333333328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7"/>
        <v>42502.208333333328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7"/>
        <v>41102.208333333336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7"/>
        <v>41637.25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7"/>
        <v>42858.208333333328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7"/>
        <v>42060.25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7"/>
        <v>41818.208333333336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7"/>
        <v>41709.208333333336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7"/>
        <v>41372.208333333336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7"/>
        <v>42422.25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7"/>
        <v>42209.208333333328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7"/>
        <v>43668.208333333328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7"/>
        <v>42334.25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7"/>
        <v>43263.208333333328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7"/>
        <v>40670.208333333336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7"/>
        <v>41244.25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7"/>
        <v>40552.25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7"/>
        <v>40568.25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7"/>
        <v>41906.208333333336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7"/>
        <v>42776.25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7"/>
        <v>41004.208333333336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7"/>
        <v>40710.208333333336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7"/>
        <v>41908.208333333336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7"/>
        <v>41985.25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7"/>
        <v>42112.208333333328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7"/>
        <v>43571.208333333328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7"/>
        <v>42730.25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7"/>
        <v>42591.208333333328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7"/>
        <v>42358.25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7"/>
        <v>41174.208333333336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7"/>
        <v>41238.25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7"/>
        <v>42360.25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7"/>
        <v>40955.25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7"/>
        <v>40350.208333333336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7"/>
        <v>40357.208333333336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7"/>
        <v>42408.25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1">(((L963/60)/60)/24)+DATE(1970,1,1)</f>
        <v>40591.25</v>
      </c>
      <c r="O963" s="11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1"/>
        <v>41592.25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1"/>
        <v>40607.25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1"/>
        <v>42135.208333333328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1"/>
        <v>40203.25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1"/>
        <v>42901.208333333328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1"/>
        <v>41005.208333333336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1"/>
        <v>40544.25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1"/>
        <v>43821.25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1"/>
        <v>40672.208333333336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1"/>
        <v>41555.208333333336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1"/>
        <v>41792.208333333336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1"/>
        <v>40522.25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1"/>
        <v>41412.208333333336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1"/>
        <v>42337.25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1"/>
        <v>40571.25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1"/>
        <v>43138.25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1"/>
        <v>42686.25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1"/>
        <v>42078.208333333328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1"/>
        <v>42307.208333333328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1"/>
        <v>43094.25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1"/>
        <v>40743.208333333336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1"/>
        <v>43681.208333333328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1"/>
        <v>43716.208333333328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1"/>
        <v>41614.25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1"/>
        <v>40638.208333333336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1"/>
        <v>42852.208333333328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1"/>
        <v>42686.25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1"/>
        <v>43571.208333333328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1"/>
        <v>42432.25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1"/>
        <v>41907.208333333336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1"/>
        <v>43227.208333333328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1"/>
        <v>42362.25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1"/>
        <v>41929.208333333336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1"/>
        <v>43408.208333333328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1"/>
        <v>41276.25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1"/>
        <v>41659.25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1"/>
        <v>40220.25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1"/>
        <v>42550.208333333328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01">
    <cfRule type="containsText" dxfId="11" priority="3" operator="containsText" text="canceled">
      <formula>NOT(ISERROR(SEARCH("canceled",G1)))</formula>
    </cfRule>
    <cfRule type="containsText" dxfId="10" priority="5" operator="containsText" text="live">
      <formula>NOT(ISERROR(SEARCH("live",G1)))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01B2-E487-FA40-BA24-67C63F0BB0AB}">
  <dimension ref="A2:D15"/>
  <sheetViews>
    <sheetView zoomScaleNormal="140" workbookViewId="0">
      <selection activeCell="B5" sqref="B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9.5" bestFit="1" customWidth="1"/>
    <col min="4" max="6" width="10.83203125" bestFit="1" customWidth="1"/>
    <col min="7" max="7" width="15.6640625" bestFit="1" customWidth="1"/>
    <col min="8" max="8" width="19.6640625" bestFit="1" customWidth="1"/>
    <col min="9" max="9" width="15.6640625" bestFit="1" customWidth="1"/>
    <col min="10" max="10" width="24.5" bestFit="1" customWidth="1"/>
    <col min="11" max="11" width="20.5" bestFit="1" customWidth="1"/>
  </cols>
  <sheetData>
    <row r="2" spans="1:4" x14ac:dyDescent="0.2">
      <c r="A2" s="8" t="s">
        <v>6</v>
      </c>
      <c r="B2" t="s">
        <v>2066</v>
      </c>
    </row>
    <row r="4" spans="1:4" x14ac:dyDescent="0.2">
      <c r="A4" s="8" t="s">
        <v>2067</v>
      </c>
      <c r="B4" s="8" t="s">
        <v>2070</v>
      </c>
    </row>
    <row r="5" spans="1:4" x14ac:dyDescent="0.2">
      <c r="A5" s="8" t="s">
        <v>2068</v>
      </c>
      <c r="B5" s="13" t="s">
        <v>14</v>
      </c>
      <c r="C5" t="s">
        <v>20</v>
      </c>
      <c r="D5" t="s">
        <v>2069</v>
      </c>
    </row>
    <row r="6" spans="1:4" x14ac:dyDescent="0.2">
      <c r="A6" s="10" t="s">
        <v>2041</v>
      </c>
      <c r="B6" s="9">
        <v>60</v>
      </c>
      <c r="C6" s="9">
        <v>102</v>
      </c>
      <c r="D6" s="9">
        <v>162</v>
      </c>
    </row>
    <row r="7" spans="1:4" x14ac:dyDescent="0.2">
      <c r="A7" s="10" t="s">
        <v>2033</v>
      </c>
      <c r="B7" s="9">
        <v>20</v>
      </c>
      <c r="C7" s="9">
        <v>22</v>
      </c>
      <c r="D7" s="9">
        <v>42</v>
      </c>
    </row>
    <row r="8" spans="1:4" x14ac:dyDescent="0.2">
      <c r="A8" s="10" t="s">
        <v>2050</v>
      </c>
      <c r="B8" s="9">
        <v>23</v>
      </c>
      <c r="C8" s="9">
        <v>21</v>
      </c>
      <c r="D8" s="9">
        <v>44</v>
      </c>
    </row>
    <row r="9" spans="1:4" x14ac:dyDescent="0.2">
      <c r="A9" s="10" t="s">
        <v>2064</v>
      </c>
      <c r="B9" s="9"/>
      <c r="C9" s="9">
        <v>4</v>
      </c>
      <c r="D9" s="9">
        <v>4</v>
      </c>
    </row>
    <row r="10" spans="1:4" x14ac:dyDescent="0.2">
      <c r="A10" s="10" t="s">
        <v>2035</v>
      </c>
      <c r="B10" s="9">
        <v>66</v>
      </c>
      <c r="C10" s="9">
        <v>99</v>
      </c>
      <c r="D10" s="9">
        <v>165</v>
      </c>
    </row>
    <row r="11" spans="1:4" x14ac:dyDescent="0.2">
      <c r="A11" s="10" t="s">
        <v>2054</v>
      </c>
      <c r="B11" s="9">
        <v>11</v>
      </c>
      <c r="C11" s="9">
        <v>26</v>
      </c>
      <c r="D11" s="9">
        <v>37</v>
      </c>
    </row>
    <row r="12" spans="1:4" x14ac:dyDescent="0.2">
      <c r="A12" s="10" t="s">
        <v>2047</v>
      </c>
      <c r="B12" s="9">
        <v>24</v>
      </c>
      <c r="C12" s="9">
        <v>40</v>
      </c>
      <c r="D12" s="9">
        <v>64</v>
      </c>
    </row>
    <row r="13" spans="1:4" x14ac:dyDescent="0.2">
      <c r="A13" s="10" t="s">
        <v>2037</v>
      </c>
      <c r="B13" s="9">
        <v>28</v>
      </c>
      <c r="C13" s="9">
        <v>64</v>
      </c>
      <c r="D13" s="9">
        <v>92</v>
      </c>
    </row>
    <row r="14" spans="1:4" x14ac:dyDescent="0.2">
      <c r="A14" s="10" t="s">
        <v>2039</v>
      </c>
      <c r="B14" s="9">
        <v>132</v>
      </c>
      <c r="C14" s="9">
        <v>187</v>
      </c>
      <c r="D14" s="9">
        <v>319</v>
      </c>
    </row>
    <row r="15" spans="1:4" x14ac:dyDescent="0.2">
      <c r="A15" s="10" t="s">
        <v>2069</v>
      </c>
      <c r="B15" s="9">
        <v>364</v>
      </c>
      <c r="C15" s="9">
        <v>565</v>
      </c>
      <c r="D15" s="9">
        <v>929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B06D-684B-2849-B617-75FB79BA6E8A}">
  <dimension ref="A1:D30"/>
  <sheetViews>
    <sheetView topLeftCell="B1" zoomScale="109" zoomScaleNormal="140" workbookViewId="0">
      <selection activeCell="H29" sqref="H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9.5" bestFit="1" customWidth="1"/>
    <col min="4" max="6" width="10.83203125" bestFit="1" customWidth="1"/>
    <col min="7" max="7" width="15.6640625" bestFit="1" customWidth="1"/>
    <col min="8" max="8" width="19.6640625" bestFit="1" customWidth="1"/>
    <col min="9" max="9" width="15.6640625" bestFit="1" customWidth="1"/>
    <col min="10" max="10" width="24.5" bestFit="1" customWidth="1"/>
    <col min="11" max="11" width="20.5" bestFit="1" customWidth="1"/>
  </cols>
  <sheetData>
    <row r="1" spans="1:4" x14ac:dyDescent="0.2">
      <c r="A1" s="8" t="s">
        <v>6</v>
      </c>
      <c r="B1" t="s">
        <v>2066</v>
      </c>
    </row>
    <row r="2" spans="1:4" x14ac:dyDescent="0.2">
      <c r="A2" s="8" t="s">
        <v>2031</v>
      </c>
      <c r="B2" t="s">
        <v>2066</v>
      </c>
    </row>
    <row r="4" spans="1:4" x14ac:dyDescent="0.2">
      <c r="A4" s="8" t="s">
        <v>2067</v>
      </c>
      <c r="B4" s="8" t="s">
        <v>2070</v>
      </c>
    </row>
    <row r="5" spans="1:4" x14ac:dyDescent="0.2">
      <c r="A5" s="8" t="s">
        <v>2068</v>
      </c>
      <c r="B5" t="s">
        <v>14</v>
      </c>
      <c r="C5" t="s">
        <v>20</v>
      </c>
      <c r="D5" t="s">
        <v>2069</v>
      </c>
    </row>
    <row r="6" spans="1:4" x14ac:dyDescent="0.2">
      <c r="A6" s="10" t="s">
        <v>2049</v>
      </c>
      <c r="B6" s="9">
        <v>10</v>
      </c>
      <c r="C6" s="9">
        <v>21</v>
      </c>
      <c r="D6" s="9">
        <v>31</v>
      </c>
    </row>
    <row r="7" spans="1:4" x14ac:dyDescent="0.2">
      <c r="A7" s="10" t="s">
        <v>2065</v>
      </c>
      <c r="B7" s="9"/>
      <c r="C7" s="9">
        <v>4</v>
      </c>
      <c r="D7" s="9">
        <v>4</v>
      </c>
    </row>
    <row r="8" spans="1:4" x14ac:dyDescent="0.2">
      <c r="A8" s="10" t="s">
        <v>2042</v>
      </c>
      <c r="B8" s="9">
        <v>21</v>
      </c>
      <c r="C8" s="9">
        <v>34</v>
      </c>
      <c r="D8" s="9">
        <v>55</v>
      </c>
    </row>
    <row r="9" spans="1:4" x14ac:dyDescent="0.2">
      <c r="A9" s="10" t="s">
        <v>2044</v>
      </c>
      <c r="B9" s="9">
        <v>12</v>
      </c>
      <c r="C9" s="9">
        <v>22</v>
      </c>
      <c r="D9" s="9">
        <v>34</v>
      </c>
    </row>
    <row r="10" spans="1:4" x14ac:dyDescent="0.2">
      <c r="A10" s="10" t="s">
        <v>2043</v>
      </c>
      <c r="B10" s="9">
        <v>8</v>
      </c>
      <c r="C10" s="9">
        <v>10</v>
      </c>
      <c r="D10" s="9">
        <v>18</v>
      </c>
    </row>
    <row r="11" spans="1:4" x14ac:dyDescent="0.2">
      <c r="A11" s="10" t="s">
        <v>2053</v>
      </c>
      <c r="B11" s="9">
        <v>7</v>
      </c>
      <c r="C11" s="9">
        <v>9</v>
      </c>
      <c r="D11" s="9">
        <v>16</v>
      </c>
    </row>
    <row r="12" spans="1:4" x14ac:dyDescent="0.2">
      <c r="A12" s="10" t="s">
        <v>2034</v>
      </c>
      <c r="B12" s="9">
        <v>20</v>
      </c>
      <c r="C12" s="9">
        <v>22</v>
      </c>
      <c r="D12" s="9">
        <v>42</v>
      </c>
    </row>
    <row r="13" spans="1:4" x14ac:dyDescent="0.2">
      <c r="A13" s="10" t="s">
        <v>2045</v>
      </c>
      <c r="B13" s="9">
        <v>19</v>
      </c>
      <c r="C13" s="9">
        <v>23</v>
      </c>
      <c r="D13" s="9">
        <v>42</v>
      </c>
    </row>
    <row r="14" spans="1:4" x14ac:dyDescent="0.2">
      <c r="A14" s="10" t="s">
        <v>2058</v>
      </c>
      <c r="B14" s="9">
        <v>6</v>
      </c>
      <c r="C14" s="9">
        <v>10</v>
      </c>
      <c r="D14" s="9">
        <v>16</v>
      </c>
    </row>
    <row r="15" spans="1:4" x14ac:dyDescent="0.2">
      <c r="A15" s="10" t="s">
        <v>2057</v>
      </c>
      <c r="B15" s="9">
        <v>3</v>
      </c>
      <c r="C15" s="9">
        <v>4</v>
      </c>
      <c r="D15" s="9">
        <v>7</v>
      </c>
    </row>
    <row r="16" spans="1:4" x14ac:dyDescent="0.2">
      <c r="A16" s="10" t="s">
        <v>2061</v>
      </c>
      <c r="B16" s="9">
        <v>8</v>
      </c>
      <c r="C16" s="9">
        <v>4</v>
      </c>
      <c r="D16" s="9">
        <v>12</v>
      </c>
    </row>
    <row r="17" spans="1:4" x14ac:dyDescent="0.2">
      <c r="A17" s="10" t="s">
        <v>2048</v>
      </c>
      <c r="B17" s="9">
        <v>6</v>
      </c>
      <c r="C17" s="9">
        <v>13</v>
      </c>
      <c r="D17" s="9">
        <v>19</v>
      </c>
    </row>
    <row r="18" spans="1:4" x14ac:dyDescent="0.2">
      <c r="A18" s="10" t="s">
        <v>2055</v>
      </c>
      <c r="B18" s="9">
        <v>11</v>
      </c>
      <c r="C18" s="9">
        <v>26</v>
      </c>
      <c r="D18" s="9">
        <v>37</v>
      </c>
    </row>
    <row r="19" spans="1:4" x14ac:dyDescent="0.2">
      <c r="A19" s="10" t="s">
        <v>2040</v>
      </c>
      <c r="B19" s="9">
        <v>132</v>
      </c>
      <c r="C19" s="9">
        <v>187</v>
      </c>
      <c r="D19" s="9">
        <v>319</v>
      </c>
    </row>
    <row r="20" spans="1:4" x14ac:dyDescent="0.2">
      <c r="A20" s="10" t="s">
        <v>2056</v>
      </c>
      <c r="B20" s="9">
        <v>4</v>
      </c>
      <c r="C20" s="9">
        <v>4</v>
      </c>
      <c r="D20" s="9">
        <v>8</v>
      </c>
    </row>
    <row r="21" spans="1:4" x14ac:dyDescent="0.2">
      <c r="A21" s="10" t="s">
        <v>2036</v>
      </c>
      <c r="B21" s="9">
        <v>30</v>
      </c>
      <c r="C21" s="9">
        <v>49</v>
      </c>
      <c r="D21" s="9">
        <v>79</v>
      </c>
    </row>
    <row r="22" spans="1:4" x14ac:dyDescent="0.2">
      <c r="A22" s="10" t="s">
        <v>2063</v>
      </c>
      <c r="B22" s="9">
        <v>9</v>
      </c>
      <c r="C22" s="9">
        <v>5</v>
      </c>
      <c r="D22" s="9">
        <v>14</v>
      </c>
    </row>
    <row r="23" spans="1:4" x14ac:dyDescent="0.2">
      <c r="A23" s="10" t="s">
        <v>2052</v>
      </c>
      <c r="B23" s="9">
        <v>5</v>
      </c>
      <c r="C23" s="9">
        <v>9</v>
      </c>
      <c r="D23" s="9">
        <v>14</v>
      </c>
    </row>
    <row r="24" spans="1:4" x14ac:dyDescent="0.2">
      <c r="A24" s="10" t="s">
        <v>2060</v>
      </c>
      <c r="B24" s="9">
        <v>3</v>
      </c>
      <c r="C24" s="9">
        <v>11</v>
      </c>
      <c r="D24" s="9">
        <v>14</v>
      </c>
    </row>
    <row r="25" spans="1:4" x14ac:dyDescent="0.2">
      <c r="A25" s="10" t="s">
        <v>2059</v>
      </c>
      <c r="B25" s="9">
        <v>7</v>
      </c>
      <c r="C25" s="9">
        <v>14</v>
      </c>
      <c r="D25" s="9">
        <v>21</v>
      </c>
    </row>
    <row r="26" spans="1:4" x14ac:dyDescent="0.2">
      <c r="A26" s="10" t="s">
        <v>2051</v>
      </c>
      <c r="B26" s="9">
        <v>15</v>
      </c>
      <c r="C26" s="9">
        <v>17</v>
      </c>
      <c r="D26" s="9">
        <v>32</v>
      </c>
    </row>
    <row r="27" spans="1:4" x14ac:dyDescent="0.2">
      <c r="A27" s="10" t="s">
        <v>2046</v>
      </c>
      <c r="B27" s="9">
        <v>16</v>
      </c>
      <c r="C27" s="9">
        <v>28</v>
      </c>
      <c r="D27" s="9">
        <v>44</v>
      </c>
    </row>
    <row r="28" spans="1:4" x14ac:dyDescent="0.2">
      <c r="A28" s="10" t="s">
        <v>2038</v>
      </c>
      <c r="B28" s="9">
        <v>12</v>
      </c>
      <c r="C28" s="9">
        <v>36</v>
      </c>
      <c r="D28" s="9">
        <v>48</v>
      </c>
    </row>
    <row r="29" spans="1:4" x14ac:dyDescent="0.2">
      <c r="A29" s="10" t="s">
        <v>2062</v>
      </c>
      <c r="B29" s="9"/>
      <c r="C29" s="9">
        <v>3</v>
      </c>
      <c r="D29" s="9">
        <v>3</v>
      </c>
    </row>
    <row r="30" spans="1:4" x14ac:dyDescent="0.2">
      <c r="A30" s="10" t="s">
        <v>2069</v>
      </c>
      <c r="B30" s="9">
        <v>364</v>
      </c>
      <c r="C30" s="9">
        <v>565</v>
      </c>
      <c r="D30" s="9">
        <v>929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6DED-B583-4246-92AC-158454F89259}">
  <dimension ref="A1:D18"/>
  <sheetViews>
    <sheetView workbookViewId="0">
      <selection activeCell="M34" sqref="M3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9.5" bestFit="1" customWidth="1"/>
    <col min="4" max="5" width="10.83203125" bestFit="1" customWidth="1"/>
  </cols>
  <sheetData>
    <row r="1" spans="1:4" x14ac:dyDescent="0.2">
      <c r="A1" s="8" t="s">
        <v>2031</v>
      </c>
      <c r="B1" t="s">
        <v>2066</v>
      </c>
    </row>
    <row r="2" spans="1:4" x14ac:dyDescent="0.2">
      <c r="A2" s="8" t="s">
        <v>2085</v>
      </c>
      <c r="B2" t="s">
        <v>2066</v>
      </c>
    </row>
    <row r="4" spans="1:4" x14ac:dyDescent="0.2">
      <c r="A4" s="8" t="s">
        <v>2067</v>
      </c>
      <c r="B4" s="8" t="s">
        <v>2070</v>
      </c>
    </row>
    <row r="5" spans="1:4" x14ac:dyDescent="0.2">
      <c r="A5" s="8" t="s">
        <v>2068</v>
      </c>
      <c r="B5" t="s">
        <v>14</v>
      </c>
      <c r="C5" t="s">
        <v>20</v>
      </c>
      <c r="D5" t="s">
        <v>2069</v>
      </c>
    </row>
    <row r="6" spans="1:4" x14ac:dyDescent="0.2">
      <c r="A6" s="12" t="s">
        <v>2073</v>
      </c>
      <c r="B6" s="9">
        <v>36</v>
      </c>
      <c r="C6" s="9">
        <v>49</v>
      </c>
      <c r="D6" s="9">
        <v>85</v>
      </c>
    </row>
    <row r="7" spans="1:4" x14ac:dyDescent="0.2">
      <c r="A7" s="12" t="s">
        <v>2074</v>
      </c>
      <c r="B7" s="9">
        <v>28</v>
      </c>
      <c r="C7" s="9">
        <v>44</v>
      </c>
      <c r="D7" s="9">
        <v>72</v>
      </c>
    </row>
    <row r="8" spans="1:4" x14ac:dyDescent="0.2">
      <c r="A8" s="12" t="s">
        <v>2075</v>
      </c>
      <c r="B8" s="9">
        <v>33</v>
      </c>
      <c r="C8" s="9">
        <v>49</v>
      </c>
      <c r="D8" s="9">
        <v>82</v>
      </c>
    </row>
    <row r="9" spans="1:4" x14ac:dyDescent="0.2">
      <c r="A9" s="12" t="s">
        <v>2076</v>
      </c>
      <c r="B9" s="9">
        <v>30</v>
      </c>
      <c r="C9" s="9">
        <v>46</v>
      </c>
      <c r="D9" s="9">
        <v>76</v>
      </c>
    </row>
    <row r="10" spans="1:4" x14ac:dyDescent="0.2">
      <c r="A10" s="12" t="s">
        <v>2077</v>
      </c>
      <c r="B10" s="9">
        <v>35</v>
      </c>
      <c r="C10" s="9">
        <v>46</v>
      </c>
      <c r="D10" s="9">
        <v>81</v>
      </c>
    </row>
    <row r="11" spans="1:4" x14ac:dyDescent="0.2">
      <c r="A11" s="12" t="s">
        <v>2078</v>
      </c>
      <c r="B11" s="9">
        <v>28</v>
      </c>
      <c r="C11" s="9">
        <v>55</v>
      </c>
      <c r="D11" s="9">
        <v>83</v>
      </c>
    </row>
    <row r="12" spans="1:4" x14ac:dyDescent="0.2">
      <c r="A12" s="12" t="s">
        <v>2079</v>
      </c>
      <c r="B12" s="9">
        <v>31</v>
      </c>
      <c r="C12" s="9">
        <v>58</v>
      </c>
      <c r="D12" s="9">
        <v>89</v>
      </c>
    </row>
    <row r="13" spans="1:4" x14ac:dyDescent="0.2">
      <c r="A13" s="12" t="s">
        <v>2080</v>
      </c>
      <c r="B13" s="9">
        <v>35</v>
      </c>
      <c r="C13" s="9">
        <v>41</v>
      </c>
      <c r="D13" s="9">
        <v>76</v>
      </c>
    </row>
    <row r="14" spans="1:4" x14ac:dyDescent="0.2">
      <c r="A14" s="12" t="s">
        <v>2081</v>
      </c>
      <c r="B14" s="9">
        <v>23</v>
      </c>
      <c r="C14" s="9">
        <v>45</v>
      </c>
      <c r="D14" s="9">
        <v>68</v>
      </c>
    </row>
    <row r="15" spans="1:4" x14ac:dyDescent="0.2">
      <c r="A15" s="12" t="s">
        <v>2082</v>
      </c>
      <c r="B15" s="9">
        <v>26</v>
      </c>
      <c r="C15" s="9">
        <v>45</v>
      </c>
      <c r="D15" s="9">
        <v>71</v>
      </c>
    </row>
    <row r="16" spans="1:4" x14ac:dyDescent="0.2">
      <c r="A16" s="12" t="s">
        <v>2083</v>
      </c>
      <c r="B16" s="9">
        <v>27</v>
      </c>
      <c r="C16" s="9">
        <v>45</v>
      </c>
      <c r="D16" s="9">
        <v>72</v>
      </c>
    </row>
    <row r="17" spans="1:4" x14ac:dyDescent="0.2">
      <c r="A17" s="12" t="s">
        <v>2084</v>
      </c>
      <c r="B17" s="9">
        <v>32</v>
      </c>
      <c r="C17" s="9">
        <v>42</v>
      </c>
      <c r="D17" s="9">
        <v>74</v>
      </c>
    </row>
    <row r="18" spans="1:4" x14ac:dyDescent="0.2">
      <c r="A18" s="12" t="s">
        <v>2069</v>
      </c>
      <c r="B18" s="9">
        <v>364</v>
      </c>
      <c r="C18" s="9">
        <v>565</v>
      </c>
      <c r="D18" s="9">
        <v>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C56A-949F-1449-A473-9C71C505B1D8}"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25.6640625" style="18" bestFit="1" customWidth="1"/>
    <col min="2" max="2" width="18.33203125" bestFit="1" customWidth="1"/>
    <col min="3" max="3" width="14.1640625" bestFit="1" customWidth="1"/>
    <col min="4" max="4" width="16.33203125" bestFit="1" customWidth="1"/>
    <col min="5" max="5" width="15.1640625" bestFit="1" customWidth="1"/>
    <col min="6" max="6" width="22.5" bestFit="1" customWidth="1"/>
    <col min="7" max="7" width="18.33203125" bestFit="1" customWidth="1"/>
    <col min="8" max="8" width="20.33203125" bestFit="1" customWidth="1"/>
  </cols>
  <sheetData>
    <row r="1" spans="1:8" s="16" customFormat="1" ht="14" x14ac:dyDescent="0.2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2">
      <c r="A2" s="17" t="s">
        <v>2094</v>
      </c>
      <c r="B2">
        <f xml:space="preserve"> COUNTIFS(Crowdfunding!$D$2:$D$1001,"&lt;1000",Crowdfunding!$G$2:$G$1001,"successful")</f>
        <v>30</v>
      </c>
      <c r="C2">
        <f xml:space="preserve"> COUNTIFS(Crowdfunding!$D:$D,"&lt;1000",Crowdfunding!$G:$G,"failed")</f>
        <v>20</v>
      </c>
      <c r="D2">
        <f xml:space="preserve"> COUNTIFS(Crowdfunding!$D:$D,"&lt;1000",Crowdfunding!$G:$G,"Canceled")</f>
        <v>1</v>
      </c>
      <c r="E2">
        <f>SUM(B2:D2)</f>
        <v>51</v>
      </c>
      <c r="F2" s="19">
        <f>B2/E2</f>
        <v>0.58823529411764708</v>
      </c>
      <c r="G2" s="19">
        <f>C2/E2</f>
        <v>0.39215686274509803</v>
      </c>
      <c r="H2" s="19">
        <f>D2/E2</f>
        <v>1.9607843137254902E-2</v>
      </c>
    </row>
    <row r="3" spans="1:8" x14ac:dyDescent="0.2">
      <c r="A3" s="17" t="s">
        <v>2095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COUNTIFS(Crowdfunding!$D$2:$D$1001,"&gt;=1000",Crowdfunding!$D$2:$D$1001,"&lt;=4999",Crowdfunding!$G$2:$G$1001,"failed")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19">
        <f t="shared" ref="F3:F13" si="1">B3/E3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8" x14ac:dyDescent="0.2">
      <c r="A4" s="17" t="s">
        <v>2096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8" x14ac:dyDescent="0.2">
      <c r="A5" s="17" t="s">
        <v>2097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8" x14ac:dyDescent="0.2">
      <c r="A6" s="17" t="s">
        <v>2098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8" x14ac:dyDescent="0.2">
      <c r="A7" s="17" t="s">
        <v>2099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8" x14ac:dyDescent="0.2">
      <c r="A8" s="17" t="s">
        <v>2100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8" x14ac:dyDescent="0.2">
      <c r="A9" s="17" t="s">
        <v>2101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8" x14ac:dyDescent="0.2">
      <c r="A10" s="17" t="s">
        <v>2102</v>
      </c>
      <c r="B10">
        <f>COUNTIFS(Crowdfunding!$D$2:$D$1001,"&gt;=35000",Crowdfunding!$D$2:$D$1001,"&lt;=39999",Crowdfunding!$G$2:$G$1001,"successful")</f>
        <v>8</v>
      </c>
      <c r="C10">
        <f>COUNTIFS(Crowdfunding!$D$2:$D$1001,"&gt;=35000",Crowdfunding!$D$2:$D$1001,"&lt;=39999",Crowdfunding!$G$2:$G$1001,"failed")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8" x14ac:dyDescent="0.2">
      <c r="A11" s="17" t="s">
        <v>2103</v>
      </c>
      <c r="B11">
        <f>COUNTIFS(Crowdfunding!$D$2:$D$1001,"&gt;=40000",Crowdfunding!$D$2:$D$1001,"&lt;=44999",Crowdfunding!$G$2:$G$1001,"successful")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8" x14ac:dyDescent="0.2">
      <c r="A12" s="17" t="s">
        <v>2104</v>
      </c>
      <c r="B12">
        <f>COUNTIFS(Crowdfunding!$D$2:$D$1001,"&gt;=45000",Crowdfunding!$D$2:$D$1001,"&lt;=49999",Crowdfunding!$G$2:$G$1001,"successful")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8" x14ac:dyDescent="0.2">
      <c r="A13" s="17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6BDA-089A-9A47-88AA-B5041BD7DCBF}">
  <dimension ref="A1:J566"/>
  <sheetViews>
    <sheetView workbookViewId="0">
      <selection activeCell="G26" sqref="G26"/>
    </sheetView>
  </sheetViews>
  <sheetFormatPr baseColWidth="10" defaultRowHeight="16" x14ac:dyDescent="0.2"/>
  <cols>
    <col min="2" max="2" width="12.5" bestFit="1" customWidth="1"/>
    <col min="5" max="5" width="12.5" bestFit="1" customWidth="1"/>
    <col min="7" max="7" width="39.6640625" bestFit="1" customWidth="1"/>
    <col min="8" max="8" width="9.6640625" bestFit="1" customWidth="1"/>
    <col min="9" max="9" width="39.6640625" bestFit="1" customWidth="1"/>
    <col min="10" max="10" width="15.6640625" bestFit="1" customWidth="1"/>
  </cols>
  <sheetData>
    <row r="1" spans="1:10" s="15" customFormat="1" x14ac:dyDescent="0.2">
      <c r="A1" s="15" t="s">
        <v>4</v>
      </c>
      <c r="B1" s="15" t="s">
        <v>2106</v>
      </c>
      <c r="D1" s="15" t="s">
        <v>4</v>
      </c>
      <c r="E1" s="15" t="s">
        <v>2106</v>
      </c>
      <c r="G1" s="15" t="s">
        <v>2108</v>
      </c>
      <c r="H1" s="15" t="s">
        <v>2114</v>
      </c>
      <c r="I1" s="15" t="s">
        <v>2107</v>
      </c>
      <c r="J1" s="15" t="s">
        <v>2114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G2" s="17" t="s">
        <v>2115</v>
      </c>
      <c r="H2" s="20">
        <f>AVERAGE(Failed_Backers)</f>
        <v>585.61538461538464</v>
      </c>
      <c r="I2" s="17" t="s">
        <v>2115</v>
      </c>
      <c r="J2" s="20">
        <f>AVERAGE(Successful_Backers)</f>
        <v>851.14690265486729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G3" s="17" t="s">
        <v>2109</v>
      </c>
      <c r="H3" s="20">
        <f>MEDIAN(Failed_Backers)</f>
        <v>114.5</v>
      </c>
      <c r="I3" s="17" t="s">
        <v>2109</v>
      </c>
      <c r="J3" s="20">
        <f>MEDIAN(Successful_Backers)</f>
        <v>201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G4" s="17" t="s">
        <v>2110</v>
      </c>
      <c r="H4" s="20">
        <f>MIN(Failed_Backers)</f>
        <v>0</v>
      </c>
      <c r="I4" s="17" t="s">
        <v>2110</v>
      </c>
      <c r="J4" s="20">
        <f>MIN(Successful_Backers)</f>
        <v>16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s="17" t="s">
        <v>2111</v>
      </c>
      <c r="H5" s="20">
        <f>MAX(Failed_Backers)</f>
        <v>6080</v>
      </c>
      <c r="I5" s="17" t="s">
        <v>2111</v>
      </c>
      <c r="J5" s="20">
        <f>MAX(Successful_Backers)</f>
        <v>7295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s="17" t="s">
        <v>2112</v>
      </c>
      <c r="H6" s="20">
        <f>_xlfn.VAR.P(Failed_Backers)</f>
        <v>921574.68174133555</v>
      </c>
      <c r="I6" s="17" t="s">
        <v>2112</v>
      </c>
      <c r="J6" s="20">
        <f>_xlfn.VAR.P(Successful_Backers)</f>
        <v>1603373.7324019109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G7" s="17" t="s">
        <v>2113</v>
      </c>
      <c r="H7" s="20">
        <f>_xlfn.STDEV.P(Failed_Backers)</f>
        <v>959.98681331637863</v>
      </c>
      <c r="I7" s="17" t="s">
        <v>2113</v>
      </c>
      <c r="J7" s="20">
        <f>_xlfn.STDEV.P(Successful_Backers)</f>
        <v>1266.2439466397898</v>
      </c>
    </row>
    <row r="8" spans="1:10" x14ac:dyDescent="0.2">
      <c r="A8" t="s">
        <v>20</v>
      </c>
      <c r="B8">
        <v>100</v>
      </c>
      <c r="D8" t="s">
        <v>14</v>
      </c>
      <c r="E8">
        <v>55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10" x14ac:dyDescent="0.2">
      <c r="A17" t="s">
        <v>20</v>
      </c>
      <c r="B17">
        <v>129</v>
      </c>
      <c r="D17" t="s">
        <v>14</v>
      </c>
      <c r="E17">
        <v>1</v>
      </c>
    </row>
    <row r="18" spans="1:10" x14ac:dyDescent="0.2">
      <c r="A18" t="s">
        <v>20</v>
      </c>
      <c r="B18">
        <v>226</v>
      </c>
      <c r="D18" t="s">
        <v>14</v>
      </c>
      <c r="E18">
        <v>1467</v>
      </c>
    </row>
    <row r="19" spans="1:10" x14ac:dyDescent="0.2">
      <c r="A19" t="s">
        <v>20</v>
      </c>
      <c r="B19">
        <v>5419</v>
      </c>
      <c r="D19" t="s">
        <v>14</v>
      </c>
      <c r="E19">
        <v>75</v>
      </c>
    </row>
    <row r="20" spans="1:10" x14ac:dyDescent="0.2">
      <c r="A20" t="s">
        <v>20</v>
      </c>
      <c r="B20">
        <v>165</v>
      </c>
      <c r="D20" t="s">
        <v>14</v>
      </c>
      <c r="E20">
        <v>120</v>
      </c>
    </row>
    <row r="21" spans="1:10" x14ac:dyDescent="0.2">
      <c r="A21" t="s">
        <v>20</v>
      </c>
      <c r="B21">
        <v>1965</v>
      </c>
      <c r="D21" t="s">
        <v>14</v>
      </c>
      <c r="E21">
        <v>2253</v>
      </c>
    </row>
    <row r="22" spans="1:10" x14ac:dyDescent="0.2">
      <c r="A22" t="s">
        <v>20</v>
      </c>
      <c r="B22">
        <v>16</v>
      </c>
      <c r="D22" t="s">
        <v>14</v>
      </c>
      <c r="E22">
        <v>5</v>
      </c>
    </row>
    <row r="23" spans="1:10" x14ac:dyDescent="0.2">
      <c r="A23" t="s">
        <v>20</v>
      </c>
      <c r="B23">
        <v>107</v>
      </c>
      <c r="D23" t="s">
        <v>14</v>
      </c>
      <c r="E23">
        <v>38</v>
      </c>
    </row>
    <row r="24" spans="1:10" x14ac:dyDescent="0.2">
      <c r="A24" t="s">
        <v>20</v>
      </c>
      <c r="B24">
        <v>134</v>
      </c>
      <c r="D24" t="s">
        <v>14</v>
      </c>
      <c r="E24">
        <v>12</v>
      </c>
    </row>
    <row r="25" spans="1:10" x14ac:dyDescent="0.2">
      <c r="A25" t="s">
        <v>20</v>
      </c>
      <c r="B25">
        <v>198</v>
      </c>
      <c r="D25" t="s">
        <v>14</v>
      </c>
      <c r="E25">
        <v>1684</v>
      </c>
    </row>
    <row r="26" spans="1:10" x14ac:dyDescent="0.2">
      <c r="A26" t="s">
        <v>20</v>
      </c>
      <c r="B26">
        <v>111</v>
      </c>
      <c r="D26" t="s">
        <v>14</v>
      </c>
      <c r="E26">
        <v>56</v>
      </c>
    </row>
    <row r="27" spans="1:10" x14ac:dyDescent="0.2">
      <c r="A27" t="s">
        <v>20</v>
      </c>
      <c r="B27">
        <v>222</v>
      </c>
      <c r="D27" t="s">
        <v>14</v>
      </c>
      <c r="E27">
        <v>838</v>
      </c>
    </row>
    <row r="28" spans="1:10" x14ac:dyDescent="0.2">
      <c r="A28" t="s">
        <v>20</v>
      </c>
      <c r="B28">
        <v>6212</v>
      </c>
      <c r="D28" t="s">
        <v>14</v>
      </c>
      <c r="E28">
        <v>1000</v>
      </c>
      <c r="J28" t="str">
        <f t="shared" ref="J28" si="0">IF(I28=FALSE," ")</f>
        <v xml:space="preserve"> </v>
      </c>
    </row>
    <row r="29" spans="1:10" x14ac:dyDescent="0.2">
      <c r="A29" t="s">
        <v>20</v>
      </c>
      <c r="B29">
        <v>98</v>
      </c>
      <c r="D29" t="s">
        <v>14</v>
      </c>
      <c r="E29">
        <v>1482</v>
      </c>
    </row>
    <row r="30" spans="1:10" x14ac:dyDescent="0.2">
      <c r="A30" t="s">
        <v>20</v>
      </c>
      <c r="B30">
        <v>92</v>
      </c>
      <c r="D30" t="s">
        <v>14</v>
      </c>
      <c r="E30">
        <v>106</v>
      </c>
    </row>
    <row r="31" spans="1:10" x14ac:dyDescent="0.2">
      <c r="A31" t="s">
        <v>20</v>
      </c>
      <c r="B31">
        <v>149</v>
      </c>
      <c r="D31" t="s">
        <v>14</v>
      </c>
      <c r="E31">
        <v>679</v>
      </c>
    </row>
    <row r="32" spans="1:10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campaigns per Category</vt:lpstr>
      <vt:lpstr>campaigns per Sub-Category</vt:lpstr>
      <vt:lpstr>Outcome Summery</vt:lpstr>
      <vt:lpstr>Goals &amp; Percentages Summery</vt:lpstr>
      <vt:lpstr>Statistical Analysis</vt:lpstr>
      <vt:lpstr>Failed_Backers</vt:lpstr>
      <vt:lpstr>result</vt:lpstr>
      <vt:lpstr>Successful_Backers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2023-08-21T22:53:18Z</dcterms:modified>
</cp:coreProperties>
</file>