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SM\Senior 2nd Semester\Operational Optimization\Project\"/>
    </mc:Choice>
  </mc:AlternateContent>
  <xr:revisionPtr revIDLastSave="0" documentId="13_ncr:1_{FA1A62DF-1351-449E-88E4-0FF0ACEFD075}" xr6:coauthVersionLast="47" xr6:coauthVersionMax="47" xr10:uidLastSave="{00000000-0000-0000-0000-000000000000}"/>
  <bookViews>
    <workbookView xWindow="-108" yWindow="-108" windowWidth="23256" windowHeight="12576" firstSheet="1" activeTab="5" xr2:uid="{2A12FE25-6C65-4937-8DE8-9C2661E32ECB}"/>
  </bookViews>
  <sheets>
    <sheet name="基本线路信息" sheetId="1" r:id="rId1"/>
    <sheet name="城市编号信息" sheetId="3" r:id="rId2"/>
    <sheet name="线路信息-单向版本" sheetId="2" r:id="rId3"/>
    <sheet name="线路信息-双向版本" sheetId="6" r:id="rId4"/>
    <sheet name="城市客流估算模型" sheetId="5" r:id="rId5"/>
    <sheet name="换向运行和无法跨线的信息图" sheetId="4" r:id="rId6"/>
  </sheets>
  <definedNames>
    <definedName name="_xlnm._FilterDatabase" localSheetId="1" hidden="1">城市编号信息!$A:$A</definedName>
    <definedName name="_xlnm.Extract" localSheetId="1">城市编号信息!$B$2</definedName>
  </definedName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22" i="6" l="1"/>
  <c r="K122" i="6"/>
  <c r="L122" i="6"/>
  <c r="O122" i="6" s="1"/>
  <c r="M122" i="6"/>
  <c r="N122" i="6"/>
  <c r="J123" i="6"/>
  <c r="K123" i="6"/>
  <c r="L123" i="6"/>
  <c r="O123" i="6" s="1"/>
  <c r="P123" i="6" s="1"/>
  <c r="M123" i="6"/>
  <c r="N123" i="6"/>
  <c r="J120" i="6"/>
  <c r="K120" i="6"/>
  <c r="L120" i="6"/>
  <c r="M120" i="6"/>
  <c r="N120" i="6"/>
  <c r="J121" i="6"/>
  <c r="K121" i="6"/>
  <c r="L121" i="6"/>
  <c r="M121" i="6"/>
  <c r="N121" i="6"/>
  <c r="K23" i="2"/>
  <c r="L23" i="2"/>
  <c r="O23" i="2" s="1"/>
  <c r="P23" i="2" s="1"/>
  <c r="M23" i="2"/>
  <c r="N23" i="2"/>
  <c r="J23" i="2"/>
  <c r="J21" i="2"/>
  <c r="M21" i="2"/>
  <c r="O21" i="2" s="1"/>
  <c r="N21" i="2"/>
  <c r="L21" i="2"/>
  <c r="K21" i="2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2" i="6"/>
  <c r="K82" i="6"/>
  <c r="L82" i="6"/>
  <c r="K83" i="6"/>
  <c r="L83" i="6"/>
  <c r="K125" i="6"/>
  <c r="L125" i="6"/>
  <c r="K115" i="6"/>
  <c r="L115" i="6"/>
  <c r="K55" i="6"/>
  <c r="L55" i="6"/>
  <c r="K53" i="6"/>
  <c r="L53" i="6"/>
  <c r="K90" i="6"/>
  <c r="L90" i="6"/>
  <c r="K91" i="6"/>
  <c r="L91" i="6"/>
  <c r="K92" i="6"/>
  <c r="L92" i="6"/>
  <c r="K93" i="6"/>
  <c r="L93" i="6"/>
  <c r="K94" i="6"/>
  <c r="L94" i="6"/>
  <c r="K95" i="6"/>
  <c r="L95" i="6"/>
  <c r="K29" i="6"/>
  <c r="L29" i="6"/>
  <c r="K127" i="6"/>
  <c r="L127" i="6"/>
  <c r="K129" i="6"/>
  <c r="L129" i="6"/>
  <c r="K11" i="6"/>
  <c r="L11" i="6"/>
  <c r="K51" i="6"/>
  <c r="L51" i="6"/>
  <c r="K117" i="6"/>
  <c r="L117" i="6"/>
  <c r="K119" i="6"/>
  <c r="L119" i="6"/>
  <c r="K104" i="6"/>
  <c r="L104" i="6"/>
  <c r="K105" i="6"/>
  <c r="L105" i="6"/>
  <c r="K107" i="6"/>
  <c r="L107" i="6"/>
  <c r="K36" i="6"/>
  <c r="L36" i="6"/>
  <c r="K37" i="6"/>
  <c r="L37" i="6"/>
  <c r="K27" i="6"/>
  <c r="L27" i="6"/>
  <c r="K23" i="6"/>
  <c r="L23" i="6"/>
  <c r="K24" i="6"/>
  <c r="L24" i="6"/>
  <c r="K25" i="6"/>
  <c r="L25" i="6"/>
  <c r="K3" i="6"/>
  <c r="L3" i="6"/>
  <c r="K13" i="6"/>
  <c r="L13" i="6"/>
  <c r="K61" i="6"/>
  <c r="L61" i="6"/>
  <c r="K62" i="6"/>
  <c r="L62" i="6"/>
  <c r="K63" i="6"/>
  <c r="L63" i="6"/>
  <c r="K5" i="6"/>
  <c r="L5" i="6"/>
  <c r="K64" i="6"/>
  <c r="L64" i="6"/>
  <c r="K65" i="6"/>
  <c r="L65" i="6"/>
  <c r="K131" i="6"/>
  <c r="L131" i="6"/>
  <c r="K15" i="6"/>
  <c r="L15" i="6"/>
  <c r="K32" i="6"/>
  <c r="L32" i="6"/>
  <c r="K33" i="6"/>
  <c r="L33" i="6"/>
  <c r="K72" i="6"/>
  <c r="L72" i="6"/>
  <c r="K73" i="6"/>
  <c r="L73" i="6"/>
  <c r="K74" i="6"/>
  <c r="L74" i="6"/>
  <c r="K75" i="6"/>
  <c r="L75" i="6"/>
  <c r="K76" i="6"/>
  <c r="L76" i="6"/>
  <c r="K77" i="6"/>
  <c r="L77" i="6"/>
  <c r="K145" i="6"/>
  <c r="L145" i="6"/>
  <c r="K140" i="6"/>
  <c r="L140" i="6"/>
  <c r="K141" i="6"/>
  <c r="L141" i="6"/>
  <c r="K142" i="6"/>
  <c r="L142" i="6"/>
  <c r="K143" i="6"/>
  <c r="L143" i="6"/>
  <c r="K97" i="6"/>
  <c r="L97" i="6"/>
  <c r="K111" i="6"/>
  <c r="L111" i="6"/>
  <c r="K112" i="6"/>
  <c r="L112" i="6"/>
  <c r="K113" i="6"/>
  <c r="L113" i="6"/>
  <c r="K9" i="6"/>
  <c r="L9" i="6"/>
  <c r="K133" i="6"/>
  <c r="L133" i="6"/>
  <c r="K7" i="6"/>
  <c r="L7" i="6"/>
  <c r="K147" i="6"/>
  <c r="L147" i="6"/>
  <c r="K18" i="6"/>
  <c r="L18" i="6"/>
  <c r="K19" i="6"/>
  <c r="L19" i="6"/>
  <c r="K101" i="6"/>
  <c r="L101" i="6"/>
  <c r="K135" i="6"/>
  <c r="L135" i="6"/>
  <c r="K99" i="6"/>
  <c r="L99" i="6"/>
  <c r="K44" i="6"/>
  <c r="L44" i="6"/>
  <c r="K45" i="6"/>
  <c r="L45" i="6"/>
  <c r="K46" i="6"/>
  <c r="L46" i="6"/>
  <c r="K47" i="6"/>
  <c r="L47" i="6"/>
  <c r="K48" i="6"/>
  <c r="L48" i="6"/>
  <c r="K49" i="6"/>
  <c r="L49" i="6"/>
  <c r="J49" i="6"/>
  <c r="J48" i="6"/>
  <c r="J47" i="6"/>
  <c r="J46" i="6"/>
  <c r="J45" i="6"/>
  <c r="J44" i="6"/>
  <c r="J99" i="6"/>
  <c r="J135" i="6"/>
  <c r="J101" i="6"/>
  <c r="J19" i="6"/>
  <c r="J18" i="6"/>
  <c r="J147" i="6"/>
  <c r="J7" i="6"/>
  <c r="J133" i="6"/>
  <c r="J9" i="6"/>
  <c r="J113" i="6"/>
  <c r="J112" i="6"/>
  <c r="J111" i="6"/>
  <c r="J97" i="6"/>
  <c r="J143" i="6"/>
  <c r="J142" i="6"/>
  <c r="J141" i="6"/>
  <c r="J140" i="6"/>
  <c r="J145" i="6"/>
  <c r="J77" i="6"/>
  <c r="J76" i="6"/>
  <c r="J75" i="6"/>
  <c r="J74" i="6"/>
  <c r="J73" i="6"/>
  <c r="J72" i="6"/>
  <c r="J33" i="6"/>
  <c r="J32" i="6"/>
  <c r="J15" i="6"/>
  <c r="J131" i="6"/>
  <c r="J65" i="6"/>
  <c r="J64" i="6"/>
  <c r="J5" i="6"/>
  <c r="J63" i="6"/>
  <c r="J62" i="6"/>
  <c r="J61" i="6"/>
  <c r="J13" i="6"/>
  <c r="J3" i="6"/>
  <c r="J25" i="6"/>
  <c r="J24" i="6"/>
  <c r="J23" i="6"/>
  <c r="J27" i="6"/>
  <c r="J37" i="6"/>
  <c r="J36" i="6"/>
  <c r="J107" i="6"/>
  <c r="J105" i="6"/>
  <c r="J104" i="6"/>
  <c r="J119" i="6"/>
  <c r="J117" i="6"/>
  <c r="J51" i="6"/>
  <c r="J11" i="6"/>
  <c r="J129" i="6"/>
  <c r="J127" i="6"/>
  <c r="J29" i="6"/>
  <c r="J95" i="6"/>
  <c r="J94" i="6"/>
  <c r="J93" i="6"/>
  <c r="J92" i="6"/>
  <c r="J91" i="6"/>
  <c r="J90" i="6"/>
  <c r="J53" i="6"/>
  <c r="J55" i="6"/>
  <c r="J115" i="6"/>
  <c r="J125" i="6"/>
  <c r="J83" i="6"/>
  <c r="J82" i="6"/>
  <c r="L81" i="6"/>
  <c r="K81" i="6"/>
  <c r="J81" i="6"/>
  <c r="L43" i="6"/>
  <c r="K43" i="6"/>
  <c r="J43" i="6"/>
  <c r="L42" i="6"/>
  <c r="K42" i="6"/>
  <c r="J42" i="6"/>
  <c r="L41" i="6"/>
  <c r="K41" i="6"/>
  <c r="J41" i="6"/>
  <c r="L40" i="6"/>
  <c r="K40" i="6"/>
  <c r="J40" i="6"/>
  <c r="L39" i="6"/>
  <c r="K39" i="6"/>
  <c r="J39" i="6"/>
  <c r="L38" i="6"/>
  <c r="K38" i="6"/>
  <c r="J38" i="6"/>
  <c r="L98" i="6"/>
  <c r="K98" i="6"/>
  <c r="J98" i="6"/>
  <c r="L134" i="6"/>
  <c r="K134" i="6"/>
  <c r="J134" i="6"/>
  <c r="L100" i="6"/>
  <c r="K100" i="6"/>
  <c r="J100" i="6"/>
  <c r="L17" i="6"/>
  <c r="K17" i="6"/>
  <c r="J17" i="6"/>
  <c r="L16" i="6"/>
  <c r="K16" i="6"/>
  <c r="J16" i="6"/>
  <c r="L146" i="6"/>
  <c r="K146" i="6"/>
  <c r="J146" i="6"/>
  <c r="L6" i="6"/>
  <c r="K6" i="6"/>
  <c r="J6" i="6"/>
  <c r="L132" i="6"/>
  <c r="K132" i="6"/>
  <c r="J132" i="6"/>
  <c r="L8" i="6"/>
  <c r="K8" i="6"/>
  <c r="J8" i="6"/>
  <c r="L110" i="6"/>
  <c r="K110" i="6"/>
  <c r="J110" i="6"/>
  <c r="L109" i="6"/>
  <c r="K109" i="6"/>
  <c r="J109" i="6"/>
  <c r="L108" i="6"/>
  <c r="K108" i="6"/>
  <c r="J108" i="6"/>
  <c r="L96" i="6"/>
  <c r="K96" i="6"/>
  <c r="J96" i="6"/>
  <c r="L139" i="6"/>
  <c r="K139" i="6"/>
  <c r="J139" i="6"/>
  <c r="L138" i="6"/>
  <c r="K138" i="6"/>
  <c r="J138" i="6"/>
  <c r="L137" i="6"/>
  <c r="K137" i="6"/>
  <c r="J137" i="6"/>
  <c r="L136" i="6"/>
  <c r="K136" i="6"/>
  <c r="J136" i="6"/>
  <c r="L144" i="6"/>
  <c r="K144" i="6"/>
  <c r="J144" i="6"/>
  <c r="L71" i="6"/>
  <c r="K71" i="6"/>
  <c r="J71" i="6"/>
  <c r="L70" i="6"/>
  <c r="K70" i="6"/>
  <c r="J70" i="6"/>
  <c r="L69" i="6"/>
  <c r="K69" i="6"/>
  <c r="J69" i="6"/>
  <c r="L68" i="6"/>
  <c r="K68" i="6"/>
  <c r="J68" i="6"/>
  <c r="L67" i="6"/>
  <c r="K67" i="6"/>
  <c r="J67" i="6"/>
  <c r="L66" i="6"/>
  <c r="K66" i="6"/>
  <c r="J66" i="6"/>
  <c r="L31" i="6"/>
  <c r="K31" i="6"/>
  <c r="J31" i="6"/>
  <c r="L30" i="6"/>
  <c r="K30" i="6"/>
  <c r="J30" i="6"/>
  <c r="L14" i="6"/>
  <c r="K14" i="6"/>
  <c r="J14" i="6"/>
  <c r="L130" i="6"/>
  <c r="K130" i="6"/>
  <c r="J130" i="6"/>
  <c r="L60" i="6"/>
  <c r="K60" i="6"/>
  <c r="J60" i="6"/>
  <c r="L59" i="6"/>
  <c r="K59" i="6"/>
  <c r="J59" i="6"/>
  <c r="L4" i="6"/>
  <c r="K4" i="6"/>
  <c r="J4" i="6"/>
  <c r="L58" i="6"/>
  <c r="K58" i="6"/>
  <c r="J58" i="6"/>
  <c r="L57" i="6"/>
  <c r="K57" i="6"/>
  <c r="J57" i="6"/>
  <c r="L56" i="6"/>
  <c r="K56" i="6"/>
  <c r="J56" i="6"/>
  <c r="L12" i="6"/>
  <c r="K12" i="6"/>
  <c r="J12" i="6"/>
  <c r="L2" i="6"/>
  <c r="K2" i="6"/>
  <c r="J2" i="6"/>
  <c r="L22" i="6"/>
  <c r="K22" i="6"/>
  <c r="J22" i="6"/>
  <c r="L21" i="6"/>
  <c r="K21" i="6"/>
  <c r="J21" i="6"/>
  <c r="L20" i="6"/>
  <c r="K20" i="6"/>
  <c r="J20" i="6"/>
  <c r="L26" i="6"/>
  <c r="K26" i="6"/>
  <c r="J26" i="6"/>
  <c r="L35" i="6"/>
  <c r="K35" i="6"/>
  <c r="J35" i="6"/>
  <c r="L34" i="6"/>
  <c r="K34" i="6"/>
  <c r="J34" i="6"/>
  <c r="L106" i="6"/>
  <c r="K106" i="6"/>
  <c r="J106" i="6"/>
  <c r="L103" i="6"/>
  <c r="K103" i="6"/>
  <c r="J103" i="6"/>
  <c r="L102" i="6"/>
  <c r="K102" i="6"/>
  <c r="J102" i="6"/>
  <c r="L118" i="6"/>
  <c r="K118" i="6"/>
  <c r="J118" i="6"/>
  <c r="L116" i="6"/>
  <c r="K116" i="6"/>
  <c r="J116" i="6"/>
  <c r="L50" i="6"/>
  <c r="K50" i="6"/>
  <c r="J50" i="6"/>
  <c r="L10" i="6"/>
  <c r="K10" i="6"/>
  <c r="J10" i="6"/>
  <c r="L128" i="6"/>
  <c r="K128" i="6"/>
  <c r="J128" i="6"/>
  <c r="L126" i="6"/>
  <c r="K126" i="6"/>
  <c r="J126" i="6"/>
  <c r="L28" i="6"/>
  <c r="K28" i="6"/>
  <c r="J28" i="6"/>
  <c r="L89" i="6"/>
  <c r="K89" i="6"/>
  <c r="J89" i="6"/>
  <c r="L88" i="6"/>
  <c r="K88" i="6"/>
  <c r="J88" i="6"/>
  <c r="L87" i="6"/>
  <c r="K87" i="6"/>
  <c r="J87" i="6"/>
  <c r="L86" i="6"/>
  <c r="K86" i="6"/>
  <c r="J86" i="6"/>
  <c r="L85" i="6"/>
  <c r="K85" i="6"/>
  <c r="J85" i="6"/>
  <c r="L84" i="6"/>
  <c r="K84" i="6"/>
  <c r="J84" i="6"/>
  <c r="L52" i="6"/>
  <c r="K52" i="6"/>
  <c r="J52" i="6"/>
  <c r="L54" i="6"/>
  <c r="K54" i="6"/>
  <c r="J54" i="6"/>
  <c r="L114" i="6"/>
  <c r="K114" i="6"/>
  <c r="J114" i="6"/>
  <c r="L124" i="6"/>
  <c r="K124" i="6"/>
  <c r="J124" i="6"/>
  <c r="L80" i="6"/>
  <c r="K80" i="6"/>
  <c r="J80" i="6"/>
  <c r="L79" i="6"/>
  <c r="K79" i="6"/>
  <c r="J79" i="6"/>
  <c r="L78" i="6"/>
  <c r="K78" i="6"/>
  <c r="J78" i="6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2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2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2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2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2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2" i="2"/>
  <c r="G43" i="5"/>
  <c r="J68" i="2"/>
  <c r="J67" i="2"/>
  <c r="J13" i="2"/>
  <c r="J14" i="2"/>
  <c r="J15" i="2"/>
  <c r="J16" i="2"/>
  <c r="J17" i="2"/>
  <c r="J18" i="2"/>
  <c r="J19" i="2"/>
  <c r="J20" i="2"/>
  <c r="J22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9" i="2"/>
  <c r="J70" i="2"/>
  <c r="J71" i="2"/>
  <c r="J72" i="2"/>
  <c r="J73" i="2"/>
  <c r="J74" i="2"/>
  <c r="J2" i="2"/>
  <c r="J3" i="2"/>
  <c r="J4" i="2"/>
  <c r="J5" i="2"/>
  <c r="J6" i="2"/>
  <c r="J7" i="2"/>
  <c r="J8" i="2"/>
  <c r="J9" i="2"/>
  <c r="J10" i="2"/>
  <c r="J11" i="2"/>
  <c r="J12" i="2"/>
  <c r="P122" i="6" l="1"/>
  <c r="O120" i="6"/>
  <c r="O121" i="6"/>
  <c r="O64" i="6"/>
  <c r="O32" i="6"/>
  <c r="O90" i="6"/>
  <c r="O101" i="6"/>
  <c r="O71" i="2"/>
  <c r="O63" i="2"/>
  <c r="O55" i="2"/>
  <c r="O47" i="2"/>
  <c r="O39" i="2"/>
  <c r="O31" i="2"/>
  <c r="O22" i="2"/>
  <c r="O13" i="2"/>
  <c r="O36" i="6"/>
  <c r="O69" i="2"/>
  <c r="O61" i="2"/>
  <c r="O53" i="2"/>
  <c r="O45" i="2"/>
  <c r="O37" i="2"/>
  <c r="O29" i="2"/>
  <c r="O19" i="2"/>
  <c r="O11" i="2"/>
  <c r="O68" i="2"/>
  <c r="O60" i="2"/>
  <c r="O52" i="2"/>
  <c r="O44" i="2"/>
  <c r="O36" i="2"/>
  <c r="O28" i="2"/>
  <c r="O18" i="2"/>
  <c r="O10" i="2"/>
  <c r="O99" i="6"/>
  <c r="O18" i="6"/>
  <c r="O75" i="6"/>
  <c r="O2" i="2"/>
  <c r="O67" i="2"/>
  <c r="O59" i="2"/>
  <c r="O51" i="2"/>
  <c r="O43" i="2"/>
  <c r="O35" i="2"/>
  <c r="O27" i="2"/>
  <c r="O17" i="2"/>
  <c r="O9" i="2"/>
  <c r="O113" i="6"/>
  <c r="O74" i="2"/>
  <c r="O66" i="2"/>
  <c r="O58" i="2"/>
  <c r="O50" i="2"/>
  <c r="O42" i="2"/>
  <c r="O34" i="2"/>
  <c r="O26" i="2"/>
  <c r="O16" i="2"/>
  <c r="O73" i="2"/>
  <c r="O65" i="2"/>
  <c r="O57" i="2"/>
  <c r="O49" i="2"/>
  <c r="O41" i="2"/>
  <c r="O33" i="2"/>
  <c r="O25" i="2"/>
  <c r="O15" i="2"/>
  <c r="O7" i="2"/>
  <c r="O72" i="2"/>
  <c r="O64" i="2"/>
  <c r="O56" i="2"/>
  <c r="O48" i="2"/>
  <c r="O40" i="2"/>
  <c r="O32" i="2"/>
  <c r="O24" i="2"/>
  <c r="O14" i="2"/>
  <c r="O6" i="2"/>
  <c r="O5" i="2"/>
  <c r="O70" i="2"/>
  <c r="O62" i="2"/>
  <c r="O54" i="2"/>
  <c r="O46" i="2"/>
  <c r="O38" i="2"/>
  <c r="O30" i="2"/>
  <c r="O20" i="2"/>
  <c r="O12" i="2"/>
  <c r="O4" i="2"/>
  <c r="O62" i="6"/>
  <c r="O3" i="2"/>
  <c r="O8" i="2"/>
  <c r="O97" i="6"/>
  <c r="O33" i="6"/>
  <c r="O73" i="6"/>
  <c r="O9" i="6"/>
  <c r="O140" i="6"/>
  <c r="O7" i="6"/>
  <c r="O65" i="6"/>
  <c r="O115" i="6"/>
  <c r="O25" i="6"/>
  <c r="O23" i="6"/>
  <c r="O37" i="6"/>
  <c r="O104" i="6"/>
  <c r="O11" i="6"/>
  <c r="O95" i="6"/>
  <c r="O93" i="6"/>
  <c r="O91" i="6"/>
  <c r="O141" i="6"/>
  <c r="O76" i="6"/>
  <c r="O51" i="6"/>
  <c r="O47" i="6"/>
  <c r="O49" i="6"/>
  <c r="O143" i="6"/>
  <c r="O15" i="6"/>
  <c r="O29" i="6"/>
  <c r="O53" i="6"/>
  <c r="O45" i="6"/>
  <c r="O145" i="6"/>
  <c r="O72" i="6"/>
  <c r="O5" i="6"/>
  <c r="O119" i="6"/>
  <c r="O129" i="6"/>
  <c r="O92" i="6"/>
  <c r="O83" i="6"/>
  <c r="O48" i="6"/>
  <c r="O74" i="6"/>
  <c r="O131" i="6"/>
  <c r="O13" i="6"/>
  <c r="O94" i="6"/>
  <c r="O55" i="6"/>
  <c r="O44" i="6"/>
  <c r="O63" i="6"/>
  <c r="O46" i="6"/>
  <c r="O19" i="6"/>
  <c r="O112" i="6"/>
  <c r="O3" i="6"/>
  <c r="O107" i="6"/>
  <c r="O125" i="6"/>
  <c r="O135" i="6"/>
  <c r="O133" i="6"/>
  <c r="O142" i="6"/>
  <c r="O61" i="6"/>
  <c r="O27" i="6"/>
  <c r="O117" i="6"/>
  <c r="O82" i="6"/>
  <c r="O147" i="6"/>
  <c r="O111" i="6"/>
  <c r="O77" i="6"/>
  <c r="O24" i="6"/>
  <c r="O105" i="6"/>
  <c r="O127" i="6"/>
  <c r="O81" i="6"/>
  <c r="O71" i="6"/>
  <c r="O100" i="6"/>
  <c r="O22" i="6"/>
  <c r="O69" i="6"/>
  <c r="O96" i="6"/>
  <c r="O52" i="6"/>
  <c r="O126" i="6"/>
  <c r="O106" i="6"/>
  <c r="O114" i="6"/>
  <c r="O30" i="6"/>
  <c r="O124" i="6"/>
  <c r="O88" i="6"/>
  <c r="O118" i="6"/>
  <c r="O58" i="6"/>
  <c r="O134" i="6"/>
  <c r="O78" i="6"/>
  <c r="O21" i="6"/>
  <c r="O12" i="6"/>
  <c r="O14" i="6"/>
  <c r="O35" i="6"/>
  <c r="O59" i="6"/>
  <c r="O68" i="6"/>
  <c r="O132" i="6"/>
  <c r="O139" i="6"/>
  <c r="O109" i="6"/>
  <c r="O136" i="6"/>
  <c r="O146" i="6"/>
  <c r="O40" i="6"/>
  <c r="O89" i="6"/>
  <c r="O102" i="6"/>
  <c r="O86" i="6"/>
  <c r="O28" i="6"/>
  <c r="O128" i="6"/>
  <c r="O116" i="6"/>
  <c r="O130" i="6"/>
  <c r="O67" i="6"/>
  <c r="O39" i="6"/>
  <c r="O60" i="6"/>
  <c r="O16" i="6"/>
  <c r="O42" i="6"/>
  <c r="O80" i="6"/>
  <c r="O85" i="6"/>
  <c r="O50" i="6"/>
  <c r="O103" i="6"/>
  <c r="O34" i="6"/>
  <c r="O20" i="6"/>
  <c r="O66" i="6"/>
  <c r="O70" i="6"/>
  <c r="O138" i="6"/>
  <c r="O38" i="6"/>
  <c r="O57" i="6"/>
  <c r="O144" i="6"/>
  <c r="O108" i="6"/>
  <c r="O8" i="6"/>
  <c r="O41" i="6"/>
  <c r="O54" i="6"/>
  <c r="O84" i="6"/>
  <c r="O43" i="6"/>
  <c r="O87" i="6"/>
  <c r="O79" i="6"/>
  <c r="O10" i="6"/>
  <c r="O26" i="6"/>
  <c r="O2" i="6"/>
  <c r="O4" i="6"/>
  <c r="O31" i="6"/>
  <c r="O137" i="6"/>
  <c r="O6" i="6"/>
  <c r="O17" i="6"/>
  <c r="O98" i="6"/>
  <c r="O56" i="6"/>
  <c r="O110" i="6"/>
  <c r="P121" i="6" l="1"/>
  <c r="P120" i="6"/>
  <c r="P21" i="2"/>
  <c r="P25" i="6"/>
  <c r="P117" i="6"/>
  <c r="P95" i="6"/>
  <c r="P82" i="6"/>
  <c r="P107" i="6"/>
  <c r="P94" i="6"/>
  <c r="P119" i="6"/>
  <c r="P3" i="6"/>
  <c r="P13" i="6"/>
  <c r="P5" i="6"/>
  <c r="P63" i="6"/>
  <c r="P72" i="6"/>
  <c r="P73" i="6"/>
  <c r="P46" i="6"/>
  <c r="P77" i="6"/>
  <c r="P44" i="6"/>
  <c r="P27" i="6"/>
  <c r="P55" i="6"/>
  <c r="P45" i="6"/>
  <c r="P143" i="6"/>
  <c r="P127" i="6"/>
  <c r="P99" i="6"/>
  <c r="P61" i="6"/>
  <c r="P11" i="6"/>
  <c r="P92" i="6"/>
  <c r="P53" i="6"/>
  <c r="P49" i="6"/>
  <c r="P105" i="6"/>
  <c r="P9" i="6"/>
  <c r="P33" i="6"/>
  <c r="P64" i="6"/>
  <c r="P23" i="6"/>
  <c r="P104" i="6"/>
  <c r="P129" i="6"/>
  <c r="P93" i="6"/>
  <c r="P147" i="6"/>
  <c r="P48" i="6"/>
  <c r="P141" i="6"/>
  <c r="P97" i="6"/>
  <c r="P90" i="6"/>
  <c r="P83" i="6"/>
  <c r="P24" i="6"/>
  <c r="P142" i="6"/>
  <c r="P75" i="6"/>
  <c r="P51" i="6"/>
  <c r="P65" i="6"/>
  <c r="P133" i="6"/>
  <c r="P32" i="6"/>
  <c r="P37" i="6"/>
  <c r="P18" i="6"/>
  <c r="P135" i="6"/>
  <c r="P19" i="6"/>
  <c r="P140" i="6"/>
  <c r="P74" i="6"/>
  <c r="P62" i="6"/>
  <c r="P29" i="6"/>
  <c r="P81" i="6"/>
  <c r="P145" i="6"/>
  <c r="P115" i="6"/>
  <c r="P113" i="6"/>
  <c r="P47" i="6"/>
  <c r="P112" i="6"/>
  <c r="P131" i="6"/>
  <c r="P36" i="6"/>
  <c r="P111" i="6"/>
  <c r="P91" i="6"/>
  <c r="P125" i="6"/>
  <c r="P7" i="6"/>
  <c r="P101" i="6"/>
  <c r="P15" i="6"/>
  <c r="P76" i="6"/>
  <c r="P4" i="6"/>
  <c r="P100" i="6"/>
  <c r="P57" i="6"/>
  <c r="P102" i="6"/>
  <c r="P56" i="6"/>
  <c r="P8" i="6"/>
  <c r="P43" i="6"/>
  <c r="P52" i="6"/>
  <c r="P106" i="6"/>
  <c r="P70" i="6"/>
  <c r="P60" i="6"/>
  <c r="P20" i="6"/>
  <c r="P109" i="6"/>
  <c r="P35" i="6"/>
  <c r="P138" i="6"/>
  <c r="P50" i="6"/>
  <c r="P130" i="6"/>
  <c r="P17" i="6"/>
  <c r="P2" i="6"/>
  <c r="P88" i="6"/>
  <c r="P108" i="6"/>
  <c r="P66" i="6"/>
  <c r="P124" i="6"/>
  <c r="P134" i="6"/>
  <c r="P96" i="6"/>
  <c r="P146" i="6"/>
  <c r="P26" i="6"/>
  <c r="P87" i="6"/>
  <c r="P144" i="6"/>
  <c r="P21" i="6"/>
  <c r="P80" i="6"/>
  <c r="P132" i="6"/>
  <c r="P69" i="6"/>
  <c r="P84" i="6"/>
  <c r="P136" i="6"/>
  <c r="P137" i="6"/>
  <c r="P126" i="6"/>
  <c r="P54" i="6"/>
  <c r="P12" i="6"/>
  <c r="P34" i="6"/>
  <c r="P42" i="6"/>
  <c r="P71" i="6"/>
  <c r="P78" i="6"/>
  <c r="P110" i="6"/>
  <c r="P10" i="6"/>
  <c r="P39" i="6"/>
  <c r="P114" i="6"/>
  <c r="P31" i="6"/>
  <c r="P79" i="6"/>
  <c r="P118" i="6"/>
  <c r="P38" i="6"/>
  <c r="P103" i="6"/>
  <c r="P16" i="6"/>
  <c r="P30" i="6"/>
  <c r="P89" i="6"/>
  <c r="P128" i="6"/>
  <c r="P6" i="6"/>
  <c r="P116" i="6"/>
  <c r="P14" i="6"/>
  <c r="P68" i="6"/>
  <c r="P41" i="6"/>
  <c r="P139" i="6"/>
  <c r="P58" i="6"/>
  <c r="P22" i="6"/>
  <c r="P28" i="6"/>
  <c r="P98" i="6"/>
  <c r="P59" i="6"/>
  <c r="P67" i="6"/>
  <c r="P85" i="6"/>
  <c r="P40" i="6"/>
  <c r="P86" i="6"/>
  <c r="P37" i="2"/>
  <c r="P48" i="2"/>
  <c r="P54" i="2"/>
  <c r="P26" i="2"/>
  <c r="P34" i="2"/>
  <c r="P28" i="2"/>
  <c r="P20" i="2"/>
  <c r="P11" i="2"/>
  <c r="P63" i="2"/>
  <c r="P38" i="2"/>
  <c r="P27" i="2"/>
  <c r="P29" i="2"/>
  <c r="P39" i="2"/>
  <c r="P18" i="2"/>
  <c r="P36" i="2"/>
  <c r="P19" i="2"/>
  <c r="P6" i="2"/>
  <c r="P71" i="2"/>
  <c r="P56" i="2"/>
  <c r="P42" i="2"/>
  <c r="P35" i="2"/>
  <c r="P51" i="2"/>
  <c r="P44" i="2"/>
  <c r="P5" i="2"/>
  <c r="P70" i="2"/>
  <c r="P14" i="2"/>
  <c r="P33" i="2"/>
  <c r="P64" i="2"/>
  <c r="P49" i="2"/>
  <c r="P2" i="2"/>
  <c r="P45" i="2"/>
  <c r="P13" i="2"/>
  <c r="P24" i="2"/>
  <c r="P43" i="2"/>
  <c r="P4" i="2"/>
  <c r="P72" i="2"/>
  <c r="P32" i="2"/>
  <c r="P68" i="2"/>
  <c r="P52" i="2"/>
  <c r="P65" i="2"/>
  <c r="P58" i="2"/>
  <c r="P53" i="2"/>
  <c r="P62" i="2"/>
  <c r="P60" i="2"/>
  <c r="P15" i="2"/>
  <c r="P67" i="2"/>
  <c r="P57" i="2"/>
  <c r="P50" i="2"/>
  <c r="P22" i="2"/>
  <c r="P12" i="2"/>
  <c r="P31" i="2"/>
  <c r="P10" i="2"/>
  <c r="P40" i="2"/>
  <c r="P7" i="2"/>
  <c r="P8" i="2"/>
  <c r="P73" i="2"/>
  <c r="P66" i="2"/>
  <c r="P61" i="2"/>
  <c r="P69" i="2"/>
  <c r="P47" i="2"/>
  <c r="P25" i="2"/>
  <c r="P16" i="2"/>
  <c r="P9" i="2"/>
  <c r="P74" i="2"/>
  <c r="P3" i="2"/>
  <c r="P30" i="2"/>
  <c r="P46" i="2"/>
  <c r="P59" i="2"/>
  <c r="P55" i="2"/>
  <c r="P41" i="2"/>
  <c r="P17" i="2"/>
</calcChain>
</file>

<file path=xl/sharedStrings.xml><?xml version="1.0" encoding="utf-8"?>
<sst xmlns="http://schemas.openxmlformats.org/spreadsheetml/2006/main" count="1367" uniqueCount="187">
  <si>
    <t>沿海通道</t>
    <phoneticPr fontId="3" type="noConversion"/>
  </si>
  <si>
    <t>津秦高速</t>
    <phoneticPr fontId="2" type="noConversion"/>
  </si>
  <si>
    <t>沈大高速</t>
    <phoneticPr fontId="2" type="noConversion"/>
  </si>
  <si>
    <t>沈阳</t>
    <phoneticPr fontId="2" type="noConversion"/>
  </si>
  <si>
    <t>大连</t>
    <phoneticPr fontId="2" type="noConversion"/>
  </si>
  <si>
    <t>秦沈客专</t>
    <phoneticPr fontId="2" type="noConversion"/>
  </si>
  <si>
    <t>秦皇岛</t>
    <phoneticPr fontId="2" type="noConversion"/>
  </si>
  <si>
    <t>天津</t>
    <phoneticPr fontId="2" type="noConversion"/>
  </si>
  <si>
    <t>青盐线</t>
    <phoneticPr fontId="2" type="noConversion"/>
  </si>
  <si>
    <t>青岛</t>
    <phoneticPr fontId="2" type="noConversion"/>
  </si>
  <si>
    <t>济青高速</t>
    <phoneticPr fontId="2" type="noConversion"/>
  </si>
  <si>
    <t>济南</t>
    <phoneticPr fontId="2" type="noConversion"/>
  </si>
  <si>
    <t>连云港</t>
    <phoneticPr fontId="2" type="noConversion"/>
  </si>
  <si>
    <t>青盐线，盐通高速，沪苏通线</t>
    <phoneticPr fontId="2" type="noConversion"/>
  </si>
  <si>
    <t>上海</t>
    <phoneticPr fontId="2" type="noConversion"/>
  </si>
  <si>
    <t>杭甬线</t>
    <phoneticPr fontId="2" type="noConversion"/>
  </si>
  <si>
    <t>杭州</t>
    <phoneticPr fontId="2" type="noConversion"/>
  </si>
  <si>
    <t>宁波</t>
    <phoneticPr fontId="2" type="noConversion"/>
  </si>
  <si>
    <t>杭深线</t>
    <phoneticPr fontId="2" type="noConversion"/>
  </si>
  <si>
    <t>温州</t>
    <phoneticPr fontId="2" type="noConversion"/>
  </si>
  <si>
    <t>福州</t>
    <phoneticPr fontId="2" type="noConversion"/>
  </si>
  <si>
    <t>厦门</t>
    <phoneticPr fontId="2" type="noConversion"/>
  </si>
  <si>
    <t>深圳</t>
    <phoneticPr fontId="2" type="noConversion"/>
  </si>
  <si>
    <t>京沪高速</t>
    <phoneticPr fontId="2" type="noConversion"/>
  </si>
  <si>
    <t>北京</t>
    <phoneticPr fontId="2" type="noConversion"/>
  </si>
  <si>
    <t>徐州</t>
    <phoneticPr fontId="2" type="noConversion"/>
  </si>
  <si>
    <t>南京</t>
    <phoneticPr fontId="2" type="noConversion"/>
  </si>
  <si>
    <t>京沪通道</t>
    <phoneticPr fontId="3" type="noConversion"/>
  </si>
  <si>
    <t>京港通道</t>
    <phoneticPr fontId="3" type="noConversion"/>
  </si>
  <si>
    <t>京港高速</t>
    <phoneticPr fontId="2" type="noConversion"/>
  </si>
  <si>
    <t>京港高速商合段</t>
    <phoneticPr fontId="2" type="noConversion"/>
  </si>
  <si>
    <t>商丘</t>
    <phoneticPr fontId="2" type="noConversion"/>
  </si>
  <si>
    <t>合肥</t>
    <phoneticPr fontId="2" type="noConversion"/>
  </si>
  <si>
    <t>京港高速合安九段</t>
    <phoneticPr fontId="2" type="noConversion"/>
  </si>
  <si>
    <t>安庆</t>
    <phoneticPr fontId="2" type="noConversion"/>
  </si>
  <si>
    <t>九江</t>
    <phoneticPr fontId="2" type="noConversion"/>
  </si>
  <si>
    <t>昌九城际</t>
    <phoneticPr fontId="2" type="noConversion"/>
  </si>
  <si>
    <t>南昌</t>
    <phoneticPr fontId="2" type="noConversion"/>
  </si>
  <si>
    <t>京港高速昌赣深段</t>
    <phoneticPr fontId="2" type="noConversion"/>
  </si>
  <si>
    <t>赣州</t>
    <phoneticPr fontId="2" type="noConversion"/>
  </si>
  <si>
    <t>京福通道</t>
    <phoneticPr fontId="3" type="noConversion"/>
  </si>
  <si>
    <t>合福高速</t>
    <phoneticPr fontId="2" type="noConversion"/>
  </si>
  <si>
    <t>上饶</t>
    <phoneticPr fontId="2" type="noConversion"/>
  </si>
  <si>
    <t>京哈高速</t>
    <phoneticPr fontId="2" type="noConversion"/>
  </si>
  <si>
    <t>哈尔滨</t>
    <phoneticPr fontId="2" type="noConversion"/>
  </si>
  <si>
    <t>长春</t>
    <phoneticPr fontId="2" type="noConversion"/>
  </si>
  <si>
    <t>京广高速</t>
    <phoneticPr fontId="2" type="noConversion"/>
  </si>
  <si>
    <t>石家庄</t>
    <phoneticPr fontId="2" type="noConversion"/>
  </si>
  <si>
    <t>郑州</t>
    <phoneticPr fontId="2" type="noConversion"/>
  </si>
  <si>
    <t>武汉</t>
    <phoneticPr fontId="2" type="noConversion"/>
  </si>
  <si>
    <t>长沙</t>
    <phoneticPr fontId="2" type="noConversion"/>
  </si>
  <si>
    <t>香港</t>
    <phoneticPr fontId="2" type="noConversion"/>
  </si>
  <si>
    <t>广州</t>
    <phoneticPr fontId="2" type="noConversion"/>
  </si>
  <si>
    <t>广深港高速</t>
    <phoneticPr fontId="2" type="noConversion"/>
  </si>
  <si>
    <t>兰广通道</t>
    <phoneticPr fontId="3" type="noConversion"/>
  </si>
  <si>
    <t>京昆通道</t>
    <phoneticPr fontId="3" type="noConversion"/>
  </si>
  <si>
    <t>大西高速</t>
    <phoneticPr fontId="2" type="noConversion"/>
  </si>
  <si>
    <t>太原</t>
    <phoneticPr fontId="2" type="noConversion"/>
  </si>
  <si>
    <t>西安</t>
    <phoneticPr fontId="2" type="noConversion"/>
  </si>
  <si>
    <t>西成客专</t>
    <phoneticPr fontId="2" type="noConversion"/>
  </si>
  <si>
    <t>成都</t>
    <phoneticPr fontId="2" type="noConversion"/>
  </si>
  <si>
    <t>成贵客专</t>
    <phoneticPr fontId="2" type="noConversion"/>
  </si>
  <si>
    <t>贵阳</t>
    <phoneticPr fontId="2" type="noConversion"/>
  </si>
  <si>
    <t>贵广高速</t>
    <phoneticPr fontId="2" type="noConversion"/>
  </si>
  <si>
    <t>桂林</t>
    <phoneticPr fontId="2" type="noConversion"/>
  </si>
  <si>
    <t>青银通道</t>
    <phoneticPr fontId="2" type="noConversion"/>
  </si>
  <si>
    <t>石济客专</t>
    <phoneticPr fontId="2" type="noConversion"/>
  </si>
  <si>
    <t>石太客专</t>
    <phoneticPr fontId="2" type="noConversion"/>
  </si>
  <si>
    <t>陆桥通道</t>
    <phoneticPr fontId="2" type="noConversion"/>
  </si>
  <si>
    <t>徐兰高速</t>
    <phoneticPr fontId="2" type="noConversion"/>
  </si>
  <si>
    <t>徐连高速</t>
    <phoneticPr fontId="2" type="noConversion"/>
  </si>
  <si>
    <t>兰州</t>
    <phoneticPr fontId="2" type="noConversion"/>
  </si>
  <si>
    <t>兰新客专</t>
    <phoneticPr fontId="2" type="noConversion"/>
  </si>
  <si>
    <t>西宁</t>
    <phoneticPr fontId="2" type="noConversion"/>
  </si>
  <si>
    <t>乌鲁木齐</t>
    <phoneticPr fontId="2" type="noConversion"/>
  </si>
  <si>
    <t>沿江通道</t>
    <phoneticPr fontId="2" type="noConversion"/>
  </si>
  <si>
    <t>沪宁城际</t>
    <phoneticPr fontId="2" type="noConversion"/>
  </si>
  <si>
    <t>宁蓉线</t>
    <phoneticPr fontId="2" type="noConversion"/>
  </si>
  <si>
    <t>宁安客专</t>
    <phoneticPr fontId="2" type="noConversion"/>
  </si>
  <si>
    <t>重庆</t>
    <phoneticPr fontId="2" type="noConversion"/>
  </si>
  <si>
    <t>武九客专</t>
    <phoneticPr fontId="2" type="noConversion"/>
  </si>
  <si>
    <t>沪昆通道</t>
    <phoneticPr fontId="2" type="noConversion"/>
  </si>
  <si>
    <t>沪昆高速</t>
    <phoneticPr fontId="2" type="noConversion"/>
  </si>
  <si>
    <t>昆明</t>
    <phoneticPr fontId="2" type="noConversion"/>
  </si>
  <si>
    <t>广昆通道</t>
    <phoneticPr fontId="2" type="noConversion"/>
  </si>
  <si>
    <t>南广高速</t>
    <phoneticPr fontId="2" type="noConversion"/>
  </si>
  <si>
    <t>南宁</t>
    <phoneticPr fontId="2" type="noConversion"/>
  </si>
  <si>
    <t>南昆高速</t>
    <phoneticPr fontId="2" type="noConversion"/>
  </si>
  <si>
    <t>渝厦通道</t>
    <phoneticPr fontId="2" type="noConversion"/>
  </si>
  <si>
    <t>赣瑞龙线</t>
    <phoneticPr fontId="2" type="noConversion"/>
  </si>
  <si>
    <t xml:space="preserve"> 昌福线</t>
    <phoneticPr fontId="2" type="noConversion"/>
  </si>
  <si>
    <t>合杭高速</t>
    <phoneticPr fontId="2" type="noConversion"/>
  </si>
  <si>
    <t xml:space="preserve"> </t>
    <phoneticPr fontId="2" type="noConversion"/>
  </si>
  <si>
    <t>宁杭高速</t>
    <phoneticPr fontId="2" type="noConversion"/>
  </si>
  <si>
    <t>渝贵线</t>
    <phoneticPr fontId="2" type="noConversion"/>
  </si>
  <si>
    <t>湘桂线</t>
    <phoneticPr fontId="2" type="noConversion"/>
  </si>
  <si>
    <t>京哈京港澳通道</t>
    <phoneticPr fontId="3" type="noConversion"/>
  </si>
  <si>
    <t>南北</t>
    <phoneticPr fontId="3" type="noConversion"/>
  </si>
  <si>
    <t>区间最快时间（分钟）</t>
    <phoneticPr fontId="2" type="noConversion"/>
  </si>
  <si>
    <t>线路名称</t>
    <phoneticPr fontId="2" type="noConversion"/>
  </si>
  <si>
    <t>区间起点</t>
    <phoneticPr fontId="3" type="noConversion"/>
  </si>
  <si>
    <t>区间终点</t>
    <phoneticPr fontId="3" type="noConversion"/>
  </si>
  <si>
    <t>里程（千米）</t>
    <phoneticPr fontId="3" type="noConversion"/>
  </si>
  <si>
    <t>线路运行最高速度</t>
    <phoneticPr fontId="3" type="noConversion"/>
  </si>
  <si>
    <t>芜湖</t>
    <phoneticPr fontId="2" type="noConversion"/>
  </si>
  <si>
    <t>昌福线</t>
    <phoneticPr fontId="2" type="noConversion"/>
  </si>
  <si>
    <t>成渝高速/宁蓉线</t>
    <phoneticPr fontId="2" type="noConversion"/>
  </si>
  <si>
    <t>区段列车最大总对数（202107）</t>
    <phoneticPr fontId="2" type="noConversion"/>
  </si>
  <si>
    <t>保定</t>
    <phoneticPr fontId="2" type="noConversion"/>
  </si>
  <si>
    <t>津霸客专</t>
    <phoneticPr fontId="2" type="noConversion"/>
  </si>
  <si>
    <t>蚌埠</t>
    <phoneticPr fontId="2" type="noConversion"/>
  </si>
  <si>
    <t>合蚌高速</t>
    <phoneticPr fontId="2" type="noConversion"/>
  </si>
  <si>
    <t>跨线影响指数</t>
    <phoneticPr fontId="3" type="noConversion"/>
  </si>
  <si>
    <t>编号</t>
    <phoneticPr fontId="2" type="noConversion"/>
  </si>
  <si>
    <t>城市</t>
    <phoneticPr fontId="2" type="noConversion"/>
  </si>
  <si>
    <t>起点编号</t>
    <phoneticPr fontId="2" type="noConversion"/>
  </si>
  <si>
    <t>终点编号</t>
    <phoneticPr fontId="2" type="noConversion"/>
  </si>
  <si>
    <t>站点</t>
    <phoneticPr fontId="2" type="noConversion"/>
  </si>
  <si>
    <t>方向</t>
    <phoneticPr fontId="2" type="noConversion"/>
  </si>
  <si>
    <r>
      <rPr>
        <b/>
        <sz val="11"/>
        <color indexed="8"/>
        <rFont val="宋体"/>
        <family val="3"/>
        <charset val="134"/>
      </rPr>
      <t>东西</t>
    </r>
    <phoneticPr fontId="3" type="noConversion"/>
  </si>
  <si>
    <t>通道</t>
    <phoneticPr fontId="3" type="noConversion"/>
  </si>
  <si>
    <t>节点名称</t>
    <phoneticPr fontId="2" type="noConversion"/>
  </si>
  <si>
    <t>节点上行线路</t>
    <phoneticPr fontId="2" type="noConversion"/>
  </si>
  <si>
    <t>节点下行线路</t>
    <phoneticPr fontId="2" type="noConversion"/>
  </si>
  <si>
    <t>上行线路车站</t>
    <phoneticPr fontId="2" type="noConversion"/>
  </si>
  <si>
    <t>下行线路车站</t>
    <phoneticPr fontId="2" type="noConversion"/>
  </si>
  <si>
    <t>是否换向</t>
    <phoneticPr fontId="2" type="noConversion"/>
  </si>
  <si>
    <t>是否不通</t>
    <phoneticPr fontId="2" type="noConversion"/>
  </si>
  <si>
    <t>是</t>
    <phoneticPr fontId="2" type="noConversion"/>
  </si>
  <si>
    <t>节点编号</t>
    <phoneticPr fontId="2" type="noConversion"/>
  </si>
  <si>
    <t>上行编号</t>
    <phoneticPr fontId="2" type="noConversion"/>
  </si>
  <si>
    <t>下行编号</t>
    <phoneticPr fontId="2" type="noConversion"/>
  </si>
  <si>
    <t>津霸高速</t>
    <phoneticPr fontId="2" type="noConversion"/>
  </si>
  <si>
    <t>备注</t>
    <phoneticPr fontId="2" type="noConversion"/>
  </si>
  <si>
    <t>1. 所列跨线均为双向，例如1沈阳经北京前往天津不通，天津经北京前往沈阳也不通</t>
    <phoneticPr fontId="2" type="noConversion"/>
  </si>
  <si>
    <t>2. 同理例如5太原经石家庄前往郑州需要换向，郑州经石家庄前往太原也需要换向</t>
    <phoneticPr fontId="2" type="noConversion"/>
  </si>
  <si>
    <t>3. 换向运行的意思是两条线路同方向引入该枢纽车站，因此跨线需要调转车头再开出</t>
    <phoneticPr fontId="2" type="noConversion"/>
  </si>
  <si>
    <t>4. 换向运行的用时：通常为在该站停靠20分钟</t>
    <phoneticPr fontId="2" type="noConversion"/>
  </si>
  <si>
    <t>柳南客专</t>
    <phoneticPr fontId="2" type="noConversion"/>
  </si>
  <si>
    <t>沪苏通线</t>
    <phoneticPr fontId="2" type="noConversion"/>
  </si>
  <si>
    <t>客流指数</t>
    <phoneticPr fontId="3" type="noConversion"/>
  </si>
  <si>
    <t>品牌影响力指数</t>
    <phoneticPr fontId="2" type="noConversion"/>
  </si>
  <si>
    <t>区域</t>
    <phoneticPr fontId="2" type="noConversion"/>
  </si>
  <si>
    <t>东北</t>
    <phoneticPr fontId="2" type="noConversion"/>
  </si>
  <si>
    <t>华北</t>
    <phoneticPr fontId="2" type="noConversion"/>
  </si>
  <si>
    <t>华东</t>
    <phoneticPr fontId="2" type="noConversion"/>
  </si>
  <si>
    <t>华南</t>
    <phoneticPr fontId="2" type="noConversion"/>
  </si>
  <si>
    <t>华中</t>
    <phoneticPr fontId="2" type="noConversion"/>
  </si>
  <si>
    <t>省份</t>
    <phoneticPr fontId="2" type="noConversion"/>
  </si>
  <si>
    <t>西北</t>
    <phoneticPr fontId="2" type="noConversion"/>
  </si>
  <si>
    <t>西南</t>
    <phoneticPr fontId="2" type="noConversion"/>
  </si>
  <si>
    <t>同区域指数</t>
    <phoneticPr fontId="2" type="noConversion"/>
  </si>
  <si>
    <t>同省份指数</t>
    <phoneticPr fontId="2" type="noConversion"/>
  </si>
  <si>
    <t>黑龙江</t>
    <phoneticPr fontId="2" type="noConversion"/>
  </si>
  <si>
    <t>吉林</t>
    <phoneticPr fontId="2" type="noConversion"/>
  </si>
  <si>
    <t>辽宁</t>
    <phoneticPr fontId="2" type="noConversion"/>
  </si>
  <si>
    <t>河北</t>
    <phoneticPr fontId="2" type="noConversion"/>
  </si>
  <si>
    <t>山东</t>
    <phoneticPr fontId="2" type="noConversion"/>
  </si>
  <si>
    <t>江苏</t>
    <phoneticPr fontId="2" type="noConversion"/>
  </si>
  <si>
    <t>安徽</t>
    <phoneticPr fontId="2" type="noConversion"/>
  </si>
  <si>
    <t>山西</t>
    <phoneticPr fontId="2" type="noConversion"/>
  </si>
  <si>
    <t>浙江</t>
    <phoneticPr fontId="2" type="noConversion"/>
  </si>
  <si>
    <t>福建</t>
    <phoneticPr fontId="2" type="noConversion"/>
  </si>
  <si>
    <t>江西</t>
    <phoneticPr fontId="2" type="noConversion"/>
  </si>
  <si>
    <t>河南</t>
    <phoneticPr fontId="2" type="noConversion"/>
  </si>
  <si>
    <t>广东</t>
    <phoneticPr fontId="2" type="noConversion"/>
  </si>
  <si>
    <t>湖北</t>
    <phoneticPr fontId="2" type="noConversion"/>
  </si>
  <si>
    <t>湖南</t>
    <phoneticPr fontId="2" type="noConversion"/>
  </si>
  <si>
    <t>陕西</t>
    <phoneticPr fontId="2" type="noConversion"/>
  </si>
  <si>
    <t>甘肃</t>
    <phoneticPr fontId="2" type="noConversion"/>
  </si>
  <si>
    <t>四川</t>
    <phoneticPr fontId="2" type="noConversion"/>
  </si>
  <si>
    <t>贵州</t>
    <phoneticPr fontId="2" type="noConversion"/>
  </si>
  <si>
    <t>广西</t>
    <phoneticPr fontId="2" type="noConversion"/>
  </si>
  <si>
    <t>新疆</t>
    <phoneticPr fontId="2" type="noConversion"/>
  </si>
  <si>
    <t>云南</t>
    <phoneticPr fontId="2" type="noConversion"/>
  </si>
  <si>
    <t>GDP(亿元)</t>
    <phoneticPr fontId="2" type="noConversion"/>
  </si>
  <si>
    <t>人口(万)</t>
    <phoneticPr fontId="2" type="noConversion"/>
  </si>
  <si>
    <t>终点城市影响力</t>
    <phoneticPr fontId="2" type="noConversion"/>
  </si>
  <si>
    <t>起点人口</t>
    <phoneticPr fontId="2" type="noConversion"/>
  </si>
  <si>
    <t>同区域系数</t>
    <phoneticPr fontId="2" type="noConversion"/>
  </si>
  <si>
    <t>同省份系数</t>
    <phoneticPr fontId="2" type="noConversion"/>
  </si>
  <si>
    <t>客流标准分</t>
    <phoneticPr fontId="2" type="noConversion"/>
  </si>
  <si>
    <t>盐城</t>
    <phoneticPr fontId="2" type="noConversion"/>
  </si>
  <si>
    <t>https://baijiahao.baidu.com/s?id=1718472393380246339&amp;wfr=spider&amp;for=pc</t>
    <phoneticPr fontId="2" type="noConversion"/>
  </si>
  <si>
    <t>盐通高速，沪苏通线</t>
    <phoneticPr fontId="2" type="noConversion"/>
  </si>
  <si>
    <t>250/300</t>
    <phoneticPr fontId="2" type="noConversion"/>
  </si>
  <si>
    <t>徐盐客专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</si>
</sst>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indexed="8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4" fillId="0" borderId="2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6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8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8" xfId="0" applyFont="1" applyBorder="1">
      <alignment vertical="center"/>
    </xf>
    <xf numFmtId="0" fontId="5" fillId="0" borderId="9" xfId="0" applyFont="1" applyBorder="1" applyAlignment="1">
      <alignment horizontal="center"/>
    </xf>
    <xf numFmtId="0" fontId="5" fillId="0" borderId="10" xfId="0" applyFont="1" applyFill="1" applyBorder="1">
      <alignment vertical="center"/>
    </xf>
    <xf numFmtId="0" fontId="6" fillId="0" borderId="0" xfId="0" applyFont="1" applyFill="1" applyBorder="1" applyAlignment="1"/>
    <xf numFmtId="0" fontId="5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6" fillId="0" borderId="10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5" fillId="3" borderId="0" xfId="0" applyFont="1" applyFill="1" applyAlignment="1"/>
    <xf numFmtId="176" fontId="4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2" applyAlignment="1">
      <alignment horizontal="left" vertical="center"/>
    </xf>
  </cellXfs>
  <cellStyles count="3">
    <cellStyle name="20% - 着色 2" xfId="1" builtinId="34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718472393380246339&amp;wfr=spider&amp;for=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3026-9198-4EE6-8B10-2C634CAA8890}">
  <dimension ref="A1:J38"/>
  <sheetViews>
    <sheetView topLeftCell="A7" workbookViewId="0">
      <selection activeCell="G20" sqref="G20"/>
    </sheetView>
  </sheetViews>
  <sheetFormatPr defaultRowHeight="13.8" x14ac:dyDescent="0.25"/>
  <cols>
    <col min="3" max="9" width="8.88671875" style="4"/>
  </cols>
  <sheetData>
    <row r="1" spans="1:10" ht="14.4" x14ac:dyDescent="0.25">
      <c r="A1" s="14" t="s">
        <v>118</v>
      </c>
      <c r="B1" s="19" t="s">
        <v>120</v>
      </c>
      <c r="C1" s="15" t="s">
        <v>99</v>
      </c>
      <c r="D1" s="28" t="s">
        <v>117</v>
      </c>
      <c r="E1" s="28"/>
      <c r="F1" s="28"/>
      <c r="G1" s="28"/>
      <c r="H1" s="28"/>
      <c r="I1" s="28"/>
      <c r="J1" s="29"/>
    </row>
    <row r="2" spans="1:10" ht="14.4" x14ac:dyDescent="0.25">
      <c r="A2" s="32" t="s">
        <v>97</v>
      </c>
      <c r="B2" s="38" t="s">
        <v>0</v>
      </c>
      <c r="C2" s="5" t="s">
        <v>2</v>
      </c>
      <c r="D2" s="5" t="s">
        <v>3</v>
      </c>
      <c r="E2" s="5" t="s">
        <v>4</v>
      </c>
      <c r="F2" s="5"/>
      <c r="G2" s="5"/>
      <c r="H2" s="5"/>
      <c r="I2" s="5"/>
      <c r="J2" s="11"/>
    </row>
    <row r="3" spans="1:10" ht="14.4" x14ac:dyDescent="0.25">
      <c r="A3" s="33"/>
      <c r="B3" s="39"/>
      <c r="C3" s="7" t="s">
        <v>5</v>
      </c>
      <c r="D3" s="7" t="s">
        <v>6</v>
      </c>
      <c r="E3" s="7" t="s">
        <v>3</v>
      </c>
      <c r="F3" s="7"/>
      <c r="G3" s="7"/>
      <c r="H3" s="7"/>
      <c r="I3" s="7"/>
      <c r="J3" s="12"/>
    </row>
    <row r="4" spans="1:10" ht="14.4" x14ac:dyDescent="0.25">
      <c r="A4" s="33"/>
      <c r="B4" s="39"/>
      <c r="C4" s="7" t="s">
        <v>1</v>
      </c>
      <c r="D4" s="7" t="s">
        <v>7</v>
      </c>
      <c r="E4" s="7" t="s">
        <v>6</v>
      </c>
      <c r="F4" s="7"/>
      <c r="G4" s="7"/>
      <c r="H4" s="7"/>
      <c r="I4" s="7"/>
      <c r="J4" s="12"/>
    </row>
    <row r="5" spans="1:10" ht="14.4" x14ac:dyDescent="0.25">
      <c r="A5" s="33"/>
      <c r="B5" s="39"/>
      <c r="C5" s="7" t="s">
        <v>10</v>
      </c>
      <c r="D5" s="7" t="s">
        <v>11</v>
      </c>
      <c r="E5" s="7" t="s">
        <v>9</v>
      </c>
      <c r="F5" s="7" t="s">
        <v>92</v>
      </c>
      <c r="G5" s="7"/>
      <c r="H5" s="7"/>
      <c r="I5" s="7"/>
      <c r="J5" s="12"/>
    </row>
    <row r="6" spans="1:10" ht="14.4" x14ac:dyDescent="0.25">
      <c r="A6" s="33"/>
      <c r="B6" s="39"/>
      <c r="C6" s="7" t="s">
        <v>13</v>
      </c>
      <c r="D6" s="7" t="s">
        <v>9</v>
      </c>
      <c r="E6" s="7" t="s">
        <v>12</v>
      </c>
      <c r="F6" s="7" t="s">
        <v>14</v>
      </c>
      <c r="G6" s="7"/>
      <c r="H6" s="7"/>
      <c r="I6" s="7"/>
      <c r="J6" s="12"/>
    </row>
    <row r="7" spans="1:10" ht="14.4" x14ac:dyDescent="0.25">
      <c r="A7" s="33"/>
      <c r="B7" s="39"/>
      <c r="C7" s="7" t="s">
        <v>15</v>
      </c>
      <c r="D7" s="7" t="s">
        <v>16</v>
      </c>
      <c r="E7" s="7" t="s">
        <v>17</v>
      </c>
      <c r="F7" s="7"/>
      <c r="G7" s="7"/>
      <c r="H7" s="7"/>
      <c r="I7" s="7"/>
      <c r="J7" s="12"/>
    </row>
    <row r="8" spans="1:10" ht="14.4" x14ac:dyDescent="0.25">
      <c r="A8" s="33"/>
      <c r="B8" s="39"/>
      <c r="C8" s="7" t="s">
        <v>18</v>
      </c>
      <c r="D8" s="7" t="s">
        <v>17</v>
      </c>
      <c r="E8" s="7" t="s">
        <v>19</v>
      </c>
      <c r="F8" s="7" t="s">
        <v>20</v>
      </c>
      <c r="G8" s="7" t="s">
        <v>21</v>
      </c>
      <c r="H8" s="7" t="s">
        <v>22</v>
      </c>
      <c r="I8" s="7"/>
      <c r="J8" s="12"/>
    </row>
    <row r="9" spans="1:10" ht="14.4" x14ac:dyDescent="0.25">
      <c r="A9" s="33"/>
      <c r="B9" s="16" t="s">
        <v>27</v>
      </c>
      <c r="C9" s="7" t="s">
        <v>23</v>
      </c>
      <c r="D9" s="7" t="s">
        <v>24</v>
      </c>
      <c r="E9" s="7" t="s">
        <v>7</v>
      </c>
      <c r="F9" s="7" t="s">
        <v>11</v>
      </c>
      <c r="G9" s="7" t="s">
        <v>25</v>
      </c>
      <c r="H9" s="7" t="s">
        <v>26</v>
      </c>
      <c r="I9" s="7" t="s">
        <v>14</v>
      </c>
      <c r="J9" s="12"/>
    </row>
    <row r="10" spans="1:10" ht="14.4" x14ac:dyDescent="0.25">
      <c r="A10" s="33"/>
      <c r="B10" s="39" t="s">
        <v>28</v>
      </c>
      <c r="C10" s="7" t="s">
        <v>30</v>
      </c>
      <c r="D10" s="7" t="s">
        <v>31</v>
      </c>
      <c r="E10" s="7" t="s">
        <v>32</v>
      </c>
      <c r="F10" s="7"/>
      <c r="G10" s="7"/>
      <c r="H10" s="7"/>
      <c r="I10" s="7"/>
      <c r="J10" s="12"/>
    </row>
    <row r="11" spans="1:10" ht="14.4" x14ac:dyDescent="0.25">
      <c r="A11" s="33"/>
      <c r="B11" s="39"/>
      <c r="C11" s="7" t="s">
        <v>33</v>
      </c>
      <c r="D11" s="7" t="s">
        <v>32</v>
      </c>
      <c r="E11" s="7" t="s">
        <v>34</v>
      </c>
      <c r="F11" s="7" t="s">
        <v>35</v>
      </c>
      <c r="G11" s="7"/>
      <c r="H11" s="7"/>
      <c r="I11" s="7"/>
      <c r="J11" s="12"/>
    </row>
    <row r="12" spans="1:10" ht="14.4" x14ac:dyDescent="0.25">
      <c r="A12" s="33"/>
      <c r="B12" s="39"/>
      <c r="C12" s="7" t="s">
        <v>36</v>
      </c>
      <c r="D12" s="7" t="s">
        <v>35</v>
      </c>
      <c r="E12" s="7" t="s">
        <v>37</v>
      </c>
      <c r="F12" s="7"/>
      <c r="G12" s="7"/>
      <c r="H12" s="7"/>
      <c r="I12" s="7"/>
      <c r="J12" s="12"/>
    </row>
    <row r="13" spans="1:10" ht="14.4" x14ac:dyDescent="0.25">
      <c r="A13" s="33"/>
      <c r="B13" s="39"/>
      <c r="C13" s="7" t="s">
        <v>38</v>
      </c>
      <c r="D13" s="7" t="s">
        <v>37</v>
      </c>
      <c r="E13" s="7" t="s">
        <v>39</v>
      </c>
      <c r="F13" s="7" t="s">
        <v>22</v>
      </c>
      <c r="G13" s="7"/>
      <c r="H13" s="7"/>
      <c r="I13" s="7"/>
      <c r="J13" s="12"/>
    </row>
    <row r="14" spans="1:10" ht="14.4" x14ac:dyDescent="0.25">
      <c r="A14" s="33"/>
      <c r="B14" s="39" t="s">
        <v>40</v>
      </c>
      <c r="C14" s="7" t="s">
        <v>41</v>
      </c>
      <c r="D14" s="7" t="s">
        <v>32</v>
      </c>
      <c r="E14" s="7" t="s">
        <v>42</v>
      </c>
      <c r="F14" s="7" t="s">
        <v>20</v>
      </c>
      <c r="G14" s="7"/>
      <c r="H14" s="7"/>
      <c r="I14" s="7"/>
      <c r="J14" s="12"/>
    </row>
    <row r="15" spans="1:10" ht="14.4" x14ac:dyDescent="0.25">
      <c r="A15" s="33"/>
      <c r="B15" s="39"/>
      <c r="C15" s="7" t="s">
        <v>90</v>
      </c>
      <c r="D15" s="7" t="s">
        <v>37</v>
      </c>
      <c r="E15" s="7" t="s">
        <v>20</v>
      </c>
      <c r="F15" s="7"/>
      <c r="G15" s="7"/>
      <c r="H15" s="7"/>
      <c r="I15" s="7"/>
      <c r="J15" s="12"/>
    </row>
    <row r="16" spans="1:10" ht="14.4" x14ac:dyDescent="0.25">
      <c r="A16" s="33"/>
      <c r="B16" s="39"/>
      <c r="C16" s="7" t="s">
        <v>91</v>
      </c>
      <c r="D16" s="7" t="s">
        <v>32</v>
      </c>
      <c r="E16" s="7" t="s">
        <v>16</v>
      </c>
      <c r="F16" s="7"/>
      <c r="G16" s="7"/>
      <c r="H16" s="7"/>
      <c r="I16" s="7"/>
      <c r="J16" s="12"/>
    </row>
    <row r="17" spans="1:10" ht="14.4" x14ac:dyDescent="0.25">
      <c r="A17" s="33"/>
      <c r="B17" s="39"/>
      <c r="C17" s="7" t="s">
        <v>93</v>
      </c>
      <c r="D17" s="7" t="s">
        <v>26</v>
      </c>
      <c r="E17" s="7" t="s">
        <v>16</v>
      </c>
      <c r="F17" s="7"/>
      <c r="G17" s="7"/>
      <c r="H17" s="7"/>
      <c r="I17" s="7"/>
      <c r="J17" s="12"/>
    </row>
    <row r="18" spans="1:10" ht="14.4" x14ac:dyDescent="0.25">
      <c r="A18" s="33"/>
      <c r="B18" s="40" t="s">
        <v>96</v>
      </c>
      <c r="C18" s="7" t="s">
        <v>43</v>
      </c>
      <c r="D18" s="7" t="s">
        <v>44</v>
      </c>
      <c r="E18" s="7" t="s">
        <v>45</v>
      </c>
      <c r="F18" s="7" t="s">
        <v>3</v>
      </c>
      <c r="G18" s="7" t="s">
        <v>24</v>
      </c>
      <c r="H18" s="7"/>
      <c r="I18" s="7"/>
      <c r="J18" s="12"/>
    </row>
    <row r="19" spans="1:10" ht="14.4" x14ac:dyDescent="0.25">
      <c r="A19" s="33"/>
      <c r="B19" s="40"/>
      <c r="C19" s="7" t="s">
        <v>46</v>
      </c>
      <c r="D19" s="7" t="s">
        <v>24</v>
      </c>
      <c r="E19" s="7" t="s">
        <v>47</v>
      </c>
      <c r="F19" s="7" t="s">
        <v>48</v>
      </c>
      <c r="G19" s="7" t="s">
        <v>49</v>
      </c>
      <c r="H19" s="7" t="s">
        <v>50</v>
      </c>
      <c r="I19" s="7" t="s">
        <v>52</v>
      </c>
      <c r="J19" s="12"/>
    </row>
    <row r="20" spans="1:10" ht="14.4" x14ac:dyDescent="0.25">
      <c r="A20" s="33"/>
      <c r="B20" s="40"/>
      <c r="C20" s="7" t="s">
        <v>53</v>
      </c>
      <c r="D20" s="7" t="s">
        <v>52</v>
      </c>
      <c r="E20" s="7" t="s">
        <v>22</v>
      </c>
      <c r="F20" s="7" t="s">
        <v>51</v>
      </c>
      <c r="G20" s="7"/>
      <c r="H20" s="7"/>
      <c r="I20" s="7"/>
      <c r="J20" s="12"/>
    </row>
    <row r="21" spans="1:10" ht="14.4" x14ac:dyDescent="0.25">
      <c r="A21" s="33"/>
      <c r="B21" s="40" t="s">
        <v>55</v>
      </c>
      <c r="C21" s="7" t="s">
        <v>56</v>
      </c>
      <c r="D21" s="7" t="s">
        <v>57</v>
      </c>
      <c r="E21" s="7" t="s">
        <v>58</v>
      </c>
      <c r="F21" s="7"/>
      <c r="G21" s="7"/>
      <c r="H21" s="7"/>
      <c r="I21" s="7"/>
      <c r="J21" s="12"/>
    </row>
    <row r="22" spans="1:10" ht="14.4" x14ac:dyDescent="0.25">
      <c r="A22" s="33"/>
      <c r="B22" s="40"/>
      <c r="C22" s="7" t="s">
        <v>59</v>
      </c>
      <c r="D22" s="7" t="s">
        <v>58</v>
      </c>
      <c r="E22" s="7" t="s">
        <v>60</v>
      </c>
      <c r="F22" s="7"/>
      <c r="G22" s="7"/>
      <c r="H22" s="7"/>
      <c r="I22" s="7"/>
      <c r="J22" s="12"/>
    </row>
    <row r="23" spans="1:10" ht="14.4" x14ac:dyDescent="0.25">
      <c r="A23" s="33"/>
      <c r="B23" s="40"/>
      <c r="C23" s="7" t="s">
        <v>61</v>
      </c>
      <c r="D23" s="7" t="s">
        <v>60</v>
      </c>
      <c r="E23" s="7" t="s">
        <v>62</v>
      </c>
      <c r="F23" s="7"/>
      <c r="G23" s="7"/>
      <c r="H23" s="7"/>
      <c r="I23" s="7"/>
      <c r="J23" s="12"/>
    </row>
    <row r="24" spans="1:10" ht="14.4" x14ac:dyDescent="0.25">
      <c r="A24" s="33"/>
      <c r="B24" s="39" t="s">
        <v>54</v>
      </c>
      <c r="C24" s="7" t="s">
        <v>63</v>
      </c>
      <c r="D24" s="7" t="s">
        <v>62</v>
      </c>
      <c r="E24" s="7" t="s">
        <v>52</v>
      </c>
      <c r="G24" s="7"/>
      <c r="H24" s="7"/>
      <c r="I24" s="7"/>
      <c r="J24" s="12"/>
    </row>
    <row r="25" spans="1:10" ht="14.4" x14ac:dyDescent="0.25">
      <c r="A25" s="34"/>
      <c r="B25" s="41"/>
      <c r="C25" s="9" t="s">
        <v>94</v>
      </c>
      <c r="D25" s="9" t="s">
        <v>79</v>
      </c>
      <c r="E25" s="9" t="s">
        <v>62</v>
      </c>
      <c r="F25" s="9"/>
      <c r="G25" s="9"/>
      <c r="H25" s="9"/>
      <c r="I25" s="9"/>
      <c r="J25" s="13"/>
    </row>
    <row r="26" spans="1:10" ht="14.4" customHeight="1" x14ac:dyDescent="0.25">
      <c r="A26" s="35" t="s">
        <v>119</v>
      </c>
      <c r="B26" s="30" t="s">
        <v>65</v>
      </c>
      <c r="C26" s="5" t="s">
        <v>66</v>
      </c>
      <c r="D26" s="5" t="s">
        <v>11</v>
      </c>
      <c r="E26" s="5" t="s">
        <v>47</v>
      </c>
      <c r="F26" s="5"/>
      <c r="G26" s="5"/>
      <c r="H26" s="5"/>
      <c r="I26" s="5"/>
      <c r="J26" s="6"/>
    </row>
    <row r="27" spans="1:10" ht="14.4" x14ac:dyDescent="0.25">
      <c r="A27" s="36"/>
      <c r="B27" s="31"/>
      <c r="C27" s="7" t="s">
        <v>67</v>
      </c>
      <c r="D27" s="7" t="s">
        <v>47</v>
      </c>
      <c r="E27" s="7" t="s">
        <v>57</v>
      </c>
      <c r="F27" s="7"/>
      <c r="G27" s="7"/>
      <c r="H27" s="7"/>
      <c r="I27" s="7"/>
      <c r="J27" s="8"/>
    </row>
    <row r="28" spans="1:10" ht="14.4" customHeight="1" x14ac:dyDescent="0.25">
      <c r="A28" s="36"/>
      <c r="B28" s="31" t="s">
        <v>68</v>
      </c>
      <c r="C28" s="7" t="s">
        <v>70</v>
      </c>
      <c r="D28" s="7" t="s">
        <v>12</v>
      </c>
      <c r="E28" s="7" t="s">
        <v>25</v>
      </c>
      <c r="F28" s="7"/>
      <c r="G28" s="7"/>
      <c r="H28" s="7"/>
      <c r="I28" s="7"/>
      <c r="J28" s="8"/>
    </row>
    <row r="29" spans="1:10" ht="14.4" x14ac:dyDescent="0.25">
      <c r="A29" s="36"/>
      <c r="B29" s="31"/>
      <c r="C29" s="7" t="s">
        <v>69</v>
      </c>
      <c r="D29" s="7" t="s">
        <v>25</v>
      </c>
      <c r="E29" s="7" t="s">
        <v>31</v>
      </c>
      <c r="F29" s="7" t="s">
        <v>48</v>
      </c>
      <c r="G29" s="7" t="s">
        <v>58</v>
      </c>
      <c r="H29" s="7" t="s">
        <v>71</v>
      </c>
      <c r="I29" s="7"/>
      <c r="J29" s="8"/>
    </row>
    <row r="30" spans="1:10" ht="14.4" x14ac:dyDescent="0.25">
      <c r="A30" s="36"/>
      <c r="B30" s="31"/>
      <c r="C30" s="7" t="s">
        <v>72</v>
      </c>
      <c r="D30" s="7" t="s">
        <v>71</v>
      </c>
      <c r="E30" s="7" t="s">
        <v>73</v>
      </c>
      <c r="F30" s="7" t="s">
        <v>74</v>
      </c>
      <c r="G30" s="7"/>
      <c r="H30" s="7"/>
      <c r="I30" s="7"/>
      <c r="J30" s="8"/>
    </row>
    <row r="31" spans="1:10" ht="14.4" customHeight="1" x14ac:dyDescent="0.25">
      <c r="A31" s="36"/>
      <c r="B31" s="31" t="s">
        <v>75</v>
      </c>
      <c r="C31" s="7" t="s">
        <v>76</v>
      </c>
      <c r="D31" s="7" t="s">
        <v>14</v>
      </c>
      <c r="E31" s="7" t="s">
        <v>26</v>
      </c>
      <c r="F31" s="7"/>
      <c r="G31" s="7"/>
      <c r="H31" s="7"/>
      <c r="I31" s="7"/>
      <c r="J31" s="8"/>
    </row>
    <row r="32" spans="1:10" ht="14.4" x14ac:dyDescent="0.25">
      <c r="A32" s="36"/>
      <c r="B32" s="31"/>
      <c r="C32" s="7" t="s">
        <v>77</v>
      </c>
      <c r="D32" s="7" t="s">
        <v>26</v>
      </c>
      <c r="E32" s="7" t="s">
        <v>32</v>
      </c>
      <c r="F32" s="7" t="s">
        <v>49</v>
      </c>
      <c r="G32" s="7" t="s">
        <v>79</v>
      </c>
      <c r="H32" s="7" t="s">
        <v>60</v>
      </c>
      <c r="I32" s="7"/>
      <c r="J32" s="8"/>
    </row>
    <row r="33" spans="1:10" ht="14.4" x14ac:dyDescent="0.25">
      <c r="A33" s="36"/>
      <c r="B33" s="31"/>
      <c r="C33" s="7" t="s">
        <v>78</v>
      </c>
      <c r="D33" s="7" t="s">
        <v>26</v>
      </c>
      <c r="E33" s="7" t="s">
        <v>34</v>
      </c>
      <c r="F33" s="7"/>
      <c r="G33" s="7"/>
      <c r="H33" s="7"/>
      <c r="I33" s="7"/>
      <c r="J33" s="8"/>
    </row>
    <row r="34" spans="1:10" ht="14.4" x14ac:dyDescent="0.25">
      <c r="A34" s="36"/>
      <c r="B34" s="31"/>
      <c r="C34" s="7" t="s">
        <v>80</v>
      </c>
      <c r="D34" s="7" t="s">
        <v>35</v>
      </c>
      <c r="E34" s="7" t="s">
        <v>49</v>
      </c>
      <c r="F34" s="7"/>
      <c r="G34" s="7"/>
      <c r="H34" s="7"/>
      <c r="I34" s="7"/>
      <c r="J34" s="8"/>
    </row>
    <row r="35" spans="1:10" ht="14.4" x14ac:dyDescent="0.25">
      <c r="A35" s="36"/>
      <c r="B35" s="17" t="s">
        <v>81</v>
      </c>
      <c r="C35" s="7" t="s">
        <v>82</v>
      </c>
      <c r="D35" s="7" t="s">
        <v>14</v>
      </c>
      <c r="E35" s="7" t="s">
        <v>16</v>
      </c>
      <c r="F35" s="7" t="s">
        <v>42</v>
      </c>
      <c r="G35" s="7" t="s">
        <v>37</v>
      </c>
      <c r="H35" s="7" t="s">
        <v>50</v>
      </c>
      <c r="I35" s="7" t="s">
        <v>62</v>
      </c>
      <c r="J35" s="8" t="s">
        <v>83</v>
      </c>
    </row>
    <row r="36" spans="1:10" ht="14.4" x14ac:dyDescent="0.25">
      <c r="A36" s="36"/>
      <c r="B36" s="31" t="s">
        <v>84</v>
      </c>
      <c r="C36" s="7" t="s">
        <v>85</v>
      </c>
      <c r="D36" s="7" t="s">
        <v>52</v>
      </c>
      <c r="E36" s="7" t="s">
        <v>86</v>
      </c>
      <c r="F36" s="7"/>
      <c r="G36" s="7"/>
      <c r="H36" s="7"/>
      <c r="I36" s="7"/>
      <c r="J36" s="8"/>
    </row>
    <row r="37" spans="1:10" ht="14.4" x14ac:dyDescent="0.25">
      <c r="A37" s="36"/>
      <c r="B37" s="31"/>
      <c r="C37" s="7" t="s">
        <v>87</v>
      </c>
      <c r="D37" s="7" t="s">
        <v>86</v>
      </c>
      <c r="E37" s="7" t="s">
        <v>83</v>
      </c>
      <c r="F37" s="7"/>
      <c r="G37" s="7"/>
      <c r="H37" s="7"/>
      <c r="I37" s="7"/>
      <c r="J37" s="8"/>
    </row>
    <row r="38" spans="1:10" ht="14.4" x14ac:dyDescent="0.25">
      <c r="A38" s="37"/>
      <c r="B38" s="18" t="s">
        <v>88</v>
      </c>
      <c r="C38" s="9" t="s">
        <v>89</v>
      </c>
      <c r="D38" s="9" t="s">
        <v>39</v>
      </c>
      <c r="E38" s="9" t="s">
        <v>21</v>
      </c>
      <c r="F38" s="9"/>
      <c r="G38" s="9"/>
      <c r="H38" s="9"/>
      <c r="I38" s="9"/>
      <c r="J38" s="10"/>
    </row>
  </sheetData>
  <mergeCells count="13">
    <mergeCell ref="A2:A25"/>
    <mergeCell ref="A26:A38"/>
    <mergeCell ref="B2:B8"/>
    <mergeCell ref="B10:B13"/>
    <mergeCell ref="B14:B17"/>
    <mergeCell ref="B18:B20"/>
    <mergeCell ref="B21:B23"/>
    <mergeCell ref="B24:B25"/>
    <mergeCell ref="D1:J1"/>
    <mergeCell ref="B26:B27"/>
    <mergeCell ref="B28:B30"/>
    <mergeCell ref="B31:B34"/>
    <mergeCell ref="B36:B3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E25E-17E1-4FCD-8B8D-23EE47DC24DA}">
  <dimension ref="A1:C46"/>
  <sheetViews>
    <sheetView topLeftCell="A4" workbookViewId="0">
      <selection activeCell="E49" sqref="E49"/>
    </sheetView>
  </sheetViews>
  <sheetFormatPr defaultRowHeight="14.4" x14ac:dyDescent="0.25"/>
  <cols>
    <col min="1" max="2" width="8.88671875" style="3"/>
  </cols>
  <sheetData>
    <row r="1" spans="1:3" x14ac:dyDescent="0.25">
      <c r="A1" s="20" t="s">
        <v>113</v>
      </c>
      <c r="B1" s="20" t="s">
        <v>114</v>
      </c>
    </row>
    <row r="2" spans="1:3" x14ac:dyDescent="0.25">
      <c r="A2" s="3">
        <v>1</v>
      </c>
      <c r="B2" s="3" t="s">
        <v>44</v>
      </c>
      <c r="C2" s="3"/>
    </row>
    <row r="3" spans="1:3" x14ac:dyDescent="0.25">
      <c r="A3" s="3">
        <v>2</v>
      </c>
      <c r="B3" s="3" t="s">
        <v>45</v>
      </c>
      <c r="C3" s="3"/>
    </row>
    <row r="4" spans="1:3" x14ac:dyDescent="0.25">
      <c r="A4" s="3">
        <v>3</v>
      </c>
      <c r="B4" s="3" t="s">
        <v>3</v>
      </c>
      <c r="C4" s="3"/>
    </row>
    <row r="5" spans="1:3" x14ac:dyDescent="0.25">
      <c r="A5" s="3">
        <v>4</v>
      </c>
      <c r="B5" s="3" t="s">
        <v>6</v>
      </c>
      <c r="C5" s="3"/>
    </row>
    <row r="6" spans="1:3" x14ac:dyDescent="0.25">
      <c r="A6" s="3">
        <v>5</v>
      </c>
      <c r="B6" s="3" t="s">
        <v>7</v>
      </c>
      <c r="C6" s="3"/>
    </row>
    <row r="7" spans="1:3" x14ac:dyDescent="0.25">
      <c r="A7" s="3">
        <v>6</v>
      </c>
      <c r="B7" s="3" t="s">
        <v>24</v>
      </c>
      <c r="C7" s="3"/>
    </row>
    <row r="8" spans="1:3" x14ac:dyDescent="0.25">
      <c r="A8" s="3">
        <v>7</v>
      </c>
      <c r="B8" s="3" t="s">
        <v>11</v>
      </c>
      <c r="C8" s="3"/>
    </row>
    <row r="9" spans="1:3" x14ac:dyDescent="0.25">
      <c r="A9" s="3">
        <v>8</v>
      </c>
      <c r="B9" s="3" t="s">
        <v>25</v>
      </c>
      <c r="C9" s="3"/>
    </row>
    <row r="10" spans="1:3" x14ac:dyDescent="0.25">
      <c r="A10" s="3">
        <v>9</v>
      </c>
      <c r="B10" s="3" t="s">
        <v>110</v>
      </c>
      <c r="C10" s="3"/>
    </row>
    <row r="11" spans="1:3" x14ac:dyDescent="0.25">
      <c r="A11" s="3">
        <v>10</v>
      </c>
      <c r="B11" s="3" t="s">
        <v>26</v>
      </c>
      <c r="C11" s="3"/>
    </row>
    <row r="12" spans="1:3" x14ac:dyDescent="0.25">
      <c r="A12" s="3">
        <v>11</v>
      </c>
      <c r="B12" s="3" t="s">
        <v>47</v>
      </c>
      <c r="C12" s="3"/>
    </row>
    <row r="13" spans="1:3" x14ac:dyDescent="0.25">
      <c r="A13" s="3">
        <v>12</v>
      </c>
      <c r="B13" s="3" t="s">
        <v>57</v>
      </c>
      <c r="C13" s="3"/>
    </row>
    <row r="14" spans="1:3" x14ac:dyDescent="0.25">
      <c r="A14" s="3">
        <v>13</v>
      </c>
      <c r="B14" s="3" t="s">
        <v>9</v>
      </c>
      <c r="C14" s="3"/>
    </row>
    <row r="15" spans="1:3" x14ac:dyDescent="0.25">
      <c r="A15" s="3">
        <v>14</v>
      </c>
      <c r="B15" s="3" t="s">
        <v>12</v>
      </c>
      <c r="C15" s="3"/>
    </row>
    <row r="16" spans="1:3" x14ac:dyDescent="0.25">
      <c r="A16" s="3">
        <v>15</v>
      </c>
      <c r="B16" s="3" t="s">
        <v>104</v>
      </c>
      <c r="C16" s="3"/>
    </row>
    <row r="17" spans="1:3" x14ac:dyDescent="0.25">
      <c r="A17" s="3">
        <v>16</v>
      </c>
      <c r="B17" s="3" t="s">
        <v>32</v>
      </c>
      <c r="C17" s="3"/>
    </row>
    <row r="18" spans="1:3" x14ac:dyDescent="0.25">
      <c r="A18" s="3">
        <v>17</v>
      </c>
      <c r="B18" s="3" t="s">
        <v>16</v>
      </c>
      <c r="C18" s="3"/>
    </row>
    <row r="19" spans="1:3" x14ac:dyDescent="0.25">
      <c r="A19" s="3">
        <v>18</v>
      </c>
      <c r="B19" s="3" t="s">
        <v>17</v>
      </c>
      <c r="C19" s="3"/>
    </row>
    <row r="20" spans="1:3" x14ac:dyDescent="0.25">
      <c r="A20" s="3">
        <v>19</v>
      </c>
      <c r="B20" s="3" t="s">
        <v>20</v>
      </c>
      <c r="C20" s="3"/>
    </row>
    <row r="21" spans="1:3" x14ac:dyDescent="0.25">
      <c r="A21" s="3">
        <v>20</v>
      </c>
      <c r="B21" s="3" t="s">
        <v>21</v>
      </c>
      <c r="C21" s="3"/>
    </row>
    <row r="22" spans="1:3" x14ac:dyDescent="0.25">
      <c r="A22" s="3">
        <v>21</v>
      </c>
      <c r="B22" s="3" t="s">
        <v>37</v>
      </c>
      <c r="C22" s="3"/>
    </row>
    <row r="23" spans="1:3" x14ac:dyDescent="0.25">
      <c r="A23" s="3">
        <v>22</v>
      </c>
      <c r="B23" s="3" t="s">
        <v>31</v>
      </c>
      <c r="C23" s="3"/>
    </row>
    <row r="24" spans="1:3" x14ac:dyDescent="0.25">
      <c r="A24" s="3">
        <v>23</v>
      </c>
      <c r="B24" s="3" t="s">
        <v>34</v>
      </c>
      <c r="C24" s="3"/>
    </row>
    <row r="25" spans="1:3" x14ac:dyDescent="0.25">
      <c r="A25" s="3">
        <v>24</v>
      </c>
      <c r="B25" s="3" t="s">
        <v>35</v>
      </c>
      <c r="C25" s="3"/>
    </row>
    <row r="26" spans="1:3" x14ac:dyDescent="0.25">
      <c r="A26" s="3">
        <v>25</v>
      </c>
      <c r="B26" s="3" t="s">
        <v>39</v>
      </c>
      <c r="C26" s="3"/>
    </row>
    <row r="27" spans="1:3" x14ac:dyDescent="0.25">
      <c r="A27" s="3">
        <v>26</v>
      </c>
      <c r="B27" s="3" t="s">
        <v>52</v>
      </c>
      <c r="C27" s="3"/>
    </row>
    <row r="28" spans="1:3" x14ac:dyDescent="0.25">
      <c r="A28" s="3">
        <v>27</v>
      </c>
      <c r="B28" s="3" t="s">
        <v>22</v>
      </c>
      <c r="C28" s="3"/>
    </row>
    <row r="29" spans="1:3" x14ac:dyDescent="0.25">
      <c r="A29" s="3">
        <v>28</v>
      </c>
      <c r="B29" s="3" t="s">
        <v>42</v>
      </c>
      <c r="C29" s="3"/>
    </row>
    <row r="30" spans="1:3" x14ac:dyDescent="0.25">
      <c r="A30" s="3">
        <v>29</v>
      </c>
      <c r="B30" s="3" t="s">
        <v>108</v>
      </c>
      <c r="C30" s="3"/>
    </row>
    <row r="31" spans="1:3" x14ac:dyDescent="0.25">
      <c r="A31" s="3">
        <v>30</v>
      </c>
      <c r="B31" s="3" t="s">
        <v>48</v>
      </c>
      <c r="C31" s="3"/>
    </row>
    <row r="32" spans="1:3" x14ac:dyDescent="0.25">
      <c r="A32" s="3">
        <v>31</v>
      </c>
      <c r="B32" s="3" t="s">
        <v>49</v>
      </c>
      <c r="C32" s="3"/>
    </row>
    <row r="33" spans="1:3" x14ac:dyDescent="0.25">
      <c r="A33" s="3">
        <v>32</v>
      </c>
      <c r="B33" s="3" t="s">
        <v>50</v>
      </c>
      <c r="C33" s="3"/>
    </row>
    <row r="34" spans="1:3" x14ac:dyDescent="0.25">
      <c r="A34" s="3">
        <v>33</v>
      </c>
      <c r="B34" s="3" t="s">
        <v>58</v>
      </c>
      <c r="C34" s="3"/>
    </row>
    <row r="35" spans="1:3" x14ac:dyDescent="0.25">
      <c r="A35" s="3">
        <v>34</v>
      </c>
      <c r="B35" s="3" t="s">
        <v>71</v>
      </c>
      <c r="C35" s="3"/>
    </row>
    <row r="36" spans="1:3" x14ac:dyDescent="0.25">
      <c r="A36" s="3">
        <v>35</v>
      </c>
      <c r="B36" s="3" t="s">
        <v>79</v>
      </c>
      <c r="C36" s="3"/>
    </row>
    <row r="37" spans="1:3" x14ac:dyDescent="0.25">
      <c r="A37" s="3">
        <v>36</v>
      </c>
      <c r="B37" s="3" t="s">
        <v>60</v>
      </c>
      <c r="C37" s="3"/>
    </row>
    <row r="38" spans="1:3" x14ac:dyDescent="0.25">
      <c r="A38" s="3">
        <v>37</v>
      </c>
      <c r="B38" s="3" t="s">
        <v>62</v>
      </c>
      <c r="C38" s="3"/>
    </row>
    <row r="39" spans="1:3" x14ac:dyDescent="0.25">
      <c r="A39" s="3">
        <v>38</v>
      </c>
      <c r="B39" s="3" t="s">
        <v>64</v>
      </c>
      <c r="C39" s="3"/>
    </row>
    <row r="40" spans="1:3" x14ac:dyDescent="0.25">
      <c r="A40" s="3">
        <v>39</v>
      </c>
      <c r="B40" s="3" t="s">
        <v>86</v>
      </c>
      <c r="C40" s="3"/>
    </row>
    <row r="41" spans="1:3" x14ac:dyDescent="0.25">
      <c r="A41" s="3">
        <v>40</v>
      </c>
      <c r="B41" s="3" t="s">
        <v>14</v>
      </c>
      <c r="C41" s="3"/>
    </row>
    <row r="42" spans="1:3" x14ac:dyDescent="0.25">
      <c r="A42" s="3">
        <v>41</v>
      </c>
      <c r="B42" s="3" t="s">
        <v>4</v>
      </c>
      <c r="C42" s="3"/>
    </row>
    <row r="43" spans="1:3" x14ac:dyDescent="0.25">
      <c r="A43" s="3">
        <v>42</v>
      </c>
      <c r="B43" s="3" t="s">
        <v>51</v>
      </c>
      <c r="C43" s="3"/>
    </row>
    <row r="44" spans="1:3" x14ac:dyDescent="0.25">
      <c r="A44" s="3">
        <v>43</v>
      </c>
      <c r="B44" s="3" t="s">
        <v>74</v>
      </c>
      <c r="C44" s="3"/>
    </row>
    <row r="45" spans="1:3" x14ac:dyDescent="0.25">
      <c r="A45" s="3">
        <v>44</v>
      </c>
      <c r="B45" s="3" t="s">
        <v>83</v>
      </c>
      <c r="C45" s="3"/>
    </row>
    <row r="46" spans="1:3" x14ac:dyDescent="0.25">
      <c r="A46" s="3">
        <v>45</v>
      </c>
      <c r="B46" s="3" t="s">
        <v>182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E77E-E8F0-4E40-AC8D-52C09E71D387}">
  <dimension ref="A1:P74"/>
  <sheetViews>
    <sheetView topLeftCell="A7" workbookViewId="0">
      <selection activeCell="D23" sqref="D23:I23"/>
    </sheetView>
  </sheetViews>
  <sheetFormatPr defaultRowHeight="14.4" x14ac:dyDescent="0.25"/>
  <cols>
    <col min="1" max="5" width="8.88671875" style="2"/>
    <col min="6" max="6" width="12" style="2" customWidth="1"/>
    <col min="7" max="7" width="18.109375" style="2" customWidth="1"/>
    <col min="8" max="8" width="20.77734375" style="2" customWidth="1"/>
    <col min="9" max="9" width="19.6640625" style="2" customWidth="1"/>
    <col min="10" max="11" width="18.33203125" style="2" customWidth="1"/>
    <col min="12" max="12" width="8.88671875" style="2"/>
    <col min="13" max="14" width="11" style="2" customWidth="1"/>
    <col min="16" max="16" width="11" customWidth="1"/>
  </cols>
  <sheetData>
    <row r="1" spans="1:16" x14ac:dyDescent="0.25">
      <c r="A1" s="21" t="s">
        <v>99</v>
      </c>
      <c r="B1" s="22" t="s">
        <v>100</v>
      </c>
      <c r="C1" s="22" t="s">
        <v>101</v>
      </c>
      <c r="D1" s="22" t="s">
        <v>115</v>
      </c>
      <c r="E1" s="22" t="s">
        <v>116</v>
      </c>
      <c r="F1" s="25" t="s">
        <v>102</v>
      </c>
      <c r="G1" s="22" t="s">
        <v>103</v>
      </c>
      <c r="H1" s="25" t="s">
        <v>98</v>
      </c>
      <c r="I1" s="22" t="s">
        <v>107</v>
      </c>
      <c r="J1" s="25" t="s">
        <v>112</v>
      </c>
      <c r="K1" s="21" t="s">
        <v>177</v>
      </c>
      <c r="L1" s="21" t="s">
        <v>178</v>
      </c>
      <c r="M1" s="22" t="s">
        <v>179</v>
      </c>
      <c r="N1" s="22" t="s">
        <v>180</v>
      </c>
      <c r="O1" s="22" t="s">
        <v>140</v>
      </c>
      <c r="P1" s="25" t="s">
        <v>181</v>
      </c>
    </row>
    <row r="2" spans="1:16" x14ac:dyDescent="0.25">
      <c r="A2" s="2" t="s">
        <v>43</v>
      </c>
      <c r="B2" s="2" t="s">
        <v>44</v>
      </c>
      <c r="C2" s="2" t="s">
        <v>45</v>
      </c>
      <c r="D2" s="2">
        <v>1</v>
      </c>
      <c r="E2" s="2">
        <v>2</v>
      </c>
      <c r="F2" s="2">
        <v>240</v>
      </c>
      <c r="G2" s="2">
        <v>310</v>
      </c>
      <c r="H2" s="2">
        <v>54</v>
      </c>
      <c r="I2" s="2">
        <v>57</v>
      </c>
      <c r="J2" s="2">
        <f>100*(I2-MIN(I:I))/(MAX(I:I)-MIN(I:I))</f>
        <v>29.85611510791367</v>
      </c>
      <c r="K2" s="2">
        <f>VLOOKUP(C2,城市客流估算模型!B:G,2,FALSE)</f>
        <v>0.41710000000000003</v>
      </c>
      <c r="L2" s="2">
        <f>VLOOKUP(B2,城市客流估算模型!B:G,5,FALSE)</f>
        <v>1001</v>
      </c>
      <c r="M2" s="2">
        <f>IF(VLOOKUP(B2,城市客流估算模型!B:G,3,FALSE)=VLOOKUP('线路信息-单向版本'!C2,城市客流估算模型!B:G,3,FALSE),1.2,1)</f>
        <v>1.2</v>
      </c>
      <c r="N2" s="2">
        <f>IF(VLOOKUP(B2,城市客流估算模型!B:G,4,FALSE)=VLOOKUP('线路信息-单向版本'!C2,城市客流估算模型!B:G,4,FALSE),1.25,1)</f>
        <v>1</v>
      </c>
      <c r="O2" s="2">
        <f>POWER(L2*M2*N2,K2)/F2</f>
        <v>8.0222521762505467E-2</v>
      </c>
      <c r="P2" s="26">
        <f>100*(O2-MIN(O:O))/(MAX(O:O)-MIN(O:O))</f>
        <v>5.5897976269102987</v>
      </c>
    </row>
    <row r="3" spans="1:16" x14ac:dyDescent="0.25">
      <c r="A3" s="2" t="s">
        <v>43</v>
      </c>
      <c r="B3" s="2" t="s">
        <v>45</v>
      </c>
      <c r="C3" s="2" t="s">
        <v>3</v>
      </c>
      <c r="D3" s="2">
        <v>2</v>
      </c>
      <c r="E3" s="2">
        <v>3</v>
      </c>
      <c r="F3" s="2">
        <v>298</v>
      </c>
      <c r="G3" s="2">
        <v>310</v>
      </c>
      <c r="H3" s="2">
        <v>64</v>
      </c>
      <c r="I3" s="2">
        <v>85</v>
      </c>
      <c r="J3" s="2">
        <f>100*(I3-MIN(I:I))/(MAX(I:I)-MIN(I:I))</f>
        <v>50</v>
      </c>
      <c r="K3" s="2">
        <f>VLOOKUP(C3,城市客流估算模型!B:G,2,FALSE)</f>
        <v>0.4612</v>
      </c>
      <c r="L3" s="2">
        <f>VLOOKUP(B3,城市客流估算模型!B:G,5,FALSE)</f>
        <v>906.69</v>
      </c>
      <c r="M3" s="2">
        <f>IF(VLOOKUP(B3,城市客流估算模型!B:G,3,FALSE)=VLOOKUP('线路信息-单向版本'!C3,城市客流估算模型!B:G,3,FALSE),1.2,1)</f>
        <v>1.2</v>
      </c>
      <c r="N3" s="2">
        <f>IF(VLOOKUP(B3,城市客流估算模型!B:G,4,FALSE)=VLOOKUP('线路信息-单向版本'!C3,城市客流估算模型!B:G,4,FALSE),1.25,1)</f>
        <v>1</v>
      </c>
      <c r="O3" s="2">
        <f t="shared" ref="O3:O68" si="0">POWER(L3*M3*N3,K3)/F3</f>
        <v>8.438828036839624E-2</v>
      </c>
      <c r="P3" s="26">
        <f>100*(O3-MIN(O:O))/(MAX(O:O)-MIN(O:O))</f>
        <v>5.8953525175744055</v>
      </c>
    </row>
    <row r="4" spans="1:16" x14ac:dyDescent="0.25">
      <c r="A4" s="2" t="s">
        <v>43</v>
      </c>
      <c r="B4" s="2" t="s">
        <v>3</v>
      </c>
      <c r="C4" s="2" t="s">
        <v>24</v>
      </c>
      <c r="D4" s="2">
        <v>3</v>
      </c>
      <c r="E4" s="2">
        <v>6</v>
      </c>
      <c r="F4" s="2">
        <v>697</v>
      </c>
      <c r="G4" s="2">
        <v>310</v>
      </c>
      <c r="H4" s="2">
        <v>164</v>
      </c>
      <c r="I4" s="2">
        <v>60</v>
      </c>
      <c r="J4" s="2">
        <f>100*(I4-MIN(I:I))/(MAX(I:I)-MIN(I:I))</f>
        <v>32.014388489208635</v>
      </c>
      <c r="K4" s="2">
        <f>VLOOKUP(C4,城市客流估算模型!B:G,2,FALSE)</f>
        <v>0.85460000000000003</v>
      </c>
      <c r="L4" s="2">
        <f>VLOOKUP(B4,城市客流估算模型!B:G,5,FALSE)</f>
        <v>907</v>
      </c>
      <c r="M4" s="2">
        <f>IF(VLOOKUP(B4,城市客流估算模型!B:G,3,FALSE)=VLOOKUP('线路信息-单向版本'!C4,城市客流估算模型!B:G,3,FALSE),1.2,1)</f>
        <v>1</v>
      </c>
      <c r="N4" s="2">
        <f>IF(VLOOKUP(B4,城市客流估算模型!B:G,4,FALSE)=VLOOKUP('线路信息-单向版本'!C4,城市客流估算模型!B:G,4,FALSE),1.25,1)</f>
        <v>1</v>
      </c>
      <c r="O4" s="2">
        <f t="shared" si="0"/>
        <v>0.48343535611540961</v>
      </c>
      <c r="P4" s="26">
        <f>100*(O4-MIN(O:O))/(MAX(O:O)-MIN(O:O))</f>
        <v>35.165119956160133</v>
      </c>
    </row>
    <row r="5" spans="1:16" x14ac:dyDescent="0.25">
      <c r="A5" s="2" t="s">
        <v>2</v>
      </c>
      <c r="B5" s="2" t="s">
        <v>3</v>
      </c>
      <c r="C5" s="2" t="s">
        <v>4</v>
      </c>
      <c r="D5" s="2">
        <v>3</v>
      </c>
      <c r="E5" s="2">
        <v>41</v>
      </c>
      <c r="F5" s="2">
        <v>383</v>
      </c>
      <c r="G5" s="2">
        <v>310</v>
      </c>
      <c r="H5" s="2">
        <v>93</v>
      </c>
      <c r="I5" s="2">
        <v>61.5</v>
      </c>
      <c r="J5" s="2">
        <f>100*(I5-MIN(I:I))/(MAX(I:I)-MIN(I:I))</f>
        <v>33.093525179856115</v>
      </c>
      <c r="K5" s="2">
        <f>VLOOKUP(C5,城市客流估算模型!B:G,2,FALSE)</f>
        <v>0.43149999999999999</v>
      </c>
      <c r="L5" s="2">
        <f>VLOOKUP(B5,城市客流估算模型!B:G,5,FALSE)</f>
        <v>907</v>
      </c>
      <c r="M5" s="2">
        <f>IF(VLOOKUP(B5,城市客流估算模型!B:G,3,FALSE)=VLOOKUP('线路信息-单向版本'!C5,城市客流估算模型!B:G,3,FALSE),1.2,1)</f>
        <v>1.2</v>
      </c>
      <c r="N5" s="2">
        <f>IF(VLOOKUP(B5,城市客流估算模型!B:G,4,FALSE)=VLOOKUP('线路信息-单向版本'!C5,城市客流估算模型!B:G,4,FALSE),1.25,1)</f>
        <v>1.25</v>
      </c>
      <c r="O5" s="2">
        <f t="shared" si="0"/>
        <v>5.8747873179844048E-2</v>
      </c>
      <c r="P5" s="26">
        <f>100*(O5-MIN(O:O))/(MAX(O:O)-MIN(O:O))</f>
        <v>4.0146502118761251</v>
      </c>
    </row>
    <row r="6" spans="1:16" x14ac:dyDescent="0.25">
      <c r="A6" s="2" t="s">
        <v>5</v>
      </c>
      <c r="B6" s="2" t="s">
        <v>3</v>
      </c>
      <c r="C6" s="2" t="s">
        <v>6</v>
      </c>
      <c r="D6" s="2">
        <v>3</v>
      </c>
      <c r="E6" s="2">
        <v>4</v>
      </c>
      <c r="F6" s="2">
        <v>404</v>
      </c>
      <c r="G6" s="2">
        <v>210</v>
      </c>
      <c r="H6" s="2">
        <v>145</v>
      </c>
      <c r="I6" s="2">
        <v>47</v>
      </c>
      <c r="J6" s="2">
        <f>100*(I6-MIN(I:I))/(MAX(I:I)-MIN(I:I))</f>
        <v>22.661870503597122</v>
      </c>
      <c r="K6" s="2">
        <f>VLOOKUP(C6,城市客流估算模型!B:G,2,FALSE)</f>
        <v>0.29609999999999997</v>
      </c>
      <c r="L6" s="2">
        <f>VLOOKUP(B6,城市客流估算模型!B:G,5,FALSE)</f>
        <v>907</v>
      </c>
      <c r="M6" s="2">
        <f>IF(VLOOKUP(B6,城市客流估算模型!B:G,3,FALSE)=VLOOKUP('线路信息-单向版本'!C6,城市客流估算模型!B:G,3,FALSE),1.2,1)</f>
        <v>1</v>
      </c>
      <c r="N6" s="2">
        <f>IF(VLOOKUP(B6,城市客流估算模型!B:G,4,FALSE)=VLOOKUP('线路信息-单向版本'!C6,城市客流估算模型!B:G,4,FALSE),1.25,1)</f>
        <v>1</v>
      </c>
      <c r="O6" s="2">
        <f t="shared" si="0"/>
        <v>1.8593714258276051E-2</v>
      </c>
      <c r="P6" s="26">
        <f>100*(O6-MIN(O:O))/(MAX(O:O)-MIN(O:O))</f>
        <v>1.069376421494004</v>
      </c>
    </row>
    <row r="7" spans="1:16" x14ac:dyDescent="0.25">
      <c r="A7" s="2" t="s">
        <v>1</v>
      </c>
      <c r="B7" s="2" t="s">
        <v>6</v>
      </c>
      <c r="C7" s="2" t="s">
        <v>7</v>
      </c>
      <c r="D7" s="2">
        <v>4</v>
      </c>
      <c r="E7" s="2">
        <v>5</v>
      </c>
      <c r="F7" s="2">
        <v>261</v>
      </c>
      <c r="G7" s="2">
        <v>310</v>
      </c>
      <c r="H7" s="2">
        <v>72</v>
      </c>
      <c r="I7" s="2">
        <v>59</v>
      </c>
      <c r="J7" s="2">
        <f>100*(I7-MIN(I:I))/(MAX(I:I)-MIN(I:I))</f>
        <v>31.294964028776977</v>
      </c>
      <c r="K7" s="2">
        <f>VLOOKUP(C7,城市客流估算模型!B:G,2,FALSE)</f>
        <v>0.56289999999999996</v>
      </c>
      <c r="L7" s="2">
        <f>VLOOKUP(B7,城市客流估算模型!B:G,5,FALSE)</f>
        <v>313.68</v>
      </c>
      <c r="M7" s="2">
        <f>IF(VLOOKUP(B7,城市客流估算模型!B:G,3,FALSE)=VLOOKUP('线路信息-单向版本'!C7,城市客流估算模型!B:G,3,FALSE),1.2,1)</f>
        <v>1.2</v>
      </c>
      <c r="N7" s="2">
        <f>IF(VLOOKUP(B7,城市客流估算模型!B:G,4,FALSE)=VLOOKUP('线路信息-单向版本'!C7,城市客流估算模型!B:G,4,FALSE),1.25,1)</f>
        <v>1</v>
      </c>
      <c r="O7" s="2">
        <f t="shared" si="0"/>
        <v>0.10794512964629473</v>
      </c>
      <c r="P7" s="26">
        <f>100*(O7-MIN(O:O))/(MAX(O:O)-MIN(O:O))</f>
        <v>7.6232276026358834</v>
      </c>
    </row>
    <row r="8" spans="1:16" x14ac:dyDescent="0.25">
      <c r="A8" s="2" t="s">
        <v>109</v>
      </c>
      <c r="B8" s="2" t="s">
        <v>7</v>
      </c>
      <c r="C8" s="2" t="s">
        <v>108</v>
      </c>
      <c r="D8" s="2">
        <v>5</v>
      </c>
      <c r="E8" s="2">
        <v>29</v>
      </c>
      <c r="F8" s="2">
        <v>150</v>
      </c>
      <c r="G8" s="23">
        <v>250</v>
      </c>
      <c r="H8" s="2">
        <v>54</v>
      </c>
      <c r="I8" s="2">
        <v>31</v>
      </c>
      <c r="J8" s="2">
        <f>100*(I8-MIN(I:I))/(MAX(I:I)-MIN(I:I))</f>
        <v>11.151079136690647</v>
      </c>
      <c r="K8" s="2">
        <f>VLOOKUP(C8,城市客流估算模型!B:G,2,FALSE)</f>
        <v>0.36670000000000003</v>
      </c>
      <c r="L8" s="2">
        <f>VLOOKUP(B8,城市客流估算模型!B:G,5,FALSE)</f>
        <v>1373</v>
      </c>
      <c r="M8" s="2">
        <f>IF(VLOOKUP(B8,城市客流估算模型!B:G,3,FALSE)=VLOOKUP('线路信息-单向版本'!C8,城市客流估算模型!B:G,3,FALSE),1.2,1)</f>
        <v>1.2</v>
      </c>
      <c r="N8" s="2">
        <f>IF(VLOOKUP(B8,城市客流估算模型!B:G,4,FALSE)=VLOOKUP('线路信息-单向版本'!C8,城市客流估算模型!B:G,4,FALSE),1.25,1)</f>
        <v>1</v>
      </c>
      <c r="O8" s="2">
        <f t="shared" si="0"/>
        <v>0.10081572784330477</v>
      </c>
      <c r="P8" s="26">
        <f>100*(O8-MIN(O:O))/(MAX(O:O)-MIN(O:O))</f>
        <v>7.1002919756572629</v>
      </c>
    </row>
    <row r="9" spans="1:16" x14ac:dyDescent="0.25">
      <c r="A9" s="2" t="s">
        <v>23</v>
      </c>
      <c r="B9" s="2" t="s">
        <v>24</v>
      </c>
      <c r="C9" s="2" t="s">
        <v>7</v>
      </c>
      <c r="D9" s="2">
        <v>6</v>
      </c>
      <c r="E9" s="2">
        <v>5</v>
      </c>
      <c r="F9" s="2">
        <v>122</v>
      </c>
      <c r="G9" s="2">
        <v>350</v>
      </c>
      <c r="H9" s="2">
        <v>31</v>
      </c>
      <c r="I9" s="2">
        <v>136.5</v>
      </c>
      <c r="J9" s="2">
        <f>100*(I9-MIN(I:I))/(MAX(I:I)-MIN(I:I))</f>
        <v>87.050359712230218</v>
      </c>
      <c r="K9" s="2">
        <f>VLOOKUP(C9,城市客流估算模型!B:G,2,FALSE)</f>
        <v>0.56289999999999996</v>
      </c>
      <c r="L9" s="2">
        <f>VLOOKUP(B9,城市客流估算模型!B:G,5,FALSE)</f>
        <v>2188.6</v>
      </c>
      <c r="M9" s="2">
        <f>IF(VLOOKUP(B9,城市客流估算模型!B:G,3,FALSE)=VLOOKUP('线路信息-单向版本'!C9,城市客流估算模型!B:G,3,FALSE),1.2,1)</f>
        <v>1.2</v>
      </c>
      <c r="N9" s="2">
        <f>IF(VLOOKUP(B9,城市客流估算模型!B:G,4,FALSE)=VLOOKUP('线路信息-单向版本'!C9,城市客流估算模型!B:G,4,FALSE),1.25,1)</f>
        <v>1</v>
      </c>
      <c r="O9" s="2">
        <f t="shared" si="0"/>
        <v>0.68927250741790391</v>
      </c>
      <c r="P9" s="26">
        <f>100*(O9-MIN(O:O))/(MAX(O:O)-MIN(O:O))</f>
        <v>50.263101911212921</v>
      </c>
    </row>
    <row r="10" spans="1:16" x14ac:dyDescent="0.25">
      <c r="A10" s="2" t="s">
        <v>23</v>
      </c>
      <c r="B10" s="2" t="s">
        <v>7</v>
      </c>
      <c r="C10" s="2" t="s">
        <v>11</v>
      </c>
      <c r="D10" s="2">
        <v>5</v>
      </c>
      <c r="E10" s="2">
        <v>7</v>
      </c>
      <c r="F10" s="2">
        <v>284</v>
      </c>
      <c r="G10" s="2">
        <v>350</v>
      </c>
      <c r="H10" s="2">
        <v>57</v>
      </c>
      <c r="I10" s="2">
        <v>150.5</v>
      </c>
      <c r="J10" s="2">
        <f>100*(I10-MIN(I:I))/(MAX(I:I)-MIN(I:I))</f>
        <v>97.122302158273385</v>
      </c>
      <c r="K10" s="2">
        <f>VLOOKUP(C10,城市客流估算模型!B:G,2,FALSE)</f>
        <v>0.4637</v>
      </c>
      <c r="L10" s="2">
        <f>VLOOKUP(B10,城市客流估算模型!B:G,5,FALSE)</f>
        <v>1373</v>
      </c>
      <c r="M10" s="2">
        <f>IF(VLOOKUP(B10,城市客流估算模型!B:G,3,FALSE)=VLOOKUP('线路信息-单向版本'!C10,城市客流估算模型!B:G,3,FALSE),1.2,1)</f>
        <v>1.2</v>
      </c>
      <c r="N10" s="2">
        <f>IF(VLOOKUP(B10,城市客流估算模型!B:G,4,FALSE)=VLOOKUP('线路信息-单向版本'!C10,城市客流估算模型!B:G,4,FALSE),1.25,1)</f>
        <v>1</v>
      </c>
      <c r="O10" s="2">
        <f t="shared" si="0"/>
        <v>0.10922846534079859</v>
      </c>
      <c r="P10" s="26">
        <f>100*(O10-MIN(O:O))/(MAX(O:O)-MIN(O:O))</f>
        <v>7.7173591966425468</v>
      </c>
    </row>
    <row r="11" spans="1:16" x14ac:dyDescent="0.25">
      <c r="A11" s="2" t="s">
        <v>23</v>
      </c>
      <c r="B11" s="2" t="s">
        <v>11</v>
      </c>
      <c r="C11" s="2" t="s">
        <v>25</v>
      </c>
      <c r="D11" s="2">
        <v>7</v>
      </c>
      <c r="E11" s="2">
        <v>8</v>
      </c>
      <c r="F11" s="2">
        <v>286</v>
      </c>
      <c r="G11" s="2">
        <v>350</v>
      </c>
      <c r="H11" s="2">
        <v>56</v>
      </c>
      <c r="I11" s="2">
        <v>153.5</v>
      </c>
      <c r="J11" s="2">
        <f>100*(I11-MIN(I:I))/(MAX(I:I)-MIN(I:I))</f>
        <v>99.280575539568346</v>
      </c>
      <c r="K11" s="2">
        <f>VLOOKUP(C11,城市客流估算模型!B:G,2,FALSE)</f>
        <v>0.35370000000000001</v>
      </c>
      <c r="L11" s="2">
        <f>VLOOKUP(B11,城市客流估算模型!B:G,5,FALSE)</f>
        <v>920.24</v>
      </c>
      <c r="M11" s="2">
        <f>IF(VLOOKUP(B11,城市客流估算模型!B:G,3,FALSE)=VLOOKUP('线路信息-单向版本'!C11,城市客流估算模型!B:G,3,FALSE),1.2,1)</f>
        <v>1</v>
      </c>
      <c r="N11" s="2">
        <f>IF(VLOOKUP(B11,城市客流估算模型!B:G,4,FALSE)=VLOOKUP('线路信息-单向版本'!C11,城市客流估算模型!B:G,4,FALSE),1.25,1)</f>
        <v>1</v>
      </c>
      <c r="O11" s="2">
        <f t="shared" si="0"/>
        <v>3.9081010841271642E-2</v>
      </c>
      <c r="P11" s="26">
        <f>100*(O11-MIN(O:O))/(MAX(O:O)-MIN(O:O))</f>
        <v>2.5721023976386896</v>
      </c>
    </row>
    <row r="12" spans="1:16" x14ac:dyDescent="0.25">
      <c r="A12" s="2" t="s">
        <v>23</v>
      </c>
      <c r="B12" s="2" t="s">
        <v>25</v>
      </c>
      <c r="C12" s="2" t="s">
        <v>110</v>
      </c>
      <c r="D12" s="2">
        <v>8</v>
      </c>
      <c r="E12" s="2">
        <v>9</v>
      </c>
      <c r="F12" s="2">
        <v>156</v>
      </c>
      <c r="G12" s="2">
        <v>350</v>
      </c>
      <c r="H12" s="2">
        <v>33</v>
      </c>
      <c r="I12" s="2">
        <v>154.5</v>
      </c>
      <c r="J12" s="2">
        <f>100*(I12-MIN(I:I))/(MAX(I:I)-MIN(I:I))</f>
        <v>100</v>
      </c>
      <c r="K12" s="2">
        <f>VLOOKUP(C12,城市客流估算模型!B:G,2,FALSE)</f>
        <v>0.24629999999999999</v>
      </c>
      <c r="L12" s="2">
        <f>VLOOKUP(B12,城市客流估算模型!B:G,5,FALSE)</f>
        <v>902.85</v>
      </c>
      <c r="M12" s="2">
        <f>IF(VLOOKUP(B12,城市客流估算模型!B:G,3,FALSE)=VLOOKUP('线路信息-单向版本'!C12,城市客流估算模型!B:G,3,FALSE),1.2,1)</f>
        <v>1.2</v>
      </c>
      <c r="N12" s="2">
        <f>IF(VLOOKUP(B12,城市客流估算模型!B:G,4,FALSE)=VLOOKUP('线路信息-单向版本'!C12,城市客流估算模型!B:G,4,FALSE),1.25,1)</f>
        <v>1</v>
      </c>
      <c r="O12" s="2">
        <f t="shared" si="0"/>
        <v>3.5838173315838009E-2</v>
      </c>
      <c r="P12" s="26">
        <f>100*(O12-MIN(O:O))/(MAX(O:O)-MIN(O:O))</f>
        <v>2.3342429921214909</v>
      </c>
    </row>
    <row r="13" spans="1:16" x14ac:dyDescent="0.25">
      <c r="A13" s="2" t="s">
        <v>23</v>
      </c>
      <c r="B13" s="2" t="s">
        <v>110</v>
      </c>
      <c r="C13" s="2" t="s">
        <v>26</v>
      </c>
      <c r="D13" s="2">
        <v>9</v>
      </c>
      <c r="E13" s="2">
        <v>10</v>
      </c>
      <c r="F13" s="2">
        <v>175</v>
      </c>
      <c r="G13" s="2">
        <v>350</v>
      </c>
      <c r="H13" s="2">
        <v>33</v>
      </c>
      <c r="I13" s="2">
        <v>128.5</v>
      </c>
      <c r="J13" s="2">
        <f>100*(I13-MIN(I:I))/(MAX(I:I)-MIN(I:I))</f>
        <v>81.294964028776974</v>
      </c>
      <c r="K13" s="2">
        <f>VLOOKUP(C13,城市客流估算模型!B:G,2,FALSE)</f>
        <v>0.5635</v>
      </c>
      <c r="L13" s="2">
        <f>VLOOKUP(B13,城市客流估算模型!B:G,5,FALSE)</f>
        <v>331.7</v>
      </c>
      <c r="M13" s="2">
        <f>IF(VLOOKUP(B13,城市客流估算模型!B:G,3,FALSE)=VLOOKUP('线路信息-单向版本'!C13,城市客流估算模型!B:G,3,FALSE),1.2,1)</f>
        <v>1.2</v>
      </c>
      <c r="N13" s="2">
        <f>IF(VLOOKUP(B13,城市客流估算模型!B:G,4,FALSE)=VLOOKUP('线路信息-单向版本'!C13,城市客流估算模型!B:G,4,FALSE),1.25,1)</f>
        <v>1</v>
      </c>
      <c r="O13" s="2">
        <f t="shared" si="0"/>
        <v>0.16673265149228736</v>
      </c>
      <c r="P13" s="26">
        <f>100*(O13-MIN(O:O))/(MAX(O:O)-MIN(O:O))</f>
        <v>11.935242894320076</v>
      </c>
    </row>
    <row r="14" spans="1:16" x14ac:dyDescent="0.25">
      <c r="A14" s="2" t="s">
        <v>23</v>
      </c>
      <c r="B14" s="2" t="s">
        <v>26</v>
      </c>
      <c r="C14" s="2" t="s">
        <v>14</v>
      </c>
      <c r="D14" s="2">
        <v>10</v>
      </c>
      <c r="E14" s="2">
        <v>40</v>
      </c>
      <c r="F14" s="2">
        <v>295</v>
      </c>
      <c r="G14" s="2">
        <v>350</v>
      </c>
      <c r="H14" s="2">
        <v>59</v>
      </c>
      <c r="I14" s="2">
        <v>132</v>
      </c>
      <c r="J14" s="2">
        <f>100*(I14-MIN(I:I))/(MAX(I:I)-MIN(I:I))</f>
        <v>83.812949640287769</v>
      </c>
      <c r="K14" s="2">
        <f>VLOOKUP(C14,城市客流估算模型!B:G,2,FALSE)</f>
        <v>0.77569999999999995</v>
      </c>
      <c r="L14" s="2">
        <f>VLOOKUP(B14,城市客流估算模型!B:G,5,FALSE)</f>
        <v>942.34</v>
      </c>
      <c r="M14" s="2">
        <f>IF(VLOOKUP(B14,城市客流估算模型!B:G,3,FALSE)=VLOOKUP('线路信息-单向版本'!C14,城市客流估算模型!B:G,3,FALSE),1.2,1)</f>
        <v>1.2</v>
      </c>
      <c r="N14" s="2">
        <f>IF(VLOOKUP(B14,城市客流估算模型!B:G,4,FALSE)=VLOOKUP('线路信息-单向版本'!C14,城市客流估算模型!B:G,4,FALSE),1.25,1)</f>
        <v>1</v>
      </c>
      <c r="O14" s="2">
        <f t="shared" si="0"/>
        <v>0.79193900255090954</v>
      </c>
      <c r="P14" s="26">
        <f>100*(O14-MIN(O:O))/(MAX(O:O)-MIN(O:O))</f>
        <v>57.793602994706347</v>
      </c>
    </row>
    <row r="15" spans="1:16" x14ac:dyDescent="0.25">
      <c r="A15" s="2" t="s">
        <v>111</v>
      </c>
      <c r="B15" s="2" t="s">
        <v>110</v>
      </c>
      <c r="C15" s="2" t="s">
        <v>32</v>
      </c>
      <c r="D15" s="2">
        <v>9</v>
      </c>
      <c r="E15" s="2">
        <v>16</v>
      </c>
      <c r="F15" s="2">
        <v>132</v>
      </c>
      <c r="G15" s="2">
        <v>310</v>
      </c>
      <c r="H15" s="2">
        <v>38</v>
      </c>
      <c r="I15" s="2">
        <v>32</v>
      </c>
      <c r="J15" s="2">
        <f>100*(I15-MIN(I:I))/(MAX(I:I)-MIN(I:I))</f>
        <v>11.870503597122303</v>
      </c>
      <c r="K15" s="2">
        <f>VLOOKUP(C15,城市客流估算模型!B:G,2,FALSE)</f>
        <v>0.4395</v>
      </c>
      <c r="L15" s="2">
        <f>VLOOKUP(B15,城市客流估算模型!B:G,5,FALSE)</f>
        <v>331.7</v>
      </c>
      <c r="M15" s="2">
        <f>IF(VLOOKUP(B15,城市客流估算模型!B:G,3,FALSE)=VLOOKUP('线路信息-单向版本'!C15,城市客流估算模型!B:G,3,FALSE),1.2,1)</f>
        <v>1.2</v>
      </c>
      <c r="N15" s="2">
        <f>IF(VLOOKUP(B15,城市客流估算模型!B:G,4,FALSE)=VLOOKUP('线路信息-单向版本'!C15,城市客流估算模型!B:G,4,FALSE),1.25,1)</f>
        <v>1.25</v>
      </c>
      <c r="O15" s="2">
        <f t="shared" si="0"/>
        <v>0.11606086736525456</v>
      </c>
      <c r="P15" s="26">
        <f>100*(O15-MIN(O:O))/(MAX(O:O)-MIN(O:O))</f>
        <v>8.2185101396193421</v>
      </c>
    </row>
    <row r="16" spans="1:16" x14ac:dyDescent="0.25">
      <c r="A16" s="2" t="s">
        <v>66</v>
      </c>
      <c r="B16" s="2" t="s">
        <v>11</v>
      </c>
      <c r="C16" s="2" t="s">
        <v>47</v>
      </c>
      <c r="D16" s="2">
        <v>7</v>
      </c>
      <c r="E16" s="2">
        <v>11</v>
      </c>
      <c r="F16" s="2">
        <v>307</v>
      </c>
      <c r="G16" s="2">
        <v>250</v>
      </c>
      <c r="H16" s="2">
        <v>104</v>
      </c>
      <c r="I16" s="2">
        <v>52.5</v>
      </c>
      <c r="J16" s="2">
        <f>100*(I16-MIN(I:I))/(MAX(I:I)-MIN(I:I))</f>
        <v>26.618705035971225</v>
      </c>
      <c r="K16" s="2">
        <f>VLOOKUP(C16,城市客流估算模型!B:G,2,FALSE)</f>
        <v>0.39079999999999998</v>
      </c>
      <c r="L16" s="2">
        <f>VLOOKUP(B16,城市客流估算模型!B:G,5,FALSE)</f>
        <v>920.24</v>
      </c>
      <c r="M16" s="2">
        <f>IF(VLOOKUP(B16,城市客流估算模型!B:G,3,FALSE)=VLOOKUP('线路信息-单向版本'!C16,城市客流估算模型!B:G,3,FALSE),1.2,1)</f>
        <v>1.2</v>
      </c>
      <c r="N16" s="2">
        <f>IF(VLOOKUP(B16,城市客流估算模型!B:G,4,FALSE)=VLOOKUP('线路信息-单向版本'!C16,城市客流估算模型!B:G,4,FALSE),1.25,1)</f>
        <v>1</v>
      </c>
      <c r="O16" s="2">
        <f t="shared" si="0"/>
        <v>5.0361447941196444E-2</v>
      </c>
      <c r="P16" s="26">
        <f>100*(O16-MIN(O:O))/(MAX(O:O)-MIN(O:O))</f>
        <v>3.3995129729506544</v>
      </c>
    </row>
    <row r="17" spans="1:16" x14ac:dyDescent="0.25">
      <c r="A17" s="2" t="s">
        <v>67</v>
      </c>
      <c r="B17" s="2" t="s">
        <v>47</v>
      </c>
      <c r="C17" s="2" t="s">
        <v>57</v>
      </c>
      <c r="D17" s="2">
        <v>11</v>
      </c>
      <c r="E17" s="2">
        <v>12</v>
      </c>
      <c r="F17" s="2">
        <v>232</v>
      </c>
      <c r="G17" s="2">
        <v>210</v>
      </c>
      <c r="H17" s="2">
        <v>81</v>
      </c>
      <c r="I17" s="2">
        <v>33.5</v>
      </c>
      <c r="J17" s="2">
        <f>100*(I17-MIN(I:I))/(MAX(I:I)-MIN(I:I))</f>
        <v>12.949640287769784</v>
      </c>
      <c r="K17" s="2">
        <f>VLOOKUP(C17,城市客流估算模型!B:G,2,FALSE)</f>
        <v>0.41039999999999999</v>
      </c>
      <c r="L17" s="2">
        <f>VLOOKUP(B17,城市客流估算模型!B:G,5,FALSE)</f>
        <v>1120.47</v>
      </c>
      <c r="M17" s="2">
        <f>IF(VLOOKUP(B17,城市客流估算模型!B:G,3,FALSE)=VLOOKUP('线路信息-单向版本'!C17,城市客流估算模型!B:G,3,FALSE),1.2,1)</f>
        <v>1.2</v>
      </c>
      <c r="N17" s="2">
        <f>IF(VLOOKUP(B17,城市客流估算模型!B:G,4,FALSE)=VLOOKUP('线路信息-单向版本'!C17,城市客流估算模型!B:G,4,FALSE),1.25,1)</f>
        <v>1</v>
      </c>
      <c r="O17" s="2">
        <f t="shared" si="0"/>
        <v>8.2886128370455003E-2</v>
      </c>
      <c r="P17" s="26">
        <f>100*(O17-MIN(O:O))/(MAX(O:O)-MIN(O:O))</f>
        <v>5.7851709317180502</v>
      </c>
    </row>
    <row r="18" spans="1:16" x14ac:dyDescent="0.25">
      <c r="A18" s="2" t="s">
        <v>56</v>
      </c>
      <c r="B18" s="2" t="s">
        <v>57</v>
      </c>
      <c r="C18" s="2" t="s">
        <v>58</v>
      </c>
      <c r="D18" s="2">
        <v>12</v>
      </c>
      <c r="E18" s="2">
        <v>33</v>
      </c>
      <c r="F18" s="2">
        <v>571</v>
      </c>
      <c r="G18" s="2">
        <v>250</v>
      </c>
      <c r="H18" s="2">
        <v>176</v>
      </c>
      <c r="I18" s="2">
        <v>56</v>
      </c>
      <c r="J18" s="2">
        <f>100*(I18-MIN(I:I))/(MAX(I:I)-MIN(I:I))</f>
        <v>29.136690647482013</v>
      </c>
      <c r="K18" s="2">
        <f>VLOOKUP(C18,城市客流估算模型!B:G,2,FALSE)</f>
        <v>0.54620000000000002</v>
      </c>
      <c r="L18" s="2">
        <f>VLOOKUP(B18,城市客流估算模型!B:G,5,FALSE)</f>
        <v>539</v>
      </c>
      <c r="M18" s="2">
        <f>IF(VLOOKUP(B18,城市客流估算模型!B:G,3,FALSE)=VLOOKUP('线路信息-单向版本'!C18,城市客流估算模型!B:G,3,FALSE),1.2,1)</f>
        <v>1</v>
      </c>
      <c r="N18" s="2">
        <f>IF(VLOOKUP(B18,城市客流估算模型!B:G,4,FALSE)=VLOOKUP('线路信息-单向版本'!C18,城市客流估算模型!B:G,4,FALSE),1.25,1)</f>
        <v>1</v>
      </c>
      <c r="O18" s="2">
        <f t="shared" si="0"/>
        <v>5.4369792470040396E-2</v>
      </c>
      <c r="P18" s="26">
        <f>100*(O18-MIN(O:O))/(MAX(O:O)-MIN(O:O))</f>
        <v>3.6935216734363334</v>
      </c>
    </row>
    <row r="19" spans="1:16" x14ac:dyDescent="0.25">
      <c r="A19" s="2" t="s">
        <v>10</v>
      </c>
      <c r="B19" s="2" t="s">
        <v>11</v>
      </c>
      <c r="C19" s="2" t="s">
        <v>9</v>
      </c>
      <c r="D19" s="2">
        <v>7</v>
      </c>
      <c r="E19" s="2">
        <v>13</v>
      </c>
      <c r="F19" s="2">
        <v>329</v>
      </c>
      <c r="G19" s="2">
        <v>310</v>
      </c>
      <c r="H19" s="2">
        <v>84</v>
      </c>
      <c r="I19" s="2">
        <v>59.5</v>
      </c>
      <c r="J19" s="2">
        <f>100*(I19-MIN(I:I))/(MAX(I:I)-MIN(I:I))</f>
        <v>31.654676258992804</v>
      </c>
      <c r="K19" s="2">
        <f>VLOOKUP(C19,城市客流估算模型!B:G,2,FALSE)</f>
        <v>0.49569999999999997</v>
      </c>
      <c r="L19" s="2">
        <f>VLOOKUP(B19,城市客流估算模型!B:G,5,FALSE)</f>
        <v>920.24</v>
      </c>
      <c r="M19" s="2">
        <f>IF(VLOOKUP(B19,城市客流估算模型!B:G,3,FALSE)=VLOOKUP('线路信息-单向版本'!C19,城市客流估算模型!B:G,3,FALSE),1.2,1)</f>
        <v>1</v>
      </c>
      <c r="N19" s="2">
        <f>IF(VLOOKUP(B19,城市客流估算模型!B:G,4,FALSE)=VLOOKUP('线路信息-单向版本'!C19,城市客流估算模型!B:G,4,FALSE),1.25,1)</f>
        <v>1.25</v>
      </c>
      <c r="O19" s="2">
        <f t="shared" si="0"/>
        <v>0.10001109311873864</v>
      </c>
      <c r="P19" s="26">
        <f>100*(O19-MIN(O:O))/(MAX(O:O)-MIN(O:O))</f>
        <v>7.0412726952453628</v>
      </c>
    </row>
    <row r="20" spans="1:16" x14ac:dyDescent="0.25">
      <c r="A20" s="2" t="s">
        <v>8</v>
      </c>
      <c r="B20" s="2" t="s">
        <v>9</v>
      </c>
      <c r="C20" s="2" t="s">
        <v>12</v>
      </c>
      <c r="D20" s="2">
        <v>13</v>
      </c>
      <c r="E20" s="2">
        <v>14</v>
      </c>
      <c r="F20" s="2">
        <v>179</v>
      </c>
      <c r="G20" s="2">
        <v>160</v>
      </c>
      <c r="H20" s="2">
        <v>78</v>
      </c>
      <c r="I20" s="2">
        <v>61.5</v>
      </c>
      <c r="J20" s="2">
        <f>100*(I20-MIN(I:I))/(MAX(I:I)-MIN(I:I))</f>
        <v>33.093525179856115</v>
      </c>
      <c r="K20" s="2">
        <f>VLOOKUP(C20,城市客流估算模型!B:G,2,FALSE)</f>
        <v>0.28299999999999997</v>
      </c>
      <c r="L20" s="2">
        <f>VLOOKUP(B20,城市客流估算模型!B:G,5,FALSE)</f>
        <v>1007.17</v>
      </c>
      <c r="M20" s="2">
        <f>IF(VLOOKUP(B20,城市客流估算模型!B:G,3,FALSE)=VLOOKUP('线路信息-单向版本'!C20,城市客流估算模型!B:G,3,FALSE),1.2,1)</f>
        <v>1.2</v>
      </c>
      <c r="N20" s="2">
        <f>IF(VLOOKUP(B20,城市客流估算模型!B:G,4,FALSE)=VLOOKUP('线路信息-单向版本'!C20,城市客流估算模型!B:G,4,FALSE),1.25,1)</f>
        <v>1</v>
      </c>
      <c r="O20" s="2">
        <f t="shared" si="0"/>
        <v>4.1632582250992541E-2</v>
      </c>
      <c r="P20" s="26">
        <f>100*(O20-MIN(O:O))/(MAX(O:O)-MIN(O:O))</f>
        <v>2.7592580148692316</v>
      </c>
    </row>
    <row r="21" spans="1:16" x14ac:dyDescent="0.25">
      <c r="A21" s="2" t="s">
        <v>8</v>
      </c>
      <c r="B21" s="2" t="s">
        <v>12</v>
      </c>
      <c r="C21" s="2" t="s">
        <v>182</v>
      </c>
      <c r="D21" s="2">
        <v>14</v>
      </c>
      <c r="E21" s="2">
        <v>45</v>
      </c>
      <c r="F21" s="2">
        <v>186</v>
      </c>
      <c r="G21" s="2">
        <v>160</v>
      </c>
      <c r="H21" s="2">
        <v>67</v>
      </c>
      <c r="I21" s="2">
        <v>55</v>
      </c>
      <c r="J21" s="2">
        <f>100*(I21-MIN(I:I))/(MAX(I:I)-MIN(I:I))</f>
        <v>28.417266187050359</v>
      </c>
      <c r="K21" s="2">
        <f>VLOOKUP(C21,城市客流估算模型!B:G,2,FALSE)</f>
        <v>0.29809999999999998</v>
      </c>
      <c r="L21" s="2">
        <f>VLOOKUP(B21,城市客流估算模型!B:G,5,FALSE)</f>
        <v>459.94</v>
      </c>
      <c r="M21" s="2">
        <f>IF(VLOOKUP(B21,城市客流估算模型!B:G,3,FALSE)=VLOOKUP('线路信息-单向版本'!C21,城市客流估算模型!B:G,3,FALSE),1.2,1)</f>
        <v>1.2</v>
      </c>
      <c r="N21" s="2">
        <f>IF(VLOOKUP(B21,城市客流估算模型!B:G,4,FALSE)=VLOOKUP('线路信息-单向版本'!C21,城市客流估算模型!B:G,4,FALSE),1.25,1)</f>
        <v>1.25</v>
      </c>
      <c r="O21" s="2">
        <f t="shared" ref="O21" si="1">POWER(L21*M21*N21,K21)/F21</f>
        <v>3.7733846822033769E-2</v>
      </c>
      <c r="P21" s="26">
        <f>100*(O21-MIN(O:O))/(MAX(O:O)-MIN(O:O))</f>
        <v>2.4732890496874282</v>
      </c>
    </row>
    <row r="22" spans="1:16" ht="43.2" x14ac:dyDescent="0.25">
      <c r="A22" s="24" t="s">
        <v>184</v>
      </c>
      <c r="B22" s="2" t="s">
        <v>182</v>
      </c>
      <c r="C22" s="2" t="s">
        <v>14</v>
      </c>
      <c r="D22" s="2">
        <v>45</v>
      </c>
      <c r="E22" s="2">
        <v>40</v>
      </c>
      <c r="F22" s="2">
        <v>316</v>
      </c>
      <c r="G22" s="23" t="s">
        <v>185</v>
      </c>
      <c r="H22" s="2">
        <v>105</v>
      </c>
      <c r="I22" s="2">
        <v>64.5</v>
      </c>
      <c r="J22" s="2">
        <f>100*(I22-MIN(I:I))/(MAX(I:I)-MIN(I:I))</f>
        <v>35.251798561151077</v>
      </c>
      <c r="K22" s="2">
        <f>VLOOKUP(C22,城市客流估算模型!B:G,2,FALSE)</f>
        <v>0.77569999999999995</v>
      </c>
      <c r="L22" s="2">
        <f>VLOOKUP(B22,城市客流估算模型!B:G,5,FALSE)</f>
        <v>670.96</v>
      </c>
      <c r="M22" s="2">
        <f>IF(VLOOKUP(B22,城市客流估算模型!B:G,3,FALSE)=VLOOKUP('线路信息-单向版本'!C22,城市客流估算模型!B:G,3,FALSE),1.2,1)</f>
        <v>1.2</v>
      </c>
      <c r="N22" s="2">
        <f>IF(VLOOKUP(B22,城市客流估算模型!B:G,4,FALSE)=VLOOKUP('线路信息-单向版本'!C22,城市客流估算模型!B:G,4,FALSE),1.25,1)</f>
        <v>1</v>
      </c>
      <c r="O22" s="2">
        <f t="shared" si="0"/>
        <v>0.56807069484988726</v>
      </c>
      <c r="P22" s="26">
        <f>100*(O22-MIN(O:O))/(MAX(O:O)-MIN(O:O))</f>
        <v>41.373050880617299</v>
      </c>
    </row>
    <row r="23" spans="1:16" x14ac:dyDescent="0.25">
      <c r="A23" s="24" t="s">
        <v>186</v>
      </c>
      <c r="B23" s="2" t="s">
        <v>25</v>
      </c>
      <c r="C23" s="2" t="s">
        <v>182</v>
      </c>
      <c r="D23" s="2">
        <v>8</v>
      </c>
      <c r="E23" s="2">
        <v>45</v>
      </c>
      <c r="F23" s="2">
        <v>313</v>
      </c>
      <c r="G23" s="23">
        <v>250</v>
      </c>
      <c r="H23" s="2">
        <v>91</v>
      </c>
      <c r="I23" s="2">
        <v>49</v>
      </c>
      <c r="J23" s="2">
        <f>100*(I23-MIN(I:I))/(MAX(I:I)-MIN(I:I))</f>
        <v>24.100719424460433</v>
      </c>
      <c r="K23" s="2">
        <f>VLOOKUP(C23,城市客流估算模型!B:G,2,FALSE)</f>
        <v>0.29809999999999998</v>
      </c>
      <c r="L23" s="2">
        <f>VLOOKUP(B23,城市客流估算模型!B:G,5,FALSE)</f>
        <v>902.85</v>
      </c>
      <c r="M23" s="2">
        <f>IF(VLOOKUP(B23,城市客流估算模型!B:G,3,FALSE)=VLOOKUP('线路信息-单向版本'!C23,城市客流估算模型!B:G,3,FALSE),1.2,1)</f>
        <v>1.2</v>
      </c>
      <c r="N23" s="2">
        <f>IF(VLOOKUP(B23,城市客流估算模型!B:G,4,FALSE)=VLOOKUP('线路信息-单向版本'!C23,城市客流估算模型!B:G,4,FALSE),1.25,1)</f>
        <v>1.25</v>
      </c>
      <c r="O23" s="2">
        <f t="shared" ref="O23" si="2">POWER(L23*M23*N23,K23)/F23</f>
        <v>2.741684506693684E-2</v>
      </c>
      <c r="P23" s="26">
        <f>100*(O23-MIN(O:O))/(MAX(O:O)-MIN(O:O))</f>
        <v>1.7165456467446292</v>
      </c>
    </row>
    <row r="24" spans="1:16" x14ac:dyDescent="0.25">
      <c r="A24" s="2" t="s">
        <v>78</v>
      </c>
      <c r="B24" s="2" t="s">
        <v>26</v>
      </c>
      <c r="C24" s="2" t="s">
        <v>104</v>
      </c>
      <c r="D24" s="2">
        <v>10</v>
      </c>
      <c r="E24" s="2">
        <v>15</v>
      </c>
      <c r="F24" s="2">
        <v>85</v>
      </c>
      <c r="G24" s="2">
        <v>250</v>
      </c>
      <c r="H24" s="2">
        <v>29</v>
      </c>
      <c r="I24" s="2">
        <v>46.5</v>
      </c>
      <c r="J24" s="2">
        <f>100*(I24-MIN(I:I))/(MAX(I:I)-MIN(I:I))</f>
        <v>22.302158273381295</v>
      </c>
      <c r="K24" s="2">
        <f>VLOOKUP(C24,城市客流估算模型!B:G,2,FALSE)</f>
        <v>0.30249999999999999</v>
      </c>
      <c r="L24" s="2">
        <f>VLOOKUP(B24,城市客流估算模型!B:G,5,FALSE)</f>
        <v>942.34</v>
      </c>
      <c r="M24" s="2">
        <f>IF(VLOOKUP(B24,城市客流估算模型!B:G,3,FALSE)=VLOOKUP('线路信息-单向版本'!C24,城市客流估算模型!B:G,3,FALSE),1.2,1)</f>
        <v>1.2</v>
      </c>
      <c r="N24" s="2">
        <f>IF(VLOOKUP(B24,城市客流估算模型!B:G,4,FALSE)=VLOOKUP('线路信息-单向版本'!C24,城市客流估算模型!B:G,4,FALSE),1.25,1)</f>
        <v>1</v>
      </c>
      <c r="O24" s="2">
        <f t="shared" si="0"/>
        <v>9.8680469738768581E-2</v>
      </c>
      <c r="P24" s="26">
        <f>100*(O24-MIN(O:O))/(MAX(O:O)-MIN(O:O))</f>
        <v>6.9436725892750095</v>
      </c>
    </row>
    <row r="25" spans="1:16" x14ac:dyDescent="0.25">
      <c r="A25" s="2" t="s">
        <v>78</v>
      </c>
      <c r="B25" s="2" t="s">
        <v>104</v>
      </c>
      <c r="C25" s="2" t="s">
        <v>34</v>
      </c>
      <c r="D25" s="2">
        <v>15</v>
      </c>
      <c r="E25" s="2">
        <v>23</v>
      </c>
      <c r="F25" s="2">
        <v>201</v>
      </c>
      <c r="G25" s="2">
        <v>250</v>
      </c>
      <c r="H25" s="2">
        <v>73</v>
      </c>
      <c r="I25" s="2">
        <v>43.5</v>
      </c>
      <c r="J25" s="2">
        <f>100*(I25-MIN(I:I))/(MAX(I:I)-MIN(I:I))</f>
        <v>20.14388489208633</v>
      </c>
      <c r="K25" s="2">
        <f>VLOOKUP(C25,城市客流估算模型!B:G,2,FALSE)</f>
        <v>0.27289999999999998</v>
      </c>
      <c r="L25" s="2">
        <f>VLOOKUP(B25,城市客流估算模型!B:G,5,FALSE)</f>
        <v>367.2</v>
      </c>
      <c r="M25" s="2">
        <f>IF(VLOOKUP(B25,城市客流估算模型!B:G,3,FALSE)=VLOOKUP('线路信息-单向版本'!C25,城市客流估算模型!B:G,3,FALSE),1.2,1)</f>
        <v>1.2</v>
      </c>
      <c r="N25" s="2">
        <f>IF(VLOOKUP(B25,城市客流估算模型!B:G,4,FALSE)=VLOOKUP('线路信息-单向版本'!C25,城市客流估算模型!B:G,4,FALSE),1.25,1)</f>
        <v>1.25</v>
      </c>
      <c r="O25" s="2">
        <f t="shared" si="0"/>
        <v>2.7849742659512407E-2</v>
      </c>
      <c r="P25" s="26">
        <f>100*(O25-MIN(O:O))/(MAX(O:O)-MIN(O:O))</f>
        <v>1.7482983211269454</v>
      </c>
    </row>
    <row r="26" spans="1:16" x14ac:dyDescent="0.25">
      <c r="A26" s="2" t="s">
        <v>93</v>
      </c>
      <c r="B26" s="2" t="s">
        <v>26</v>
      </c>
      <c r="C26" s="2" t="s">
        <v>16</v>
      </c>
      <c r="D26" s="2">
        <v>10</v>
      </c>
      <c r="E26" s="2">
        <v>17</v>
      </c>
      <c r="F26" s="2">
        <v>256</v>
      </c>
      <c r="G26" s="2">
        <v>310</v>
      </c>
      <c r="H26" s="2">
        <v>61</v>
      </c>
      <c r="I26" s="2">
        <v>137.5</v>
      </c>
      <c r="J26" s="2">
        <f>100*(I26-MIN(I:I))/(MAX(I:I)-MIN(I:I))</f>
        <v>87.769784172661872</v>
      </c>
      <c r="K26" s="2">
        <f>VLOOKUP(C26,城市客流估算模型!B:G,2,FALSE)</f>
        <v>0.63109999999999999</v>
      </c>
      <c r="L26" s="2">
        <f>VLOOKUP(B26,城市客流估算模型!B:G,5,FALSE)</f>
        <v>942.34</v>
      </c>
      <c r="M26" s="2">
        <f>IF(VLOOKUP(B26,城市客流估算模型!B:G,3,FALSE)=VLOOKUP('线路信息-单向版本'!C26,城市客流估算模型!B:G,3,FALSE),1.2,1)</f>
        <v>1.2</v>
      </c>
      <c r="N26" s="2">
        <f>IF(VLOOKUP(B26,城市客流估算模型!B:G,4,FALSE)=VLOOKUP('线路信息-单向版本'!C26,城市客流估算模型!B:G,4,FALSE),1.25,1)</f>
        <v>1</v>
      </c>
      <c r="O26" s="2">
        <f t="shared" si="0"/>
        <v>0.33018227228854546</v>
      </c>
      <c r="P26" s="26">
        <f>100*(O26-MIN(O:O))/(MAX(O:O)-MIN(O:O))</f>
        <v>23.924135131346592</v>
      </c>
    </row>
    <row r="27" spans="1:16" x14ac:dyDescent="0.25">
      <c r="A27" s="2" t="s">
        <v>91</v>
      </c>
      <c r="B27" s="2" t="s">
        <v>32</v>
      </c>
      <c r="C27" s="2" t="s">
        <v>104</v>
      </c>
      <c r="D27" s="2">
        <v>16</v>
      </c>
      <c r="E27" s="2">
        <v>15</v>
      </c>
      <c r="F27" s="2">
        <v>128</v>
      </c>
      <c r="G27" s="2">
        <v>310</v>
      </c>
      <c r="H27" s="2">
        <v>37</v>
      </c>
      <c r="I27" s="2">
        <v>44.5</v>
      </c>
      <c r="J27" s="2">
        <f>100*(I27-MIN(I:I))/(MAX(I:I)-MIN(I:I))</f>
        <v>20.863309352517987</v>
      </c>
      <c r="K27" s="2">
        <f>VLOOKUP(C27,城市客流估算模型!B:G,2,FALSE)</f>
        <v>0.30249999999999999</v>
      </c>
      <c r="L27" s="2">
        <f>VLOOKUP(B27,城市客流估算模型!B:G,5,FALSE)</f>
        <v>946.5</v>
      </c>
      <c r="M27" s="2">
        <f>IF(VLOOKUP(B27,城市客流估算模型!B:G,3,FALSE)=VLOOKUP('线路信息-单向版本'!C27,城市客流估算模型!B:G,3,FALSE),1.2,1)</f>
        <v>1.2</v>
      </c>
      <c r="N27" s="2">
        <f>IF(VLOOKUP(B27,城市客流估算模型!B:G,4,FALSE)=VLOOKUP('线路信息-单向版本'!C27,城市客流估算模型!B:G,4,FALSE),1.25,1)</f>
        <v>1.25</v>
      </c>
      <c r="O27" s="2">
        <f t="shared" si="0"/>
        <v>7.0199516875077222E-2</v>
      </c>
      <c r="P27" s="26">
        <f>100*(O27-MIN(O:O))/(MAX(O:O)-MIN(O:O))</f>
        <v>4.8546186469825692</v>
      </c>
    </row>
    <row r="28" spans="1:16" x14ac:dyDescent="0.25">
      <c r="A28" s="2" t="s">
        <v>91</v>
      </c>
      <c r="B28" s="2" t="s">
        <v>104</v>
      </c>
      <c r="C28" s="2" t="s">
        <v>16</v>
      </c>
      <c r="D28" s="2">
        <v>15</v>
      </c>
      <c r="E28" s="2">
        <v>17</v>
      </c>
      <c r="F28" s="2">
        <v>270</v>
      </c>
      <c r="G28" s="2">
        <v>310</v>
      </c>
      <c r="H28" s="2">
        <v>72</v>
      </c>
      <c r="I28" s="2">
        <v>52</v>
      </c>
      <c r="J28" s="2">
        <f>100*(I28-MIN(I:I))/(MAX(I:I)-MIN(I:I))</f>
        <v>26.258992805755394</v>
      </c>
      <c r="K28" s="2">
        <f>VLOOKUP(C28,城市客流估算模型!B:G,2,FALSE)</f>
        <v>0.63109999999999999</v>
      </c>
      <c r="L28" s="2">
        <f>VLOOKUP(B28,城市客流估算模型!B:G,5,FALSE)</f>
        <v>367.2</v>
      </c>
      <c r="M28" s="2">
        <f>IF(VLOOKUP(B28,城市客流估算模型!B:G,3,FALSE)=VLOOKUP('线路信息-单向版本'!C28,城市客流估算模型!B:G,3,FALSE),1.2,1)</f>
        <v>1.2</v>
      </c>
      <c r="N28" s="2">
        <f>IF(VLOOKUP(B28,城市客流估算模型!B:G,4,FALSE)=VLOOKUP('线路信息-单向版本'!C28,城市客流估算模型!B:G,4,FALSE),1.25,1)</f>
        <v>1</v>
      </c>
      <c r="O28" s="2">
        <f t="shared" si="0"/>
        <v>0.17271004481054988</v>
      </c>
      <c r="P28" s="26">
        <f>100*(O28-MIN(O:O))/(MAX(O:O)-MIN(O:O))</f>
        <v>12.373679667693196</v>
      </c>
    </row>
    <row r="29" spans="1:16" x14ac:dyDescent="0.25">
      <c r="A29" s="2" t="s">
        <v>15</v>
      </c>
      <c r="B29" s="2" t="s">
        <v>16</v>
      </c>
      <c r="C29" s="2" t="s">
        <v>17</v>
      </c>
      <c r="D29" s="2">
        <v>17</v>
      </c>
      <c r="E29" s="2">
        <v>18</v>
      </c>
      <c r="F29" s="2">
        <v>155</v>
      </c>
      <c r="G29" s="2">
        <v>250</v>
      </c>
      <c r="H29" s="2">
        <v>46</v>
      </c>
      <c r="I29" s="2">
        <v>103</v>
      </c>
      <c r="J29" s="2">
        <f>100*(I29-MIN(I:I))/(MAX(I:I)-MIN(I:I))</f>
        <v>62.949640287769782</v>
      </c>
      <c r="K29" s="2">
        <f>VLOOKUP(C29,城市客流估算模型!B:G,2,FALSE)</f>
        <v>0.50490000000000002</v>
      </c>
      <c r="L29" s="2">
        <f>VLOOKUP(B29,城市客流估算模型!B:G,5,FALSE)</f>
        <v>1220.4000000000001</v>
      </c>
      <c r="M29" s="2">
        <f>IF(VLOOKUP(B29,城市客流估算模型!B:G,3,FALSE)=VLOOKUP('线路信息-单向版本'!C29,城市客流估算模型!B:G,3,FALSE),1.2,1)</f>
        <v>1.2</v>
      </c>
      <c r="N29" s="2">
        <f>IF(VLOOKUP(B29,城市客流估算模型!B:G,4,FALSE)=VLOOKUP('线路信息-单向版本'!C29,城市客流估算模型!B:G,4,FALSE),1.25,1)</f>
        <v>1.25</v>
      </c>
      <c r="O29" s="2">
        <f t="shared" si="0"/>
        <v>0.28638597042399111</v>
      </c>
      <c r="P29" s="26">
        <f>100*(O29-MIN(O:O))/(MAX(O:O)-MIN(O:O))</f>
        <v>20.711713218854484</v>
      </c>
    </row>
    <row r="30" spans="1:16" x14ac:dyDescent="0.25">
      <c r="A30" s="2" t="s">
        <v>18</v>
      </c>
      <c r="B30" s="2" t="s">
        <v>17</v>
      </c>
      <c r="C30" s="2" t="s">
        <v>20</v>
      </c>
      <c r="D30" s="2">
        <v>18</v>
      </c>
      <c r="E30" s="2">
        <v>19</v>
      </c>
      <c r="F30" s="2">
        <v>569</v>
      </c>
      <c r="G30" s="2">
        <v>210</v>
      </c>
      <c r="H30" s="2">
        <v>208</v>
      </c>
      <c r="I30" s="2">
        <v>82.5</v>
      </c>
      <c r="J30" s="2">
        <f>100*(I30-MIN(I:I))/(MAX(I:I)-MIN(I:I))</f>
        <v>48.201438848920866</v>
      </c>
      <c r="K30" s="2">
        <f>VLOOKUP(C30,城市客流估算模型!B:G,2,FALSE)</f>
        <v>0.43669999999999998</v>
      </c>
      <c r="L30" s="2">
        <f>VLOOKUP(B30,城市客流估算模型!B:G,5,FALSE)</f>
        <v>940.43</v>
      </c>
      <c r="M30" s="2">
        <f>IF(VLOOKUP(B30,城市客流估算模型!B:G,3,FALSE)=VLOOKUP('线路信息-单向版本'!C30,城市客流估算模型!B:G,3,FALSE),1.2,1)</f>
        <v>1</v>
      </c>
      <c r="N30" s="2">
        <f>IF(VLOOKUP(B30,城市客流估算模型!B:G,4,FALSE)=VLOOKUP('线路信息-单向版本'!C30,城市客流估算模型!B:G,4,FALSE),1.25,1)</f>
        <v>1</v>
      </c>
      <c r="O30" s="2">
        <f t="shared" si="0"/>
        <v>3.4941327850802881E-2</v>
      </c>
      <c r="P30" s="26">
        <f>100*(O30-MIN(O:O))/(MAX(O:O)-MIN(O:O))</f>
        <v>2.2684601314382298</v>
      </c>
    </row>
    <row r="31" spans="1:16" x14ac:dyDescent="0.25">
      <c r="A31" s="2" t="s">
        <v>18</v>
      </c>
      <c r="B31" s="2" t="s">
        <v>20</v>
      </c>
      <c r="C31" s="2" t="s">
        <v>21</v>
      </c>
      <c r="D31" s="2">
        <v>19</v>
      </c>
      <c r="E31" s="2">
        <v>20</v>
      </c>
      <c r="F31" s="2">
        <v>226</v>
      </c>
      <c r="G31" s="2">
        <v>210</v>
      </c>
      <c r="H31" s="2">
        <v>79</v>
      </c>
      <c r="I31" s="2">
        <v>121.5</v>
      </c>
      <c r="J31" s="2">
        <f>100*(I31-MIN(I:I))/(MAX(I:I)-MIN(I:I))</f>
        <v>76.258992805755398</v>
      </c>
      <c r="K31" s="2">
        <f>VLOOKUP(C31,城市客流估算模型!B:G,2,FALSE)</f>
        <v>0.4824</v>
      </c>
      <c r="L31" s="2">
        <f>VLOOKUP(B31,城市客流估算模型!B:G,5,FALSE)</f>
        <v>842</v>
      </c>
      <c r="M31" s="2">
        <f>IF(VLOOKUP(B31,城市客流估算模型!B:G,3,FALSE)=VLOOKUP('线路信息-单向版本'!C31,城市客流估算模型!B:G,3,FALSE),1.2,1)</f>
        <v>1.2</v>
      </c>
      <c r="N31" s="2">
        <f>IF(VLOOKUP(B31,城市客流估算模型!B:G,4,FALSE)=VLOOKUP('线路信息-单向版本'!C31,城市客流估算模型!B:G,4,FALSE),1.25,1)</f>
        <v>1.25</v>
      </c>
      <c r="O31" s="2">
        <f t="shared" si="0"/>
        <v>0.13867830893458957</v>
      </c>
      <c r="P31" s="26">
        <f>100*(O31-MIN(O:O))/(MAX(O:O)-MIN(O:O))</f>
        <v>9.8774804592262804</v>
      </c>
    </row>
    <row r="32" spans="1:16" x14ac:dyDescent="0.25">
      <c r="A32" s="2" t="s">
        <v>18</v>
      </c>
      <c r="B32" s="2" t="s">
        <v>21</v>
      </c>
      <c r="C32" s="2" t="s">
        <v>22</v>
      </c>
      <c r="D32" s="2">
        <v>20</v>
      </c>
      <c r="E32" s="2">
        <v>27</v>
      </c>
      <c r="F32" s="2">
        <v>514</v>
      </c>
      <c r="G32" s="2">
        <v>250</v>
      </c>
      <c r="H32" s="2">
        <v>151</v>
      </c>
      <c r="I32" s="2">
        <v>122.5</v>
      </c>
      <c r="J32" s="2">
        <f>100*(I32-MIN(I:I))/(MAX(I:I)-MIN(I:I))</f>
        <v>76.978417266187051</v>
      </c>
      <c r="K32" s="2">
        <f>VLOOKUP(C32,城市客流估算模型!B:G,2,FALSE)</f>
        <v>0.62150000000000005</v>
      </c>
      <c r="L32" s="2">
        <f>VLOOKUP(B32,城市客流估算模型!B:G,5,FALSE)</f>
        <v>528</v>
      </c>
      <c r="M32" s="2">
        <f>IF(VLOOKUP(B32,城市客流估算模型!B:G,3,FALSE)=VLOOKUP('线路信息-单向版本'!C32,城市客流估算模型!B:G,3,FALSE),1.2,1)</f>
        <v>1.2</v>
      </c>
      <c r="N32" s="2">
        <f>IF(VLOOKUP(B32,城市客流估算模型!B:G,4,FALSE)=VLOOKUP('线路信息-单向版本'!C32,城市客流估算模型!B:G,4,FALSE),1.25,1)</f>
        <v>1</v>
      </c>
      <c r="O32" s="2">
        <f t="shared" si="0"/>
        <v>0.10724202557147722</v>
      </c>
      <c r="P32" s="26">
        <f>100*(O32-MIN(O:O))/(MAX(O:O)-MIN(O:O))</f>
        <v>7.5716555100036906</v>
      </c>
    </row>
    <row r="33" spans="1:16" x14ac:dyDescent="0.25">
      <c r="A33" s="2" t="s">
        <v>105</v>
      </c>
      <c r="B33" s="2" t="s">
        <v>37</v>
      </c>
      <c r="C33" s="2" t="s">
        <v>20</v>
      </c>
      <c r="D33" s="2">
        <v>21</v>
      </c>
      <c r="E33" s="2">
        <v>19</v>
      </c>
      <c r="F33" s="2">
        <v>547</v>
      </c>
      <c r="G33" s="2">
        <v>210</v>
      </c>
      <c r="H33" s="2">
        <v>198</v>
      </c>
      <c r="I33" s="2">
        <v>32.5</v>
      </c>
      <c r="J33" s="2">
        <f>100*(I33-MIN(I:I))/(MAX(I:I)-MIN(I:I))</f>
        <v>12.23021582733813</v>
      </c>
      <c r="K33" s="2">
        <f>VLOOKUP(C33,城市客流估算模型!B:G,2,FALSE)</f>
        <v>0.43669999999999998</v>
      </c>
      <c r="L33" s="2">
        <f>VLOOKUP(B33,城市客流估算模型!B:G,5,FALSE)</f>
        <v>643.75</v>
      </c>
      <c r="M33" s="2">
        <f>IF(VLOOKUP(B33,城市客流估算模型!B:G,3,FALSE)=VLOOKUP('线路信息-单向版本'!C33,城市客流估算模型!B:G,3,FALSE),1.2,1)</f>
        <v>1</v>
      </c>
      <c r="N33" s="2">
        <f>IF(VLOOKUP(B33,城市客流估算模型!B:G,4,FALSE)=VLOOKUP('线路信息-单向版本'!C33,城市客流估算模型!B:G,4,FALSE),1.25,1)</f>
        <v>1</v>
      </c>
      <c r="O33" s="2">
        <f t="shared" si="0"/>
        <v>3.0802040905164821E-2</v>
      </c>
      <c r="P33" s="26">
        <f>100*(O33-MIN(O:O))/(MAX(O:O)-MIN(O:O))</f>
        <v>1.9648469147930592</v>
      </c>
    </row>
    <row r="34" spans="1:16" x14ac:dyDescent="0.25">
      <c r="A34" s="2" t="s">
        <v>89</v>
      </c>
      <c r="B34" s="2" t="s">
        <v>21</v>
      </c>
      <c r="C34" s="2" t="s">
        <v>39</v>
      </c>
      <c r="D34" s="2">
        <v>20</v>
      </c>
      <c r="E34" s="2">
        <v>25</v>
      </c>
      <c r="F34" s="2">
        <v>427</v>
      </c>
      <c r="G34" s="2">
        <v>210</v>
      </c>
      <c r="H34" s="2">
        <v>167</v>
      </c>
      <c r="I34" s="2">
        <v>92</v>
      </c>
      <c r="J34" s="2">
        <f>100*(I34-MIN(I:I))/(MAX(I:I)-MIN(I:I))</f>
        <v>55.035971223021583</v>
      </c>
      <c r="K34" s="2">
        <f>VLOOKUP(C34,城市客流估算模型!B:G,2,FALSE)</f>
        <v>0.33360000000000001</v>
      </c>
      <c r="L34" s="2">
        <f>VLOOKUP(B34,城市客流估算模型!B:G,5,FALSE)</f>
        <v>528</v>
      </c>
      <c r="M34" s="2">
        <f>IF(VLOOKUP(B34,城市客流估算模型!B:G,3,FALSE)=VLOOKUP('线路信息-单向版本'!C34,城市客流估算模型!B:G,3,FALSE),1.2,1)</f>
        <v>1.2</v>
      </c>
      <c r="N34" s="2">
        <f>IF(VLOOKUP(B34,城市客流估算模型!B:G,4,FALSE)=VLOOKUP('线路信息-单向版本'!C34,城市客流估算模型!B:G,4,FALSE),1.25,1)</f>
        <v>1</v>
      </c>
      <c r="O34" s="2">
        <f t="shared" si="0"/>
        <v>2.014919339052143E-2</v>
      </c>
      <c r="P34" s="26">
        <f>100*(O34-MIN(O:O))/(MAX(O:O)-MIN(O:O))</f>
        <v>1.1834695078076085</v>
      </c>
    </row>
    <row r="35" spans="1:16" x14ac:dyDescent="0.25">
      <c r="A35" s="2" t="s">
        <v>29</v>
      </c>
      <c r="B35" s="2" t="s">
        <v>31</v>
      </c>
      <c r="C35" s="2" t="s">
        <v>32</v>
      </c>
      <c r="D35" s="2">
        <v>22</v>
      </c>
      <c r="E35" s="2">
        <v>16</v>
      </c>
      <c r="F35" s="2">
        <v>420</v>
      </c>
      <c r="G35" s="2">
        <v>310</v>
      </c>
      <c r="H35" s="2">
        <v>121</v>
      </c>
      <c r="I35" s="2">
        <v>80</v>
      </c>
      <c r="J35" s="2">
        <f>100*(I35-MIN(I:I))/(MAX(I:I)-MIN(I:I))</f>
        <v>46.402877697841724</v>
      </c>
      <c r="K35" s="2">
        <f>VLOOKUP(C35,城市客流估算模型!B:G,2,FALSE)</f>
        <v>0.4395</v>
      </c>
      <c r="L35" s="2">
        <f>VLOOKUP(B35,城市客流估算模型!B:G,5,FALSE)</f>
        <v>781.68</v>
      </c>
      <c r="M35" s="2">
        <f>IF(VLOOKUP(B35,城市客流估算模型!B:G,3,FALSE)=VLOOKUP('线路信息-单向版本'!C35,城市客流估算模型!B:G,3,FALSE),1.2,1)</f>
        <v>1</v>
      </c>
      <c r="N35" s="2">
        <f>IF(VLOOKUP(B35,城市客流估算模型!B:G,4,FALSE)=VLOOKUP('线路信息-单向版本'!C35,城市客流估算模型!B:G,4,FALSE),1.25,1)</f>
        <v>1</v>
      </c>
      <c r="O35" s="2">
        <f t="shared" si="0"/>
        <v>4.4487392873493715E-2</v>
      </c>
      <c r="P35" s="26">
        <f>100*(O35-MIN(O:O))/(MAX(O:O)-MIN(O:O))</f>
        <v>2.9686559733566869</v>
      </c>
    </row>
    <row r="36" spans="1:16" x14ac:dyDescent="0.25">
      <c r="A36" s="2" t="s">
        <v>29</v>
      </c>
      <c r="B36" s="2" t="s">
        <v>32</v>
      </c>
      <c r="C36" s="2" t="s">
        <v>34</v>
      </c>
      <c r="D36" s="2">
        <v>16</v>
      </c>
      <c r="E36" s="2">
        <v>23</v>
      </c>
      <c r="F36" s="2">
        <v>162</v>
      </c>
      <c r="G36" s="2">
        <v>310</v>
      </c>
      <c r="H36" s="2">
        <v>49</v>
      </c>
      <c r="I36" s="2">
        <v>22.5</v>
      </c>
      <c r="J36" s="2">
        <f>100*(I36-MIN(I:I))/(MAX(I:I)-MIN(I:I))</f>
        <v>5.0359712230215825</v>
      </c>
      <c r="K36" s="2">
        <f>VLOOKUP(C36,城市客流估算模型!B:G,2,FALSE)</f>
        <v>0.27289999999999998</v>
      </c>
      <c r="L36" s="2">
        <f>VLOOKUP(B36,城市客流估算模型!B:G,5,FALSE)</f>
        <v>946.5</v>
      </c>
      <c r="M36" s="2">
        <f>IF(VLOOKUP(B36,城市客流估算模型!B:G,3,FALSE)=VLOOKUP('线路信息-单向版本'!C36,城市客流估算模型!B:G,3,FALSE),1.2,1)</f>
        <v>1.2</v>
      </c>
      <c r="N36" s="2">
        <f>IF(VLOOKUP(B36,城市客流估算模型!B:G,4,FALSE)=VLOOKUP('线路信息-单向版本'!C36,城市客流估算模型!B:G,4,FALSE),1.25,1)</f>
        <v>1.25</v>
      </c>
      <c r="O36" s="2">
        <f t="shared" si="0"/>
        <v>4.4742846162126947E-2</v>
      </c>
      <c r="P36" s="26">
        <f>100*(O36-MIN(O:O))/(MAX(O:O)-MIN(O:O))</f>
        <v>2.9873932572616488</v>
      </c>
    </row>
    <row r="37" spans="1:16" x14ac:dyDescent="0.25">
      <c r="A37" s="2" t="s">
        <v>29</v>
      </c>
      <c r="B37" s="2" t="s">
        <v>34</v>
      </c>
      <c r="C37" s="2" t="s">
        <v>35</v>
      </c>
      <c r="D37" s="2">
        <v>23</v>
      </c>
      <c r="E37" s="2">
        <v>24</v>
      </c>
      <c r="F37" s="2">
        <v>168</v>
      </c>
      <c r="G37" s="2">
        <v>310</v>
      </c>
      <c r="H37" s="2">
        <v>42</v>
      </c>
      <c r="I37" s="2">
        <v>21.5</v>
      </c>
      <c r="J37" s="2">
        <f>100*(I37-MIN(I:I))/(MAX(I:I)-MIN(I:I))</f>
        <v>4.3165467625899279</v>
      </c>
      <c r="K37" s="2">
        <f>VLOOKUP(C37,城市客流估算模型!B:G,2,FALSE)</f>
        <v>0.32390000000000002</v>
      </c>
      <c r="L37" s="2">
        <f>VLOOKUP(B37,城市客流估算模型!B:G,5,FALSE)</f>
        <v>416.53</v>
      </c>
      <c r="M37" s="2">
        <f>IF(VLOOKUP(B37,城市客流估算模型!B:G,3,FALSE)=VLOOKUP('线路信息-单向版本'!C37,城市客流估算模型!B:G,3,FALSE),1.2,1)</f>
        <v>1</v>
      </c>
      <c r="N37" s="2">
        <f>IF(VLOOKUP(B37,城市客流估算模型!B:G,4,FALSE)=VLOOKUP('线路信息-单向版本'!C37,城市客流估算模型!B:G,4,FALSE),1.25,1)</f>
        <v>1</v>
      </c>
      <c r="O37" s="2">
        <f t="shared" si="0"/>
        <v>4.1994667829583297E-2</v>
      </c>
      <c r="P37" s="26">
        <f>100*(O37-MIN(O:O))/(MAX(O:O)-MIN(O:O))</f>
        <v>2.7858166875731412</v>
      </c>
    </row>
    <row r="38" spans="1:16" x14ac:dyDescent="0.25">
      <c r="A38" s="2" t="s">
        <v>36</v>
      </c>
      <c r="B38" s="2" t="s">
        <v>35</v>
      </c>
      <c r="C38" s="2" t="s">
        <v>37</v>
      </c>
      <c r="D38" s="2">
        <v>24</v>
      </c>
      <c r="E38" s="2">
        <v>21</v>
      </c>
      <c r="F38" s="2">
        <v>123</v>
      </c>
      <c r="G38" s="2">
        <v>210</v>
      </c>
      <c r="H38" s="2">
        <v>42</v>
      </c>
      <c r="I38" s="2">
        <v>90</v>
      </c>
      <c r="J38" s="2">
        <f>100*(I38-MIN(I:I))/(MAX(I:I)-MIN(I:I))</f>
        <v>53.597122302158276</v>
      </c>
      <c r="K38" s="2">
        <f>VLOOKUP(C38,城市客流估算模型!B:G,2,FALSE)</f>
        <v>0.42809999999999998</v>
      </c>
      <c r="L38" s="2">
        <f>VLOOKUP(B38,城市客流估算模型!B:G,5,FALSE)</f>
        <v>456.07</v>
      </c>
      <c r="M38" s="2">
        <f>IF(VLOOKUP(B38,城市客流估算模型!B:G,3,FALSE)=VLOOKUP('线路信息-单向版本'!C38,城市客流估算模型!B:G,3,FALSE),1.2,1)</f>
        <v>1.2</v>
      </c>
      <c r="N38" s="2">
        <f>IF(VLOOKUP(B38,城市客流估算模型!B:G,4,FALSE)=VLOOKUP('线路信息-单向版本'!C38,城市客流估算模型!B:G,4,FALSE),1.25,1)</f>
        <v>1.25</v>
      </c>
      <c r="O38" s="2">
        <f t="shared" si="0"/>
        <v>0.13298753741778746</v>
      </c>
      <c r="P38" s="26">
        <f>100*(O38-MIN(O:O))/(MAX(O:O)-MIN(O:O))</f>
        <v>9.4600671539637062</v>
      </c>
    </row>
    <row r="39" spans="1:16" x14ac:dyDescent="0.25">
      <c r="A39" s="2" t="s">
        <v>29</v>
      </c>
      <c r="B39" s="2" t="s">
        <v>37</v>
      </c>
      <c r="C39" s="2" t="s">
        <v>39</v>
      </c>
      <c r="D39" s="2">
        <v>21</v>
      </c>
      <c r="E39" s="2">
        <v>25</v>
      </c>
      <c r="F39" s="2">
        <v>414</v>
      </c>
      <c r="G39" s="2">
        <v>310</v>
      </c>
      <c r="H39" s="2">
        <v>94</v>
      </c>
      <c r="I39" s="2">
        <v>55.5</v>
      </c>
      <c r="J39" s="2">
        <f>100*(I39-MIN(I:I))/(MAX(I:I)-MIN(I:I))</f>
        <v>28.776978417266186</v>
      </c>
      <c r="K39" s="2">
        <f>VLOOKUP(C39,城市客流估算模型!B:G,2,FALSE)</f>
        <v>0.33360000000000001</v>
      </c>
      <c r="L39" s="2">
        <f>VLOOKUP(B39,城市客流估算模型!B:G,5,FALSE)</f>
        <v>643.75</v>
      </c>
      <c r="M39" s="2">
        <f>IF(VLOOKUP(B39,城市客流估算模型!B:G,3,FALSE)=VLOOKUP('线路信息-单向版本'!C39,城市客流估算模型!B:G,3,FALSE),1.2,1)</f>
        <v>1</v>
      </c>
      <c r="N39" s="2">
        <f>IF(VLOOKUP(B39,城市客流估算模型!B:G,4,FALSE)=VLOOKUP('线路信息-单向版本'!C39,城市客流估算模型!B:G,4,FALSE),1.25,1)</f>
        <v>1.25</v>
      </c>
      <c r="O39" s="2">
        <f t="shared" si="0"/>
        <v>2.2506963734919352E-2</v>
      </c>
      <c r="P39" s="26">
        <f>100*(O39-MIN(O:O))/(MAX(O:O)-MIN(O:O))</f>
        <v>1.3564099798682858</v>
      </c>
    </row>
    <row r="40" spans="1:16" x14ac:dyDescent="0.25">
      <c r="A40" s="2" t="s">
        <v>29</v>
      </c>
      <c r="B40" s="2" t="s">
        <v>39</v>
      </c>
      <c r="C40" s="2" t="s">
        <v>22</v>
      </c>
      <c r="D40" s="2">
        <v>25</v>
      </c>
      <c r="E40" s="2">
        <v>27</v>
      </c>
      <c r="F40" s="2">
        <v>438</v>
      </c>
      <c r="G40" s="2">
        <v>310</v>
      </c>
      <c r="H40" s="2">
        <v>109</v>
      </c>
      <c r="I40" s="2">
        <v>53</v>
      </c>
      <c r="J40" s="2">
        <f>100*(I40-MIN(I:I))/(MAX(I:I)-MIN(I:I))</f>
        <v>26.978417266187051</v>
      </c>
      <c r="K40" s="2">
        <f>VLOOKUP(C40,城市客流估算模型!B:G,2,FALSE)</f>
        <v>0.62150000000000005</v>
      </c>
      <c r="L40" s="2">
        <f>VLOOKUP(B40,城市客流估算模型!B:G,5,FALSE)</f>
        <v>897</v>
      </c>
      <c r="M40" s="2">
        <f>IF(VLOOKUP(B40,城市客流估算模型!B:G,3,FALSE)=VLOOKUP('线路信息-单向版本'!C40,城市客流估算模型!B:G,3,FALSE),1.2,1)</f>
        <v>1.2</v>
      </c>
      <c r="N40" s="2">
        <f>IF(VLOOKUP(B40,城市客流估算模型!B:G,4,FALSE)=VLOOKUP('线路信息-单向版本'!C40,城市客流估算模型!B:G,4,FALSE),1.25,1)</f>
        <v>1</v>
      </c>
      <c r="O40" s="2">
        <f t="shared" si="0"/>
        <v>0.17494338974567381</v>
      </c>
      <c r="P40" s="26">
        <f>100*(O40-MIN(O:O))/(MAX(O:O)-MIN(O:O))</f>
        <v>12.537493640615688</v>
      </c>
    </row>
    <row r="41" spans="1:16" x14ac:dyDescent="0.25">
      <c r="A41" s="2" t="s">
        <v>80</v>
      </c>
      <c r="B41" s="2" t="s">
        <v>35</v>
      </c>
      <c r="C41" s="2" t="s">
        <v>49</v>
      </c>
      <c r="D41" s="2">
        <v>24</v>
      </c>
      <c r="E41" s="2">
        <v>31</v>
      </c>
      <c r="F41" s="2">
        <v>210</v>
      </c>
      <c r="G41" s="2">
        <v>250</v>
      </c>
      <c r="H41" s="2">
        <v>66</v>
      </c>
      <c r="I41" s="2">
        <v>56.5</v>
      </c>
      <c r="J41" s="2">
        <f>100*(I41-MIN(I:I))/(MAX(I:I)-MIN(I:I))</f>
        <v>29.496402877697843</v>
      </c>
      <c r="K41" s="2">
        <f>VLOOKUP(C41,城市客流估算模型!B:G,2,FALSE)</f>
        <v>0.58350000000000002</v>
      </c>
      <c r="L41" s="2">
        <f>VLOOKUP(B41,城市客流估算模型!B:G,5,FALSE)</f>
        <v>456.07</v>
      </c>
      <c r="M41" s="2">
        <f>IF(VLOOKUP(B41,城市客流估算模型!B:G,3,FALSE)=VLOOKUP('线路信息-单向版本'!C41,城市客流估算模型!B:G,3,FALSE),1.2,1)</f>
        <v>1.2</v>
      </c>
      <c r="N41" s="2">
        <f>IF(VLOOKUP(B41,城市客流估算模型!B:G,4,FALSE)=VLOOKUP('线路信息-单向版本'!C41,城市客流估算模型!B:G,4,FALSE),1.25,1)</f>
        <v>1</v>
      </c>
      <c r="O41" s="2">
        <f t="shared" si="0"/>
        <v>0.18859398871603433</v>
      </c>
      <c r="P41" s="26">
        <f>100*(O41-MIN(O:O))/(MAX(O:O)-MIN(O:O))</f>
        <v>13.538753596002898</v>
      </c>
    </row>
    <row r="42" spans="1:16" x14ac:dyDescent="0.25">
      <c r="A42" s="2" t="s">
        <v>53</v>
      </c>
      <c r="B42" s="2" t="s">
        <v>52</v>
      </c>
      <c r="C42" s="2" t="s">
        <v>22</v>
      </c>
      <c r="D42" s="2">
        <v>26</v>
      </c>
      <c r="E42" s="2">
        <v>27</v>
      </c>
      <c r="F42" s="2">
        <v>102</v>
      </c>
      <c r="G42" s="2">
        <v>310</v>
      </c>
      <c r="H42" s="2">
        <v>29</v>
      </c>
      <c r="I42" s="2">
        <v>140.5</v>
      </c>
      <c r="J42" s="2">
        <f>100*(I42-MIN(I:I))/(MAX(I:I)-MIN(I:I))</f>
        <v>89.928057553956833</v>
      </c>
      <c r="K42" s="2">
        <f>VLOOKUP(C42,城市客流估算模型!B:G,2,FALSE)</f>
        <v>0.62150000000000005</v>
      </c>
      <c r="L42" s="2">
        <f>VLOOKUP(B42,城市客流估算模型!B:G,5,FALSE)</f>
        <v>1881.06</v>
      </c>
      <c r="M42" s="2">
        <f>IF(VLOOKUP(B42,城市客流估算模型!B:G,3,FALSE)=VLOOKUP('线路信息-单向版本'!C42,城市客流估算模型!B:G,3,FALSE),1.2,1)</f>
        <v>1.2</v>
      </c>
      <c r="N42" s="2">
        <f>IF(VLOOKUP(B42,城市客流估算模型!B:G,4,FALSE)=VLOOKUP('线路信息-单向版本'!C42,城市客流估算模型!B:G,4,FALSE),1.25,1)</f>
        <v>1.25</v>
      </c>
      <c r="O42" s="2">
        <f t="shared" si="0"/>
        <v>1.3673566015502452</v>
      </c>
      <c r="P42" s="26">
        <f>100*(O42-MIN(O:O))/(MAX(O:O)-MIN(O:O))</f>
        <v>100</v>
      </c>
    </row>
    <row r="43" spans="1:16" x14ac:dyDescent="0.25">
      <c r="A43" s="2" t="s">
        <v>41</v>
      </c>
      <c r="B43" s="2" t="s">
        <v>32</v>
      </c>
      <c r="C43" s="2" t="s">
        <v>42</v>
      </c>
      <c r="D43" s="2">
        <v>16</v>
      </c>
      <c r="E43" s="2">
        <v>28</v>
      </c>
      <c r="F43" s="2">
        <v>468</v>
      </c>
      <c r="G43" s="2">
        <v>310</v>
      </c>
      <c r="H43" s="2">
        <v>118</v>
      </c>
      <c r="I43" s="2">
        <v>76.5</v>
      </c>
      <c r="J43" s="2">
        <f>100*(I43-MIN(I:I))/(MAX(I:I)-MIN(I:I))</f>
        <v>43.884892086330936</v>
      </c>
      <c r="K43" s="2">
        <f>VLOOKUP(C43,城市客流估算模型!B:G,2,FALSE)</f>
        <v>0.28439999999999999</v>
      </c>
      <c r="L43" s="2">
        <f>VLOOKUP(B43,城市客流估算模型!B:G,5,FALSE)</f>
        <v>946.5</v>
      </c>
      <c r="M43" s="2">
        <f>IF(VLOOKUP(B43,城市客流估算模型!B:G,3,FALSE)=VLOOKUP('线路信息-单向版本'!C43,城市客流估算模型!B:G,3,FALSE),1.2,1)</f>
        <v>1</v>
      </c>
      <c r="N43" s="2">
        <f>IF(VLOOKUP(B43,城市客流估算模型!B:G,4,FALSE)=VLOOKUP('线路信息-单向版本'!C43,城市客流估算模型!B:G,4,FALSE),1.25,1)</f>
        <v>1</v>
      </c>
      <c r="O43" s="2">
        <f t="shared" si="0"/>
        <v>1.5002472894042211E-2</v>
      </c>
      <c r="P43" s="26">
        <f>100*(O43-MIN(O:O))/(MAX(O:O)-MIN(O:O))</f>
        <v>0.80596188738125651</v>
      </c>
    </row>
    <row r="44" spans="1:16" x14ac:dyDescent="0.25">
      <c r="A44" s="2" t="s">
        <v>41</v>
      </c>
      <c r="B44" s="2" t="s">
        <v>42</v>
      </c>
      <c r="C44" s="2" t="s">
        <v>20</v>
      </c>
      <c r="D44" s="2">
        <v>28</v>
      </c>
      <c r="E44" s="2">
        <v>19</v>
      </c>
      <c r="F44" s="2">
        <v>340</v>
      </c>
      <c r="G44" s="2">
        <v>310</v>
      </c>
      <c r="H44" s="2">
        <v>87</v>
      </c>
      <c r="I44" s="2">
        <v>60</v>
      </c>
      <c r="J44" s="2">
        <f>100*(I44-MIN(I:I))/(MAX(I:I)-MIN(I:I))</f>
        <v>32.014388489208635</v>
      </c>
      <c r="K44" s="2">
        <f>VLOOKUP(C44,城市客流估算模型!B:G,2,FALSE)</f>
        <v>0.43669999999999998</v>
      </c>
      <c r="L44" s="2">
        <f>VLOOKUP(B44,城市客流估算模型!B:G,5,FALSE)</f>
        <v>649.11</v>
      </c>
      <c r="M44" s="2">
        <f>IF(VLOOKUP(B44,城市客流估算模型!B:G,3,FALSE)=VLOOKUP('线路信息-单向版本'!C44,城市客流估算模型!B:G,3,FALSE),1.2,1)</f>
        <v>1</v>
      </c>
      <c r="N44" s="2">
        <f>IF(VLOOKUP(B44,城市客流估算模型!B:G,4,FALSE)=VLOOKUP('线路信息-单向版本'!C44,城市客流估算模型!B:G,4,FALSE),1.25,1)</f>
        <v>1</v>
      </c>
      <c r="O44" s="2">
        <f t="shared" si="0"/>
        <v>4.9734812441187201E-2</v>
      </c>
      <c r="P44" s="26">
        <f>100*(O44-MIN(O:O))/(MAX(O:O)-MIN(O:O))</f>
        <v>3.3535497859765426</v>
      </c>
    </row>
    <row r="45" spans="1:16" x14ac:dyDescent="0.25">
      <c r="A45" s="2" t="s">
        <v>46</v>
      </c>
      <c r="B45" s="2" t="s">
        <v>24</v>
      </c>
      <c r="C45" s="2" t="s">
        <v>108</v>
      </c>
      <c r="D45" s="2">
        <v>6</v>
      </c>
      <c r="E45" s="2">
        <v>29</v>
      </c>
      <c r="F45" s="2">
        <v>139</v>
      </c>
      <c r="G45" s="2">
        <v>310</v>
      </c>
      <c r="H45" s="2">
        <v>38</v>
      </c>
      <c r="I45" s="2">
        <v>108</v>
      </c>
      <c r="J45" s="2">
        <f>100*(I45-MIN(I:I))/(MAX(I:I)-MIN(I:I))</f>
        <v>66.546762589928051</v>
      </c>
      <c r="K45" s="2">
        <f>VLOOKUP(C45,城市客流估算模型!B:G,2,FALSE)</f>
        <v>0.36670000000000003</v>
      </c>
      <c r="L45" s="2">
        <f>VLOOKUP(B45,城市客流估算模型!B:G,5,FALSE)</f>
        <v>2188.6</v>
      </c>
      <c r="M45" s="2">
        <f>IF(VLOOKUP(B45,城市客流估算模型!B:G,3,FALSE)=VLOOKUP('线路信息-单向版本'!C45,城市客流估算模型!B:G,3,FALSE),1.2,1)</f>
        <v>1.2</v>
      </c>
      <c r="N45" s="2">
        <f>IF(VLOOKUP(B45,城市客流估算模型!B:G,4,FALSE)=VLOOKUP('线路信息-单向版本'!C45,城市客流估算模型!B:G,4,FALSE),1.25,1)</f>
        <v>1</v>
      </c>
      <c r="O45" s="2">
        <f t="shared" si="0"/>
        <v>0.12908030403753101</v>
      </c>
      <c r="P45" s="26">
        <f>100*(O45-MIN(O:O))/(MAX(O:O)-MIN(O:O))</f>
        <v>9.1734748712003338</v>
      </c>
    </row>
    <row r="46" spans="1:16" x14ac:dyDescent="0.25">
      <c r="A46" s="2" t="s">
        <v>46</v>
      </c>
      <c r="B46" s="2" t="s">
        <v>108</v>
      </c>
      <c r="C46" s="2" t="s">
        <v>47</v>
      </c>
      <c r="D46" s="2">
        <v>29</v>
      </c>
      <c r="E46" s="2">
        <v>11</v>
      </c>
      <c r="F46" s="2">
        <v>142</v>
      </c>
      <c r="G46" s="2">
        <v>310</v>
      </c>
      <c r="H46" s="2">
        <v>29</v>
      </c>
      <c r="I46" s="2">
        <v>137</v>
      </c>
      <c r="J46" s="2">
        <f>100*(I46-MIN(I:I))/(MAX(I:I)-MIN(I:I))</f>
        <v>87.410071942446038</v>
      </c>
      <c r="K46" s="2">
        <f>VLOOKUP(C46,城市客流估算模型!B:G,2,FALSE)</f>
        <v>0.39079999999999998</v>
      </c>
      <c r="L46" s="2">
        <f>VLOOKUP(B46,城市客流估算模型!B:G,5,FALSE)</f>
        <v>1143.7</v>
      </c>
      <c r="M46" s="2">
        <f>IF(VLOOKUP(B46,城市客流估算模型!B:G,3,FALSE)=VLOOKUP('线路信息-单向版本'!C46,城市客流估算模型!B:G,3,FALSE),1.2,1)</f>
        <v>1.2</v>
      </c>
      <c r="N46" s="2">
        <f>IF(VLOOKUP(B46,城市客流估算模型!B:G,4,FALSE)=VLOOKUP('线路信息-单向版本'!C46,城市客流估算模型!B:G,4,FALSE),1.25,1)</f>
        <v>1.25</v>
      </c>
      <c r="O46" s="2">
        <f t="shared" si="0"/>
        <v>0.12933512780843198</v>
      </c>
      <c r="P46" s="26">
        <f>100*(O46-MIN(O:O))/(MAX(O:O)-MIN(O:O))</f>
        <v>9.1921659805090083</v>
      </c>
    </row>
    <row r="47" spans="1:16" x14ac:dyDescent="0.25">
      <c r="A47" s="2" t="s">
        <v>46</v>
      </c>
      <c r="B47" s="2" t="s">
        <v>47</v>
      </c>
      <c r="C47" s="2" t="s">
        <v>48</v>
      </c>
      <c r="D47" s="2">
        <v>11</v>
      </c>
      <c r="E47" s="2">
        <v>30</v>
      </c>
      <c r="F47" s="2">
        <v>412</v>
      </c>
      <c r="G47" s="2">
        <v>310</v>
      </c>
      <c r="H47" s="2">
        <v>81</v>
      </c>
      <c r="I47" s="2">
        <v>119</v>
      </c>
      <c r="J47" s="2">
        <f>100*(I47-MIN(I:I))/(MAX(I:I)-MIN(I:I))</f>
        <v>74.460431654676256</v>
      </c>
      <c r="K47" s="2">
        <f>VLOOKUP(C47,城市客流估算模型!B:G,2,FALSE)</f>
        <v>0.48159999999999997</v>
      </c>
      <c r="L47" s="2">
        <f>VLOOKUP(B47,城市客流估算模型!B:G,5,FALSE)</f>
        <v>1120.47</v>
      </c>
      <c r="M47" s="2">
        <f>IF(VLOOKUP(B47,城市客流估算模型!B:G,3,FALSE)=VLOOKUP('线路信息-单向版本'!C47,城市客流估算模型!B:G,3,FALSE),1.2,1)</f>
        <v>1</v>
      </c>
      <c r="N47" s="2">
        <f>IF(VLOOKUP(B47,城市客流估算模型!B:G,4,FALSE)=VLOOKUP('线路信息-单向版本'!C47,城市客流估算模型!B:G,4,FALSE),1.25,1)</f>
        <v>1</v>
      </c>
      <c r="O47" s="2">
        <f t="shared" si="0"/>
        <v>7.1399297077291007E-2</v>
      </c>
      <c r="P47" s="26">
        <f>100*(O47-MIN(O:O))/(MAX(O:O)-MIN(O:O))</f>
        <v>4.9426215158934053</v>
      </c>
    </row>
    <row r="48" spans="1:16" x14ac:dyDescent="0.25">
      <c r="A48" s="2" t="s">
        <v>46</v>
      </c>
      <c r="B48" s="2" t="s">
        <v>48</v>
      </c>
      <c r="C48" s="2" t="s">
        <v>49</v>
      </c>
      <c r="D48" s="2">
        <v>30</v>
      </c>
      <c r="E48" s="2">
        <v>31</v>
      </c>
      <c r="F48" s="2">
        <v>536</v>
      </c>
      <c r="G48" s="2">
        <v>310</v>
      </c>
      <c r="H48" s="2">
        <v>103</v>
      </c>
      <c r="I48" s="2">
        <v>94</v>
      </c>
      <c r="J48" s="2">
        <f>100*(I48-MIN(I:I))/(MAX(I:I)-MIN(I:I))</f>
        <v>56.474820143884891</v>
      </c>
      <c r="K48" s="2">
        <f>VLOOKUP(C48,城市客流估算模型!B:G,2,FALSE)</f>
        <v>0.58350000000000002</v>
      </c>
      <c r="L48" s="2">
        <f>VLOOKUP(B48,城市客流估算模型!B:G,5,FALSE)</f>
        <v>1260.06</v>
      </c>
      <c r="M48" s="2">
        <f>IF(VLOOKUP(B48,城市客流估算模型!B:G,3,FALSE)=VLOOKUP('线路信息-单向版本'!C48,城市客流估算模型!B:G,3,FALSE),1.2,1)</f>
        <v>1.2</v>
      </c>
      <c r="N48" s="2">
        <f>IF(VLOOKUP(B48,城市客流估算模型!B:G,4,FALSE)=VLOOKUP('线路信息-单向版本'!C48,城市客流估算模型!B:G,4,FALSE),1.25,1)</f>
        <v>1</v>
      </c>
      <c r="O48" s="2">
        <f t="shared" si="0"/>
        <v>0.13369517909403442</v>
      </c>
      <c r="P48" s="26">
        <f>100*(O48-MIN(O:O))/(MAX(O:O)-MIN(O:O))</f>
        <v>9.5119720758449802</v>
      </c>
    </row>
    <row r="49" spans="1:16" x14ac:dyDescent="0.25">
      <c r="A49" s="2" t="s">
        <v>46</v>
      </c>
      <c r="B49" s="2" t="s">
        <v>49</v>
      </c>
      <c r="C49" s="2" t="s">
        <v>50</v>
      </c>
      <c r="D49" s="2">
        <v>31</v>
      </c>
      <c r="E49" s="2">
        <v>32</v>
      </c>
      <c r="F49" s="2">
        <v>362</v>
      </c>
      <c r="G49" s="2">
        <v>310</v>
      </c>
      <c r="H49" s="2">
        <v>77</v>
      </c>
      <c r="I49" s="2">
        <v>112.5</v>
      </c>
      <c r="J49" s="2">
        <f>100*(I49-MIN(I:I))/(MAX(I:I)-MIN(I:I))</f>
        <v>69.7841726618705</v>
      </c>
      <c r="K49" s="2">
        <f>VLOOKUP(C49,城市客流估算模型!B:G,2,FALSE)</f>
        <v>0.50190000000000001</v>
      </c>
      <c r="L49" s="2">
        <f>VLOOKUP(B49,城市客流估算模型!B:G,5,FALSE)</f>
        <v>1364.89</v>
      </c>
      <c r="M49" s="2">
        <f>IF(VLOOKUP(B49,城市客流估算模型!B:G,3,FALSE)=VLOOKUP('线路信息-单向版本'!C49,城市客流估算模型!B:G,3,FALSE),1.2,1)</f>
        <v>1.2</v>
      </c>
      <c r="N49" s="2">
        <f>IF(VLOOKUP(B49,城市客流估算模型!B:G,4,FALSE)=VLOOKUP('线路信息-单向版本'!C49,城市客流估算模型!B:G,4,FALSE),1.25,1)</f>
        <v>1</v>
      </c>
      <c r="O49" s="2">
        <f t="shared" si="0"/>
        <v>0.11338040613757779</v>
      </c>
      <c r="P49" s="26">
        <f>100*(O49-MIN(O:O))/(MAX(O:O)-MIN(O:O))</f>
        <v>8.0219005626280175</v>
      </c>
    </row>
    <row r="50" spans="1:16" x14ac:dyDescent="0.25">
      <c r="A50" s="2" t="s">
        <v>46</v>
      </c>
      <c r="B50" s="2" t="s">
        <v>50</v>
      </c>
      <c r="C50" s="2" t="s">
        <v>52</v>
      </c>
      <c r="D50" s="2">
        <v>32</v>
      </c>
      <c r="E50" s="2">
        <v>26</v>
      </c>
      <c r="F50" s="2">
        <v>707</v>
      </c>
      <c r="G50" s="2">
        <v>310</v>
      </c>
      <c r="H50" s="2">
        <v>140</v>
      </c>
      <c r="I50" s="2">
        <v>138</v>
      </c>
      <c r="J50" s="2">
        <f>100*(I50-MIN(I:I))/(MAX(I:I)-MIN(I:I))</f>
        <v>88.129496402877692</v>
      </c>
      <c r="K50" s="2">
        <f>VLOOKUP(C50,城市客流估算模型!B:G,2,FALSE)</f>
        <v>0.60609999999999997</v>
      </c>
      <c r="L50" s="2">
        <f>VLOOKUP(B50,城市客流估算模型!B:G,5,FALSE)</f>
        <v>1023.93</v>
      </c>
      <c r="M50" s="2">
        <f>IF(VLOOKUP(B50,城市客流估算模型!B:G,3,FALSE)=VLOOKUP('线路信息-单向版本'!C50,城市客流估算模型!B:G,3,FALSE),1.2,1)</f>
        <v>1</v>
      </c>
      <c r="N50" s="2">
        <f>IF(VLOOKUP(B50,城市客流估算模型!B:G,4,FALSE)=VLOOKUP('线路信息-单向版本'!C50,城市客流估算模型!B:G,4,FALSE),1.25,1)</f>
        <v>1</v>
      </c>
      <c r="O50" s="2">
        <f t="shared" si="0"/>
        <v>9.4429001044573663E-2</v>
      </c>
      <c r="P50" s="26">
        <f>100*(O50-MIN(O:O))/(MAX(O:O)-MIN(O:O))</f>
        <v>6.6318309357092922</v>
      </c>
    </row>
    <row r="51" spans="1:16" x14ac:dyDescent="0.25">
      <c r="A51" s="2" t="s">
        <v>70</v>
      </c>
      <c r="B51" s="2" t="s">
        <v>12</v>
      </c>
      <c r="C51" s="2" t="s">
        <v>25</v>
      </c>
      <c r="D51" s="2">
        <v>14</v>
      </c>
      <c r="E51" s="2">
        <v>8</v>
      </c>
      <c r="F51" s="2">
        <v>185</v>
      </c>
      <c r="G51" s="2">
        <v>310</v>
      </c>
      <c r="H51" s="2">
        <v>46</v>
      </c>
      <c r="I51" s="2">
        <v>24</v>
      </c>
      <c r="J51" s="2">
        <f>100*(I51-MIN(I:I))/(MAX(I:I)-MIN(I:I))</f>
        <v>6.1151079136690649</v>
      </c>
      <c r="K51" s="2">
        <f>VLOOKUP(C51,城市客流估算模型!B:G,2,FALSE)</f>
        <v>0.35370000000000001</v>
      </c>
      <c r="L51" s="2">
        <f>VLOOKUP(B51,城市客流估算模型!B:G,5,FALSE)</f>
        <v>459.94</v>
      </c>
      <c r="M51" s="2">
        <f>IF(VLOOKUP(B51,城市客流估算模型!B:G,3,FALSE)=VLOOKUP('线路信息-单向版本'!C51,城市客流估算模型!B:G,3,FALSE),1.2,1)</f>
        <v>1.2</v>
      </c>
      <c r="N51" s="2">
        <f>IF(VLOOKUP(B51,城市客流估算模型!B:G,4,FALSE)=VLOOKUP('线路信息-单向版本'!C51,城市客流估算模型!B:G,4,FALSE),1.25,1)</f>
        <v>1.25</v>
      </c>
      <c r="O51" s="2">
        <f t="shared" si="0"/>
        <v>5.456437155751432E-2</v>
      </c>
      <c r="P51" s="26">
        <f>100*(O51-MIN(O:O))/(MAX(O:O)-MIN(O:O))</f>
        <v>3.7077938858767143</v>
      </c>
    </row>
    <row r="52" spans="1:16" x14ac:dyDescent="0.25">
      <c r="A52" s="2" t="s">
        <v>69</v>
      </c>
      <c r="B52" s="2" t="s">
        <v>25</v>
      </c>
      <c r="C52" s="2" t="s">
        <v>31</v>
      </c>
      <c r="D52" s="2">
        <v>8</v>
      </c>
      <c r="E52" s="2">
        <v>22</v>
      </c>
      <c r="F52" s="2">
        <v>170</v>
      </c>
      <c r="G52" s="2">
        <v>310</v>
      </c>
      <c r="H52" s="2">
        <v>44</v>
      </c>
      <c r="I52" s="2">
        <v>66</v>
      </c>
      <c r="J52" s="2">
        <f>100*(I52-MIN(I:I))/(MAX(I:I)-MIN(I:I))</f>
        <v>36.330935251798564</v>
      </c>
      <c r="K52" s="2">
        <f>VLOOKUP(C52,城市客流估算模型!B:G,2,FALSE)</f>
        <v>0.25019999999999998</v>
      </c>
      <c r="L52" s="2">
        <f>VLOOKUP(B52,城市客流估算模型!B:G,5,FALSE)</f>
        <v>902.85</v>
      </c>
      <c r="M52" s="2">
        <f>IF(VLOOKUP(B52,城市客流估算模型!B:G,3,FALSE)=VLOOKUP('线路信息-单向版本'!C52,城市客流估算模型!B:G,3,FALSE),1.2,1)</f>
        <v>1</v>
      </c>
      <c r="N52" s="2">
        <f>IF(VLOOKUP(B52,城市客流估算模型!B:G,4,FALSE)=VLOOKUP('线路信息-单向版本'!C52,城市客流估算模型!B:G,4,FALSE),1.25,1)</f>
        <v>1</v>
      </c>
      <c r="O52" s="2">
        <f t="shared" si="0"/>
        <v>3.2288368592596178E-2</v>
      </c>
      <c r="P52" s="26">
        <f>100*(O52-MIN(O:O))/(MAX(O:O)-MIN(O:O))</f>
        <v>2.0738678007805249</v>
      </c>
    </row>
    <row r="53" spans="1:16" x14ac:dyDescent="0.25">
      <c r="A53" s="2" t="s">
        <v>69</v>
      </c>
      <c r="B53" s="2" t="s">
        <v>31</v>
      </c>
      <c r="C53" s="2" t="s">
        <v>48</v>
      </c>
      <c r="D53" s="2">
        <v>22</v>
      </c>
      <c r="E53" s="2">
        <v>30</v>
      </c>
      <c r="F53" s="2">
        <v>190</v>
      </c>
      <c r="G53" s="2">
        <v>310</v>
      </c>
      <c r="H53" s="2">
        <v>49</v>
      </c>
      <c r="I53" s="2">
        <v>81</v>
      </c>
      <c r="J53" s="2">
        <f>100*(I53-MIN(I:I))/(MAX(I:I)-MIN(I:I))</f>
        <v>47.122302158273378</v>
      </c>
      <c r="K53" s="2">
        <f>VLOOKUP(C53,城市客流估算模型!B:G,2,FALSE)</f>
        <v>0.48159999999999997</v>
      </c>
      <c r="L53" s="2">
        <f>VLOOKUP(B53,城市客流估算模型!B:G,5,FALSE)</f>
        <v>781.68</v>
      </c>
      <c r="M53" s="2">
        <f>IF(VLOOKUP(B53,城市客流估算模型!B:G,3,FALSE)=VLOOKUP('线路信息-单向版本'!C53,城市客流估算模型!B:G,3,FALSE),1.2,1)</f>
        <v>1.2</v>
      </c>
      <c r="N53" s="2">
        <f>IF(VLOOKUP(B53,城市客流估算模型!B:G,4,FALSE)=VLOOKUP('线路信息-单向版本'!C53,城市客流估算模型!B:G,4,FALSE),1.25,1)</f>
        <v>1.25</v>
      </c>
      <c r="O53" s="2">
        <f t="shared" si="0"/>
        <v>0.15824671957590827</v>
      </c>
      <c r="P53" s="26">
        <f>100*(O53-MIN(O:O))/(MAX(O:O)-MIN(O:O))</f>
        <v>11.312806924260354</v>
      </c>
    </row>
    <row r="54" spans="1:16" x14ac:dyDescent="0.25">
      <c r="A54" s="2" t="s">
        <v>69</v>
      </c>
      <c r="B54" s="2" t="s">
        <v>48</v>
      </c>
      <c r="C54" s="2" t="s">
        <v>58</v>
      </c>
      <c r="D54" s="2">
        <v>30</v>
      </c>
      <c r="E54" s="2">
        <v>33</v>
      </c>
      <c r="F54" s="2">
        <v>523</v>
      </c>
      <c r="G54" s="2">
        <v>310</v>
      </c>
      <c r="H54" s="2">
        <v>107</v>
      </c>
      <c r="I54" s="2">
        <v>112.5</v>
      </c>
      <c r="J54" s="2">
        <f>100*(I54-MIN(I:I))/(MAX(I:I)-MIN(I:I))</f>
        <v>69.7841726618705</v>
      </c>
      <c r="K54" s="2">
        <f>VLOOKUP(C54,城市客流估算模型!B:G,2,FALSE)</f>
        <v>0.54620000000000002</v>
      </c>
      <c r="L54" s="2">
        <f>VLOOKUP(B54,城市客流估算模型!B:G,5,FALSE)</f>
        <v>1260.06</v>
      </c>
      <c r="M54" s="2">
        <f>IF(VLOOKUP(B54,城市客流估算模型!B:G,3,FALSE)=VLOOKUP('线路信息-单向版本'!C54,城市客流估算模型!B:G,3,FALSE),1.2,1)</f>
        <v>1</v>
      </c>
      <c r="N54" s="2">
        <f>IF(VLOOKUP(B54,城市客流估算模型!B:G,4,FALSE)=VLOOKUP('线路信息-单向版本'!C54,城市客流估算模型!B:G,4,FALSE),1.25,1)</f>
        <v>1</v>
      </c>
      <c r="O54" s="2">
        <f t="shared" si="0"/>
        <v>9.4391306730533711E-2</v>
      </c>
      <c r="P54" s="26">
        <f>100*(O54-MIN(O:O))/(MAX(O:O)-MIN(O:O))</f>
        <v>6.6290660894724383</v>
      </c>
    </row>
    <row r="55" spans="1:16" x14ac:dyDescent="0.25">
      <c r="A55" s="2" t="s">
        <v>69</v>
      </c>
      <c r="B55" s="2" t="s">
        <v>58</v>
      </c>
      <c r="C55" s="2" t="s">
        <v>71</v>
      </c>
      <c r="D55" s="2">
        <v>33</v>
      </c>
      <c r="E55" s="2">
        <v>34</v>
      </c>
      <c r="F55" s="2">
        <v>568</v>
      </c>
      <c r="G55" s="2">
        <v>250</v>
      </c>
      <c r="H55" s="2">
        <v>148</v>
      </c>
      <c r="I55" s="2">
        <v>71</v>
      </c>
      <c r="J55" s="2">
        <f>100*(I55-MIN(I:I))/(MAX(I:I)-MIN(I:I))</f>
        <v>39.928057553956833</v>
      </c>
      <c r="K55" s="2">
        <f>VLOOKUP(C55,城市客流估算模型!B:G,2,FALSE)</f>
        <v>0.3785</v>
      </c>
      <c r="L55" s="2">
        <f>VLOOKUP(B55,城市客流估算模型!B:G,5,FALSE)</f>
        <v>1316.3</v>
      </c>
      <c r="M55" s="2">
        <f>IF(VLOOKUP(B55,城市客流估算模型!B:G,3,FALSE)=VLOOKUP('线路信息-单向版本'!C55,城市客流估算模型!B:G,3,FALSE),1.2,1)</f>
        <v>1.2</v>
      </c>
      <c r="N55" s="2">
        <f>IF(VLOOKUP(B55,城市客流估算模型!B:G,4,FALSE)=VLOOKUP('线路信息-单向版本'!C55,城市客流估算模型!B:G,4,FALSE),1.25,1)</f>
        <v>1</v>
      </c>
      <c r="O55" s="2">
        <f t="shared" si="0"/>
        <v>2.8595493006355333E-2</v>
      </c>
      <c r="P55" s="26">
        <f>100*(O55-MIN(O:O))/(MAX(O:O)-MIN(O:O))</f>
        <v>1.8029984819500147</v>
      </c>
    </row>
    <row r="56" spans="1:16" x14ac:dyDescent="0.25">
      <c r="A56" s="2" t="s">
        <v>72</v>
      </c>
      <c r="B56" s="2" t="s">
        <v>71</v>
      </c>
      <c r="C56" s="2" t="s">
        <v>74</v>
      </c>
      <c r="D56" s="2">
        <v>34</v>
      </c>
      <c r="E56" s="2">
        <v>43</v>
      </c>
      <c r="F56" s="2">
        <v>1786</v>
      </c>
      <c r="G56" s="2">
        <v>210</v>
      </c>
      <c r="H56" s="2">
        <v>720</v>
      </c>
      <c r="I56" s="2">
        <v>15.5</v>
      </c>
      <c r="J56" s="2">
        <f>100*(I56-MIN(I:I))/(MAX(I:I)-MIN(I:I))</f>
        <v>0</v>
      </c>
      <c r="K56" s="2">
        <f>VLOOKUP(C56,城市客流估算模型!B:G,2,FALSE)</f>
        <v>0.31440000000000001</v>
      </c>
      <c r="L56" s="2">
        <f>VLOOKUP(B56,城市客流估算模型!B:G,5,FALSE)</f>
        <v>438.43</v>
      </c>
      <c r="M56" s="2">
        <f>IF(VLOOKUP(B56,城市客流估算模型!B:G,3,FALSE)=VLOOKUP('线路信息-单向版本'!C56,城市客流估算模型!B:G,3,FALSE),1.2,1)</f>
        <v>1.2</v>
      </c>
      <c r="N56" s="2">
        <f>IF(VLOOKUP(B56,城市客流估算模型!B:G,4,FALSE)=VLOOKUP('线路信息-单向版本'!C56,城市客流估算模型!B:G,4,FALSE),1.25,1)</f>
        <v>1</v>
      </c>
      <c r="O56" s="2">
        <f t="shared" si="0"/>
        <v>4.0144547966024114E-3</v>
      </c>
      <c r="P56" s="26">
        <f>100*(O56-MIN(O:O))/(MAX(O:O)-MIN(O:O))</f>
        <v>0</v>
      </c>
    </row>
    <row r="57" spans="1:16" x14ac:dyDescent="0.25">
      <c r="A57" s="2" t="s">
        <v>77</v>
      </c>
      <c r="B57" s="2" t="s">
        <v>26</v>
      </c>
      <c r="C57" s="2" t="s">
        <v>32</v>
      </c>
      <c r="D57" s="2">
        <v>10</v>
      </c>
      <c r="E57" s="2">
        <v>16</v>
      </c>
      <c r="F57" s="2">
        <v>157</v>
      </c>
      <c r="G57" s="2">
        <v>250</v>
      </c>
      <c r="H57" s="2">
        <v>48</v>
      </c>
      <c r="I57" s="2">
        <v>119.5</v>
      </c>
      <c r="J57" s="2">
        <f>100*(I57-MIN(I:I))/(MAX(I:I)-MIN(I:I))</f>
        <v>74.82014388489209</v>
      </c>
      <c r="K57" s="2">
        <f>VLOOKUP(C57,城市客流估算模型!B:G,2,FALSE)</f>
        <v>0.4395</v>
      </c>
      <c r="L57" s="2">
        <f>VLOOKUP(B57,城市客流估算模型!B:G,5,FALSE)</f>
        <v>942.34</v>
      </c>
      <c r="M57" s="2">
        <f>IF(VLOOKUP(B57,城市客流估算模型!B:G,3,FALSE)=VLOOKUP('线路信息-单向版本'!C57,城市客流估算模型!B:G,3,FALSE),1.2,1)</f>
        <v>1.2</v>
      </c>
      <c r="N57" s="2">
        <f>IF(VLOOKUP(B57,城市客流估算模型!B:G,4,FALSE)=VLOOKUP('线路信息-单向版本'!C57,城市客流估算模型!B:G,4,FALSE),1.25,1)</f>
        <v>1</v>
      </c>
      <c r="O57" s="2">
        <f t="shared" si="0"/>
        <v>0.13997960283702093</v>
      </c>
      <c r="P57" s="26">
        <f>100*(O57-MIN(O:O))/(MAX(O:O)-MIN(O:O))</f>
        <v>9.9729292726829737</v>
      </c>
    </row>
    <row r="58" spans="1:16" x14ac:dyDescent="0.25">
      <c r="A58" s="2" t="s">
        <v>77</v>
      </c>
      <c r="B58" s="2" t="s">
        <v>32</v>
      </c>
      <c r="C58" s="2" t="s">
        <v>49</v>
      </c>
      <c r="D58" s="2">
        <v>16</v>
      </c>
      <c r="E58" s="2">
        <v>31</v>
      </c>
      <c r="F58" s="2">
        <v>355</v>
      </c>
      <c r="G58" s="2">
        <v>250</v>
      </c>
      <c r="H58" s="2">
        <v>96</v>
      </c>
      <c r="I58" s="2">
        <v>79</v>
      </c>
      <c r="J58" s="2">
        <f>100*(I58-MIN(I:I))/(MAX(I:I)-MIN(I:I))</f>
        <v>45.68345323741007</v>
      </c>
      <c r="K58" s="2">
        <f>VLOOKUP(C58,城市客流估算模型!B:G,2,FALSE)</f>
        <v>0.58350000000000002</v>
      </c>
      <c r="L58" s="2">
        <f>VLOOKUP(B58,城市客流估算模型!B:G,5,FALSE)</f>
        <v>946.5</v>
      </c>
      <c r="M58" s="2">
        <f>IF(VLOOKUP(B58,城市客流估算模型!B:G,3,FALSE)=VLOOKUP('线路信息-单向版本'!C58,城市客流估算模型!B:G,3,FALSE),1.2,1)</f>
        <v>1</v>
      </c>
      <c r="N58" s="2">
        <f>IF(VLOOKUP(B58,城市客流估算模型!B:G,4,FALSE)=VLOOKUP('线路信息-单向版本'!C58,城市客流估算模型!B:G,4,FALSE),1.25,1)</f>
        <v>1</v>
      </c>
      <c r="O58" s="2">
        <f t="shared" si="0"/>
        <v>0.15358118978552607</v>
      </c>
      <c r="P58" s="26">
        <f>100*(O58-MIN(O:O))/(MAX(O:O)-MIN(O:O))</f>
        <v>10.970594237482375</v>
      </c>
    </row>
    <row r="59" spans="1:16" x14ac:dyDescent="0.25">
      <c r="A59" s="2" t="s">
        <v>77</v>
      </c>
      <c r="B59" s="2" t="s">
        <v>49</v>
      </c>
      <c r="C59" s="2" t="s">
        <v>79</v>
      </c>
      <c r="D59" s="2">
        <v>31</v>
      </c>
      <c r="E59" s="2">
        <v>35</v>
      </c>
      <c r="F59" s="2">
        <v>845</v>
      </c>
      <c r="G59" s="2">
        <v>210</v>
      </c>
      <c r="H59" s="2">
        <v>354</v>
      </c>
      <c r="I59" s="2">
        <v>95</v>
      </c>
      <c r="J59" s="2">
        <f>100*(I59-MIN(I:I))/(MAX(I:I)-MIN(I:I))</f>
        <v>57.194244604316545</v>
      </c>
      <c r="K59" s="2">
        <f>VLOOKUP(C59,城市客流估算模型!B:G,2,FALSE)</f>
        <v>0.6089</v>
      </c>
      <c r="L59" s="2">
        <f>VLOOKUP(B59,城市客流估算模型!B:G,5,FALSE)</f>
        <v>1364.89</v>
      </c>
      <c r="M59" s="2">
        <f>IF(VLOOKUP(B59,城市客流估算模型!B:G,3,FALSE)=VLOOKUP('线路信息-单向版本'!C59,城市客流估算模型!B:G,3,FALSE),1.2,1)</f>
        <v>1</v>
      </c>
      <c r="N59" s="2">
        <f>IF(VLOOKUP(B59,城市客流估算模型!B:G,4,FALSE)=VLOOKUP('线路信息-单向版本'!C59,城市客流估算模型!B:G,4,FALSE),1.25,1)</f>
        <v>1</v>
      </c>
      <c r="O59" s="2">
        <f t="shared" si="0"/>
        <v>9.5963096082370775E-2</v>
      </c>
      <c r="P59" s="26">
        <f>100*(O59-MIN(O:O))/(MAX(O:O)-MIN(O:O))</f>
        <v>6.7443555166774711</v>
      </c>
    </row>
    <row r="60" spans="1:16" x14ac:dyDescent="0.25">
      <c r="A60" s="2" t="s">
        <v>106</v>
      </c>
      <c r="B60" s="2" t="s">
        <v>79</v>
      </c>
      <c r="C60" s="2" t="s">
        <v>60</v>
      </c>
      <c r="D60" s="2">
        <v>35</v>
      </c>
      <c r="E60" s="2">
        <v>36</v>
      </c>
      <c r="F60" s="2">
        <v>302</v>
      </c>
      <c r="G60" s="2">
        <v>350</v>
      </c>
      <c r="H60" s="2">
        <v>77</v>
      </c>
      <c r="I60" s="2">
        <v>92.5</v>
      </c>
      <c r="J60" s="2">
        <f>100*(I60-MIN(I:I))/(MAX(I:I)-MIN(I:I))</f>
        <v>55.39568345323741</v>
      </c>
      <c r="K60" s="2">
        <f>VLOOKUP(C60,城市客流估算模型!B:G,2,FALSE)</f>
        <v>0.59940000000000004</v>
      </c>
      <c r="L60" s="2">
        <f>VLOOKUP(B60,城市客流估算模型!B:G,5,FALSE)</f>
        <v>2112.23</v>
      </c>
      <c r="M60" s="2">
        <f>IF(VLOOKUP(B60,城市客流估算模型!B:G,3,FALSE)=VLOOKUP('线路信息-单向版本'!C60,城市客流估算模型!B:G,3,FALSE),1.2,1)</f>
        <v>1.2</v>
      </c>
      <c r="N60" s="2">
        <f>IF(VLOOKUP(B60,城市客流估算模型!B:G,4,FALSE)=VLOOKUP('线路信息-单向版本'!C60,城市客流估算模型!B:G,4,FALSE),1.25,1)</f>
        <v>1</v>
      </c>
      <c r="O60" s="2">
        <f t="shared" si="0"/>
        <v>0.36333243979509328</v>
      </c>
      <c r="P60" s="26">
        <f>100*(O60-MIN(O:O))/(MAX(O:O)-MIN(O:O))</f>
        <v>26.35567204124732</v>
      </c>
    </row>
    <row r="61" spans="1:16" x14ac:dyDescent="0.25">
      <c r="A61" s="2" t="s">
        <v>59</v>
      </c>
      <c r="B61" s="2" t="s">
        <v>58</v>
      </c>
      <c r="C61" s="2" t="s">
        <v>60</v>
      </c>
      <c r="D61" s="2">
        <v>33</v>
      </c>
      <c r="E61" s="2">
        <v>36</v>
      </c>
      <c r="F61" s="2">
        <v>658</v>
      </c>
      <c r="G61" s="2">
        <v>250</v>
      </c>
      <c r="H61" s="2">
        <v>188</v>
      </c>
      <c r="I61" s="2">
        <v>101</v>
      </c>
      <c r="J61" s="2">
        <f>100*(I61-MIN(I:I))/(MAX(I:I)-MIN(I:I))</f>
        <v>61.510791366906474</v>
      </c>
      <c r="K61" s="2">
        <f>VLOOKUP(C61,城市客流估算模型!B:G,2,FALSE)</f>
        <v>0.59940000000000004</v>
      </c>
      <c r="L61" s="2">
        <f>VLOOKUP(B61,城市客流估算模型!B:G,5,FALSE)</f>
        <v>1316.3</v>
      </c>
      <c r="M61" s="2">
        <f>IF(VLOOKUP(B61,城市客流估算模型!B:G,3,FALSE)=VLOOKUP('线路信息-单向版本'!C61,城市客流估算模型!B:G,3,FALSE),1.2,1)</f>
        <v>1</v>
      </c>
      <c r="N61" s="2">
        <f>IF(VLOOKUP(B61,城市客流估算模型!B:G,4,FALSE)=VLOOKUP('线路信息-单向版本'!C61,城市客流估算模型!B:G,4,FALSE),1.25,1)</f>
        <v>1</v>
      </c>
      <c r="O61" s="2">
        <f t="shared" si="0"/>
        <v>0.1125940451466186</v>
      </c>
      <c r="P61" s="26">
        <f>100*(O61-MIN(O:O))/(MAX(O:O)-MIN(O:O))</f>
        <v>7.9642216452094043</v>
      </c>
    </row>
    <row r="62" spans="1:16" x14ac:dyDescent="0.25">
      <c r="A62" s="2" t="s">
        <v>61</v>
      </c>
      <c r="B62" s="2" t="s">
        <v>60</v>
      </c>
      <c r="C62" s="2" t="s">
        <v>62</v>
      </c>
      <c r="D62" s="2">
        <v>36</v>
      </c>
      <c r="E62" s="2">
        <v>37</v>
      </c>
      <c r="F62" s="2">
        <v>650</v>
      </c>
      <c r="G62" s="2">
        <v>250</v>
      </c>
      <c r="H62" s="2">
        <v>184</v>
      </c>
      <c r="I62" s="2">
        <v>88</v>
      </c>
      <c r="J62" s="2">
        <f>100*(I62-MIN(I:I))/(MAX(I:I)-MIN(I:I))</f>
        <v>52.158273381294961</v>
      </c>
      <c r="K62" s="2">
        <f>VLOOKUP(C62,城市客流估算模型!B:G,2,FALSE)</f>
        <v>0.38340000000000002</v>
      </c>
      <c r="L62" s="2">
        <f>VLOOKUP(B62,城市客流估算模型!B:G,5,FALSE)</f>
        <v>2119.1999999999998</v>
      </c>
      <c r="M62" s="2">
        <f>IF(VLOOKUP(B62,城市客流估算模型!B:G,3,FALSE)=VLOOKUP('线路信息-单向版本'!C62,城市客流估算模型!B:G,3,FALSE),1.2,1)</f>
        <v>1.2</v>
      </c>
      <c r="N62" s="2">
        <f>IF(VLOOKUP(B62,城市客流估算模型!B:G,4,FALSE)=VLOOKUP('线路信息-单向版本'!C62,城市客流估算模型!B:G,4,FALSE),1.25,1)</f>
        <v>1</v>
      </c>
      <c r="O62" s="2">
        <f t="shared" si="0"/>
        <v>3.1095608293318946E-2</v>
      </c>
      <c r="P62" s="26">
        <f>100*(O62-MIN(O:O))/(MAX(O:O)-MIN(O:O))</f>
        <v>1.986379835846894</v>
      </c>
    </row>
    <row r="63" spans="1:16" x14ac:dyDescent="0.25">
      <c r="A63" s="2" t="s">
        <v>94</v>
      </c>
      <c r="B63" s="2" t="s">
        <v>79</v>
      </c>
      <c r="C63" s="2" t="s">
        <v>62</v>
      </c>
      <c r="D63" s="2">
        <v>35</v>
      </c>
      <c r="E63" s="2">
        <v>37</v>
      </c>
      <c r="F63" s="2">
        <v>347</v>
      </c>
      <c r="G63" s="2">
        <v>210</v>
      </c>
      <c r="H63" s="2">
        <v>122</v>
      </c>
      <c r="I63" s="2">
        <v>66.5</v>
      </c>
      <c r="J63" s="2">
        <f>100*(I63-MIN(I:I))/(MAX(I:I)-MIN(I:I))</f>
        <v>36.690647482014391</v>
      </c>
      <c r="K63" s="2">
        <f>VLOOKUP(C63,城市客流估算模型!B:G,2,FALSE)</f>
        <v>0.38340000000000002</v>
      </c>
      <c r="L63" s="2">
        <f>VLOOKUP(B63,城市客流估算模型!B:G,5,FALSE)</f>
        <v>2112.23</v>
      </c>
      <c r="M63" s="2">
        <f>IF(VLOOKUP(B63,城市客流估算模型!B:G,3,FALSE)=VLOOKUP('线路信息-单向版本'!C63,城市客流估算模型!B:G,3,FALSE),1.2,1)</f>
        <v>1.2</v>
      </c>
      <c r="N63" s="2">
        <f>IF(VLOOKUP(B63,城市客流估算模型!B:G,4,FALSE)=VLOOKUP('线路信息-单向版本'!C63,城市客流估算模型!B:G,4,FALSE),1.25,1)</f>
        <v>1</v>
      </c>
      <c r="O63" s="2">
        <f t="shared" si="0"/>
        <v>5.8174732309265086E-2</v>
      </c>
      <c r="P63" s="26">
        <f>100*(O63-MIN(O:O))/(MAX(O:O)-MIN(O:O))</f>
        <v>3.9726108109859153</v>
      </c>
    </row>
    <row r="64" spans="1:16" x14ac:dyDescent="0.25">
      <c r="A64" s="2" t="s">
        <v>63</v>
      </c>
      <c r="B64" s="2" t="s">
        <v>62</v>
      </c>
      <c r="C64" s="2" t="s">
        <v>64</v>
      </c>
      <c r="D64" s="2">
        <v>37</v>
      </c>
      <c r="E64" s="2">
        <v>38</v>
      </c>
      <c r="F64" s="2">
        <v>413</v>
      </c>
      <c r="G64" s="2">
        <v>250</v>
      </c>
      <c r="H64" s="2">
        <v>119</v>
      </c>
      <c r="I64" s="2">
        <v>62.5</v>
      </c>
      <c r="J64" s="2">
        <f>100*(I64-MIN(I:I))/(MAX(I:I)-MIN(I:I))</f>
        <v>33.812949640287769</v>
      </c>
      <c r="K64" s="2">
        <f>VLOOKUP(C64,城市客流估算模型!B:G,2,FALSE)</f>
        <v>0.37669999999999998</v>
      </c>
      <c r="L64" s="2">
        <f>VLOOKUP(B64,城市客流估算模型!B:G,5,FALSE)</f>
        <v>598.70000000000005</v>
      </c>
      <c r="M64" s="2">
        <f>IF(VLOOKUP(B64,城市客流估算模型!B:G,3,FALSE)=VLOOKUP('线路信息-单向版本'!C64,城市客流估算模型!B:G,3,FALSE),1.2,1)</f>
        <v>1.2</v>
      </c>
      <c r="N64" s="2">
        <f>IF(VLOOKUP(B64,城市客流估算模型!B:G,4,FALSE)=VLOOKUP('线路信息-单向版本'!C64,城市客流估算模型!B:G,4,FALSE),1.25,1)</f>
        <v>1</v>
      </c>
      <c r="O64" s="2">
        <f t="shared" si="0"/>
        <v>2.8843785104912565E-2</v>
      </c>
      <c r="P64" s="26">
        <f>100*(O64-MIN(O:O))/(MAX(O:O)-MIN(O:O))</f>
        <v>1.8212104985849038</v>
      </c>
    </row>
    <row r="65" spans="1:16" x14ac:dyDescent="0.25">
      <c r="A65" s="2" t="s">
        <v>63</v>
      </c>
      <c r="B65" s="2" t="s">
        <v>64</v>
      </c>
      <c r="C65" s="2" t="s">
        <v>52</v>
      </c>
      <c r="D65" s="2">
        <v>38</v>
      </c>
      <c r="E65" s="2">
        <v>26</v>
      </c>
      <c r="F65" s="2">
        <v>444</v>
      </c>
      <c r="G65" s="2">
        <v>250</v>
      </c>
      <c r="H65" s="2">
        <v>133</v>
      </c>
      <c r="I65" s="2">
        <v>71.5</v>
      </c>
      <c r="J65" s="2">
        <f>100*(I65-MIN(I:I))/(MAX(I:I)-MIN(I:I))</f>
        <v>40.28776978417266</v>
      </c>
      <c r="K65" s="2">
        <f>VLOOKUP(C65,城市客流估算模型!B:G,2,FALSE)</f>
        <v>0.60609999999999997</v>
      </c>
      <c r="L65" s="2">
        <f>VLOOKUP(B65,城市客流估算模型!B:G,5,FALSE)</f>
        <v>493.11</v>
      </c>
      <c r="M65" s="2">
        <f>IF(VLOOKUP(B65,城市客流估算模型!B:G,3,FALSE)=VLOOKUP('线路信息-单向版本'!C65,城市客流估算模型!B:G,3,FALSE),1.2,1)</f>
        <v>1</v>
      </c>
      <c r="N65" s="2">
        <f>IF(VLOOKUP(B65,城市客流估算模型!B:G,4,FALSE)=VLOOKUP('线路信息-单向版本'!C65,城市客流估算模型!B:G,4,FALSE),1.25,1)</f>
        <v>1</v>
      </c>
      <c r="O65" s="2">
        <f t="shared" si="0"/>
        <v>9.6562893981054984E-2</v>
      </c>
      <c r="P65" s="26">
        <f>100*(O65-MIN(O:O))/(MAX(O:O)-MIN(O:O))</f>
        <v>6.7883501881627195</v>
      </c>
    </row>
    <row r="66" spans="1:16" x14ac:dyDescent="0.25">
      <c r="A66" s="2" t="s">
        <v>85</v>
      </c>
      <c r="B66" s="2" t="s">
        <v>86</v>
      </c>
      <c r="C66" s="2" t="s">
        <v>52</v>
      </c>
      <c r="D66" s="2">
        <v>39</v>
      </c>
      <c r="E66" s="2">
        <v>26</v>
      </c>
      <c r="F66" s="2">
        <v>563</v>
      </c>
      <c r="G66" s="2">
        <v>250</v>
      </c>
      <c r="H66" s="2">
        <v>166</v>
      </c>
      <c r="I66" s="2">
        <v>90</v>
      </c>
      <c r="J66" s="2">
        <f>100*(I66-MIN(I:I))/(MAX(I:I)-MIN(I:I))</f>
        <v>53.597122302158276</v>
      </c>
      <c r="K66" s="2">
        <f>VLOOKUP(C66,城市客流估算模型!B:G,2,FALSE)</f>
        <v>0.60609999999999997</v>
      </c>
      <c r="L66" s="2">
        <f>VLOOKUP(B66,城市客流估算模型!B:G,5,FALSE)</f>
        <v>874.16</v>
      </c>
      <c r="M66" s="2">
        <f>IF(VLOOKUP(B66,城市客流估算模型!B:G,3,FALSE)=VLOOKUP('线路信息-单向版本'!C66,城市客流估算模型!B:G,3,FALSE),1.2,1)</f>
        <v>1</v>
      </c>
      <c r="N66" s="2">
        <f>IF(VLOOKUP(B66,城市客流估算模型!B:G,4,FALSE)=VLOOKUP('线路信息-单向版本'!C66,城市客流估算模型!B:G,4,FALSE),1.25,1)</f>
        <v>1</v>
      </c>
      <c r="O66" s="2">
        <f t="shared" si="0"/>
        <v>0.10774319945593655</v>
      </c>
      <c r="P66" s="26">
        <f>100*(O66-MIN(O:O))/(MAX(O:O)-MIN(O:O))</f>
        <v>7.6084161929806475</v>
      </c>
    </row>
    <row r="67" spans="1:16" x14ac:dyDescent="0.25">
      <c r="A67" s="2" t="s">
        <v>95</v>
      </c>
      <c r="B67" s="2" t="s">
        <v>64</v>
      </c>
      <c r="C67" s="2" t="s">
        <v>50</v>
      </c>
      <c r="D67" s="2">
        <v>38</v>
      </c>
      <c r="E67" s="2">
        <v>32</v>
      </c>
      <c r="F67" s="2">
        <v>511</v>
      </c>
      <c r="G67" s="2">
        <v>250</v>
      </c>
      <c r="H67" s="2">
        <v>161</v>
      </c>
      <c r="I67" s="2">
        <v>24</v>
      </c>
      <c r="J67" s="2">
        <f>100*(I67-MIN(I:I))/(MAX(I:I)-MIN(I:I))</f>
        <v>6.1151079136690649</v>
      </c>
      <c r="K67" s="2">
        <f>VLOOKUP(C67,城市客流估算模型!B:G,2,FALSE)</f>
        <v>0.50190000000000001</v>
      </c>
      <c r="L67" s="2">
        <f>VLOOKUP(B67,城市客流估算模型!B:G,5,FALSE)</f>
        <v>493.11</v>
      </c>
      <c r="M67" s="2">
        <f>IF(VLOOKUP(B67,城市客流估算模型!B:G,3,FALSE)=VLOOKUP('线路信息-单向版本'!C67,城市客流估算模型!B:G,3,FALSE),1.2,1)</f>
        <v>1</v>
      </c>
      <c r="N67" s="2">
        <f>IF(VLOOKUP(B67,城市客流估算模型!B:G,4,FALSE)=VLOOKUP('线路信息-单向版本'!C67,城市客流估算模型!B:G,4,FALSE),1.25,1)</f>
        <v>1</v>
      </c>
      <c r="O67" s="2">
        <f t="shared" si="0"/>
        <v>4.3971127112734036E-2</v>
      </c>
      <c r="P67" s="26">
        <f>100*(O67-MIN(O:O))/(MAX(O:O)-MIN(O:O))</f>
        <v>2.9307883139441908</v>
      </c>
    </row>
    <row r="68" spans="1:16" x14ac:dyDescent="0.25">
      <c r="A68" s="2" t="s">
        <v>138</v>
      </c>
      <c r="B68" s="2" t="s">
        <v>86</v>
      </c>
      <c r="C68" s="2" t="s">
        <v>64</v>
      </c>
      <c r="D68" s="2">
        <v>39</v>
      </c>
      <c r="E68" s="2">
        <v>38</v>
      </c>
      <c r="F68" s="2">
        <v>368</v>
      </c>
      <c r="G68" s="2">
        <v>250</v>
      </c>
      <c r="H68" s="2">
        <v>141</v>
      </c>
      <c r="I68" s="2">
        <v>70</v>
      </c>
      <c r="J68" s="2">
        <f>100*(I68-MIN(I:I))/(MAX(I:I)-MIN(I:I))</f>
        <v>39.208633093525179</v>
      </c>
      <c r="K68" s="2">
        <f>VLOOKUP(C68,城市客流估算模型!B:G,2,FALSE)</f>
        <v>0.37669999999999998</v>
      </c>
      <c r="L68" s="2">
        <f>VLOOKUP(B68,城市客流估算模型!B:G,5,FALSE)</f>
        <v>874.16</v>
      </c>
      <c r="M68" s="2">
        <f>IF(VLOOKUP(B68,城市客流估算模型!B:G,3,FALSE)=VLOOKUP('线路信息-单向版本'!C68,城市客流估算模型!B:G,3,FALSE),1.2,1)</f>
        <v>1.2</v>
      </c>
      <c r="N68" s="2">
        <f>IF(VLOOKUP(B68,城市客流估算模型!B:G,4,FALSE)=VLOOKUP('线路信息-单向版本'!C68,城市客流估算模型!B:G,4,FALSE),1.25,1)</f>
        <v>1.25</v>
      </c>
      <c r="O68" s="2">
        <f t="shared" si="0"/>
        <v>4.0605331646734411E-2</v>
      </c>
      <c r="P68" s="26">
        <f>100*(O68-MIN(O:O))/(MAX(O:O)-MIN(O:O))</f>
        <v>2.6839100468845114</v>
      </c>
    </row>
    <row r="69" spans="1:16" x14ac:dyDescent="0.25">
      <c r="A69" s="2" t="s">
        <v>82</v>
      </c>
      <c r="B69" s="2" t="s">
        <v>14</v>
      </c>
      <c r="C69" s="2" t="s">
        <v>16</v>
      </c>
      <c r="D69" s="2">
        <v>40</v>
      </c>
      <c r="E69" s="2">
        <v>17</v>
      </c>
      <c r="F69" s="2">
        <v>159</v>
      </c>
      <c r="G69" s="2">
        <v>310</v>
      </c>
      <c r="H69" s="2">
        <v>45</v>
      </c>
      <c r="I69" s="2">
        <v>150</v>
      </c>
      <c r="J69" s="2">
        <f>100*(I69-MIN(I:I))/(MAX(I:I)-MIN(I:I))</f>
        <v>96.762589928057551</v>
      </c>
      <c r="K69" s="2">
        <f>VLOOKUP(C69,城市客流估算模型!B:G,2,FALSE)</f>
        <v>0.63109999999999999</v>
      </c>
      <c r="L69" s="2">
        <f>VLOOKUP(B69,城市客流估算模型!B:G,5,FALSE)</f>
        <v>2489.4299999999998</v>
      </c>
      <c r="M69" s="2">
        <f>IF(VLOOKUP(B69,城市客流估算模型!B:G,3,FALSE)=VLOOKUP('线路信息-单向版本'!C69,城市客流估算模型!B:G,3,FALSE),1.2,1)</f>
        <v>1.2</v>
      </c>
      <c r="N69" s="2">
        <f>IF(VLOOKUP(B69,城市客流估算模型!B:G,4,FALSE)=VLOOKUP('线路信息-单向版本'!C69,城市客流估算模型!B:G,4,FALSE),1.25,1)</f>
        <v>1</v>
      </c>
      <c r="O69" s="2">
        <f t="shared" ref="O69:O74" si="3">POWER(L69*M69*N69,K69)/F69</f>
        <v>0.98141528791034582</v>
      </c>
      <c r="P69" s="26">
        <f>100*(O69-MIN(O:O))/(MAX(O:O)-MIN(O:O))</f>
        <v>71.691529191047636</v>
      </c>
    </row>
    <row r="70" spans="1:16" x14ac:dyDescent="0.25">
      <c r="A70" s="2" t="s">
        <v>82</v>
      </c>
      <c r="B70" s="2" t="s">
        <v>16</v>
      </c>
      <c r="C70" s="2" t="s">
        <v>42</v>
      </c>
      <c r="D70" s="2">
        <v>17</v>
      </c>
      <c r="E70" s="2">
        <v>28</v>
      </c>
      <c r="F70" s="2">
        <v>341</v>
      </c>
      <c r="G70" s="2">
        <v>310</v>
      </c>
      <c r="H70" s="2">
        <v>84</v>
      </c>
      <c r="I70" s="2">
        <v>129</v>
      </c>
      <c r="J70" s="2">
        <f>100*(I70-MIN(I:I))/(MAX(I:I)-MIN(I:I))</f>
        <v>81.654676258992808</v>
      </c>
      <c r="K70" s="2">
        <f>VLOOKUP(C70,城市客流估算模型!B:G,2,FALSE)</f>
        <v>0.28439999999999999</v>
      </c>
      <c r="L70" s="2">
        <f>VLOOKUP(B70,城市客流估算模型!B:G,5,FALSE)</f>
        <v>1220.4000000000001</v>
      </c>
      <c r="M70" s="2">
        <f>IF(VLOOKUP(B70,城市客流估算模型!B:G,3,FALSE)=VLOOKUP('线路信息-单向版本'!C70,城市客流估算模型!B:G,3,FALSE),1.2,1)</f>
        <v>1</v>
      </c>
      <c r="N70" s="2">
        <f>IF(VLOOKUP(B70,城市客流估算模型!B:G,4,FALSE)=VLOOKUP('线路信息-单向版本'!C70,城市客流估算模型!B:G,4,FALSE),1.25,1)</f>
        <v>1</v>
      </c>
      <c r="O70" s="2">
        <f t="shared" si="3"/>
        <v>2.2133334441610298E-2</v>
      </c>
      <c r="P70" s="26">
        <f>100*(O70-MIN(O:O))/(MAX(O:O)-MIN(O:O))</f>
        <v>1.3290045853971522</v>
      </c>
    </row>
    <row r="71" spans="1:16" x14ac:dyDescent="0.25">
      <c r="A71" s="2" t="s">
        <v>82</v>
      </c>
      <c r="B71" s="2" t="s">
        <v>42</v>
      </c>
      <c r="C71" s="2" t="s">
        <v>37</v>
      </c>
      <c r="D71" s="2">
        <v>28</v>
      </c>
      <c r="E71" s="2">
        <v>21</v>
      </c>
      <c r="F71" s="2">
        <v>241</v>
      </c>
      <c r="G71" s="2">
        <v>310</v>
      </c>
      <c r="H71" s="2">
        <v>56</v>
      </c>
      <c r="I71" s="2">
        <v>83.5</v>
      </c>
      <c r="J71" s="2">
        <f>100*(I71-MIN(I:I))/(MAX(I:I)-MIN(I:I))</f>
        <v>48.920863309352519</v>
      </c>
      <c r="K71" s="2">
        <f>VLOOKUP(C71,城市客流估算模型!B:G,2,FALSE)</f>
        <v>0.42809999999999998</v>
      </c>
      <c r="L71" s="2">
        <f>VLOOKUP(B71,城市客流估算模型!B:G,5,FALSE)</f>
        <v>649.11</v>
      </c>
      <c r="M71" s="2">
        <f>IF(VLOOKUP(B71,城市客流估算模型!B:G,3,FALSE)=VLOOKUP('线路信息-单向版本'!C71,城市客流估算模型!B:G,3,FALSE),1.2,1)</f>
        <v>1.2</v>
      </c>
      <c r="N71" s="2">
        <f>IF(VLOOKUP(B71,城市客流估算模型!B:G,4,FALSE)=VLOOKUP('线路信息-单向版本'!C71,城市客流估算模型!B:G,4,FALSE),1.25,1)</f>
        <v>1.25</v>
      </c>
      <c r="O71" s="2">
        <f t="shared" si="3"/>
        <v>7.8944356600350013E-2</v>
      </c>
      <c r="P71" s="26">
        <f>100*(O71-MIN(O:O))/(MAX(O:O)-MIN(O:O))</f>
        <v>5.496045287103378</v>
      </c>
    </row>
    <row r="72" spans="1:16" x14ac:dyDescent="0.25">
      <c r="A72" s="2" t="s">
        <v>82</v>
      </c>
      <c r="B72" s="2" t="s">
        <v>37</v>
      </c>
      <c r="C72" s="2" t="s">
        <v>50</v>
      </c>
      <c r="D72" s="2">
        <v>21</v>
      </c>
      <c r="E72" s="2">
        <v>32</v>
      </c>
      <c r="F72" s="2">
        <v>342</v>
      </c>
      <c r="G72" s="2">
        <v>310</v>
      </c>
      <c r="H72" s="2">
        <v>78</v>
      </c>
      <c r="I72" s="2">
        <v>78</v>
      </c>
      <c r="J72" s="2">
        <f>100*(I72-MIN(I:I))/(MAX(I:I)-MIN(I:I))</f>
        <v>44.964028776978417</v>
      </c>
      <c r="K72" s="2">
        <f>VLOOKUP(C72,城市客流估算模型!B:G,2,FALSE)</f>
        <v>0.50190000000000001</v>
      </c>
      <c r="L72" s="2">
        <f>VLOOKUP(B72,城市客流估算模型!B:G,5,FALSE)</f>
        <v>643.75</v>
      </c>
      <c r="M72" s="2">
        <f>IF(VLOOKUP(B72,城市客流估算模型!B:G,3,FALSE)=VLOOKUP('线路信息-单向版本'!C72,城市客流估算模型!B:G,3,FALSE),1.2,1)</f>
        <v>1.2</v>
      </c>
      <c r="N72" s="2">
        <f>IF(VLOOKUP(B72,城市客流估算模型!B:G,4,FALSE)=VLOOKUP('线路信息-单向版本'!C72,城市客流估算模型!B:G,4,FALSE),1.25,1)</f>
        <v>1</v>
      </c>
      <c r="O72" s="2">
        <f t="shared" si="3"/>
        <v>8.2301953779030684E-2</v>
      </c>
      <c r="P72" s="26">
        <f>100*(O72-MIN(O:O))/(MAX(O:O)-MIN(O:O))</f>
        <v>5.7423222166823322</v>
      </c>
    </row>
    <row r="73" spans="1:16" x14ac:dyDescent="0.25">
      <c r="A73" s="2" t="s">
        <v>82</v>
      </c>
      <c r="B73" s="2" t="s">
        <v>50</v>
      </c>
      <c r="C73" s="2" t="s">
        <v>62</v>
      </c>
      <c r="D73" s="2">
        <v>32</v>
      </c>
      <c r="E73" s="2">
        <v>37</v>
      </c>
      <c r="F73" s="2">
        <v>706</v>
      </c>
      <c r="G73" s="2">
        <v>310</v>
      </c>
      <c r="H73" s="2">
        <v>175</v>
      </c>
      <c r="I73" s="2">
        <v>91.5</v>
      </c>
      <c r="J73" s="2">
        <f>100*(I73-MIN(I:I))/(MAX(I:I)-MIN(I:I))</f>
        <v>54.676258992805757</v>
      </c>
      <c r="K73" s="2">
        <f>VLOOKUP(C73,城市客流估算模型!B:G,2,FALSE)</f>
        <v>0.38340000000000002</v>
      </c>
      <c r="L73" s="2">
        <f>VLOOKUP(B73,城市客流估算模型!B:G,5,FALSE)</f>
        <v>1023.93</v>
      </c>
      <c r="M73" s="2">
        <f>IF(VLOOKUP(B73,城市客流估算模型!B:G,3,FALSE)=VLOOKUP('线路信息-单向版本'!C73,城市客流估算模型!B:G,3,FALSE),1.2,1)</f>
        <v>1</v>
      </c>
      <c r="N73" s="2">
        <f>IF(VLOOKUP(B73,城市客流估算模型!B:G,4,FALSE)=VLOOKUP('线路信息-单向版本'!C73,城市客流估算模型!B:G,4,FALSE),1.25,1)</f>
        <v>1</v>
      </c>
      <c r="O73" s="2">
        <f t="shared" si="3"/>
        <v>2.0199141871088254E-2</v>
      </c>
      <c r="P73" s="26">
        <f>100*(O73-MIN(O:O))/(MAX(O:O)-MIN(O:O))</f>
        <v>1.1871331868544097</v>
      </c>
    </row>
    <row r="74" spans="1:16" x14ac:dyDescent="0.25">
      <c r="A74" s="2" t="s">
        <v>82</v>
      </c>
      <c r="B74" s="2" t="s">
        <v>62</v>
      </c>
      <c r="C74" s="2" t="s">
        <v>83</v>
      </c>
      <c r="D74" s="2">
        <v>37</v>
      </c>
      <c r="E74" s="2">
        <v>44</v>
      </c>
      <c r="F74" s="2">
        <v>463</v>
      </c>
      <c r="G74" s="2">
        <v>310</v>
      </c>
      <c r="H74" s="2">
        <v>119</v>
      </c>
      <c r="I74" s="2">
        <v>67</v>
      </c>
      <c r="J74" s="2">
        <f>100*(I74-MIN(I:I))/(MAX(I:I)-MIN(I:I))</f>
        <v>37.050359712230218</v>
      </c>
      <c r="K74" s="2">
        <f>VLOOKUP(C74,城市客流估算模型!B:G,2,FALSE)</f>
        <v>0.441</v>
      </c>
      <c r="L74" s="2">
        <f>VLOOKUP(B74,城市客流估算模型!B:G,5,FALSE)</f>
        <v>598.70000000000005</v>
      </c>
      <c r="M74" s="2">
        <f>IF(VLOOKUP(B74,城市客流估算模型!B:G,3,FALSE)=VLOOKUP('线路信息-单向版本'!C74,城市客流估算模型!B:G,3,FALSE),1.2,1)</f>
        <v>1.2</v>
      </c>
      <c r="N74" s="2">
        <f>IF(VLOOKUP(B74,城市客流估算模型!B:G,4,FALSE)=VLOOKUP('线路信息-单向版本'!C74,城市客流估算模型!B:G,4,FALSE),1.25,1)</f>
        <v>1</v>
      </c>
      <c r="O74" s="2">
        <f t="shared" si="3"/>
        <v>3.9272379998259915E-2</v>
      </c>
      <c r="P74" s="26">
        <f>100*(O74-MIN(O:O))/(MAX(O:O)-MIN(O:O))</f>
        <v>2.5861391643772489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1002-866E-474B-8768-84DBD91882E7}">
  <sheetPr>
    <tabColor theme="8"/>
  </sheetPr>
  <dimension ref="A1:P147"/>
  <sheetViews>
    <sheetView topLeftCell="D112" workbookViewId="0">
      <selection activeCell="F123" activeCellId="7" sqref="F122 H122 J122 P122 P123 J123 H123 F123"/>
    </sheetView>
  </sheetViews>
  <sheetFormatPr defaultRowHeight="13.8" x14ac:dyDescent="0.25"/>
  <cols>
    <col min="1" max="1" width="17.21875" bestFit="1" customWidth="1"/>
    <col min="2" max="5" width="10" bestFit="1" customWidth="1"/>
    <col min="6" max="6" width="14.6640625" bestFit="1" customWidth="1"/>
    <col min="7" max="7" width="19.21875" bestFit="1" customWidth="1"/>
    <col min="8" max="8" width="23.88671875" bestFit="1" customWidth="1"/>
    <col min="9" max="9" width="30.44140625" customWidth="1"/>
    <col min="10" max="10" width="14.6640625" bestFit="1" customWidth="1"/>
    <col min="11" max="11" width="16.88671875" bestFit="1" customWidth="1"/>
    <col min="12" max="12" width="10" bestFit="1" customWidth="1"/>
    <col min="13" max="14" width="12.33203125" bestFit="1" customWidth="1"/>
    <col min="15" max="15" width="12.77734375" bestFit="1" customWidth="1"/>
    <col min="16" max="16" width="12.33203125" bestFit="1" customWidth="1"/>
  </cols>
  <sheetData>
    <row r="1" spans="1:16" ht="14.4" x14ac:dyDescent="0.25">
      <c r="A1" s="21" t="s">
        <v>99</v>
      </c>
      <c r="B1" s="22" t="s">
        <v>100</v>
      </c>
      <c r="C1" s="22" t="s">
        <v>101</v>
      </c>
      <c r="D1" s="22" t="s">
        <v>115</v>
      </c>
      <c r="E1" s="22" t="s">
        <v>116</v>
      </c>
      <c r="F1" s="25" t="s">
        <v>102</v>
      </c>
      <c r="G1" s="22" t="s">
        <v>103</v>
      </c>
      <c r="H1" s="25" t="s">
        <v>98</v>
      </c>
      <c r="I1" s="22" t="s">
        <v>107</v>
      </c>
      <c r="J1" s="25" t="s">
        <v>112</v>
      </c>
      <c r="K1" s="21" t="s">
        <v>177</v>
      </c>
      <c r="L1" s="21" t="s">
        <v>178</v>
      </c>
      <c r="M1" s="22" t="s">
        <v>179</v>
      </c>
      <c r="N1" s="22" t="s">
        <v>180</v>
      </c>
      <c r="O1" s="22" t="s">
        <v>140</v>
      </c>
      <c r="P1" s="25" t="s">
        <v>181</v>
      </c>
    </row>
    <row r="2" spans="1:16" ht="14.4" x14ac:dyDescent="0.25">
      <c r="A2" s="2" t="s">
        <v>105</v>
      </c>
      <c r="B2" s="2" t="s">
        <v>20</v>
      </c>
      <c r="C2" s="2" t="s">
        <v>37</v>
      </c>
      <c r="D2" s="2">
        <v>19</v>
      </c>
      <c r="E2" s="2">
        <v>21</v>
      </c>
      <c r="F2" s="2">
        <v>547</v>
      </c>
      <c r="G2" s="2">
        <v>210</v>
      </c>
      <c r="H2" s="2">
        <v>198</v>
      </c>
      <c r="I2" s="2">
        <v>32.5</v>
      </c>
      <c r="J2" s="2">
        <f>100*(I2-MIN(I:I))/(MAX(I:I)-MIN(I:I))</f>
        <v>12.23021582733813</v>
      </c>
      <c r="K2" s="2">
        <f>VLOOKUP(C2,城市客流估算模型!B:G,2,FALSE)</f>
        <v>0.42809999999999998</v>
      </c>
      <c r="L2" s="2">
        <f>VLOOKUP(B2,城市客流估算模型!B:G,5,FALSE)</f>
        <v>842</v>
      </c>
      <c r="M2" s="2">
        <f>IF(VLOOKUP(B2,城市客流估算模型!B:G,3,FALSE)=VLOOKUP(C2,城市客流估算模型!B:G,3,FALSE),1.2,1)</f>
        <v>1</v>
      </c>
      <c r="N2" s="2">
        <f>IF(VLOOKUP(B2,城市客流估算模型!B:G,4,FALSE)=VLOOKUP(C2,城市客流估算模型!B:G,4,FALSE),1.25,1)</f>
        <v>1</v>
      </c>
      <c r="O2" s="2">
        <f t="shared" ref="O2:O33" si="0">POWER(L2*M2*N2,K2)/F2</f>
        <v>3.2684269288992297E-2</v>
      </c>
      <c r="P2" s="26">
        <f>100*(O2-MIN(O:O))/(MAX(O:O)-MIN(O:O))</f>
        <v>0.62379566696420852</v>
      </c>
    </row>
    <row r="3" spans="1:16" ht="14.4" x14ac:dyDescent="0.25">
      <c r="A3" s="2" t="s">
        <v>105</v>
      </c>
      <c r="B3" s="2" t="s">
        <v>37</v>
      </c>
      <c r="C3" s="2" t="s">
        <v>20</v>
      </c>
      <c r="D3" s="2">
        <v>21</v>
      </c>
      <c r="E3" s="2">
        <v>19</v>
      </c>
      <c r="F3" s="2">
        <v>547</v>
      </c>
      <c r="G3" s="2">
        <v>210</v>
      </c>
      <c r="H3" s="2">
        <v>198</v>
      </c>
      <c r="I3" s="2">
        <v>32.5</v>
      </c>
      <c r="J3" s="2">
        <f>100*(I3-MIN(I:I))/(MAX(I:I)-MIN(I:I))</f>
        <v>12.23021582733813</v>
      </c>
      <c r="K3" s="2">
        <f>VLOOKUP(C3,城市客流估算模型!B:G,2,FALSE)</f>
        <v>0.43669999999999998</v>
      </c>
      <c r="L3" s="2">
        <f>VLOOKUP(B3,城市客流估算模型!B:G,5,FALSE)</f>
        <v>643.75</v>
      </c>
      <c r="M3" s="2">
        <f>IF(VLOOKUP(B3,城市客流估算模型!B:G,3,FALSE)=VLOOKUP(C3,城市客流估算模型!B:G,3,FALSE),1.2,1)</f>
        <v>1</v>
      </c>
      <c r="N3" s="2">
        <f>IF(VLOOKUP(B3,城市客流估算模型!B:G,4,FALSE)=VLOOKUP(C3,城市客流估算模型!B:G,4,FALSE),1.25,1)</f>
        <v>1</v>
      </c>
      <c r="O3" s="2">
        <f t="shared" si="0"/>
        <v>3.0802040905164821E-2</v>
      </c>
      <c r="P3" s="26">
        <f>100*(O3-MIN(O:O))/(MAX(O:O)-MIN(O:O))</f>
        <v>0.58284228338440602</v>
      </c>
    </row>
    <row r="4" spans="1:16" ht="14.4" x14ac:dyDescent="0.25">
      <c r="A4" s="2" t="s">
        <v>36</v>
      </c>
      <c r="B4" s="2" t="s">
        <v>37</v>
      </c>
      <c r="C4" s="2" t="s">
        <v>35</v>
      </c>
      <c r="D4" s="2">
        <v>21</v>
      </c>
      <c r="E4" s="2">
        <v>24</v>
      </c>
      <c r="F4" s="2">
        <v>123</v>
      </c>
      <c r="G4" s="2">
        <v>210</v>
      </c>
      <c r="H4" s="2">
        <v>42</v>
      </c>
      <c r="I4" s="2">
        <v>90</v>
      </c>
      <c r="J4" s="2">
        <f>100*(I4-MIN(I:I))/(MAX(I:I)-MIN(I:I))</f>
        <v>53.597122302158276</v>
      </c>
      <c r="K4" s="2">
        <f>VLOOKUP(C4,城市客流估算模型!B:G,2,FALSE)</f>
        <v>0.32390000000000002</v>
      </c>
      <c r="L4" s="2">
        <f>VLOOKUP(B4,城市客流估算模型!B:G,5,FALSE)</f>
        <v>643.75</v>
      </c>
      <c r="M4" s="2">
        <f>IF(VLOOKUP(B4,城市客流估算模型!B:G,3,FALSE)=VLOOKUP(C4,城市客流估算模型!B:G,3,FALSE),1.2,1)</f>
        <v>1.2</v>
      </c>
      <c r="N4" s="2">
        <f>IF(VLOOKUP(B4,城市客流估算模型!B:G,4,FALSE)=VLOOKUP(C4,城市客流估算模型!B:G,4,FALSE),1.25,1)</f>
        <v>1.25</v>
      </c>
      <c r="O4" s="2">
        <f t="shared" si="0"/>
        <v>7.531376554957972E-2</v>
      </c>
      <c r="P4" s="26">
        <f>100*(O4-MIN(O:O))/(MAX(O:O)-MIN(O:O))</f>
        <v>1.5513250396875642</v>
      </c>
    </row>
    <row r="5" spans="1:16" ht="14.4" x14ac:dyDescent="0.25">
      <c r="A5" s="2" t="s">
        <v>36</v>
      </c>
      <c r="B5" s="2" t="s">
        <v>35</v>
      </c>
      <c r="C5" s="2" t="s">
        <v>37</v>
      </c>
      <c r="D5" s="2">
        <v>24</v>
      </c>
      <c r="E5" s="2">
        <v>21</v>
      </c>
      <c r="F5" s="2">
        <v>123</v>
      </c>
      <c r="G5" s="2">
        <v>210</v>
      </c>
      <c r="H5" s="2">
        <v>42</v>
      </c>
      <c r="I5" s="2">
        <v>90</v>
      </c>
      <c r="J5" s="2">
        <f>100*(I5-MIN(I:I))/(MAX(I:I)-MIN(I:I))</f>
        <v>53.597122302158276</v>
      </c>
      <c r="K5" s="2">
        <f>VLOOKUP(C5,城市客流估算模型!B:G,2,FALSE)</f>
        <v>0.42809999999999998</v>
      </c>
      <c r="L5" s="2">
        <f>VLOOKUP(B5,城市客流估算模型!B:G,5,FALSE)</f>
        <v>456.07</v>
      </c>
      <c r="M5" s="2">
        <f>IF(VLOOKUP(B5,城市客流估算模型!B:G,3,FALSE)=VLOOKUP(C5,城市客流估算模型!B:G,3,FALSE),1.2,1)</f>
        <v>1.2</v>
      </c>
      <c r="N5" s="2">
        <f>IF(VLOOKUP(B5,城市客流估算模型!B:G,4,FALSE)=VLOOKUP(C5,城市客流估算模型!B:G,4,FALSE),1.25,1)</f>
        <v>1.25</v>
      </c>
      <c r="O5" s="2">
        <f t="shared" si="0"/>
        <v>0.13298753741778746</v>
      </c>
      <c r="P5" s="26">
        <f>100*(O5-MIN(O:O))/(MAX(O:O)-MIN(O:O))</f>
        <v>2.8061866293368412</v>
      </c>
    </row>
    <row r="6" spans="1:16" ht="14.4" x14ac:dyDescent="0.25">
      <c r="A6" s="2" t="s">
        <v>61</v>
      </c>
      <c r="B6" s="2" t="s">
        <v>62</v>
      </c>
      <c r="C6" s="2" t="s">
        <v>60</v>
      </c>
      <c r="D6" s="2">
        <v>37</v>
      </c>
      <c r="E6" s="2">
        <v>36</v>
      </c>
      <c r="F6" s="2">
        <v>650</v>
      </c>
      <c r="G6" s="2">
        <v>250</v>
      </c>
      <c r="H6" s="2">
        <v>184</v>
      </c>
      <c r="I6" s="2">
        <v>88</v>
      </c>
      <c r="J6" s="2">
        <f>100*(I6-MIN(I:I))/(MAX(I:I)-MIN(I:I))</f>
        <v>52.158273381294961</v>
      </c>
      <c r="K6" s="2">
        <f>VLOOKUP(C6,城市客流估算模型!B:G,2,FALSE)</f>
        <v>0.59940000000000004</v>
      </c>
      <c r="L6" s="2">
        <f>VLOOKUP(B6,城市客流估算模型!B:G,5,FALSE)</f>
        <v>598.70000000000005</v>
      </c>
      <c r="M6" s="2">
        <f>IF(VLOOKUP(B6,城市客流估算模型!B:G,3,FALSE)=VLOOKUP(C6,城市客流估算模型!B:G,3,FALSE),1.2,1)</f>
        <v>1.2</v>
      </c>
      <c r="N6" s="2">
        <f>IF(VLOOKUP(B6,城市客流估算模型!B:G,4,FALSE)=VLOOKUP(C6,城市客流估算模型!B:G,4,FALSE),1.25,1)</f>
        <v>1</v>
      </c>
      <c r="O6" s="2">
        <f t="shared" si="0"/>
        <v>7.9287935816894917E-2</v>
      </c>
      <c r="P6" s="26">
        <f>100*(O6-MIN(O:O))/(MAX(O:O)-MIN(O:O))</f>
        <v>1.6377947373965347</v>
      </c>
    </row>
    <row r="7" spans="1:16" ht="14.4" x14ac:dyDescent="0.25">
      <c r="A7" s="2" t="s">
        <v>61</v>
      </c>
      <c r="B7" s="2" t="s">
        <v>60</v>
      </c>
      <c r="C7" s="2" t="s">
        <v>62</v>
      </c>
      <c r="D7" s="2">
        <v>36</v>
      </c>
      <c r="E7" s="2">
        <v>37</v>
      </c>
      <c r="F7" s="2">
        <v>650</v>
      </c>
      <c r="G7" s="2">
        <v>250</v>
      </c>
      <c r="H7" s="2">
        <v>184</v>
      </c>
      <c r="I7" s="2">
        <v>88</v>
      </c>
      <c r="J7" s="2">
        <f>100*(I7-MIN(I:I))/(MAX(I:I)-MIN(I:I))</f>
        <v>52.158273381294961</v>
      </c>
      <c r="K7" s="2">
        <f>VLOOKUP(C7,城市客流估算模型!B:G,2,FALSE)</f>
        <v>0.38340000000000002</v>
      </c>
      <c r="L7" s="2">
        <f>VLOOKUP(B7,城市客流估算模型!B:G,5,FALSE)</f>
        <v>2119.1999999999998</v>
      </c>
      <c r="M7" s="2">
        <f>IF(VLOOKUP(B7,城市客流估算模型!B:G,3,FALSE)=VLOOKUP(C7,城市客流估算模型!B:G,3,FALSE),1.2,1)</f>
        <v>1.2</v>
      </c>
      <c r="N7" s="2">
        <f>IF(VLOOKUP(B7,城市客流估算模型!B:G,4,FALSE)=VLOOKUP(C7,城市客流估算模型!B:G,4,FALSE),1.25,1)</f>
        <v>1</v>
      </c>
      <c r="O7" s="2">
        <f t="shared" si="0"/>
        <v>3.1095608293318946E-2</v>
      </c>
      <c r="P7" s="26">
        <f>100*(O7-MIN(O:O))/(MAX(O:O)-MIN(O:O))</f>
        <v>0.58922970053149459</v>
      </c>
    </row>
    <row r="8" spans="1:16" ht="14.4" x14ac:dyDescent="0.25">
      <c r="A8" s="2" t="s">
        <v>106</v>
      </c>
      <c r="B8" s="2" t="s">
        <v>60</v>
      </c>
      <c r="C8" s="2" t="s">
        <v>79</v>
      </c>
      <c r="D8" s="2">
        <v>36</v>
      </c>
      <c r="E8" s="2">
        <v>35</v>
      </c>
      <c r="F8" s="2">
        <v>302</v>
      </c>
      <c r="G8" s="2">
        <v>350</v>
      </c>
      <c r="H8" s="2">
        <v>77</v>
      </c>
      <c r="I8" s="2">
        <v>92.5</v>
      </c>
      <c r="J8" s="2">
        <f>100*(I8-MIN(I:I))/(MAX(I:I)-MIN(I:I))</f>
        <v>55.39568345323741</v>
      </c>
      <c r="K8" s="2">
        <f>VLOOKUP(C8,城市客流估算模型!B:G,2,FALSE)</f>
        <v>0.6089</v>
      </c>
      <c r="L8" s="2">
        <f>VLOOKUP(B8,城市客流估算模型!B:G,5,FALSE)</f>
        <v>2119.1999999999998</v>
      </c>
      <c r="M8" s="2">
        <f>IF(VLOOKUP(B8,城市客流估算模型!B:G,3,FALSE)=VLOOKUP(C8,城市客流估算模型!B:G,3,FALSE),1.2,1)</f>
        <v>1.2</v>
      </c>
      <c r="N8" s="2">
        <f>IF(VLOOKUP(B8,城市客流估算模型!B:G,4,FALSE)=VLOOKUP(C8,城市客流估算模型!B:G,4,FALSE),1.25,1)</f>
        <v>1</v>
      </c>
      <c r="O8" s="2">
        <f t="shared" si="0"/>
        <v>0.39220453879974776</v>
      </c>
      <c r="P8" s="26">
        <f>100*(O8-MIN(O:O))/(MAX(O:O)-MIN(O:O))</f>
        <v>8.4462106451337799</v>
      </c>
    </row>
    <row r="9" spans="1:16" ht="14.4" x14ac:dyDescent="0.25">
      <c r="A9" s="2" t="s">
        <v>106</v>
      </c>
      <c r="B9" s="2" t="s">
        <v>79</v>
      </c>
      <c r="C9" s="2" t="s">
        <v>60</v>
      </c>
      <c r="D9" s="2">
        <v>35</v>
      </c>
      <c r="E9" s="2">
        <v>36</v>
      </c>
      <c r="F9" s="2">
        <v>302</v>
      </c>
      <c r="G9" s="2">
        <v>350</v>
      </c>
      <c r="H9" s="2">
        <v>77</v>
      </c>
      <c r="I9" s="2">
        <v>92.5</v>
      </c>
      <c r="J9" s="2">
        <f>100*(I9-MIN(I:I))/(MAX(I:I)-MIN(I:I))</f>
        <v>55.39568345323741</v>
      </c>
      <c r="K9" s="2">
        <f>VLOOKUP(C9,城市客流估算模型!B:G,2,FALSE)</f>
        <v>0.59940000000000004</v>
      </c>
      <c r="L9" s="2">
        <f>VLOOKUP(B9,城市客流估算模型!B:G,5,FALSE)</f>
        <v>2112.23</v>
      </c>
      <c r="M9" s="2">
        <f>IF(VLOOKUP(B9,城市客流估算模型!B:G,3,FALSE)=VLOOKUP(C9,城市客流估算模型!B:G,3,FALSE),1.2,1)</f>
        <v>1.2</v>
      </c>
      <c r="N9" s="2">
        <f>IF(VLOOKUP(B9,城市客流估算模型!B:G,4,FALSE)=VLOOKUP(C9,城市客流估算模型!B:G,4,FALSE),1.25,1)</f>
        <v>1</v>
      </c>
      <c r="O9" s="2">
        <f t="shared" si="0"/>
        <v>0.36333243979509328</v>
      </c>
      <c r="P9" s="26">
        <f>100*(O9-MIN(O:O))/(MAX(O:O)-MIN(O:O))</f>
        <v>7.8180136869690964</v>
      </c>
    </row>
    <row r="10" spans="1:16" ht="14.4" x14ac:dyDescent="0.25">
      <c r="A10" s="2" t="s">
        <v>56</v>
      </c>
      <c r="B10" s="2" t="s">
        <v>58</v>
      </c>
      <c r="C10" s="2" t="s">
        <v>57</v>
      </c>
      <c r="D10" s="2">
        <v>33</v>
      </c>
      <c r="E10" s="2">
        <v>12</v>
      </c>
      <c r="F10" s="2">
        <v>571</v>
      </c>
      <c r="G10" s="2">
        <v>250</v>
      </c>
      <c r="H10" s="2">
        <v>176</v>
      </c>
      <c r="I10" s="2">
        <v>56</v>
      </c>
      <c r="J10" s="2">
        <f>100*(I10-MIN(I:I))/(MAX(I:I)-MIN(I:I))</f>
        <v>29.136690647482013</v>
      </c>
      <c r="K10" s="2">
        <f>VLOOKUP(C10,城市客流估算模型!B:G,2,FALSE)</f>
        <v>0.41039999999999999</v>
      </c>
      <c r="L10" s="2">
        <f>VLOOKUP(B10,城市客流估算模型!B:G,5,FALSE)</f>
        <v>1316.3</v>
      </c>
      <c r="M10" s="2">
        <f>IF(VLOOKUP(B10,城市客流估算模型!B:G,3,FALSE)=VLOOKUP(C10,城市客流估算模型!B:G,3,FALSE),1.2,1)</f>
        <v>1</v>
      </c>
      <c r="N10" s="2">
        <f>IF(VLOOKUP(B10,城市客流估算模型!B:G,4,FALSE)=VLOOKUP(C10,城市客流估算模型!B:G,4,FALSE),1.25,1)</f>
        <v>1</v>
      </c>
      <c r="O10" s="2">
        <f t="shared" si="0"/>
        <v>3.3384673639948376E-2</v>
      </c>
      <c r="P10" s="26">
        <f>100*(O10-MIN(O:O))/(MAX(O:O)-MIN(O:O))</f>
        <v>0.63903501214257563</v>
      </c>
    </row>
    <row r="11" spans="1:16" ht="14.4" x14ac:dyDescent="0.25">
      <c r="A11" s="2" t="s">
        <v>56</v>
      </c>
      <c r="B11" s="2" t="s">
        <v>57</v>
      </c>
      <c r="C11" s="2" t="s">
        <v>58</v>
      </c>
      <c r="D11" s="2">
        <v>12</v>
      </c>
      <c r="E11" s="2">
        <v>33</v>
      </c>
      <c r="F11" s="2">
        <v>571</v>
      </c>
      <c r="G11" s="2">
        <v>250</v>
      </c>
      <c r="H11" s="2">
        <v>176</v>
      </c>
      <c r="I11" s="2">
        <v>56</v>
      </c>
      <c r="J11" s="2">
        <f>100*(I11-MIN(I:I))/(MAX(I:I)-MIN(I:I))</f>
        <v>29.136690647482013</v>
      </c>
      <c r="K11" s="2">
        <f>VLOOKUP(C11,城市客流估算模型!B:G,2,FALSE)</f>
        <v>0.54620000000000002</v>
      </c>
      <c r="L11" s="2">
        <f>VLOOKUP(B11,城市客流估算模型!B:G,5,FALSE)</f>
        <v>539</v>
      </c>
      <c r="M11" s="2">
        <f>IF(VLOOKUP(B11,城市客流估算模型!B:G,3,FALSE)=VLOOKUP(C11,城市客流估算模型!B:G,3,FALSE),1.2,1)</f>
        <v>1</v>
      </c>
      <c r="N11" s="2">
        <f>IF(VLOOKUP(B11,城市客流估算模型!B:G,4,FALSE)=VLOOKUP(C11,城市客流估算模型!B:G,4,FALSE),1.25,1)</f>
        <v>1</v>
      </c>
      <c r="O11" s="2">
        <f t="shared" si="0"/>
        <v>5.4369792470040396E-2</v>
      </c>
      <c r="P11" s="26">
        <f>100*(O11-MIN(O:O))/(MAX(O:O)-MIN(O:O))</f>
        <v>1.0956276489876846</v>
      </c>
    </row>
    <row r="12" spans="1:16" ht="14.4" x14ac:dyDescent="0.25">
      <c r="A12" s="2" t="s">
        <v>89</v>
      </c>
      <c r="B12" s="2" t="s">
        <v>39</v>
      </c>
      <c r="C12" s="2" t="s">
        <v>21</v>
      </c>
      <c r="D12" s="2">
        <v>25</v>
      </c>
      <c r="E12" s="2">
        <v>20</v>
      </c>
      <c r="F12" s="2">
        <v>427</v>
      </c>
      <c r="G12" s="2">
        <v>210</v>
      </c>
      <c r="H12" s="2">
        <v>167</v>
      </c>
      <c r="I12" s="2">
        <v>92</v>
      </c>
      <c r="J12" s="2">
        <f>100*(I12-MIN(I:I))/(MAX(I:I)-MIN(I:I))</f>
        <v>55.035971223021583</v>
      </c>
      <c r="K12" s="2">
        <f>VLOOKUP(C12,城市客流估算模型!B:G,2,FALSE)</f>
        <v>0.4824</v>
      </c>
      <c r="L12" s="2">
        <f>VLOOKUP(B12,城市客流估算模型!B:G,5,FALSE)</f>
        <v>897</v>
      </c>
      <c r="M12" s="2">
        <f>IF(VLOOKUP(B12,城市客流估算模型!B:G,3,FALSE)=VLOOKUP(C12,城市客流估算模型!B:G,3,FALSE),1.2,1)</f>
        <v>1.2</v>
      </c>
      <c r="N12" s="2">
        <f>IF(VLOOKUP(B12,城市客流估算模型!B:G,4,FALSE)=VLOOKUP(C12,城市客流估算模型!B:G,4,FALSE),1.25,1)</f>
        <v>1</v>
      </c>
      <c r="O12" s="2">
        <f t="shared" si="0"/>
        <v>6.7951059485402199E-2</v>
      </c>
      <c r="P12" s="26">
        <f>100*(O12-MIN(O:O))/(MAX(O:O)-MIN(O:O))</f>
        <v>1.3911278350218641</v>
      </c>
    </row>
    <row r="13" spans="1:16" ht="14.4" x14ac:dyDescent="0.25">
      <c r="A13" s="2" t="s">
        <v>89</v>
      </c>
      <c r="B13" s="2" t="s">
        <v>21</v>
      </c>
      <c r="C13" s="2" t="s">
        <v>39</v>
      </c>
      <c r="D13" s="2">
        <v>20</v>
      </c>
      <c r="E13" s="2">
        <v>25</v>
      </c>
      <c r="F13" s="2">
        <v>427</v>
      </c>
      <c r="G13" s="2">
        <v>210</v>
      </c>
      <c r="H13" s="2">
        <v>167</v>
      </c>
      <c r="I13" s="2">
        <v>92</v>
      </c>
      <c r="J13" s="2">
        <f>100*(I13-MIN(I:I))/(MAX(I:I)-MIN(I:I))</f>
        <v>55.035971223021583</v>
      </c>
      <c r="K13" s="2">
        <f>VLOOKUP(C13,城市客流估算模型!B:G,2,FALSE)</f>
        <v>0.33360000000000001</v>
      </c>
      <c r="L13" s="2">
        <f>VLOOKUP(B13,城市客流估算模型!B:G,5,FALSE)</f>
        <v>528</v>
      </c>
      <c r="M13" s="2">
        <f>IF(VLOOKUP(B13,城市客流估算模型!B:G,3,FALSE)=VLOOKUP(C13,城市客流估算模型!B:G,3,FALSE),1.2,1)</f>
        <v>1.2</v>
      </c>
      <c r="N13" s="2">
        <f>IF(VLOOKUP(B13,城市客流估算模型!B:G,4,FALSE)=VLOOKUP(C13,城市客流估算模型!B:G,4,FALSE),1.25,1)</f>
        <v>1</v>
      </c>
      <c r="O13" s="2">
        <f t="shared" si="0"/>
        <v>2.014919339052143E-2</v>
      </c>
      <c r="P13" s="26">
        <f>100*(O13-MIN(O:O))/(MAX(O:O)-MIN(O:O))</f>
        <v>0.35105842854889996</v>
      </c>
    </row>
    <row r="14" spans="1:16" ht="14.4" x14ac:dyDescent="0.25">
      <c r="A14" s="2" t="s">
        <v>53</v>
      </c>
      <c r="B14" s="2" t="s">
        <v>22</v>
      </c>
      <c r="C14" s="2" t="s">
        <v>52</v>
      </c>
      <c r="D14" s="2">
        <v>27</v>
      </c>
      <c r="E14" s="2">
        <v>26</v>
      </c>
      <c r="F14" s="2">
        <v>102</v>
      </c>
      <c r="G14" s="2">
        <v>310</v>
      </c>
      <c r="H14" s="2">
        <v>29</v>
      </c>
      <c r="I14" s="2">
        <v>140.5</v>
      </c>
      <c r="J14" s="2">
        <f>100*(I14-MIN(I:I))/(MAX(I:I)-MIN(I:I))</f>
        <v>89.928057553956833</v>
      </c>
      <c r="K14" s="2">
        <f>VLOOKUP(C14,城市客流估算模型!B:G,2,FALSE)</f>
        <v>0.60609999999999997</v>
      </c>
      <c r="L14" s="2">
        <f>VLOOKUP(B14,城市客流估算模型!B:G,5,FALSE)</f>
        <v>1756</v>
      </c>
      <c r="M14" s="2">
        <f>IF(VLOOKUP(B14,城市客流估算模型!B:G,3,FALSE)=VLOOKUP(C14,城市客流估算模型!B:G,3,FALSE),1.2,1)</f>
        <v>1.2</v>
      </c>
      <c r="N14" s="2">
        <f>IF(VLOOKUP(B14,城市客流估算模型!B:G,4,FALSE)=VLOOKUP(C14,城市客流估算模型!B:G,4,FALSE),1.25,1)</f>
        <v>1.25</v>
      </c>
      <c r="O14" s="2">
        <f t="shared" si="0"/>
        <v>1.1604730170029089</v>
      </c>
      <c r="P14" s="26">
        <f>100*(O14-MIN(O:O))/(MAX(O:O)-MIN(O:O))</f>
        <v>25.16213839888777</v>
      </c>
    </row>
    <row r="15" spans="1:16" ht="14.4" x14ac:dyDescent="0.25">
      <c r="A15" s="2" t="s">
        <v>53</v>
      </c>
      <c r="B15" s="2" t="s">
        <v>52</v>
      </c>
      <c r="C15" s="2" t="s">
        <v>22</v>
      </c>
      <c r="D15" s="2">
        <v>26</v>
      </c>
      <c r="E15" s="2">
        <v>27</v>
      </c>
      <c r="F15" s="2">
        <v>102</v>
      </c>
      <c r="G15" s="2">
        <v>310</v>
      </c>
      <c r="H15" s="2">
        <v>29</v>
      </c>
      <c r="I15" s="2">
        <v>140.5</v>
      </c>
      <c r="J15" s="2">
        <f>100*(I15-MIN(I:I))/(MAX(I:I)-MIN(I:I))</f>
        <v>89.928057553956833</v>
      </c>
      <c r="K15" s="2">
        <f>VLOOKUP(C15,城市客流估算模型!B:G,2,FALSE)</f>
        <v>0.62150000000000005</v>
      </c>
      <c r="L15" s="2">
        <f>VLOOKUP(B15,城市客流估算模型!B:G,5,FALSE)</f>
        <v>1881.06</v>
      </c>
      <c r="M15" s="2">
        <f>IF(VLOOKUP(B15,城市客流估算模型!B:G,3,FALSE)=VLOOKUP(C15,城市客流估算模型!B:G,3,FALSE),1.2,1)</f>
        <v>1.2</v>
      </c>
      <c r="N15" s="2">
        <f>IF(VLOOKUP(B15,城市客流估算模型!B:G,4,FALSE)=VLOOKUP(C15,城市客流估算模型!B:G,4,FALSE),1.25,1)</f>
        <v>1.25</v>
      </c>
      <c r="O15" s="2">
        <f t="shared" si="0"/>
        <v>1.3673566015502452</v>
      </c>
      <c r="P15" s="26">
        <f>100*(O15-MIN(O:O))/(MAX(O:O)-MIN(O:O))</f>
        <v>29.663495868114076</v>
      </c>
    </row>
    <row r="16" spans="1:16" ht="14.4" x14ac:dyDescent="0.25">
      <c r="A16" s="2" t="s">
        <v>63</v>
      </c>
      <c r="B16" s="2" t="s">
        <v>64</v>
      </c>
      <c r="C16" s="2" t="s">
        <v>62</v>
      </c>
      <c r="D16" s="2">
        <v>38</v>
      </c>
      <c r="E16" s="2">
        <v>37</v>
      </c>
      <c r="F16" s="2">
        <v>413</v>
      </c>
      <c r="G16" s="2">
        <v>250</v>
      </c>
      <c r="H16" s="2">
        <v>119</v>
      </c>
      <c r="I16" s="2">
        <v>62.5</v>
      </c>
      <c r="J16" s="2">
        <f>100*(I16-MIN(I:I))/(MAX(I:I)-MIN(I:I))</f>
        <v>33.812949640287769</v>
      </c>
      <c r="K16" s="2">
        <f>VLOOKUP(C16,城市客流估算模型!B:G,2,FALSE)</f>
        <v>0.38340000000000002</v>
      </c>
      <c r="L16" s="2">
        <f>VLOOKUP(B16,城市客流估算模型!B:G,5,FALSE)</f>
        <v>493.11</v>
      </c>
      <c r="M16" s="2">
        <f>IF(VLOOKUP(B16,城市客流估算模型!B:G,3,FALSE)=VLOOKUP(C16,城市客流估算模型!B:G,3,FALSE),1.2,1)</f>
        <v>1.2</v>
      </c>
      <c r="N16" s="2">
        <f>IF(VLOOKUP(B16,城市客流估算模型!B:G,4,FALSE)=VLOOKUP(C16,城市客流估算模型!B:G,4,FALSE),1.25,1)</f>
        <v>1</v>
      </c>
      <c r="O16" s="2">
        <f t="shared" si="0"/>
        <v>2.79822540220152E-2</v>
      </c>
      <c r="P16" s="26">
        <f>100*(O16-MIN(O:O))/(MAX(O:O)-MIN(O:O))</f>
        <v>0.52148957250662387</v>
      </c>
    </row>
    <row r="17" spans="1:16" ht="14.4" x14ac:dyDescent="0.25">
      <c r="A17" s="2" t="s">
        <v>63</v>
      </c>
      <c r="B17" s="2" t="s">
        <v>52</v>
      </c>
      <c r="C17" s="2" t="s">
        <v>64</v>
      </c>
      <c r="D17" s="2">
        <v>26</v>
      </c>
      <c r="E17" s="2">
        <v>38</v>
      </c>
      <c r="F17" s="2">
        <v>444</v>
      </c>
      <c r="G17" s="2">
        <v>250</v>
      </c>
      <c r="H17" s="2">
        <v>133</v>
      </c>
      <c r="I17" s="2">
        <v>71.5</v>
      </c>
      <c r="J17" s="2">
        <f>100*(I17-MIN(I:I))/(MAX(I:I)-MIN(I:I))</f>
        <v>40.28776978417266</v>
      </c>
      <c r="K17" s="2">
        <f>VLOOKUP(C17,城市客流估算模型!B:G,2,FALSE)</f>
        <v>0.37669999999999998</v>
      </c>
      <c r="L17" s="2">
        <f>VLOOKUP(B17,城市客流估算模型!B:G,5,FALSE)</f>
        <v>1881.06</v>
      </c>
      <c r="M17" s="2">
        <f>IF(VLOOKUP(B17,城市客流估算模型!B:G,3,FALSE)=VLOOKUP(C17,城市客流估算模型!B:G,3,FALSE),1.2,1)</f>
        <v>1</v>
      </c>
      <c r="N17" s="2">
        <f>IF(VLOOKUP(B17,城市客流估算模型!B:G,4,FALSE)=VLOOKUP(C17,城市客流估算模型!B:G,4,FALSE),1.25,1)</f>
        <v>1</v>
      </c>
      <c r="O17" s="2">
        <f t="shared" si="0"/>
        <v>3.8555337358497505E-2</v>
      </c>
      <c r="P17" s="26">
        <f>100*(O17-MIN(O:O))/(MAX(O:O)-MIN(O:O))</f>
        <v>0.75153792435416844</v>
      </c>
    </row>
    <row r="18" spans="1:16" ht="14.4" x14ac:dyDescent="0.25">
      <c r="A18" s="2" t="s">
        <v>63</v>
      </c>
      <c r="B18" s="2" t="s">
        <v>62</v>
      </c>
      <c r="C18" s="2" t="s">
        <v>64</v>
      </c>
      <c r="D18" s="2">
        <v>37</v>
      </c>
      <c r="E18" s="2">
        <v>38</v>
      </c>
      <c r="F18" s="2">
        <v>413</v>
      </c>
      <c r="G18" s="2">
        <v>250</v>
      </c>
      <c r="H18" s="2">
        <v>119</v>
      </c>
      <c r="I18" s="2">
        <v>62.5</v>
      </c>
      <c r="J18" s="2">
        <f>100*(I18-MIN(I:I))/(MAX(I:I)-MIN(I:I))</f>
        <v>33.812949640287769</v>
      </c>
      <c r="K18" s="2">
        <f>VLOOKUP(C18,城市客流估算模型!B:G,2,FALSE)</f>
        <v>0.37669999999999998</v>
      </c>
      <c r="L18" s="2">
        <f>VLOOKUP(B18,城市客流估算模型!B:G,5,FALSE)</f>
        <v>598.70000000000005</v>
      </c>
      <c r="M18" s="2">
        <f>IF(VLOOKUP(B18,城市客流估算模型!B:G,3,FALSE)=VLOOKUP(C18,城市客流估算模型!B:G,3,FALSE),1.2,1)</f>
        <v>1.2</v>
      </c>
      <c r="N18" s="2">
        <f>IF(VLOOKUP(B18,城市客流估算模型!B:G,4,FALSE)=VLOOKUP(C18,城市客流估算模型!B:G,4,FALSE),1.25,1)</f>
        <v>1</v>
      </c>
      <c r="O18" s="2">
        <f t="shared" si="0"/>
        <v>2.8843785104912565E-2</v>
      </c>
      <c r="P18" s="26">
        <f>100*(O18-MIN(O:O))/(MAX(O:O)-MIN(O:O))</f>
        <v>0.54023470099739279</v>
      </c>
    </row>
    <row r="19" spans="1:16" ht="14.4" x14ac:dyDescent="0.25">
      <c r="A19" s="2" t="s">
        <v>63</v>
      </c>
      <c r="B19" s="2" t="s">
        <v>64</v>
      </c>
      <c r="C19" s="2" t="s">
        <v>52</v>
      </c>
      <c r="D19" s="2">
        <v>38</v>
      </c>
      <c r="E19" s="2">
        <v>26</v>
      </c>
      <c r="F19" s="2">
        <v>444</v>
      </c>
      <c r="G19" s="2">
        <v>250</v>
      </c>
      <c r="H19" s="2">
        <v>133</v>
      </c>
      <c r="I19" s="2">
        <v>71.5</v>
      </c>
      <c r="J19" s="2">
        <f>100*(I19-MIN(I:I))/(MAX(I:I)-MIN(I:I))</f>
        <v>40.28776978417266</v>
      </c>
      <c r="K19" s="2">
        <f>VLOOKUP(C19,城市客流估算模型!B:G,2,FALSE)</f>
        <v>0.60609999999999997</v>
      </c>
      <c r="L19" s="2">
        <f>VLOOKUP(B19,城市客流估算模型!B:G,5,FALSE)</f>
        <v>493.11</v>
      </c>
      <c r="M19" s="2">
        <f>IF(VLOOKUP(B19,城市客流估算模型!B:G,3,FALSE)=VLOOKUP(C19,城市客流估算模型!B:G,3,FALSE),1.2,1)</f>
        <v>1</v>
      </c>
      <c r="N19" s="2">
        <f>IF(VLOOKUP(B19,城市客流估算模型!B:G,4,FALSE)=VLOOKUP(C19,城市客流估算模型!B:G,4,FALSE),1.25,1)</f>
        <v>1</v>
      </c>
      <c r="O19" s="2">
        <f t="shared" si="0"/>
        <v>9.6562893981054984E-2</v>
      </c>
      <c r="P19" s="26">
        <f>100*(O19-MIN(O:O))/(MAX(O:O)-MIN(O:O))</f>
        <v>2.0136619775787623</v>
      </c>
    </row>
    <row r="20" spans="1:16" ht="14.4" x14ac:dyDescent="0.25">
      <c r="A20" s="2" t="s">
        <v>18</v>
      </c>
      <c r="B20" s="2" t="s">
        <v>20</v>
      </c>
      <c r="C20" s="2" t="s">
        <v>17</v>
      </c>
      <c r="D20" s="2">
        <v>19</v>
      </c>
      <c r="E20" s="2">
        <v>18</v>
      </c>
      <c r="F20" s="2">
        <v>569</v>
      </c>
      <c r="G20" s="2">
        <v>210</v>
      </c>
      <c r="H20" s="2">
        <v>208</v>
      </c>
      <c r="I20" s="2">
        <v>82.5</v>
      </c>
      <c r="J20" s="2">
        <f>100*(I20-MIN(I:I))/(MAX(I:I)-MIN(I:I))</f>
        <v>48.201438848920866</v>
      </c>
      <c r="K20" s="2">
        <f>VLOOKUP(C20,城市客流估算模型!B:G,2,FALSE)</f>
        <v>0.50490000000000002</v>
      </c>
      <c r="L20" s="2">
        <f>VLOOKUP(B20,城市客流估算模型!B:G,5,FALSE)</f>
        <v>842</v>
      </c>
      <c r="M20" s="2">
        <f>IF(VLOOKUP(B20,城市客流估算模型!B:G,3,FALSE)=VLOOKUP(C20,城市客流估算模型!B:G,3,FALSE),1.2,1)</f>
        <v>1</v>
      </c>
      <c r="N20" s="2">
        <f>IF(VLOOKUP(B20,城市客流估算模型!B:G,4,FALSE)=VLOOKUP(C20,城市客流估算模型!B:G,4,FALSE),1.25,1)</f>
        <v>1</v>
      </c>
      <c r="O20" s="2">
        <f t="shared" si="0"/>
        <v>5.2708154295714432E-2</v>
      </c>
      <c r="P20" s="26">
        <f>100*(O20-MIN(O:O))/(MAX(O:O)-MIN(O:O))</f>
        <v>1.0594738505917449</v>
      </c>
    </row>
    <row r="21" spans="1:16" ht="14.4" x14ac:dyDescent="0.25">
      <c r="A21" s="2" t="s">
        <v>18</v>
      </c>
      <c r="B21" s="2" t="s">
        <v>21</v>
      </c>
      <c r="C21" s="2" t="s">
        <v>20</v>
      </c>
      <c r="D21" s="2">
        <v>20</v>
      </c>
      <c r="E21" s="2">
        <v>19</v>
      </c>
      <c r="F21" s="2">
        <v>226</v>
      </c>
      <c r="G21" s="2">
        <v>210</v>
      </c>
      <c r="H21" s="2">
        <v>79</v>
      </c>
      <c r="I21" s="2">
        <v>121.5</v>
      </c>
      <c r="J21" s="2">
        <f>100*(I21-MIN(I:I))/(MAX(I:I)-MIN(I:I))</f>
        <v>76.258992805755398</v>
      </c>
      <c r="K21" s="2">
        <f>VLOOKUP(C21,城市客流估算模型!B:G,2,FALSE)</f>
        <v>0.43669999999999998</v>
      </c>
      <c r="L21" s="2">
        <f>VLOOKUP(B21,城市客流估算模型!B:G,5,FALSE)</f>
        <v>528</v>
      </c>
      <c r="M21" s="2">
        <f>IF(VLOOKUP(B21,城市客流估算模型!B:G,3,FALSE)=VLOOKUP(C21,城市客流估算模型!B:G,3,FALSE),1.2,1)</f>
        <v>1.2</v>
      </c>
      <c r="N21" s="2">
        <f>IF(VLOOKUP(B21,城市客流估算模型!B:G,4,FALSE)=VLOOKUP(C21,城市客流估算模型!B:G,4,FALSE),1.25,1)</f>
        <v>1.25</v>
      </c>
      <c r="O21" s="2">
        <f t="shared" si="0"/>
        <v>8.1614034574465436E-2</v>
      </c>
      <c r="P21" s="26">
        <f>100*(O21-MIN(O:O))/(MAX(O:O)-MIN(O:O))</f>
        <v>1.6884058191769373</v>
      </c>
    </row>
    <row r="22" spans="1:16" ht="14.4" x14ac:dyDescent="0.25">
      <c r="A22" s="2" t="s">
        <v>18</v>
      </c>
      <c r="B22" s="2" t="s">
        <v>22</v>
      </c>
      <c r="C22" s="2" t="s">
        <v>21</v>
      </c>
      <c r="D22" s="2">
        <v>27</v>
      </c>
      <c r="E22" s="2">
        <v>20</v>
      </c>
      <c r="F22" s="2">
        <v>514</v>
      </c>
      <c r="G22" s="2">
        <v>250</v>
      </c>
      <c r="H22" s="2">
        <v>151</v>
      </c>
      <c r="I22" s="2">
        <v>122.5</v>
      </c>
      <c r="J22" s="2">
        <f>100*(I22-MIN(I:I))/(MAX(I:I)-MIN(I:I))</f>
        <v>76.978417266187051</v>
      </c>
      <c r="K22" s="2">
        <f>VLOOKUP(C22,城市客流估算模型!B:G,2,FALSE)</f>
        <v>0.4824</v>
      </c>
      <c r="L22" s="2">
        <f>VLOOKUP(B22,城市客流估算模型!B:G,5,FALSE)</f>
        <v>1756</v>
      </c>
      <c r="M22" s="2">
        <f>IF(VLOOKUP(B22,城市客流估算模型!B:G,3,FALSE)=VLOOKUP(C22,城市客流估算模型!B:G,3,FALSE),1.2,1)</f>
        <v>1.2</v>
      </c>
      <c r="N22" s="2">
        <f>IF(VLOOKUP(B22,城市客流估算模型!B:G,4,FALSE)=VLOOKUP(C22,城市客流估算模型!B:G,4,FALSE),1.25,1)</f>
        <v>1</v>
      </c>
      <c r="O22" s="2">
        <f t="shared" si="0"/>
        <v>7.8053528114151782E-2</v>
      </c>
      <c r="P22" s="26">
        <f>100*(O22-MIN(O:O))/(MAX(O:O)-MIN(O:O))</f>
        <v>1.6109365874617729</v>
      </c>
    </row>
    <row r="23" spans="1:16" ht="14.4" x14ac:dyDescent="0.25">
      <c r="A23" s="2" t="s">
        <v>18</v>
      </c>
      <c r="B23" s="2" t="s">
        <v>17</v>
      </c>
      <c r="C23" s="2" t="s">
        <v>20</v>
      </c>
      <c r="D23" s="2">
        <v>18</v>
      </c>
      <c r="E23" s="2">
        <v>19</v>
      </c>
      <c r="F23" s="2">
        <v>569</v>
      </c>
      <c r="G23" s="2">
        <v>210</v>
      </c>
      <c r="H23" s="2">
        <v>208</v>
      </c>
      <c r="I23" s="2">
        <v>82.5</v>
      </c>
      <c r="J23" s="2">
        <f>100*(I23-MIN(I:I))/(MAX(I:I)-MIN(I:I))</f>
        <v>48.201438848920866</v>
      </c>
      <c r="K23" s="2">
        <f>VLOOKUP(C23,城市客流估算模型!B:G,2,FALSE)</f>
        <v>0.43669999999999998</v>
      </c>
      <c r="L23" s="2">
        <f>VLOOKUP(B23,城市客流估算模型!B:G,5,FALSE)</f>
        <v>940.43</v>
      </c>
      <c r="M23" s="2">
        <f>IF(VLOOKUP(B23,城市客流估算模型!B:G,3,FALSE)=VLOOKUP(C23,城市客流估算模型!B:G,3,FALSE),1.2,1)</f>
        <v>1</v>
      </c>
      <c r="N23" s="2">
        <f>IF(VLOOKUP(B23,城市客流估算模型!B:G,4,FALSE)=VLOOKUP(C23,城市客流估算模型!B:G,4,FALSE),1.25,1)</f>
        <v>1</v>
      </c>
      <c r="O23" s="2">
        <f t="shared" si="0"/>
        <v>3.4941327850802881E-2</v>
      </c>
      <c r="P23" s="26">
        <f>100*(O23-MIN(O:O))/(MAX(O:O)-MIN(O:O))</f>
        <v>0.67290457735899445</v>
      </c>
    </row>
    <row r="24" spans="1:16" ht="14.4" x14ac:dyDescent="0.25">
      <c r="A24" s="2" t="s">
        <v>18</v>
      </c>
      <c r="B24" s="2" t="s">
        <v>20</v>
      </c>
      <c r="C24" s="2" t="s">
        <v>21</v>
      </c>
      <c r="D24" s="2">
        <v>19</v>
      </c>
      <c r="E24" s="2">
        <v>20</v>
      </c>
      <c r="F24" s="2">
        <v>226</v>
      </c>
      <c r="G24" s="2">
        <v>210</v>
      </c>
      <c r="H24" s="2">
        <v>79</v>
      </c>
      <c r="I24" s="2">
        <v>121.5</v>
      </c>
      <c r="J24" s="2">
        <f>100*(I24-MIN(I:I))/(MAX(I:I)-MIN(I:I))</f>
        <v>76.258992805755398</v>
      </c>
      <c r="K24" s="2">
        <f>VLOOKUP(C24,城市客流估算模型!B:G,2,FALSE)</f>
        <v>0.4824</v>
      </c>
      <c r="L24" s="2">
        <f>VLOOKUP(B24,城市客流估算模型!B:G,5,FALSE)</f>
        <v>842</v>
      </c>
      <c r="M24" s="2">
        <f>IF(VLOOKUP(B24,城市客流估算模型!B:G,3,FALSE)=VLOOKUP(C24,城市客流估算模型!B:G,3,FALSE),1.2,1)</f>
        <v>1.2</v>
      </c>
      <c r="N24" s="2">
        <f>IF(VLOOKUP(B24,城市客流估算模型!B:G,4,FALSE)=VLOOKUP(C24,城市客流估算模型!B:G,4,FALSE),1.25,1)</f>
        <v>1.25</v>
      </c>
      <c r="O24" s="2">
        <f t="shared" si="0"/>
        <v>0.13867830893458957</v>
      </c>
      <c r="P24" s="26">
        <f>100*(O24-MIN(O:O))/(MAX(O:O)-MIN(O:O))</f>
        <v>2.9300060078963632</v>
      </c>
    </row>
    <row r="25" spans="1:16" ht="14.4" x14ac:dyDescent="0.25">
      <c r="A25" s="2" t="s">
        <v>18</v>
      </c>
      <c r="B25" s="2" t="s">
        <v>21</v>
      </c>
      <c r="C25" s="2" t="s">
        <v>22</v>
      </c>
      <c r="D25" s="2">
        <v>20</v>
      </c>
      <c r="E25" s="2">
        <v>27</v>
      </c>
      <c r="F25" s="2">
        <v>514</v>
      </c>
      <c r="G25" s="2">
        <v>250</v>
      </c>
      <c r="H25" s="2">
        <v>151</v>
      </c>
      <c r="I25" s="2">
        <v>122.5</v>
      </c>
      <c r="J25" s="2">
        <f>100*(I25-MIN(I:I))/(MAX(I:I)-MIN(I:I))</f>
        <v>76.978417266187051</v>
      </c>
      <c r="K25" s="2">
        <f>VLOOKUP(C25,城市客流估算模型!B:G,2,FALSE)</f>
        <v>0.62150000000000005</v>
      </c>
      <c r="L25" s="2">
        <f>VLOOKUP(B25,城市客流估算模型!B:G,5,FALSE)</f>
        <v>528</v>
      </c>
      <c r="M25" s="2">
        <f>IF(VLOOKUP(B25,城市客流估算模型!B:G,3,FALSE)=VLOOKUP(C25,城市客流估算模型!B:G,3,FALSE),1.2,1)</f>
        <v>1.2</v>
      </c>
      <c r="N25" s="2">
        <f>IF(VLOOKUP(B25,城市客流估算模型!B:G,4,FALSE)=VLOOKUP(C25,城市客流估算模型!B:G,4,FALSE),1.25,1)</f>
        <v>1</v>
      </c>
      <c r="O25" s="2">
        <f t="shared" si="0"/>
        <v>0.10724202557147722</v>
      </c>
      <c r="P25" s="26">
        <f>100*(O25-MIN(O:O))/(MAX(O:O)-MIN(O:O))</f>
        <v>2.2460177193577766</v>
      </c>
    </row>
    <row r="26" spans="1:16" ht="14.4" x14ac:dyDescent="0.25">
      <c r="A26" s="2" t="s">
        <v>15</v>
      </c>
      <c r="B26" s="2" t="s">
        <v>17</v>
      </c>
      <c r="C26" s="2" t="s">
        <v>16</v>
      </c>
      <c r="D26" s="2">
        <v>18</v>
      </c>
      <c r="E26" s="2">
        <v>17</v>
      </c>
      <c r="F26" s="2">
        <v>155</v>
      </c>
      <c r="G26" s="2">
        <v>250</v>
      </c>
      <c r="H26" s="2">
        <v>46</v>
      </c>
      <c r="I26" s="2">
        <v>103</v>
      </c>
      <c r="J26" s="2">
        <f>100*(I26-MIN(I:I))/(MAX(I:I)-MIN(I:I))</f>
        <v>62.949640287769782</v>
      </c>
      <c r="K26" s="2">
        <f>VLOOKUP(C26,城市客流估算模型!B:G,2,FALSE)</f>
        <v>0.63109999999999999</v>
      </c>
      <c r="L26" s="2">
        <f>VLOOKUP(B26,城市客流估算模型!B:G,5,FALSE)</f>
        <v>940.43</v>
      </c>
      <c r="M26" s="2">
        <f>IF(VLOOKUP(B26,城市客流估算模型!B:G,3,FALSE)=VLOOKUP(C26,城市客流估算模型!B:G,3,FALSE),1.2,1)</f>
        <v>1.2</v>
      </c>
      <c r="N26" s="2">
        <f>IF(VLOOKUP(B26,城市客流估算模型!B:G,4,FALSE)=VLOOKUP(C26,城市客流估算模型!B:G,4,FALSE),1.25,1)</f>
        <v>1.25</v>
      </c>
      <c r="O26" s="2">
        <f t="shared" si="0"/>
        <v>0.6269975353342595</v>
      </c>
      <c r="P26" s="26">
        <f>100*(O26-MIN(O:O))/(MAX(O:O)-MIN(O:O))</f>
        <v>13.554819000819093</v>
      </c>
    </row>
    <row r="27" spans="1:16" ht="14.4" x14ac:dyDescent="0.25">
      <c r="A27" s="2" t="s">
        <v>15</v>
      </c>
      <c r="B27" s="2" t="s">
        <v>16</v>
      </c>
      <c r="C27" s="2" t="s">
        <v>17</v>
      </c>
      <c r="D27" s="2">
        <v>17</v>
      </c>
      <c r="E27" s="2">
        <v>18</v>
      </c>
      <c r="F27" s="2">
        <v>155</v>
      </c>
      <c r="G27" s="2">
        <v>250</v>
      </c>
      <c r="H27" s="2">
        <v>46</v>
      </c>
      <c r="I27" s="2">
        <v>103</v>
      </c>
      <c r="J27" s="2">
        <f>100*(I27-MIN(I:I))/(MAX(I:I)-MIN(I:I))</f>
        <v>62.949640287769782</v>
      </c>
      <c r="K27" s="2">
        <f>VLOOKUP(C27,城市客流估算模型!B:G,2,FALSE)</f>
        <v>0.50490000000000002</v>
      </c>
      <c r="L27" s="2">
        <f>VLOOKUP(B27,城市客流估算模型!B:G,5,FALSE)</f>
        <v>1220.4000000000001</v>
      </c>
      <c r="M27" s="2">
        <f>IF(VLOOKUP(B27,城市客流估算模型!B:G,3,FALSE)=VLOOKUP(C27,城市客流估算模型!B:G,3,FALSE),1.2,1)</f>
        <v>1.2</v>
      </c>
      <c r="N27" s="2">
        <f>IF(VLOOKUP(B27,城市客流估算模型!B:G,4,FALSE)=VLOOKUP(C27,城市客流估算模型!B:G,4,FALSE),1.25,1)</f>
        <v>1.25</v>
      </c>
      <c r="O27" s="2">
        <f t="shared" si="0"/>
        <v>0.28638597042399111</v>
      </c>
      <c r="P27" s="26">
        <f>100*(O27-MIN(O:O))/(MAX(O:O)-MIN(O:O))</f>
        <v>6.143818194890537</v>
      </c>
    </row>
    <row r="28" spans="1:16" ht="14.4" x14ac:dyDescent="0.25">
      <c r="A28" s="2" t="s">
        <v>111</v>
      </c>
      <c r="B28" s="2" t="s">
        <v>32</v>
      </c>
      <c r="C28" s="2" t="s">
        <v>110</v>
      </c>
      <c r="D28" s="2">
        <v>16</v>
      </c>
      <c r="E28" s="2">
        <v>9</v>
      </c>
      <c r="F28" s="2">
        <v>132</v>
      </c>
      <c r="G28" s="2">
        <v>310</v>
      </c>
      <c r="H28" s="2">
        <v>38</v>
      </c>
      <c r="I28" s="2">
        <v>32</v>
      </c>
      <c r="J28" s="2">
        <f>100*(I28-MIN(I:I))/(MAX(I:I)-MIN(I:I))</f>
        <v>11.870503597122303</v>
      </c>
      <c r="K28" s="2">
        <f>VLOOKUP(C28,城市客流估算模型!B:G,2,FALSE)</f>
        <v>0.24629999999999999</v>
      </c>
      <c r="L28" s="2">
        <f>VLOOKUP(B28,城市客流估算模型!B:G,5,FALSE)</f>
        <v>946.5</v>
      </c>
      <c r="M28" s="2">
        <f>IF(VLOOKUP(B28,城市客流估算模型!B:G,3,FALSE)=VLOOKUP(C28,城市客流估算模型!B:G,3,FALSE),1.2,1)</f>
        <v>1.2</v>
      </c>
      <c r="N28" s="2">
        <f>IF(VLOOKUP(B28,城市客流估算模型!B:G,4,FALSE)=VLOOKUP(C28,城市客流估算模型!B:G,4,FALSE),1.25,1)</f>
        <v>1.25</v>
      </c>
      <c r="O28" s="2">
        <f t="shared" si="0"/>
        <v>4.5270558687121466E-2</v>
      </c>
      <c r="P28" s="26">
        <f>100*(O28-MIN(O:O))/(MAX(O:O)-MIN(O:O))</f>
        <v>0.897647204852414</v>
      </c>
    </row>
    <row r="29" spans="1:16" ht="14.4" x14ac:dyDescent="0.25">
      <c r="A29" s="2" t="s">
        <v>111</v>
      </c>
      <c r="B29" s="2" t="s">
        <v>110</v>
      </c>
      <c r="C29" s="2" t="s">
        <v>32</v>
      </c>
      <c r="D29" s="2">
        <v>9</v>
      </c>
      <c r="E29" s="2">
        <v>16</v>
      </c>
      <c r="F29" s="2">
        <v>132</v>
      </c>
      <c r="G29" s="2">
        <v>310</v>
      </c>
      <c r="H29" s="2">
        <v>38</v>
      </c>
      <c r="I29" s="2">
        <v>32</v>
      </c>
      <c r="J29" s="2">
        <f>100*(I29-MIN(I:I))/(MAX(I:I)-MIN(I:I))</f>
        <v>11.870503597122303</v>
      </c>
      <c r="K29" s="2">
        <f>VLOOKUP(C29,城市客流估算模型!B:G,2,FALSE)</f>
        <v>0.4395</v>
      </c>
      <c r="L29" s="2">
        <f>VLOOKUP(B29,城市客流估算模型!B:G,5,FALSE)</f>
        <v>331.7</v>
      </c>
      <c r="M29" s="2">
        <f>IF(VLOOKUP(B29,城市客流估算模型!B:G,3,FALSE)=VLOOKUP(C29,城市客流估算模型!B:G,3,FALSE),1.2,1)</f>
        <v>1.2</v>
      </c>
      <c r="N29" s="2">
        <f>IF(VLOOKUP(B29,城市客流估算模型!B:G,4,FALSE)=VLOOKUP(C29,城市客流估算模型!B:G,4,FALSE),1.25,1)</f>
        <v>1.25</v>
      </c>
      <c r="O29" s="2">
        <f t="shared" si="0"/>
        <v>0.11606086736525456</v>
      </c>
      <c r="P29" s="26">
        <f>100*(O29-MIN(O:O))/(MAX(O:O)-MIN(O:O))</f>
        <v>2.4378974156865203</v>
      </c>
    </row>
    <row r="30" spans="1:16" ht="14.4" x14ac:dyDescent="0.25">
      <c r="A30" s="2" t="s">
        <v>41</v>
      </c>
      <c r="B30" s="2" t="s">
        <v>42</v>
      </c>
      <c r="C30" s="2" t="s">
        <v>32</v>
      </c>
      <c r="D30" s="2">
        <v>28</v>
      </c>
      <c r="E30" s="2">
        <v>16</v>
      </c>
      <c r="F30" s="2">
        <v>468</v>
      </c>
      <c r="G30" s="2">
        <v>310</v>
      </c>
      <c r="H30" s="2">
        <v>118</v>
      </c>
      <c r="I30" s="2">
        <v>76.5</v>
      </c>
      <c r="J30" s="2">
        <f>100*(I30-MIN(I:I))/(MAX(I:I)-MIN(I:I))</f>
        <v>43.884892086330936</v>
      </c>
      <c r="K30" s="2">
        <f>VLOOKUP(C30,城市客流估算模型!B:G,2,FALSE)</f>
        <v>0.4395</v>
      </c>
      <c r="L30" s="2">
        <f>VLOOKUP(B30,城市客流估算模型!B:G,5,FALSE)</f>
        <v>649.11</v>
      </c>
      <c r="M30" s="2">
        <f>IF(VLOOKUP(B30,城市客流估算模型!B:G,3,FALSE)=VLOOKUP(C30,城市客流估算模型!B:G,3,FALSE),1.2,1)</f>
        <v>1</v>
      </c>
      <c r="N30" s="2">
        <f>IF(VLOOKUP(B30,城市客流估算模型!B:G,4,FALSE)=VLOOKUP(C30,城市客流估算模型!B:G,4,FALSE),1.25,1)</f>
        <v>1</v>
      </c>
      <c r="O30" s="2">
        <f t="shared" si="0"/>
        <v>3.6793240537940544E-2</v>
      </c>
      <c r="P30" s="26">
        <f>100*(O30-MIN(O:O))/(MAX(O:O)-MIN(O:O))</f>
        <v>0.71319835429079714</v>
      </c>
    </row>
    <row r="31" spans="1:16" ht="14.4" x14ac:dyDescent="0.25">
      <c r="A31" s="2" t="s">
        <v>41</v>
      </c>
      <c r="B31" s="2" t="s">
        <v>20</v>
      </c>
      <c r="C31" s="2" t="s">
        <v>42</v>
      </c>
      <c r="D31" s="2">
        <v>19</v>
      </c>
      <c r="E31" s="2">
        <v>28</v>
      </c>
      <c r="F31" s="2">
        <v>340</v>
      </c>
      <c r="G31" s="2">
        <v>310</v>
      </c>
      <c r="H31" s="2">
        <v>87</v>
      </c>
      <c r="I31" s="2">
        <v>60</v>
      </c>
      <c r="J31" s="2">
        <f>100*(I31-MIN(I:I))/(MAX(I:I)-MIN(I:I))</f>
        <v>32.014388489208635</v>
      </c>
      <c r="K31" s="2">
        <f>VLOOKUP(C31,城市客流估算模型!B:G,2,FALSE)</f>
        <v>0.28439999999999999</v>
      </c>
      <c r="L31" s="2">
        <f>VLOOKUP(B31,城市客流估算模型!B:G,5,FALSE)</f>
        <v>842</v>
      </c>
      <c r="M31" s="2">
        <f>IF(VLOOKUP(B31,城市客流估算模型!B:G,3,FALSE)=VLOOKUP(C31,城市客流估算模型!B:G,3,FALSE),1.2,1)</f>
        <v>1</v>
      </c>
      <c r="N31" s="2">
        <f>IF(VLOOKUP(B31,城市客流估算模型!B:G,4,FALSE)=VLOOKUP(C31,城市客流估算模型!B:G,4,FALSE),1.25,1)</f>
        <v>1</v>
      </c>
      <c r="O31" s="2">
        <f t="shared" si="0"/>
        <v>1.9974680517812874E-2</v>
      </c>
      <c r="P31" s="26">
        <f>100*(O31-MIN(O:O))/(MAX(O:O)-MIN(O:O))</f>
        <v>0.34726139059269095</v>
      </c>
    </row>
    <row r="32" spans="1:16" ht="14.4" x14ac:dyDescent="0.25">
      <c r="A32" s="2" t="s">
        <v>41</v>
      </c>
      <c r="B32" s="2" t="s">
        <v>32</v>
      </c>
      <c r="C32" s="2" t="s">
        <v>42</v>
      </c>
      <c r="D32" s="2">
        <v>16</v>
      </c>
      <c r="E32" s="2">
        <v>28</v>
      </c>
      <c r="F32" s="2">
        <v>468</v>
      </c>
      <c r="G32" s="2">
        <v>310</v>
      </c>
      <c r="H32" s="2">
        <v>118</v>
      </c>
      <c r="I32" s="2">
        <v>76.5</v>
      </c>
      <c r="J32" s="2">
        <f>100*(I32-MIN(I:I))/(MAX(I:I)-MIN(I:I))</f>
        <v>43.884892086330936</v>
      </c>
      <c r="K32" s="2">
        <f>VLOOKUP(C32,城市客流估算模型!B:G,2,FALSE)</f>
        <v>0.28439999999999999</v>
      </c>
      <c r="L32" s="2">
        <f>VLOOKUP(B32,城市客流估算模型!B:G,5,FALSE)</f>
        <v>946.5</v>
      </c>
      <c r="M32" s="2">
        <f>IF(VLOOKUP(B32,城市客流估算模型!B:G,3,FALSE)=VLOOKUP(C32,城市客流估算模型!B:G,3,FALSE),1.2,1)</f>
        <v>1</v>
      </c>
      <c r="N32" s="2">
        <f>IF(VLOOKUP(B32,城市客流估算模型!B:G,4,FALSE)=VLOOKUP(C32,城市客流估算模型!B:G,4,FALSE),1.25,1)</f>
        <v>1</v>
      </c>
      <c r="O32" s="2">
        <f t="shared" si="0"/>
        <v>1.5002472894042211E-2</v>
      </c>
      <c r="P32" s="26">
        <f>100*(O32-MIN(O:O))/(MAX(O:O)-MIN(O:O))</f>
        <v>0.23907647116191327</v>
      </c>
    </row>
    <row r="33" spans="1:16" ht="14.4" x14ac:dyDescent="0.25">
      <c r="A33" s="2" t="s">
        <v>41</v>
      </c>
      <c r="B33" s="2" t="s">
        <v>42</v>
      </c>
      <c r="C33" s="2" t="s">
        <v>20</v>
      </c>
      <c r="D33" s="2">
        <v>28</v>
      </c>
      <c r="E33" s="2">
        <v>19</v>
      </c>
      <c r="F33" s="2">
        <v>340</v>
      </c>
      <c r="G33" s="2">
        <v>310</v>
      </c>
      <c r="H33" s="2">
        <v>87</v>
      </c>
      <c r="I33" s="2">
        <v>60</v>
      </c>
      <c r="J33" s="2">
        <f>100*(I33-MIN(I:I))/(MAX(I:I)-MIN(I:I))</f>
        <v>32.014388489208635</v>
      </c>
      <c r="K33" s="2">
        <f>VLOOKUP(C33,城市客流估算模型!B:G,2,FALSE)</f>
        <v>0.43669999999999998</v>
      </c>
      <c r="L33" s="2">
        <f>VLOOKUP(B33,城市客流估算模型!B:G,5,FALSE)</f>
        <v>649.11</v>
      </c>
      <c r="M33" s="2">
        <f>IF(VLOOKUP(B33,城市客流估算模型!B:G,3,FALSE)=VLOOKUP(C33,城市客流估算模型!B:G,3,FALSE),1.2,1)</f>
        <v>1</v>
      </c>
      <c r="N33" s="2">
        <f>IF(VLOOKUP(B33,城市客流估算模型!B:G,4,FALSE)=VLOOKUP(C33,城市客流估算模型!B:G,4,FALSE),1.25,1)</f>
        <v>1</v>
      </c>
      <c r="O33" s="2">
        <f t="shared" si="0"/>
        <v>4.9734812441187201E-2</v>
      </c>
      <c r="P33" s="26">
        <f>100*(O33-MIN(O:O))/(MAX(O:O)-MIN(O:O))</f>
        <v>0.99478010219830026</v>
      </c>
    </row>
    <row r="34" spans="1:16" ht="14.4" x14ac:dyDescent="0.25">
      <c r="A34" s="2" t="s">
        <v>91</v>
      </c>
      <c r="B34" s="2" t="s">
        <v>104</v>
      </c>
      <c r="C34" s="2" t="s">
        <v>32</v>
      </c>
      <c r="D34" s="2">
        <v>15</v>
      </c>
      <c r="E34" s="2">
        <v>16</v>
      </c>
      <c r="F34" s="2">
        <v>128</v>
      </c>
      <c r="G34" s="2">
        <v>310</v>
      </c>
      <c r="H34" s="2">
        <v>37</v>
      </c>
      <c r="I34" s="2">
        <v>44.5</v>
      </c>
      <c r="J34" s="2">
        <f>100*(I34-MIN(I:I))/(MAX(I:I)-MIN(I:I))</f>
        <v>20.863309352517987</v>
      </c>
      <c r="K34" s="2">
        <f>VLOOKUP(C34,城市客流估算模型!B:G,2,FALSE)</f>
        <v>0.4395</v>
      </c>
      <c r="L34" s="2">
        <f>VLOOKUP(B34,城市客流估算模型!B:G,5,FALSE)</f>
        <v>367.2</v>
      </c>
      <c r="M34" s="2">
        <f>IF(VLOOKUP(B34,城市客流估算模型!B:G,3,FALSE)=VLOOKUP(C34,城市客流估算模型!B:G,3,FALSE),1.2,1)</f>
        <v>1.2</v>
      </c>
      <c r="N34" s="2">
        <f>IF(VLOOKUP(B34,城市客流估算模型!B:G,4,FALSE)=VLOOKUP(C34,城市客流估算模型!B:G,4,FALSE),1.25,1)</f>
        <v>1.25</v>
      </c>
      <c r="O34" s="2">
        <f t="shared" ref="O34:O65" si="1">POWER(L34*M34*N34,K34)/F34</f>
        <v>0.12515749529740838</v>
      </c>
      <c r="P34" s="26">
        <f>100*(O34-MIN(O:O))/(MAX(O:O)-MIN(O:O))</f>
        <v>2.6358211619168759</v>
      </c>
    </row>
    <row r="35" spans="1:16" ht="14.4" x14ac:dyDescent="0.25">
      <c r="A35" s="2" t="s">
        <v>91</v>
      </c>
      <c r="B35" s="2" t="s">
        <v>16</v>
      </c>
      <c r="C35" s="2" t="s">
        <v>104</v>
      </c>
      <c r="D35" s="2">
        <v>17</v>
      </c>
      <c r="E35" s="2">
        <v>15</v>
      </c>
      <c r="F35" s="2">
        <v>270</v>
      </c>
      <c r="G35" s="2">
        <v>310</v>
      </c>
      <c r="H35" s="2">
        <v>72</v>
      </c>
      <c r="I35" s="2">
        <v>52</v>
      </c>
      <c r="J35" s="2">
        <f>100*(I35-MIN(I:I))/(MAX(I:I)-MIN(I:I))</f>
        <v>26.258992805755394</v>
      </c>
      <c r="K35" s="2">
        <f>VLOOKUP(C35,城市客流估算模型!B:G,2,FALSE)</f>
        <v>0.30249999999999999</v>
      </c>
      <c r="L35" s="2">
        <f>VLOOKUP(B35,城市客流估算模型!B:G,5,FALSE)</f>
        <v>1220.4000000000001</v>
      </c>
      <c r="M35" s="2">
        <f>IF(VLOOKUP(B35,城市客流估算模型!B:G,3,FALSE)=VLOOKUP(C35,城市客流估算模型!B:G,3,FALSE),1.2,1)</f>
        <v>1.2</v>
      </c>
      <c r="N35" s="2">
        <f>IF(VLOOKUP(B35,城市客流估算模型!B:G,4,FALSE)=VLOOKUP(C35,城市客流估算模型!B:G,4,FALSE),1.25,1)</f>
        <v>1</v>
      </c>
      <c r="O35" s="2">
        <f t="shared" si="1"/>
        <v>3.3593517326689012E-2</v>
      </c>
      <c r="P35" s="26">
        <f>100*(O35-MIN(O:O))/(MAX(O:O)-MIN(O:O))</f>
        <v>0.64357901736786993</v>
      </c>
    </row>
    <row r="36" spans="1:16" ht="14.4" x14ac:dyDescent="0.25">
      <c r="A36" s="2" t="s">
        <v>91</v>
      </c>
      <c r="B36" s="2" t="s">
        <v>32</v>
      </c>
      <c r="C36" s="2" t="s">
        <v>104</v>
      </c>
      <c r="D36" s="2">
        <v>16</v>
      </c>
      <c r="E36" s="2">
        <v>15</v>
      </c>
      <c r="F36" s="2">
        <v>128</v>
      </c>
      <c r="G36" s="2">
        <v>310</v>
      </c>
      <c r="H36" s="2">
        <v>37</v>
      </c>
      <c r="I36" s="2">
        <v>44.5</v>
      </c>
      <c r="J36" s="2">
        <f>100*(I36-MIN(I:I))/(MAX(I:I)-MIN(I:I))</f>
        <v>20.863309352517987</v>
      </c>
      <c r="K36" s="2">
        <f>VLOOKUP(C36,城市客流估算模型!B:G,2,FALSE)</f>
        <v>0.30249999999999999</v>
      </c>
      <c r="L36" s="2">
        <f>VLOOKUP(B36,城市客流估算模型!B:G,5,FALSE)</f>
        <v>946.5</v>
      </c>
      <c r="M36" s="2">
        <f>IF(VLOOKUP(B36,城市客流估算模型!B:G,3,FALSE)=VLOOKUP(C36,城市客流估算模型!B:G,3,FALSE),1.2,1)</f>
        <v>1.2</v>
      </c>
      <c r="N36" s="2">
        <f>IF(VLOOKUP(B36,城市客流估算模型!B:G,4,FALSE)=VLOOKUP(C36,城市客流估算模型!B:G,4,FALSE),1.25,1)</f>
        <v>1.25</v>
      </c>
      <c r="O36" s="2">
        <f t="shared" si="1"/>
        <v>7.0199516875077222E-2</v>
      </c>
      <c r="P36" s="26">
        <f>100*(O36-MIN(O:O))/(MAX(O:O)-MIN(O:O))</f>
        <v>1.4400496017603701</v>
      </c>
    </row>
    <row r="37" spans="1:16" ht="14.4" x14ac:dyDescent="0.25">
      <c r="A37" s="2" t="s">
        <v>91</v>
      </c>
      <c r="B37" s="2" t="s">
        <v>104</v>
      </c>
      <c r="C37" s="2" t="s">
        <v>16</v>
      </c>
      <c r="D37" s="2">
        <v>15</v>
      </c>
      <c r="E37" s="2">
        <v>17</v>
      </c>
      <c r="F37" s="2">
        <v>270</v>
      </c>
      <c r="G37" s="2">
        <v>310</v>
      </c>
      <c r="H37" s="2">
        <v>72</v>
      </c>
      <c r="I37" s="2">
        <v>52</v>
      </c>
      <c r="J37" s="2">
        <f>100*(I37-MIN(I:I))/(MAX(I:I)-MIN(I:I))</f>
        <v>26.258992805755394</v>
      </c>
      <c r="K37" s="2">
        <f>VLOOKUP(C37,城市客流估算模型!B:G,2,FALSE)</f>
        <v>0.63109999999999999</v>
      </c>
      <c r="L37" s="2">
        <f>VLOOKUP(B37,城市客流估算模型!B:G,5,FALSE)</f>
        <v>367.2</v>
      </c>
      <c r="M37" s="2">
        <f>IF(VLOOKUP(B37,城市客流估算模型!B:G,3,FALSE)=VLOOKUP(C37,城市客流估算模型!B:G,3,FALSE),1.2,1)</f>
        <v>1.2</v>
      </c>
      <c r="N37" s="2">
        <f>IF(VLOOKUP(B37,城市客流估算模型!B:G,4,FALSE)=VLOOKUP(C37,城市客流估算模型!B:G,4,FALSE),1.25,1)</f>
        <v>1</v>
      </c>
      <c r="O37" s="2">
        <f t="shared" si="1"/>
        <v>0.17271004481054988</v>
      </c>
      <c r="P37" s="26">
        <f>100*(O37-MIN(O:O))/(MAX(O:O)-MIN(O:O))</f>
        <v>3.670465956959843</v>
      </c>
    </row>
    <row r="38" spans="1:16" ht="14.4" x14ac:dyDescent="0.25">
      <c r="A38" s="2" t="s">
        <v>82</v>
      </c>
      <c r="B38" s="2" t="s">
        <v>16</v>
      </c>
      <c r="C38" s="2" t="s">
        <v>14</v>
      </c>
      <c r="D38" s="2">
        <v>17</v>
      </c>
      <c r="E38" s="2">
        <v>40</v>
      </c>
      <c r="F38" s="2">
        <v>159</v>
      </c>
      <c r="G38" s="2">
        <v>310</v>
      </c>
      <c r="H38" s="2">
        <v>45</v>
      </c>
      <c r="I38" s="2">
        <v>150</v>
      </c>
      <c r="J38" s="2">
        <f>100*(I38-MIN(I:I))/(MAX(I:I)-MIN(I:I))</f>
        <v>96.762589928057551</v>
      </c>
      <c r="K38" s="2">
        <f>VLOOKUP(C38,城市客流估算模型!B:G,2,FALSE)</f>
        <v>0.77569999999999995</v>
      </c>
      <c r="L38" s="2">
        <f>VLOOKUP(B38,城市客流估算模型!B:G,5,FALSE)</f>
        <v>1220.4000000000001</v>
      </c>
      <c r="M38" s="2">
        <f>IF(VLOOKUP(B38,城市客流估算模型!B:G,3,FALSE)=VLOOKUP(C38,城市客流估算模型!B:G,3,FALSE),1.2,1)</f>
        <v>1.2</v>
      </c>
      <c r="N38" s="2">
        <f>IF(VLOOKUP(B38,城市客流估算模型!B:G,4,FALSE)=VLOOKUP(C38,城市客流估算模型!B:G,4,FALSE),1.25,1)</f>
        <v>1</v>
      </c>
      <c r="O38" s="2">
        <f t="shared" si="1"/>
        <v>1.7956575834435653</v>
      </c>
      <c r="P38" s="26">
        <f>100*(O38-MIN(O:O))/(MAX(O:O)-MIN(O:O))</f>
        <v>38.982436412095872</v>
      </c>
    </row>
    <row r="39" spans="1:16" ht="14.4" x14ac:dyDescent="0.25">
      <c r="A39" s="2" t="s">
        <v>82</v>
      </c>
      <c r="B39" s="2" t="s">
        <v>42</v>
      </c>
      <c r="C39" s="2" t="s">
        <v>16</v>
      </c>
      <c r="D39" s="2">
        <v>28</v>
      </c>
      <c r="E39" s="2">
        <v>17</v>
      </c>
      <c r="F39" s="2">
        <v>341</v>
      </c>
      <c r="G39" s="2">
        <v>310</v>
      </c>
      <c r="H39" s="2">
        <v>84</v>
      </c>
      <c r="I39" s="2">
        <v>129</v>
      </c>
      <c r="J39" s="2">
        <f>100*(I39-MIN(I:I))/(MAX(I:I)-MIN(I:I))</f>
        <v>81.654676258992808</v>
      </c>
      <c r="K39" s="2">
        <f>VLOOKUP(C39,城市客流估算模型!B:G,2,FALSE)</f>
        <v>0.63109999999999999</v>
      </c>
      <c r="L39" s="2">
        <f>VLOOKUP(B39,城市客流估算模型!B:G,5,FALSE)</f>
        <v>649.11</v>
      </c>
      <c r="M39" s="2">
        <f>IF(VLOOKUP(B39,城市客流估算模型!B:G,3,FALSE)=VLOOKUP(C39,城市客流估算模型!B:G,3,FALSE),1.2,1)</f>
        <v>1</v>
      </c>
      <c r="N39" s="2">
        <f>IF(VLOOKUP(B39,城市客流估算模型!B:G,4,FALSE)=VLOOKUP(C39,城市客流估算模型!B:G,4,FALSE),1.25,1)</f>
        <v>1</v>
      </c>
      <c r="O39" s="2">
        <f t="shared" si="1"/>
        <v>0.17462229834011458</v>
      </c>
      <c r="P39" s="26">
        <f>100*(O39-MIN(O:O))/(MAX(O:O)-MIN(O:O))</f>
        <v>3.712072625401877</v>
      </c>
    </row>
    <row r="40" spans="1:16" ht="14.4" x14ac:dyDescent="0.25">
      <c r="A40" s="2" t="s">
        <v>82</v>
      </c>
      <c r="B40" s="2" t="s">
        <v>37</v>
      </c>
      <c r="C40" s="2" t="s">
        <v>42</v>
      </c>
      <c r="D40" s="2">
        <v>21</v>
      </c>
      <c r="E40" s="2">
        <v>28</v>
      </c>
      <c r="F40" s="2">
        <v>241</v>
      </c>
      <c r="G40" s="2">
        <v>310</v>
      </c>
      <c r="H40" s="2">
        <v>56</v>
      </c>
      <c r="I40" s="2">
        <v>83.5</v>
      </c>
      <c r="J40" s="2">
        <f>100*(I40-MIN(I:I))/(MAX(I:I)-MIN(I:I))</f>
        <v>48.920863309352519</v>
      </c>
      <c r="K40" s="2">
        <f>VLOOKUP(C40,城市客流估算模型!B:G,2,FALSE)</f>
        <v>0.28439999999999999</v>
      </c>
      <c r="L40" s="2">
        <f>VLOOKUP(B40,城市客流估算模型!B:G,5,FALSE)</f>
        <v>643.75</v>
      </c>
      <c r="M40" s="2">
        <f>IF(VLOOKUP(B40,城市客流估算模型!B:G,3,FALSE)=VLOOKUP(C40,城市客流估算模型!B:G,3,FALSE),1.2,1)</f>
        <v>1.2</v>
      </c>
      <c r="N40" s="2">
        <f>IF(VLOOKUP(B40,城市客流估算模型!B:G,4,FALSE)=VLOOKUP(C40,城市客流估算模型!B:G,4,FALSE),1.25,1)</f>
        <v>1.25</v>
      </c>
      <c r="O40" s="2">
        <f t="shared" si="1"/>
        <v>2.9299654225618931E-2</v>
      </c>
      <c r="P40" s="26">
        <f>100*(O40-MIN(O:O))/(MAX(O:O)-MIN(O:O))</f>
        <v>0.55015346703178403</v>
      </c>
    </row>
    <row r="41" spans="1:16" ht="14.4" x14ac:dyDescent="0.25">
      <c r="A41" s="2" t="s">
        <v>82</v>
      </c>
      <c r="B41" s="2" t="s">
        <v>50</v>
      </c>
      <c r="C41" s="2" t="s">
        <v>37</v>
      </c>
      <c r="D41" s="2">
        <v>32</v>
      </c>
      <c r="E41" s="2">
        <v>21</v>
      </c>
      <c r="F41" s="2">
        <v>342</v>
      </c>
      <c r="G41" s="2">
        <v>310</v>
      </c>
      <c r="H41" s="2">
        <v>78</v>
      </c>
      <c r="I41" s="2">
        <v>78</v>
      </c>
      <c r="J41" s="2">
        <f>100*(I41-MIN(I:I))/(MAX(I:I)-MIN(I:I))</f>
        <v>44.964028776978417</v>
      </c>
      <c r="K41" s="2">
        <f>VLOOKUP(C41,城市客流估算模型!B:G,2,FALSE)</f>
        <v>0.42809999999999998</v>
      </c>
      <c r="L41" s="2">
        <f>VLOOKUP(B41,城市客流估算模型!B:G,5,FALSE)</f>
        <v>1023.93</v>
      </c>
      <c r="M41" s="2">
        <f>IF(VLOOKUP(B41,城市客流估算模型!B:G,3,FALSE)=VLOOKUP(C41,城市客流估算模型!B:G,3,FALSE),1.2,1)</f>
        <v>1.2</v>
      </c>
      <c r="N41" s="2">
        <f>IF(VLOOKUP(B41,城市客流估算模型!B:G,4,FALSE)=VLOOKUP(C41,城市客流估算模型!B:G,4,FALSE),1.25,1)</f>
        <v>1</v>
      </c>
      <c r="O41" s="2">
        <f t="shared" si="1"/>
        <v>6.1456537318785628E-2</v>
      </c>
      <c r="P41" s="26">
        <f>100*(O41-MIN(O:O))/(MAX(O:O)-MIN(O:O))</f>
        <v>1.2498205102879081</v>
      </c>
    </row>
    <row r="42" spans="1:16" ht="14.4" x14ac:dyDescent="0.25">
      <c r="A42" s="2" t="s">
        <v>82</v>
      </c>
      <c r="B42" s="2" t="s">
        <v>62</v>
      </c>
      <c r="C42" s="2" t="s">
        <v>50</v>
      </c>
      <c r="D42" s="2">
        <v>37</v>
      </c>
      <c r="E42" s="2">
        <v>32</v>
      </c>
      <c r="F42" s="2">
        <v>706</v>
      </c>
      <c r="G42" s="2">
        <v>310</v>
      </c>
      <c r="H42" s="2">
        <v>175</v>
      </c>
      <c r="I42" s="2">
        <v>91.5</v>
      </c>
      <c r="J42" s="2">
        <f>100*(I42-MIN(I:I))/(MAX(I:I)-MIN(I:I))</f>
        <v>54.676258992805757</v>
      </c>
      <c r="K42" s="2">
        <f>VLOOKUP(C42,城市客流估算模型!B:G,2,FALSE)</f>
        <v>0.50190000000000001</v>
      </c>
      <c r="L42" s="2">
        <f>VLOOKUP(B42,城市客流估算模型!B:G,5,FALSE)</f>
        <v>598.70000000000005</v>
      </c>
      <c r="M42" s="2">
        <f>IF(VLOOKUP(B42,城市客流估算模型!B:G,3,FALSE)=VLOOKUP(C42,城市客流估算模型!B:G,3,FALSE),1.2,1)</f>
        <v>1</v>
      </c>
      <c r="N42" s="2">
        <f>IF(VLOOKUP(B42,城市客流估算模型!B:G,4,FALSE)=VLOOKUP(C42,城市客流估算模型!B:G,4,FALSE),1.25,1)</f>
        <v>1</v>
      </c>
      <c r="O42" s="2">
        <f t="shared" si="1"/>
        <v>3.5081376501750784E-2</v>
      </c>
      <c r="P42" s="26">
        <f>100*(O42-MIN(O:O))/(MAX(O:O)-MIN(O:O))</f>
        <v>0.67595174537079572</v>
      </c>
    </row>
    <row r="43" spans="1:16" ht="14.4" x14ac:dyDescent="0.25">
      <c r="A43" s="2" t="s">
        <v>82</v>
      </c>
      <c r="B43" s="2" t="s">
        <v>83</v>
      </c>
      <c r="C43" s="2" t="s">
        <v>62</v>
      </c>
      <c r="D43" s="2">
        <v>44</v>
      </c>
      <c r="E43" s="2">
        <v>37</v>
      </c>
      <c r="F43" s="2">
        <v>463</v>
      </c>
      <c r="G43" s="2">
        <v>310</v>
      </c>
      <c r="H43" s="2">
        <v>119</v>
      </c>
      <c r="I43" s="2">
        <v>67</v>
      </c>
      <c r="J43" s="2">
        <f>100*(I43-MIN(I:I))/(MAX(I:I)-MIN(I:I))</f>
        <v>37.050359712230218</v>
      </c>
      <c r="K43" s="2">
        <f>VLOOKUP(C43,城市客流估算模型!B:G,2,FALSE)</f>
        <v>0.38340000000000002</v>
      </c>
      <c r="L43" s="2">
        <f>VLOOKUP(B43,城市客流估算模型!B:G,5,FALSE)</f>
        <v>846</v>
      </c>
      <c r="M43" s="2">
        <f>IF(VLOOKUP(B43,城市客流估算模型!B:G,3,FALSE)=VLOOKUP(C43,城市客流估算模型!B:G,3,FALSE),1.2,1)</f>
        <v>1.2</v>
      </c>
      <c r="N43" s="2">
        <f>IF(VLOOKUP(B43,城市客流估算模型!B:G,4,FALSE)=VLOOKUP(C43,城市客流估算模型!B:G,4,FALSE),1.25,1)</f>
        <v>1</v>
      </c>
      <c r="O43" s="2">
        <f t="shared" si="1"/>
        <v>3.0699471278425726E-2</v>
      </c>
      <c r="P43" s="26">
        <f>100*(O43-MIN(O:O))/(MAX(O:O)-MIN(O:O))</f>
        <v>0.58061058116188324</v>
      </c>
    </row>
    <row r="44" spans="1:16" ht="14.4" x14ac:dyDescent="0.25">
      <c r="A44" s="2" t="s">
        <v>82</v>
      </c>
      <c r="B44" s="2" t="s">
        <v>14</v>
      </c>
      <c r="C44" s="2" t="s">
        <v>16</v>
      </c>
      <c r="D44" s="2">
        <v>40</v>
      </c>
      <c r="E44" s="2">
        <v>17</v>
      </c>
      <c r="F44" s="2">
        <v>159</v>
      </c>
      <c r="G44" s="2">
        <v>310</v>
      </c>
      <c r="H44" s="2">
        <v>45</v>
      </c>
      <c r="I44" s="2">
        <v>150</v>
      </c>
      <c r="J44" s="2">
        <f>100*(I44-MIN(I:I))/(MAX(I:I)-MIN(I:I))</f>
        <v>96.762589928057551</v>
      </c>
      <c r="K44" s="2">
        <f>VLOOKUP(C44,城市客流估算模型!B:G,2,FALSE)</f>
        <v>0.63109999999999999</v>
      </c>
      <c r="L44" s="2">
        <f>VLOOKUP(B44,城市客流估算模型!B:G,5,FALSE)</f>
        <v>2489.4299999999998</v>
      </c>
      <c r="M44" s="2">
        <f>IF(VLOOKUP(B44,城市客流估算模型!B:G,3,FALSE)=VLOOKUP(C44,城市客流估算模型!B:G,3,FALSE),1.2,1)</f>
        <v>1.2</v>
      </c>
      <c r="N44" s="2">
        <f>IF(VLOOKUP(B44,城市客流估算模型!B:G,4,FALSE)=VLOOKUP(C44,城市客流估算模型!B:G,4,FALSE),1.25,1)</f>
        <v>1</v>
      </c>
      <c r="O44" s="2">
        <f t="shared" si="1"/>
        <v>0.98141528791034582</v>
      </c>
      <c r="P44" s="26">
        <f>100*(O44-MIN(O:O))/(MAX(O:O)-MIN(O:O))</f>
        <v>21.266213799374214</v>
      </c>
    </row>
    <row r="45" spans="1:16" ht="14.4" x14ac:dyDescent="0.25">
      <c r="A45" s="2" t="s">
        <v>82</v>
      </c>
      <c r="B45" s="2" t="s">
        <v>16</v>
      </c>
      <c r="C45" s="2" t="s">
        <v>42</v>
      </c>
      <c r="D45" s="2">
        <v>17</v>
      </c>
      <c r="E45" s="2">
        <v>28</v>
      </c>
      <c r="F45" s="2">
        <v>341</v>
      </c>
      <c r="G45" s="2">
        <v>310</v>
      </c>
      <c r="H45" s="2">
        <v>84</v>
      </c>
      <c r="I45" s="2">
        <v>129</v>
      </c>
      <c r="J45" s="2">
        <f>100*(I45-MIN(I:I))/(MAX(I:I)-MIN(I:I))</f>
        <v>81.654676258992808</v>
      </c>
      <c r="K45" s="2">
        <f>VLOOKUP(C45,城市客流估算模型!B:G,2,FALSE)</f>
        <v>0.28439999999999999</v>
      </c>
      <c r="L45" s="2">
        <f>VLOOKUP(B45,城市客流估算模型!B:G,5,FALSE)</f>
        <v>1220.4000000000001</v>
      </c>
      <c r="M45" s="2">
        <f>IF(VLOOKUP(B45,城市客流估算模型!B:G,3,FALSE)=VLOOKUP(C45,城市客流估算模型!B:G,3,FALSE),1.2,1)</f>
        <v>1</v>
      </c>
      <c r="N45" s="2">
        <f>IF(VLOOKUP(B45,城市客流估算模型!B:G,4,FALSE)=VLOOKUP(C45,城市客流估算模型!B:G,4,FALSE),1.25,1)</f>
        <v>1</v>
      </c>
      <c r="O45" s="2">
        <f t="shared" si="1"/>
        <v>2.2133334441610298E-2</v>
      </c>
      <c r="P45" s="26">
        <f>100*(O45-MIN(O:O))/(MAX(O:O)-MIN(O:O))</f>
        <v>0.39422922027633089</v>
      </c>
    </row>
    <row r="46" spans="1:16" ht="14.4" x14ac:dyDescent="0.25">
      <c r="A46" s="2" t="s">
        <v>82</v>
      </c>
      <c r="B46" s="2" t="s">
        <v>42</v>
      </c>
      <c r="C46" s="2" t="s">
        <v>37</v>
      </c>
      <c r="D46" s="2">
        <v>28</v>
      </c>
      <c r="E46" s="2">
        <v>21</v>
      </c>
      <c r="F46" s="2">
        <v>241</v>
      </c>
      <c r="G46" s="2">
        <v>310</v>
      </c>
      <c r="H46" s="2">
        <v>56</v>
      </c>
      <c r="I46" s="2">
        <v>83.5</v>
      </c>
      <c r="J46" s="2">
        <f>100*(I46-MIN(I:I))/(MAX(I:I)-MIN(I:I))</f>
        <v>48.920863309352519</v>
      </c>
      <c r="K46" s="2">
        <f>VLOOKUP(C46,城市客流估算模型!B:G,2,FALSE)</f>
        <v>0.42809999999999998</v>
      </c>
      <c r="L46" s="2">
        <f>VLOOKUP(B46,城市客流估算模型!B:G,5,FALSE)</f>
        <v>649.11</v>
      </c>
      <c r="M46" s="2">
        <f>IF(VLOOKUP(B46,城市客流估算模型!B:G,3,FALSE)=VLOOKUP(C46,城市客流估算模型!B:G,3,FALSE),1.2,1)</f>
        <v>1.2</v>
      </c>
      <c r="N46" s="2">
        <f>IF(VLOOKUP(B46,城市客流估算模型!B:G,4,FALSE)=VLOOKUP(C46,城市客流估算模型!B:G,4,FALSE),1.25,1)</f>
        <v>1.25</v>
      </c>
      <c r="O46" s="2">
        <f t="shared" si="1"/>
        <v>7.8944356600350013E-2</v>
      </c>
      <c r="P46" s="26">
        <f>100*(O46-MIN(O:O))/(MAX(O:O)-MIN(O:O))</f>
        <v>1.6303191666495889</v>
      </c>
    </row>
    <row r="47" spans="1:16" ht="14.4" x14ac:dyDescent="0.25">
      <c r="A47" s="2" t="s">
        <v>82</v>
      </c>
      <c r="B47" s="2" t="s">
        <v>37</v>
      </c>
      <c r="C47" s="2" t="s">
        <v>50</v>
      </c>
      <c r="D47" s="2">
        <v>21</v>
      </c>
      <c r="E47" s="2">
        <v>32</v>
      </c>
      <c r="F47" s="2">
        <v>342</v>
      </c>
      <c r="G47" s="2">
        <v>310</v>
      </c>
      <c r="H47" s="2">
        <v>78</v>
      </c>
      <c r="I47" s="2">
        <v>78</v>
      </c>
      <c r="J47" s="2">
        <f>100*(I47-MIN(I:I))/(MAX(I:I)-MIN(I:I))</f>
        <v>44.964028776978417</v>
      </c>
      <c r="K47" s="2">
        <f>VLOOKUP(C47,城市客流估算模型!B:G,2,FALSE)</f>
        <v>0.50190000000000001</v>
      </c>
      <c r="L47" s="2">
        <f>VLOOKUP(B47,城市客流估算模型!B:G,5,FALSE)</f>
        <v>643.75</v>
      </c>
      <c r="M47" s="2">
        <f>IF(VLOOKUP(B47,城市客流估算模型!B:G,3,FALSE)=VLOOKUP(C47,城市客流估算模型!B:G,3,FALSE),1.2,1)</f>
        <v>1.2</v>
      </c>
      <c r="N47" s="2">
        <f>IF(VLOOKUP(B47,城市客流估算模型!B:G,4,FALSE)=VLOOKUP(C47,城市客流估算模型!B:G,4,FALSE),1.25,1)</f>
        <v>1</v>
      </c>
      <c r="O47" s="2">
        <f t="shared" si="1"/>
        <v>8.2301953779030684E-2</v>
      </c>
      <c r="P47" s="26">
        <f>100*(O47-MIN(O:O))/(MAX(O:O)-MIN(O:O))</f>
        <v>1.7033735134793604</v>
      </c>
    </row>
    <row r="48" spans="1:16" ht="14.4" x14ac:dyDescent="0.25">
      <c r="A48" s="2" t="s">
        <v>82</v>
      </c>
      <c r="B48" s="2" t="s">
        <v>50</v>
      </c>
      <c r="C48" s="2" t="s">
        <v>62</v>
      </c>
      <c r="D48" s="2">
        <v>32</v>
      </c>
      <c r="E48" s="2">
        <v>37</v>
      </c>
      <c r="F48" s="2">
        <v>706</v>
      </c>
      <c r="G48" s="2">
        <v>310</v>
      </c>
      <c r="H48" s="2">
        <v>175</v>
      </c>
      <c r="I48" s="2">
        <v>91.5</v>
      </c>
      <c r="J48" s="2">
        <f>100*(I48-MIN(I:I))/(MAX(I:I)-MIN(I:I))</f>
        <v>54.676258992805757</v>
      </c>
      <c r="K48" s="2">
        <f>VLOOKUP(C48,城市客流估算模型!B:G,2,FALSE)</f>
        <v>0.38340000000000002</v>
      </c>
      <c r="L48" s="2">
        <f>VLOOKUP(B48,城市客流估算模型!B:G,5,FALSE)</f>
        <v>1023.93</v>
      </c>
      <c r="M48" s="2">
        <f>IF(VLOOKUP(B48,城市客流估算模型!B:G,3,FALSE)=VLOOKUP(C48,城市客流估算模型!B:G,3,FALSE),1.2,1)</f>
        <v>1</v>
      </c>
      <c r="N48" s="2">
        <f>IF(VLOOKUP(B48,城市客流估算模型!B:G,4,FALSE)=VLOOKUP(C48,城市客流估算模型!B:G,4,FALSE),1.25,1)</f>
        <v>1</v>
      </c>
      <c r="O48" s="2">
        <f t="shared" si="1"/>
        <v>2.0199141871088254E-2</v>
      </c>
      <c r="P48" s="26">
        <f>100*(O48-MIN(O:O))/(MAX(O:O)-MIN(O:O))</f>
        <v>0.35214520383156878</v>
      </c>
    </row>
    <row r="49" spans="1:16" ht="14.4" x14ac:dyDescent="0.25">
      <c r="A49" s="2" t="s">
        <v>82</v>
      </c>
      <c r="B49" s="2" t="s">
        <v>62</v>
      </c>
      <c r="C49" s="2" t="s">
        <v>83</v>
      </c>
      <c r="D49" s="2">
        <v>37</v>
      </c>
      <c r="E49" s="2">
        <v>44</v>
      </c>
      <c r="F49" s="2">
        <v>463</v>
      </c>
      <c r="G49" s="2">
        <v>310</v>
      </c>
      <c r="H49" s="2">
        <v>119</v>
      </c>
      <c r="I49" s="2">
        <v>67</v>
      </c>
      <c r="J49" s="2">
        <f>100*(I49-MIN(I:I))/(MAX(I:I)-MIN(I:I))</f>
        <v>37.050359712230218</v>
      </c>
      <c r="K49" s="2">
        <f>VLOOKUP(C49,城市客流估算模型!B:G,2,FALSE)</f>
        <v>0.441</v>
      </c>
      <c r="L49" s="2">
        <f>VLOOKUP(B49,城市客流估算模型!B:G,5,FALSE)</f>
        <v>598.70000000000005</v>
      </c>
      <c r="M49" s="2">
        <f>IF(VLOOKUP(B49,城市客流估算模型!B:G,3,FALSE)=VLOOKUP(C49,城市客流估算模型!B:G,3,FALSE),1.2,1)</f>
        <v>1.2</v>
      </c>
      <c r="N49" s="2">
        <f>IF(VLOOKUP(B49,城市客流估算模型!B:G,4,FALSE)=VLOOKUP(C49,城市客流估算模型!B:G,4,FALSE),1.25,1)</f>
        <v>1</v>
      </c>
      <c r="O49" s="2">
        <f t="shared" si="1"/>
        <v>3.9272379998259915E-2</v>
      </c>
      <c r="P49" s="26">
        <f>100*(O49-MIN(O:O))/(MAX(O:O)-MIN(O:O))</f>
        <v>0.76713928416872512</v>
      </c>
    </row>
    <row r="50" spans="1:16" ht="14.4" x14ac:dyDescent="0.25">
      <c r="A50" s="2" t="s">
        <v>10</v>
      </c>
      <c r="B50" s="2" t="s">
        <v>9</v>
      </c>
      <c r="C50" s="2" t="s">
        <v>11</v>
      </c>
      <c r="D50" s="2">
        <v>13</v>
      </c>
      <c r="E50" s="2">
        <v>7</v>
      </c>
      <c r="F50" s="2">
        <v>329</v>
      </c>
      <c r="G50" s="2">
        <v>310</v>
      </c>
      <c r="H50" s="2">
        <v>84</v>
      </c>
      <c r="I50" s="2">
        <v>59.5</v>
      </c>
      <c r="J50" s="2">
        <f>100*(I50-MIN(I:I))/(MAX(I:I)-MIN(I:I))</f>
        <v>31.654676258992804</v>
      </c>
      <c r="K50" s="2">
        <f>VLOOKUP(C50,城市客流估算模型!B:G,2,FALSE)</f>
        <v>0.4637</v>
      </c>
      <c r="L50" s="2">
        <f>VLOOKUP(B50,城市客流估算模型!B:G,5,FALSE)</f>
        <v>1007.17</v>
      </c>
      <c r="M50" s="2">
        <f>IF(VLOOKUP(B50,城市客流估算模型!B:G,3,FALSE)=VLOOKUP(C50,城市客流估算模型!B:G,3,FALSE),1.2,1)</f>
        <v>1</v>
      </c>
      <c r="N50" s="2">
        <f>IF(VLOOKUP(B50,城市客流估算模型!B:G,4,FALSE)=VLOOKUP(C50,城市客流估算模型!B:G,4,FALSE),1.25,1)</f>
        <v>1.25</v>
      </c>
      <c r="O50" s="2">
        <f t="shared" si="1"/>
        <v>8.3230026848557265E-2</v>
      </c>
      <c r="P50" s="26">
        <f>100*(O50-MIN(O:O))/(MAX(O:O)-MIN(O:O))</f>
        <v>1.7235664575094141</v>
      </c>
    </row>
    <row r="51" spans="1:16" ht="14.4" x14ac:dyDescent="0.25">
      <c r="A51" s="2" t="s">
        <v>10</v>
      </c>
      <c r="B51" s="2" t="s">
        <v>11</v>
      </c>
      <c r="C51" s="2" t="s">
        <v>9</v>
      </c>
      <c r="D51" s="2">
        <v>7</v>
      </c>
      <c r="E51" s="2">
        <v>13</v>
      </c>
      <c r="F51" s="2">
        <v>329</v>
      </c>
      <c r="G51" s="2">
        <v>310</v>
      </c>
      <c r="H51" s="2">
        <v>84</v>
      </c>
      <c r="I51" s="2">
        <v>59.5</v>
      </c>
      <c r="J51" s="2">
        <f>100*(I51-MIN(I:I))/(MAX(I:I)-MIN(I:I))</f>
        <v>31.654676258992804</v>
      </c>
      <c r="K51" s="2">
        <f>VLOOKUP(C51,城市客流估算模型!B:G,2,FALSE)</f>
        <v>0.49569999999999997</v>
      </c>
      <c r="L51" s="2">
        <f>VLOOKUP(B51,城市客流估算模型!B:G,5,FALSE)</f>
        <v>920.24</v>
      </c>
      <c r="M51" s="2">
        <f>IF(VLOOKUP(B51,城市客流估算模型!B:G,3,FALSE)=VLOOKUP(C51,城市客流估算模型!B:G,3,FALSE),1.2,1)</f>
        <v>1</v>
      </c>
      <c r="N51" s="2">
        <f>IF(VLOOKUP(B51,城市客流估算模型!B:G,4,FALSE)=VLOOKUP(C51,城市客流估算模型!B:G,4,FALSE),1.25,1)</f>
        <v>1.25</v>
      </c>
      <c r="O51" s="2">
        <f t="shared" si="1"/>
        <v>0.10001109311873864</v>
      </c>
      <c r="P51" s="26">
        <f>100*(O51-MIN(O:O))/(MAX(O:O)-MIN(O:O))</f>
        <v>2.0886876350167531</v>
      </c>
    </row>
    <row r="52" spans="1:16" ht="14.4" x14ac:dyDescent="0.25">
      <c r="A52" s="2" t="s">
        <v>109</v>
      </c>
      <c r="B52" s="2" t="s">
        <v>108</v>
      </c>
      <c r="C52" s="2" t="s">
        <v>7</v>
      </c>
      <c r="D52" s="2">
        <v>29</v>
      </c>
      <c r="E52" s="2">
        <v>5</v>
      </c>
      <c r="F52" s="2">
        <v>292</v>
      </c>
      <c r="G52" s="23">
        <v>250</v>
      </c>
      <c r="H52" s="2">
        <v>54</v>
      </c>
      <c r="I52" s="2">
        <v>31</v>
      </c>
      <c r="J52" s="2">
        <f>100*(I52-MIN(I:I))/(MAX(I:I)-MIN(I:I))</f>
        <v>11.151079136690647</v>
      </c>
      <c r="K52" s="2">
        <f>VLOOKUP(C52,城市客流估算模型!B:G,2,FALSE)</f>
        <v>0.56289999999999996</v>
      </c>
      <c r="L52" s="2">
        <f>VLOOKUP(B52,城市客流估算模型!B:G,5,FALSE)</f>
        <v>1143.7</v>
      </c>
      <c r="M52" s="2">
        <f>IF(VLOOKUP(B52,城市客流估算模型!B:G,3,FALSE)=VLOOKUP(C52,城市客流估算模型!B:G,3,FALSE),1.2,1)</f>
        <v>1.2</v>
      </c>
      <c r="N52" s="2">
        <f>IF(VLOOKUP(B52,城市客流估算模型!B:G,4,FALSE)=VLOOKUP(C52,城市客流估算模型!B:G,4,FALSE),1.25,1)</f>
        <v>1</v>
      </c>
      <c r="O52" s="2">
        <f t="shared" si="1"/>
        <v>0.19985368707985915</v>
      </c>
      <c r="P52" s="26">
        <f>100*(O52-MIN(O:O))/(MAX(O:O)-MIN(O:O))</f>
        <v>4.2610552835045308</v>
      </c>
    </row>
    <row r="53" spans="1:16" ht="14.4" x14ac:dyDescent="0.25">
      <c r="A53" s="2" t="s">
        <v>109</v>
      </c>
      <c r="B53" s="2" t="s">
        <v>7</v>
      </c>
      <c r="C53" s="2" t="s">
        <v>108</v>
      </c>
      <c r="D53" s="2">
        <v>5</v>
      </c>
      <c r="E53" s="2">
        <v>29</v>
      </c>
      <c r="F53" s="2">
        <v>292</v>
      </c>
      <c r="G53" s="23">
        <v>250</v>
      </c>
      <c r="H53" s="2">
        <v>54</v>
      </c>
      <c r="I53" s="2">
        <v>31</v>
      </c>
      <c r="J53" s="2">
        <f>100*(I53-MIN(I:I))/(MAX(I:I)-MIN(I:I))</f>
        <v>11.151079136690647</v>
      </c>
      <c r="K53" s="2">
        <f>VLOOKUP(C53,城市客流估算模型!B:G,2,FALSE)</f>
        <v>0.36670000000000003</v>
      </c>
      <c r="L53" s="2">
        <f>VLOOKUP(B53,城市客流估算模型!B:G,5,FALSE)</f>
        <v>1373</v>
      </c>
      <c r="M53" s="2">
        <f>IF(VLOOKUP(B53,城市客流估算模型!B:G,3,FALSE)=VLOOKUP(C53,城市客流估算模型!B:G,3,FALSE),1.2,1)</f>
        <v>1.2</v>
      </c>
      <c r="N53" s="2">
        <f>IF(VLOOKUP(B53,城市客流估算模型!B:G,4,FALSE)=VLOOKUP(C53,城市客流估算模型!B:G,4,FALSE),1.25,1)</f>
        <v>1</v>
      </c>
      <c r="O53" s="2">
        <f t="shared" si="1"/>
        <v>5.1788901289368888E-2</v>
      </c>
      <c r="P53" s="26">
        <f>100*(O53-MIN(O:O))/(MAX(O:O)-MIN(O:O))</f>
        <v>1.0394728128328721</v>
      </c>
    </row>
    <row r="54" spans="1:16" ht="14.4" x14ac:dyDescent="0.25">
      <c r="A54" s="2" t="s">
        <v>1</v>
      </c>
      <c r="B54" s="2" t="s">
        <v>7</v>
      </c>
      <c r="C54" s="2" t="s">
        <v>6</v>
      </c>
      <c r="D54" s="2">
        <v>5</v>
      </c>
      <c r="E54" s="2">
        <v>4</v>
      </c>
      <c r="F54" s="2">
        <v>261</v>
      </c>
      <c r="G54" s="2">
        <v>310</v>
      </c>
      <c r="H54" s="2">
        <v>72</v>
      </c>
      <c r="I54" s="2">
        <v>59</v>
      </c>
      <c r="J54" s="2">
        <f>100*(I54-MIN(I:I))/(MAX(I:I)-MIN(I:I))</f>
        <v>31.294964028776977</v>
      </c>
      <c r="K54" s="2">
        <f>VLOOKUP(C54,城市客流估算模型!B:G,2,FALSE)</f>
        <v>0.29609999999999997</v>
      </c>
      <c r="L54" s="2">
        <f>VLOOKUP(B54,城市客流估算模型!B:G,5,FALSE)</f>
        <v>1373</v>
      </c>
      <c r="M54" s="2">
        <f>IF(VLOOKUP(B54,城市客流估算模型!B:G,3,FALSE)=VLOOKUP(C54,城市客流估算模型!B:G,3,FALSE),1.2,1)</f>
        <v>1.2</v>
      </c>
      <c r="N54" s="2">
        <f>IF(VLOOKUP(B54,城市客流估算模型!B:G,4,FALSE)=VLOOKUP(C54,城市客流估算模型!B:G,4,FALSE),1.25,1)</f>
        <v>1</v>
      </c>
      <c r="O54" s="2">
        <f t="shared" si="1"/>
        <v>3.4345457492466092E-2</v>
      </c>
      <c r="P54" s="26">
        <f>100*(O54-MIN(O:O))/(MAX(O:O)-MIN(O:O))</f>
        <v>0.65993967492819694</v>
      </c>
    </row>
    <row r="55" spans="1:16" ht="14.4" x14ac:dyDescent="0.25">
      <c r="A55" s="2" t="s">
        <v>1</v>
      </c>
      <c r="B55" s="2" t="s">
        <v>6</v>
      </c>
      <c r="C55" s="2" t="s">
        <v>7</v>
      </c>
      <c r="D55" s="2">
        <v>4</v>
      </c>
      <c r="E55" s="2">
        <v>5</v>
      </c>
      <c r="F55" s="2">
        <v>261</v>
      </c>
      <c r="G55" s="2">
        <v>310</v>
      </c>
      <c r="H55" s="2">
        <v>72</v>
      </c>
      <c r="I55" s="2">
        <v>59</v>
      </c>
      <c r="J55" s="2">
        <f>100*(I55-MIN(I:I))/(MAX(I:I)-MIN(I:I))</f>
        <v>31.294964028776977</v>
      </c>
      <c r="K55" s="2">
        <f>VLOOKUP(C55,城市客流估算模型!B:G,2,FALSE)</f>
        <v>0.56289999999999996</v>
      </c>
      <c r="L55" s="2">
        <f>VLOOKUP(B55,城市客流估算模型!B:G,5,FALSE)</f>
        <v>313.68</v>
      </c>
      <c r="M55" s="2">
        <f>IF(VLOOKUP(B55,城市客流估算模型!B:G,3,FALSE)=VLOOKUP(C55,城市客流估算模型!B:G,3,FALSE),1.2,1)</f>
        <v>1.2</v>
      </c>
      <c r="N55" s="2">
        <f>IF(VLOOKUP(B55,城市客流估算模型!B:G,4,FALSE)=VLOOKUP(C55,城市客流估算模型!B:G,4,FALSE),1.25,1)</f>
        <v>1</v>
      </c>
      <c r="O55" s="2">
        <f t="shared" si="1"/>
        <v>0.10794512964629473</v>
      </c>
      <c r="P55" s="26">
        <f>100*(O55-MIN(O:O))/(MAX(O:O)-MIN(O:O))</f>
        <v>2.261315804924827</v>
      </c>
    </row>
    <row r="56" spans="1:16" ht="14.4" x14ac:dyDescent="0.25">
      <c r="A56" s="2" t="s">
        <v>29</v>
      </c>
      <c r="B56" s="2" t="s">
        <v>32</v>
      </c>
      <c r="C56" s="2" t="s">
        <v>31</v>
      </c>
      <c r="D56" s="2">
        <v>16</v>
      </c>
      <c r="E56" s="2">
        <v>22</v>
      </c>
      <c r="F56" s="2">
        <v>420</v>
      </c>
      <c r="G56" s="2">
        <v>310</v>
      </c>
      <c r="H56" s="2">
        <v>121</v>
      </c>
      <c r="I56" s="2">
        <v>80</v>
      </c>
      <c r="J56" s="2">
        <f>100*(I56-MIN(I:I))/(MAX(I:I)-MIN(I:I))</f>
        <v>46.402877697841724</v>
      </c>
      <c r="K56" s="2">
        <f>VLOOKUP(C56,城市客流估算模型!B:G,2,FALSE)</f>
        <v>0.25019999999999998</v>
      </c>
      <c r="L56" s="2">
        <f>VLOOKUP(B56,城市客流估算模型!B:G,5,FALSE)</f>
        <v>946.5</v>
      </c>
      <c r="M56" s="2">
        <f>IF(VLOOKUP(B56,城市客流估算模型!B:G,3,FALSE)=VLOOKUP(C56,城市客流估算模型!B:G,3,FALSE),1.2,1)</f>
        <v>1</v>
      </c>
      <c r="N56" s="2">
        <f>IF(VLOOKUP(B56,城市客流估算模型!B:G,4,FALSE)=VLOOKUP(C56,城市客流估算模型!B:G,4,FALSE),1.25,1)</f>
        <v>1</v>
      </c>
      <c r="O56" s="2">
        <f t="shared" si="1"/>
        <v>1.3224403391610184E-2</v>
      </c>
      <c r="P56" s="26">
        <f>100*(O56-MIN(O:O))/(MAX(O:O)-MIN(O:O))</f>
        <v>0.2003893686878907</v>
      </c>
    </row>
    <row r="57" spans="1:16" ht="14.4" x14ac:dyDescent="0.25">
      <c r="A57" s="2" t="s">
        <v>29</v>
      </c>
      <c r="B57" s="2" t="s">
        <v>34</v>
      </c>
      <c r="C57" s="2" t="s">
        <v>32</v>
      </c>
      <c r="D57" s="2">
        <v>23</v>
      </c>
      <c r="E57" s="2">
        <v>16</v>
      </c>
      <c r="F57" s="2">
        <v>162</v>
      </c>
      <c r="G57" s="2">
        <v>310</v>
      </c>
      <c r="H57" s="2">
        <v>49</v>
      </c>
      <c r="I57" s="2">
        <v>22.5</v>
      </c>
      <c r="J57" s="2">
        <f>100*(I57-MIN(I:I))/(MAX(I:I)-MIN(I:I))</f>
        <v>5.0359712230215825</v>
      </c>
      <c r="K57" s="2">
        <f>VLOOKUP(C57,城市客流估算模型!B:G,2,FALSE)</f>
        <v>0.4395</v>
      </c>
      <c r="L57" s="2">
        <f>VLOOKUP(B57,城市客流估算模型!B:G,5,FALSE)</f>
        <v>416.53</v>
      </c>
      <c r="M57" s="2">
        <f>IF(VLOOKUP(B57,城市客流估算模型!B:G,3,FALSE)=VLOOKUP(C57,城市客流估算模型!B:G,3,FALSE),1.2,1)</f>
        <v>1.2</v>
      </c>
      <c r="N57" s="2">
        <f>IF(VLOOKUP(B57,城市客流估算模型!B:G,4,FALSE)=VLOOKUP(C57,城市客流估算模型!B:G,4,FALSE),1.25,1)</f>
        <v>1.25</v>
      </c>
      <c r="O57" s="2">
        <f t="shared" si="1"/>
        <v>0.10452294473671903</v>
      </c>
      <c r="P57" s="26">
        <f>100*(O57-MIN(O:O))/(MAX(O:O)-MIN(O:O))</f>
        <v>2.1868561631050212</v>
      </c>
    </row>
    <row r="58" spans="1:16" ht="14.4" x14ac:dyDescent="0.25">
      <c r="A58" s="2" t="s">
        <v>29</v>
      </c>
      <c r="B58" s="2" t="s">
        <v>35</v>
      </c>
      <c r="C58" s="2" t="s">
        <v>34</v>
      </c>
      <c r="D58" s="2">
        <v>24</v>
      </c>
      <c r="E58" s="2">
        <v>23</v>
      </c>
      <c r="F58" s="2">
        <v>168</v>
      </c>
      <c r="G58" s="2">
        <v>310</v>
      </c>
      <c r="H58" s="2">
        <v>42</v>
      </c>
      <c r="I58" s="2">
        <v>21.5</v>
      </c>
      <c r="J58" s="2">
        <f>100*(I58-MIN(I:I))/(MAX(I:I)-MIN(I:I))</f>
        <v>4.3165467625899279</v>
      </c>
      <c r="K58" s="2">
        <f>VLOOKUP(C58,城市客流估算模型!B:G,2,FALSE)</f>
        <v>0.27289999999999998</v>
      </c>
      <c r="L58" s="2">
        <f>VLOOKUP(B58,城市客流估算模型!B:G,5,FALSE)</f>
        <v>456.07</v>
      </c>
      <c r="M58" s="2">
        <f>IF(VLOOKUP(B58,城市客流估算模型!B:G,3,FALSE)=VLOOKUP(C58,城市客流估算模型!B:G,3,FALSE),1.2,1)</f>
        <v>1</v>
      </c>
      <c r="N58" s="2">
        <f>IF(VLOOKUP(B58,城市客流估算模型!B:G,4,FALSE)=VLOOKUP(C58,城市客流估算模型!B:G,4,FALSE),1.25,1)</f>
        <v>1</v>
      </c>
      <c r="O58" s="2">
        <f t="shared" si="1"/>
        <v>3.1647573425299919E-2</v>
      </c>
      <c r="P58" s="26">
        <f>100*(O58-MIN(O:O))/(MAX(O:O)-MIN(O:O))</f>
        <v>0.60123931635012695</v>
      </c>
    </row>
    <row r="59" spans="1:16" ht="14.4" x14ac:dyDescent="0.25">
      <c r="A59" s="2" t="s">
        <v>29</v>
      </c>
      <c r="B59" s="2" t="s">
        <v>39</v>
      </c>
      <c r="C59" s="2" t="s">
        <v>37</v>
      </c>
      <c r="D59" s="2">
        <v>25</v>
      </c>
      <c r="E59" s="2">
        <v>21</v>
      </c>
      <c r="F59" s="2">
        <v>414</v>
      </c>
      <c r="G59" s="2">
        <v>310</v>
      </c>
      <c r="H59" s="2">
        <v>94</v>
      </c>
      <c r="I59" s="2">
        <v>55.5</v>
      </c>
      <c r="J59" s="2">
        <f>100*(I59-MIN(I:I))/(MAX(I:I)-MIN(I:I))</f>
        <v>28.776978417266186</v>
      </c>
      <c r="K59" s="2">
        <f>VLOOKUP(C59,城市客流估算模型!B:G,2,FALSE)</f>
        <v>0.42809999999999998</v>
      </c>
      <c r="L59" s="2">
        <f>VLOOKUP(B59,城市客流估算模型!B:G,5,FALSE)</f>
        <v>897</v>
      </c>
      <c r="M59" s="2">
        <f>IF(VLOOKUP(B59,城市客流估算模型!B:G,3,FALSE)=VLOOKUP(C59,城市客流估算模型!B:G,3,FALSE),1.2,1)</f>
        <v>1</v>
      </c>
      <c r="N59" s="2">
        <f>IF(VLOOKUP(B59,城市客流估算模型!B:G,4,FALSE)=VLOOKUP(C59,城市客流估算模型!B:G,4,FALSE),1.25,1)</f>
        <v>1.25</v>
      </c>
      <c r="O59" s="2">
        <f t="shared" si="1"/>
        <v>4.8817696192522221E-2</v>
      </c>
      <c r="P59" s="26">
        <f>100*(O59-MIN(O:O))/(MAX(O:O)-MIN(O:O))</f>
        <v>0.9748255558522978</v>
      </c>
    </row>
    <row r="60" spans="1:16" ht="14.4" x14ac:dyDescent="0.25">
      <c r="A60" s="2" t="s">
        <v>29</v>
      </c>
      <c r="B60" s="2" t="s">
        <v>22</v>
      </c>
      <c r="C60" s="2" t="s">
        <v>39</v>
      </c>
      <c r="D60" s="2">
        <v>27</v>
      </c>
      <c r="E60" s="2">
        <v>25</v>
      </c>
      <c r="F60" s="2">
        <v>438</v>
      </c>
      <c r="G60" s="2">
        <v>310</v>
      </c>
      <c r="H60" s="2">
        <v>109</v>
      </c>
      <c r="I60" s="2">
        <v>53</v>
      </c>
      <c r="J60" s="2">
        <f>100*(I60-MIN(I:I))/(MAX(I:I)-MIN(I:I))</f>
        <v>26.978417266187051</v>
      </c>
      <c r="K60" s="2">
        <f>VLOOKUP(C60,城市客流估算模型!B:G,2,FALSE)</f>
        <v>0.33360000000000001</v>
      </c>
      <c r="L60" s="2">
        <f>VLOOKUP(B60,城市客流估算模型!B:G,5,FALSE)</f>
        <v>1756</v>
      </c>
      <c r="M60" s="2">
        <f>IF(VLOOKUP(B60,城市客流估算模型!B:G,3,FALSE)=VLOOKUP(C60,城市客流估算模型!B:G,3,FALSE),1.2,1)</f>
        <v>1.2</v>
      </c>
      <c r="N60" s="2">
        <f>IF(VLOOKUP(B60,城市客流估算模型!B:G,4,FALSE)=VLOOKUP(C60,城市客流估算模型!B:G,4,FALSE),1.25,1)</f>
        <v>1</v>
      </c>
      <c r="O60" s="2">
        <f t="shared" si="1"/>
        <v>2.9330139612137332E-2</v>
      </c>
      <c r="P60" s="26">
        <f>100*(O60-MIN(O:O))/(MAX(O:O)-MIN(O:O))</f>
        <v>0.55081676577830918</v>
      </c>
    </row>
    <row r="61" spans="1:16" ht="14.4" x14ac:dyDescent="0.25">
      <c r="A61" s="2" t="s">
        <v>29</v>
      </c>
      <c r="B61" s="2" t="s">
        <v>31</v>
      </c>
      <c r="C61" s="2" t="s">
        <v>32</v>
      </c>
      <c r="D61" s="2">
        <v>22</v>
      </c>
      <c r="E61" s="2">
        <v>16</v>
      </c>
      <c r="F61" s="2">
        <v>420</v>
      </c>
      <c r="G61" s="2">
        <v>310</v>
      </c>
      <c r="H61" s="2">
        <v>121</v>
      </c>
      <c r="I61" s="2">
        <v>80</v>
      </c>
      <c r="J61" s="2">
        <f>100*(I61-MIN(I:I))/(MAX(I:I)-MIN(I:I))</f>
        <v>46.402877697841724</v>
      </c>
      <c r="K61" s="2">
        <f>VLOOKUP(C61,城市客流估算模型!B:G,2,FALSE)</f>
        <v>0.4395</v>
      </c>
      <c r="L61" s="2">
        <f>VLOOKUP(B61,城市客流估算模型!B:G,5,FALSE)</f>
        <v>781.68</v>
      </c>
      <c r="M61" s="2">
        <f>IF(VLOOKUP(B61,城市客流估算模型!B:G,3,FALSE)=VLOOKUP(C61,城市客流估算模型!B:G,3,FALSE),1.2,1)</f>
        <v>1</v>
      </c>
      <c r="N61" s="2">
        <f>IF(VLOOKUP(B61,城市客流估算模型!B:G,4,FALSE)=VLOOKUP(C61,城市客流估算模型!B:G,4,FALSE),1.25,1)</f>
        <v>1</v>
      </c>
      <c r="O61" s="2">
        <f t="shared" si="1"/>
        <v>4.4487392873493715E-2</v>
      </c>
      <c r="P61" s="26">
        <f>100*(O61-MIN(O:O))/(MAX(O:O)-MIN(O:O))</f>
        <v>0.88060714199518253</v>
      </c>
    </row>
    <row r="62" spans="1:16" ht="14.4" x14ac:dyDescent="0.25">
      <c r="A62" s="2" t="s">
        <v>29</v>
      </c>
      <c r="B62" s="2" t="s">
        <v>32</v>
      </c>
      <c r="C62" s="2" t="s">
        <v>34</v>
      </c>
      <c r="D62" s="2">
        <v>16</v>
      </c>
      <c r="E62" s="2">
        <v>23</v>
      </c>
      <c r="F62" s="2">
        <v>162</v>
      </c>
      <c r="G62" s="2">
        <v>310</v>
      </c>
      <c r="H62" s="2">
        <v>49</v>
      </c>
      <c r="I62" s="2">
        <v>22.5</v>
      </c>
      <c r="J62" s="2">
        <f>100*(I62-MIN(I:I))/(MAX(I:I)-MIN(I:I))</f>
        <v>5.0359712230215825</v>
      </c>
      <c r="K62" s="2">
        <f>VLOOKUP(C62,城市客流估算模型!B:G,2,FALSE)</f>
        <v>0.27289999999999998</v>
      </c>
      <c r="L62" s="2">
        <f>VLOOKUP(B62,城市客流估算模型!B:G,5,FALSE)</f>
        <v>946.5</v>
      </c>
      <c r="M62" s="2">
        <f>IF(VLOOKUP(B62,城市客流估算模型!B:G,3,FALSE)=VLOOKUP(C62,城市客流估算模型!B:G,3,FALSE),1.2,1)</f>
        <v>1.2</v>
      </c>
      <c r="N62" s="2">
        <f>IF(VLOOKUP(B62,城市客流估算模型!B:G,4,FALSE)=VLOOKUP(C62,城市客流估算模型!B:G,4,FALSE),1.25,1)</f>
        <v>1.25</v>
      </c>
      <c r="O62" s="2">
        <f t="shared" si="1"/>
        <v>4.4742846162126947E-2</v>
      </c>
      <c r="P62" s="26">
        <f>100*(O62-MIN(O:O))/(MAX(O:O)-MIN(O:O))</f>
        <v>0.88616527543212775</v>
      </c>
    </row>
    <row r="63" spans="1:16" ht="14.4" x14ac:dyDescent="0.25">
      <c r="A63" s="2" t="s">
        <v>29</v>
      </c>
      <c r="B63" s="2" t="s">
        <v>34</v>
      </c>
      <c r="C63" s="2" t="s">
        <v>35</v>
      </c>
      <c r="D63" s="2">
        <v>23</v>
      </c>
      <c r="E63" s="2">
        <v>24</v>
      </c>
      <c r="F63" s="2">
        <v>168</v>
      </c>
      <c r="G63" s="2">
        <v>310</v>
      </c>
      <c r="H63" s="2">
        <v>42</v>
      </c>
      <c r="I63" s="2">
        <v>21.5</v>
      </c>
      <c r="J63" s="2">
        <f>100*(I63-MIN(I:I))/(MAX(I:I)-MIN(I:I))</f>
        <v>4.3165467625899279</v>
      </c>
      <c r="K63" s="2">
        <f>VLOOKUP(C63,城市客流估算模型!B:G,2,FALSE)</f>
        <v>0.32390000000000002</v>
      </c>
      <c r="L63" s="2">
        <f>VLOOKUP(B63,城市客流估算模型!B:G,5,FALSE)</f>
        <v>416.53</v>
      </c>
      <c r="M63" s="2">
        <f>IF(VLOOKUP(B63,城市客流估算模型!B:G,3,FALSE)=VLOOKUP(C63,城市客流估算模型!B:G,3,FALSE),1.2,1)</f>
        <v>1</v>
      </c>
      <c r="N63" s="2">
        <f>IF(VLOOKUP(B63,城市客流估算模型!B:G,4,FALSE)=VLOOKUP(C63,城市客流估算模型!B:G,4,FALSE),1.25,1)</f>
        <v>1</v>
      </c>
      <c r="O63" s="2">
        <f t="shared" si="1"/>
        <v>4.1994667829583297E-2</v>
      </c>
      <c r="P63" s="26">
        <f>100*(O63-MIN(O:O))/(MAX(O:O)-MIN(O:O))</f>
        <v>0.82637061801149125</v>
      </c>
    </row>
    <row r="64" spans="1:16" ht="14.4" x14ac:dyDescent="0.25">
      <c r="A64" s="2" t="s">
        <v>29</v>
      </c>
      <c r="B64" s="2" t="s">
        <v>37</v>
      </c>
      <c r="C64" s="2" t="s">
        <v>39</v>
      </c>
      <c r="D64" s="2">
        <v>21</v>
      </c>
      <c r="E64" s="2">
        <v>25</v>
      </c>
      <c r="F64" s="2">
        <v>414</v>
      </c>
      <c r="G64" s="2">
        <v>310</v>
      </c>
      <c r="H64" s="2">
        <v>94</v>
      </c>
      <c r="I64" s="2">
        <v>55.5</v>
      </c>
      <c r="J64" s="2">
        <f>100*(I64-MIN(I:I))/(MAX(I:I)-MIN(I:I))</f>
        <v>28.776978417266186</v>
      </c>
      <c r="K64" s="2">
        <f>VLOOKUP(C64,城市客流估算模型!B:G,2,FALSE)</f>
        <v>0.33360000000000001</v>
      </c>
      <c r="L64" s="2">
        <f>VLOOKUP(B64,城市客流估算模型!B:G,5,FALSE)</f>
        <v>643.75</v>
      </c>
      <c r="M64" s="2">
        <f>IF(VLOOKUP(B64,城市客流估算模型!B:G,3,FALSE)=VLOOKUP(C64,城市客流估算模型!B:G,3,FALSE),1.2,1)</f>
        <v>1</v>
      </c>
      <c r="N64" s="2">
        <f>IF(VLOOKUP(B64,城市客流估算模型!B:G,4,FALSE)=VLOOKUP(C64,城市客流估算模型!B:G,4,FALSE),1.25,1)</f>
        <v>1.25</v>
      </c>
      <c r="O64" s="2">
        <f t="shared" si="1"/>
        <v>2.2506963734919352E-2</v>
      </c>
      <c r="P64" s="26">
        <f>100*(O64-MIN(O:O))/(MAX(O:O)-MIN(O:O))</f>
        <v>0.40235861833291597</v>
      </c>
    </row>
    <row r="65" spans="1:16" ht="14.4" x14ac:dyDescent="0.25">
      <c r="A65" s="2" t="s">
        <v>29</v>
      </c>
      <c r="B65" s="2" t="s">
        <v>39</v>
      </c>
      <c r="C65" s="2" t="s">
        <v>22</v>
      </c>
      <c r="D65" s="2">
        <v>25</v>
      </c>
      <c r="E65" s="2">
        <v>27</v>
      </c>
      <c r="F65" s="2">
        <v>438</v>
      </c>
      <c r="G65" s="2">
        <v>310</v>
      </c>
      <c r="H65" s="2">
        <v>109</v>
      </c>
      <c r="I65" s="2">
        <v>53</v>
      </c>
      <c r="J65" s="2">
        <f>100*(I65-MIN(I:I))/(MAX(I:I)-MIN(I:I))</f>
        <v>26.978417266187051</v>
      </c>
      <c r="K65" s="2">
        <f>VLOOKUP(C65,城市客流估算模型!B:G,2,FALSE)</f>
        <v>0.62150000000000005</v>
      </c>
      <c r="L65" s="2">
        <f>VLOOKUP(B65,城市客流估算模型!B:G,5,FALSE)</f>
        <v>897</v>
      </c>
      <c r="M65" s="2">
        <f>IF(VLOOKUP(B65,城市客流估算模型!B:G,3,FALSE)=VLOOKUP(C65,城市客流估算模型!B:G,3,FALSE),1.2,1)</f>
        <v>1.2</v>
      </c>
      <c r="N65" s="2">
        <f>IF(VLOOKUP(B65,城市客流估算模型!B:G,4,FALSE)=VLOOKUP(C65,城市客流估算模型!B:G,4,FALSE),1.25,1)</f>
        <v>1</v>
      </c>
      <c r="O65" s="2">
        <f t="shared" si="1"/>
        <v>0.17494338974567381</v>
      </c>
      <c r="P65" s="26">
        <f>100*(O65-MIN(O:O))/(MAX(O:O)-MIN(O:O))</f>
        <v>3.7190589080490999</v>
      </c>
    </row>
    <row r="66" spans="1:16" ht="14.4" x14ac:dyDescent="0.25">
      <c r="A66" s="2" t="s">
        <v>46</v>
      </c>
      <c r="B66" s="2" t="s">
        <v>108</v>
      </c>
      <c r="C66" s="2" t="s">
        <v>24</v>
      </c>
      <c r="D66" s="2">
        <v>29</v>
      </c>
      <c r="E66" s="2">
        <v>6</v>
      </c>
      <c r="F66" s="2">
        <v>139</v>
      </c>
      <c r="G66" s="2">
        <v>310</v>
      </c>
      <c r="H66" s="2">
        <v>38</v>
      </c>
      <c r="I66" s="2">
        <v>108</v>
      </c>
      <c r="J66" s="2">
        <f>100*(I66-MIN(I:I))/(MAX(I:I)-MIN(I:I))</f>
        <v>66.546762589928051</v>
      </c>
      <c r="K66" s="2">
        <f>VLOOKUP(C66,城市客流估算模型!B:G,2,FALSE)</f>
        <v>0.85460000000000003</v>
      </c>
      <c r="L66" s="2">
        <f>VLOOKUP(B66,城市客流估算模型!B:G,5,FALSE)</f>
        <v>1143.7</v>
      </c>
      <c r="M66" s="2">
        <f>IF(VLOOKUP(B66,城市客流估算模型!B:G,3,FALSE)=VLOOKUP(C66,城市客流估算模型!B:G,3,FALSE),1.2,1)</f>
        <v>1.2</v>
      </c>
      <c r="N66" s="2">
        <f>IF(VLOOKUP(B66,城市客流估算模型!B:G,4,FALSE)=VLOOKUP(C66,城市客流估算模型!B:G,4,FALSE),1.25,1)</f>
        <v>1</v>
      </c>
      <c r="O66" s="2">
        <f t="shared" ref="O66:O97" si="2">POWER(L66*M66*N66,K66)/F66</f>
        <v>3.4537192507376813</v>
      </c>
      <c r="P66" s="26">
        <f>100*(O66-MIN(O:O))/(MAX(O:O)-MIN(O:O))</f>
        <v>75.05841743708865</v>
      </c>
    </row>
    <row r="67" spans="1:16" ht="14.4" x14ac:dyDescent="0.25">
      <c r="A67" s="2" t="s">
        <v>46</v>
      </c>
      <c r="B67" s="2" t="s">
        <v>47</v>
      </c>
      <c r="C67" s="2" t="s">
        <v>108</v>
      </c>
      <c r="D67" s="2">
        <v>11</v>
      </c>
      <c r="E67" s="2">
        <v>29</v>
      </c>
      <c r="F67" s="2">
        <v>142</v>
      </c>
      <c r="G67" s="2">
        <v>310</v>
      </c>
      <c r="H67" s="2">
        <v>29</v>
      </c>
      <c r="I67" s="2">
        <v>137</v>
      </c>
      <c r="J67" s="2">
        <f>100*(I67-MIN(I:I))/(MAX(I:I)-MIN(I:I))</f>
        <v>87.410071942446038</v>
      </c>
      <c r="K67" s="2">
        <f>VLOOKUP(C67,城市客流估算模型!B:G,2,FALSE)</f>
        <v>0.36670000000000003</v>
      </c>
      <c r="L67" s="2">
        <f>VLOOKUP(B67,城市客流估算模型!B:G,5,FALSE)</f>
        <v>1120.47</v>
      </c>
      <c r="M67" s="2">
        <f>IF(VLOOKUP(B67,城市客流估算模型!B:G,3,FALSE)=VLOOKUP(C67,城市客流估算模型!B:G,3,FALSE),1.2,1)</f>
        <v>1.2</v>
      </c>
      <c r="N67" s="2">
        <f>IF(VLOOKUP(B67,城市客流估算模型!B:G,4,FALSE)=VLOOKUP(C67,城市客流估算模型!B:G,4,FALSE),1.25,1)</f>
        <v>1.25</v>
      </c>
      <c r="O67" s="2">
        <f t="shared" si="2"/>
        <v>0.10727521305996507</v>
      </c>
      <c r="P67" s="26">
        <f>100*(O67-MIN(O:O))/(MAX(O:O)-MIN(O:O))</f>
        <v>2.2467398102356806</v>
      </c>
    </row>
    <row r="68" spans="1:16" ht="14.4" x14ac:dyDescent="0.25">
      <c r="A68" s="2" t="s">
        <v>46</v>
      </c>
      <c r="B68" s="2" t="s">
        <v>48</v>
      </c>
      <c r="C68" s="2" t="s">
        <v>47</v>
      </c>
      <c r="D68" s="2">
        <v>30</v>
      </c>
      <c r="E68" s="2">
        <v>11</v>
      </c>
      <c r="F68" s="2">
        <v>412</v>
      </c>
      <c r="G68" s="2">
        <v>310</v>
      </c>
      <c r="H68" s="2">
        <v>81</v>
      </c>
      <c r="I68" s="2">
        <v>119</v>
      </c>
      <c r="J68" s="2">
        <f>100*(I68-MIN(I:I))/(MAX(I:I)-MIN(I:I))</f>
        <v>74.460431654676256</v>
      </c>
      <c r="K68" s="2">
        <f>VLOOKUP(C68,城市客流估算模型!B:G,2,FALSE)</f>
        <v>0.39079999999999998</v>
      </c>
      <c r="L68" s="2">
        <f>VLOOKUP(B68,城市客流估算模型!B:G,5,FALSE)</f>
        <v>1260.06</v>
      </c>
      <c r="M68" s="2">
        <f>IF(VLOOKUP(B68,城市客流估算模型!B:G,3,FALSE)=VLOOKUP(C68,城市客流估算模型!B:G,3,FALSE),1.2,1)</f>
        <v>1</v>
      </c>
      <c r="N68" s="2">
        <f>IF(VLOOKUP(B68,城市客流估算模型!B:G,4,FALSE)=VLOOKUP(C68,城市客流估算模型!B:G,4,FALSE),1.25,1)</f>
        <v>1</v>
      </c>
      <c r="O68" s="2">
        <f t="shared" si="2"/>
        <v>3.95126060813396E-2</v>
      </c>
      <c r="P68" s="26">
        <f>100*(O68-MIN(O:O))/(MAX(O:O)-MIN(O:O))</f>
        <v>0.77236610521274229</v>
      </c>
    </row>
    <row r="69" spans="1:16" ht="14.4" x14ac:dyDescent="0.25">
      <c r="A69" s="2" t="s">
        <v>46</v>
      </c>
      <c r="B69" s="2" t="s">
        <v>49</v>
      </c>
      <c r="C69" s="2" t="s">
        <v>48</v>
      </c>
      <c r="D69" s="2">
        <v>31</v>
      </c>
      <c r="E69" s="2">
        <v>30</v>
      </c>
      <c r="F69" s="2">
        <v>536</v>
      </c>
      <c r="G69" s="2">
        <v>310</v>
      </c>
      <c r="H69" s="2">
        <v>103</v>
      </c>
      <c r="I69" s="2">
        <v>94</v>
      </c>
      <c r="J69" s="2">
        <f>100*(I69-MIN(I:I))/(MAX(I:I)-MIN(I:I))</f>
        <v>56.474820143884891</v>
      </c>
      <c r="K69" s="2">
        <f>VLOOKUP(C69,城市客流估算模型!B:G,2,FALSE)</f>
        <v>0.48159999999999997</v>
      </c>
      <c r="L69" s="2">
        <f>VLOOKUP(B69,城市客流估算模型!B:G,5,FALSE)</f>
        <v>1364.89</v>
      </c>
      <c r="M69" s="2">
        <f>IF(VLOOKUP(B69,城市客流估算模型!B:G,3,FALSE)=VLOOKUP(C69,城市客流估算模型!B:G,3,FALSE),1.2,1)</f>
        <v>1.2</v>
      </c>
      <c r="N69" s="2">
        <f>IF(VLOOKUP(B69,城市客流估算模型!B:G,4,FALSE)=VLOOKUP(C69,城市客流估算模型!B:G,4,FALSE),1.25,1)</f>
        <v>1</v>
      </c>
      <c r="O69" s="2">
        <f t="shared" si="2"/>
        <v>6.5891884356190686E-2</v>
      </c>
      <c r="P69" s="26">
        <f>100*(O69-MIN(O:O))/(MAX(O:O)-MIN(O:O))</f>
        <v>1.3463244574672739</v>
      </c>
    </row>
    <row r="70" spans="1:16" ht="14.4" x14ac:dyDescent="0.25">
      <c r="A70" s="2" t="s">
        <v>46</v>
      </c>
      <c r="B70" s="2" t="s">
        <v>50</v>
      </c>
      <c r="C70" s="2" t="s">
        <v>49</v>
      </c>
      <c r="D70" s="2">
        <v>32</v>
      </c>
      <c r="E70" s="2">
        <v>31</v>
      </c>
      <c r="F70" s="2">
        <v>362</v>
      </c>
      <c r="G70" s="2">
        <v>310</v>
      </c>
      <c r="H70" s="2">
        <v>77</v>
      </c>
      <c r="I70" s="2">
        <v>112.5</v>
      </c>
      <c r="J70" s="2">
        <f>100*(I70-MIN(I:I))/(MAX(I:I)-MIN(I:I))</f>
        <v>69.7841726618705</v>
      </c>
      <c r="K70" s="2">
        <f>VLOOKUP(C70,城市客流估算模型!B:G,2,FALSE)</f>
        <v>0.58350000000000002</v>
      </c>
      <c r="L70" s="2">
        <f>VLOOKUP(B70,城市客流估算模型!B:G,5,FALSE)</f>
        <v>1023.93</v>
      </c>
      <c r="M70" s="2">
        <f>IF(VLOOKUP(B70,城市客流估算模型!B:G,3,FALSE)=VLOOKUP(C70,城市客流估算模型!B:G,3,FALSE),1.2,1)</f>
        <v>1.2</v>
      </c>
      <c r="N70" s="2">
        <f>IF(VLOOKUP(B70,城市客流估算模型!B:G,4,FALSE)=VLOOKUP(C70,城市客流估算模型!B:G,4,FALSE),1.25,1)</f>
        <v>1</v>
      </c>
      <c r="O70" s="2">
        <f t="shared" si="2"/>
        <v>0.17538255297315111</v>
      </c>
      <c r="P70" s="26">
        <f>100*(O70-MIN(O:O))/(MAX(O:O)-MIN(O:O))</f>
        <v>3.7286141885153574</v>
      </c>
    </row>
    <row r="71" spans="1:16" ht="14.4" x14ac:dyDescent="0.25">
      <c r="A71" s="2" t="s">
        <v>46</v>
      </c>
      <c r="B71" s="2" t="s">
        <v>52</v>
      </c>
      <c r="C71" s="2" t="s">
        <v>50</v>
      </c>
      <c r="D71" s="2">
        <v>26</v>
      </c>
      <c r="E71" s="2">
        <v>32</v>
      </c>
      <c r="F71" s="2">
        <v>707</v>
      </c>
      <c r="G71" s="2">
        <v>310</v>
      </c>
      <c r="H71" s="2">
        <v>140</v>
      </c>
      <c r="I71" s="2">
        <v>138</v>
      </c>
      <c r="J71" s="2">
        <f>100*(I71-MIN(I:I))/(MAX(I:I)-MIN(I:I))</f>
        <v>88.129496402877692</v>
      </c>
      <c r="K71" s="2">
        <f>VLOOKUP(C71,城市客流估算模型!B:G,2,FALSE)</f>
        <v>0.50190000000000001</v>
      </c>
      <c r="L71" s="2">
        <f>VLOOKUP(B71,城市客流估算模型!B:G,5,FALSE)</f>
        <v>1881.06</v>
      </c>
      <c r="M71" s="2">
        <f>IF(VLOOKUP(B71,城市客流估算模型!B:G,3,FALSE)=VLOOKUP(C71,城市客流估算模型!B:G,3,FALSE),1.2,1)</f>
        <v>1</v>
      </c>
      <c r="N71" s="2">
        <f>IF(VLOOKUP(B71,城市客流估算模型!B:G,4,FALSE)=VLOOKUP(C71,城市客流估算模型!B:G,4,FALSE),1.25,1)</f>
        <v>1</v>
      </c>
      <c r="O71" s="2">
        <f t="shared" si="2"/>
        <v>6.2230497857217459E-2</v>
      </c>
      <c r="P71" s="26">
        <f>100*(O71-MIN(O:O))/(MAX(O:O)-MIN(O:O))</f>
        <v>1.2666602854599174</v>
      </c>
    </row>
    <row r="72" spans="1:16" ht="14.4" x14ac:dyDescent="0.25">
      <c r="A72" s="2" t="s">
        <v>46</v>
      </c>
      <c r="B72" s="2" t="s">
        <v>24</v>
      </c>
      <c r="C72" s="2" t="s">
        <v>108</v>
      </c>
      <c r="D72" s="2">
        <v>6</v>
      </c>
      <c r="E72" s="2">
        <v>29</v>
      </c>
      <c r="F72" s="2">
        <v>139</v>
      </c>
      <c r="G72" s="2">
        <v>310</v>
      </c>
      <c r="H72" s="2">
        <v>38</v>
      </c>
      <c r="I72" s="2">
        <v>108</v>
      </c>
      <c r="J72" s="2">
        <f>100*(I72-MIN(I:I))/(MAX(I:I)-MIN(I:I))</f>
        <v>66.546762589928051</v>
      </c>
      <c r="K72" s="2">
        <f>VLOOKUP(C72,城市客流估算模型!B:G,2,FALSE)</f>
        <v>0.36670000000000003</v>
      </c>
      <c r="L72" s="2">
        <f>VLOOKUP(B72,城市客流估算模型!B:G,5,FALSE)</f>
        <v>2188.6</v>
      </c>
      <c r="M72" s="2">
        <f>IF(VLOOKUP(B72,城市客流估算模型!B:G,3,FALSE)=VLOOKUP(C72,城市客流估算模型!B:G,3,FALSE),1.2,1)</f>
        <v>1.2</v>
      </c>
      <c r="N72" s="2">
        <f>IF(VLOOKUP(B72,城市客流估算模型!B:G,4,FALSE)=VLOOKUP(C72,城市客流估算模型!B:G,4,FALSE),1.25,1)</f>
        <v>1</v>
      </c>
      <c r="O72" s="2">
        <f t="shared" si="2"/>
        <v>0.12908030403753101</v>
      </c>
      <c r="P72" s="26">
        <f>100*(O72-MIN(O:O))/(MAX(O:O)-MIN(O:O))</f>
        <v>2.7211733393809938</v>
      </c>
    </row>
    <row r="73" spans="1:16" ht="14.4" x14ac:dyDescent="0.25">
      <c r="A73" s="2" t="s">
        <v>46</v>
      </c>
      <c r="B73" s="2" t="s">
        <v>108</v>
      </c>
      <c r="C73" s="2" t="s">
        <v>47</v>
      </c>
      <c r="D73" s="2">
        <v>29</v>
      </c>
      <c r="E73" s="2">
        <v>11</v>
      </c>
      <c r="F73" s="2">
        <v>142</v>
      </c>
      <c r="G73" s="2">
        <v>310</v>
      </c>
      <c r="H73" s="2">
        <v>29</v>
      </c>
      <c r="I73" s="2">
        <v>137</v>
      </c>
      <c r="J73" s="2">
        <f>100*(I73-MIN(I:I))/(MAX(I:I)-MIN(I:I))</f>
        <v>87.410071942446038</v>
      </c>
      <c r="K73" s="2">
        <f>VLOOKUP(C73,城市客流估算模型!B:G,2,FALSE)</f>
        <v>0.39079999999999998</v>
      </c>
      <c r="L73" s="2">
        <f>VLOOKUP(B73,城市客流估算模型!B:G,5,FALSE)</f>
        <v>1143.7</v>
      </c>
      <c r="M73" s="2">
        <f>IF(VLOOKUP(B73,城市客流估算模型!B:G,3,FALSE)=VLOOKUP(C73,城市客流估算模型!B:G,3,FALSE),1.2,1)</f>
        <v>1.2</v>
      </c>
      <c r="N73" s="2">
        <f>IF(VLOOKUP(B73,城市客流估算模型!B:G,4,FALSE)=VLOOKUP(C73,城市客流估算模型!B:G,4,FALSE),1.25,1)</f>
        <v>1.25</v>
      </c>
      <c r="O73" s="2">
        <f t="shared" si="2"/>
        <v>0.12933512780843198</v>
      </c>
      <c r="P73" s="26">
        <f>100*(O73-MIN(O:O))/(MAX(O:O)-MIN(O:O))</f>
        <v>2.7267177758184773</v>
      </c>
    </row>
    <row r="74" spans="1:16" ht="14.4" x14ac:dyDescent="0.25">
      <c r="A74" s="2" t="s">
        <v>46</v>
      </c>
      <c r="B74" s="2" t="s">
        <v>47</v>
      </c>
      <c r="C74" s="2" t="s">
        <v>48</v>
      </c>
      <c r="D74" s="2">
        <v>11</v>
      </c>
      <c r="E74" s="2">
        <v>30</v>
      </c>
      <c r="F74" s="2">
        <v>412</v>
      </c>
      <c r="G74" s="2">
        <v>310</v>
      </c>
      <c r="H74" s="2">
        <v>81</v>
      </c>
      <c r="I74" s="2">
        <v>119</v>
      </c>
      <c r="J74" s="2">
        <f>100*(I74-MIN(I:I))/(MAX(I:I)-MIN(I:I))</f>
        <v>74.460431654676256</v>
      </c>
      <c r="K74" s="2">
        <f>VLOOKUP(C74,城市客流估算模型!B:G,2,FALSE)</f>
        <v>0.48159999999999997</v>
      </c>
      <c r="L74" s="2">
        <f>VLOOKUP(B74,城市客流估算模型!B:G,5,FALSE)</f>
        <v>1120.47</v>
      </c>
      <c r="M74" s="2">
        <f>IF(VLOOKUP(B74,城市客流估算模型!B:G,3,FALSE)=VLOOKUP(C74,城市客流估算模型!B:G,3,FALSE),1.2,1)</f>
        <v>1</v>
      </c>
      <c r="N74" s="2">
        <f>IF(VLOOKUP(B74,城市客流估算模型!B:G,4,FALSE)=VLOOKUP(C74,城市客流估算模型!B:G,4,FALSE),1.25,1)</f>
        <v>1</v>
      </c>
      <c r="O74" s="2">
        <f t="shared" si="2"/>
        <v>7.1399297077291007E-2</v>
      </c>
      <c r="P74" s="26">
        <f>100*(O74-MIN(O:O))/(MAX(O:O)-MIN(O:O))</f>
        <v>1.4661543291435577</v>
      </c>
    </row>
    <row r="75" spans="1:16" ht="14.4" x14ac:dyDescent="0.25">
      <c r="A75" s="2" t="s">
        <v>46</v>
      </c>
      <c r="B75" s="2" t="s">
        <v>48</v>
      </c>
      <c r="C75" s="2" t="s">
        <v>49</v>
      </c>
      <c r="D75" s="2">
        <v>30</v>
      </c>
      <c r="E75" s="2">
        <v>31</v>
      </c>
      <c r="F75" s="2">
        <v>536</v>
      </c>
      <c r="G75" s="2">
        <v>310</v>
      </c>
      <c r="H75" s="2">
        <v>103</v>
      </c>
      <c r="I75" s="2">
        <v>94</v>
      </c>
      <c r="J75" s="2">
        <f>100*(I75-MIN(I:I))/(MAX(I:I)-MIN(I:I))</f>
        <v>56.474820143884891</v>
      </c>
      <c r="K75" s="2">
        <f>VLOOKUP(C75,城市客流估算模型!B:G,2,FALSE)</f>
        <v>0.58350000000000002</v>
      </c>
      <c r="L75" s="2">
        <f>VLOOKUP(B75,城市客流估算模型!B:G,5,FALSE)</f>
        <v>1260.06</v>
      </c>
      <c r="M75" s="2">
        <f>IF(VLOOKUP(B75,城市客流估算模型!B:G,3,FALSE)=VLOOKUP(C75,城市客流估算模型!B:G,3,FALSE),1.2,1)</f>
        <v>1.2</v>
      </c>
      <c r="N75" s="2">
        <f>IF(VLOOKUP(B75,城市客流估算模型!B:G,4,FALSE)=VLOOKUP(C75,城市客流估算模型!B:G,4,FALSE),1.25,1)</f>
        <v>1</v>
      </c>
      <c r="O75" s="2">
        <f t="shared" si="2"/>
        <v>0.13369517909403442</v>
      </c>
      <c r="P75" s="26">
        <f>100*(O75-MIN(O:O))/(MAX(O:O)-MIN(O:O))</f>
        <v>2.8215834436944403</v>
      </c>
    </row>
    <row r="76" spans="1:16" ht="14.4" x14ac:dyDescent="0.25">
      <c r="A76" s="2" t="s">
        <v>46</v>
      </c>
      <c r="B76" s="2" t="s">
        <v>49</v>
      </c>
      <c r="C76" s="2" t="s">
        <v>50</v>
      </c>
      <c r="D76" s="2">
        <v>31</v>
      </c>
      <c r="E76" s="2">
        <v>32</v>
      </c>
      <c r="F76" s="2">
        <v>362</v>
      </c>
      <c r="G76" s="2">
        <v>310</v>
      </c>
      <c r="H76" s="2">
        <v>77</v>
      </c>
      <c r="I76" s="2">
        <v>112.5</v>
      </c>
      <c r="J76" s="2">
        <f>100*(I76-MIN(I:I))/(MAX(I:I)-MIN(I:I))</f>
        <v>69.7841726618705</v>
      </c>
      <c r="K76" s="2">
        <f>VLOOKUP(C76,城市客流估算模型!B:G,2,FALSE)</f>
        <v>0.50190000000000001</v>
      </c>
      <c r="L76" s="2">
        <f>VLOOKUP(B76,城市客流估算模型!B:G,5,FALSE)</f>
        <v>1364.89</v>
      </c>
      <c r="M76" s="2">
        <f>IF(VLOOKUP(B76,城市客流估算模型!B:G,3,FALSE)=VLOOKUP(C76,城市客流估算模型!B:G,3,FALSE),1.2,1)</f>
        <v>1.2</v>
      </c>
      <c r="N76" s="2">
        <f>IF(VLOOKUP(B76,城市客流估算模型!B:G,4,FALSE)=VLOOKUP(C76,城市客流估算模型!B:G,4,FALSE),1.25,1)</f>
        <v>1</v>
      </c>
      <c r="O76" s="2">
        <f t="shared" si="2"/>
        <v>0.11338040613757779</v>
      </c>
      <c r="P76" s="26">
        <f>100*(O76-MIN(O:O))/(MAX(O:O)-MIN(O:O))</f>
        <v>2.3795761419393822</v>
      </c>
    </row>
    <row r="77" spans="1:16" ht="14.4" x14ac:dyDescent="0.25">
      <c r="A77" s="2" t="s">
        <v>46</v>
      </c>
      <c r="B77" s="2" t="s">
        <v>50</v>
      </c>
      <c r="C77" s="2" t="s">
        <v>52</v>
      </c>
      <c r="D77" s="2">
        <v>32</v>
      </c>
      <c r="E77" s="2">
        <v>26</v>
      </c>
      <c r="F77" s="2">
        <v>707</v>
      </c>
      <c r="G77" s="2">
        <v>310</v>
      </c>
      <c r="H77" s="2">
        <v>140</v>
      </c>
      <c r="I77" s="2">
        <v>138</v>
      </c>
      <c r="J77" s="2">
        <f>100*(I77-MIN(I:I))/(MAX(I:I)-MIN(I:I))</f>
        <v>88.129496402877692</v>
      </c>
      <c r="K77" s="2">
        <f>VLOOKUP(C77,城市客流估算模型!B:G,2,FALSE)</f>
        <v>0.60609999999999997</v>
      </c>
      <c r="L77" s="2">
        <f>VLOOKUP(B77,城市客流估算模型!B:G,5,FALSE)</f>
        <v>1023.93</v>
      </c>
      <c r="M77" s="2">
        <f>IF(VLOOKUP(B77,城市客流估算模型!B:G,3,FALSE)=VLOOKUP(C77,城市客流估算模型!B:G,3,FALSE),1.2,1)</f>
        <v>1</v>
      </c>
      <c r="N77" s="2">
        <f>IF(VLOOKUP(B77,城市客流估算模型!B:G,4,FALSE)=VLOOKUP(C77,城市客流估算模型!B:G,4,FALSE),1.25,1)</f>
        <v>1</v>
      </c>
      <c r="O77" s="2">
        <f t="shared" si="2"/>
        <v>9.4429001044573663E-2</v>
      </c>
      <c r="P77" s="26">
        <f>100*(O77-MIN(O:O))/(MAX(O:O)-MIN(O:O))</f>
        <v>1.9672328955944369</v>
      </c>
    </row>
    <row r="78" spans="1:16" ht="14.4" x14ac:dyDescent="0.25">
      <c r="A78" s="2" t="s">
        <v>43</v>
      </c>
      <c r="B78" s="2" t="s">
        <v>45</v>
      </c>
      <c r="C78" s="2" t="s">
        <v>44</v>
      </c>
      <c r="D78" s="2">
        <v>2</v>
      </c>
      <c r="E78" s="2">
        <v>1</v>
      </c>
      <c r="F78" s="2">
        <v>240</v>
      </c>
      <c r="G78" s="2">
        <v>310</v>
      </c>
      <c r="H78" s="2">
        <v>54</v>
      </c>
      <c r="I78" s="2">
        <v>57</v>
      </c>
      <c r="J78" s="2">
        <f>100*(I78-MIN(I:I))/(MAX(I:I)-MIN(I:I))</f>
        <v>29.85611510791367</v>
      </c>
      <c r="K78" s="2">
        <f>VLOOKUP(C78,城市客流估算模型!B:G,2,FALSE)</f>
        <v>0.41970000000000002</v>
      </c>
      <c r="L78" s="2">
        <f>VLOOKUP(B78,城市客流估算模型!B:G,5,FALSE)</f>
        <v>906.69</v>
      </c>
      <c r="M78" s="2">
        <f>IF(VLOOKUP(B78,城市客流估算模型!B:G,3,FALSE)=VLOOKUP(C78,城市客流估算模型!B:G,3,FALSE),1.2,1)</f>
        <v>1.2</v>
      </c>
      <c r="N78" s="2">
        <f>IF(VLOOKUP(B78,城市客流估算模型!B:G,4,FALSE)=VLOOKUP(C78,城市客流估算模型!B:G,4,FALSE),1.25,1)</f>
        <v>1</v>
      </c>
      <c r="O78" s="2">
        <f t="shared" si="2"/>
        <v>7.8391070735532573E-2</v>
      </c>
      <c r="P78" s="26">
        <f>100*(O78-MIN(O:O))/(MAX(O:O)-MIN(O:O))</f>
        <v>1.6182808144252563</v>
      </c>
    </row>
    <row r="79" spans="1:16" ht="14.4" x14ac:dyDescent="0.25">
      <c r="A79" s="2" t="s">
        <v>43</v>
      </c>
      <c r="B79" s="2" t="s">
        <v>3</v>
      </c>
      <c r="C79" s="2" t="s">
        <v>45</v>
      </c>
      <c r="D79" s="2">
        <v>3</v>
      </c>
      <c r="E79" s="2">
        <v>2</v>
      </c>
      <c r="F79" s="2">
        <v>298</v>
      </c>
      <c r="G79" s="2">
        <v>310</v>
      </c>
      <c r="H79" s="2">
        <v>64</v>
      </c>
      <c r="I79" s="2">
        <v>85</v>
      </c>
      <c r="J79" s="2">
        <f>100*(I79-MIN(I:I))/(MAX(I:I)-MIN(I:I))</f>
        <v>50</v>
      </c>
      <c r="K79" s="2">
        <f>VLOOKUP(C79,城市客流估算模型!B:G,2,FALSE)</f>
        <v>0.41710000000000003</v>
      </c>
      <c r="L79" s="2">
        <f>VLOOKUP(B79,城市客流估算模型!B:G,5,FALSE)</f>
        <v>907</v>
      </c>
      <c r="M79" s="2">
        <f>IF(VLOOKUP(B79,城市客流估算模型!B:G,3,FALSE)=VLOOKUP(C79,城市客流估算模型!B:G,3,FALSE),1.2,1)</f>
        <v>1.2</v>
      </c>
      <c r="N79" s="2">
        <f>IF(VLOOKUP(B79,城市客流估算模型!B:G,4,FALSE)=VLOOKUP(C79,城市客流估算模型!B:G,4,FALSE),1.25,1)</f>
        <v>1</v>
      </c>
      <c r="O79" s="2">
        <f t="shared" si="2"/>
        <v>6.2005217191728711E-2</v>
      </c>
      <c r="P79" s="26">
        <f>100*(O79-MIN(O:O))/(MAX(O:O)-MIN(O:O))</f>
        <v>1.261758645687536</v>
      </c>
    </row>
    <row r="80" spans="1:16" ht="14.4" x14ac:dyDescent="0.25">
      <c r="A80" s="2" t="s">
        <v>43</v>
      </c>
      <c r="B80" s="2" t="s">
        <v>24</v>
      </c>
      <c r="C80" s="2" t="s">
        <v>3</v>
      </c>
      <c r="D80" s="2">
        <v>6</v>
      </c>
      <c r="E80" s="2">
        <v>3</v>
      </c>
      <c r="F80" s="2">
        <v>697</v>
      </c>
      <c r="G80" s="2">
        <v>310</v>
      </c>
      <c r="H80" s="2">
        <v>164</v>
      </c>
      <c r="I80" s="2">
        <v>60</v>
      </c>
      <c r="J80" s="2">
        <f>100*(I80-MIN(I:I))/(MAX(I:I)-MIN(I:I))</f>
        <v>32.014388489208635</v>
      </c>
      <c r="K80" s="2">
        <f>VLOOKUP(C80,城市客流估算模型!B:G,2,FALSE)</f>
        <v>0.4612</v>
      </c>
      <c r="L80" s="2">
        <f>VLOOKUP(B80,城市客流估算模型!B:G,5,FALSE)</f>
        <v>2188.6</v>
      </c>
      <c r="M80" s="2">
        <f>IF(VLOOKUP(B80,城市客流估算模型!B:G,3,FALSE)=VLOOKUP(C80,城市客流估算模型!B:G,3,FALSE),1.2,1)</f>
        <v>1</v>
      </c>
      <c r="N80" s="2">
        <f>IF(VLOOKUP(B80,城市客流估算模型!B:G,4,FALSE)=VLOOKUP(C80,城市客流估算模型!B:G,4,FALSE),1.25,1)</f>
        <v>1</v>
      </c>
      <c r="O80" s="2">
        <f t="shared" si="2"/>
        <v>4.9802593927573184E-2</v>
      </c>
      <c r="P80" s="26">
        <f>100*(O80-MIN(O:O))/(MAX(O:O)-MIN(O:O))</f>
        <v>0.99625488668004814</v>
      </c>
    </row>
    <row r="81" spans="1:16" ht="14.4" x14ac:dyDescent="0.25">
      <c r="A81" s="2" t="s">
        <v>43</v>
      </c>
      <c r="B81" s="2" t="s">
        <v>44</v>
      </c>
      <c r="C81" s="2" t="s">
        <v>45</v>
      </c>
      <c r="D81" s="2">
        <v>1</v>
      </c>
      <c r="E81" s="2">
        <v>2</v>
      </c>
      <c r="F81" s="2">
        <v>240</v>
      </c>
      <c r="G81" s="2">
        <v>310</v>
      </c>
      <c r="H81" s="2">
        <v>54</v>
      </c>
      <c r="I81" s="2">
        <v>57</v>
      </c>
      <c r="J81" s="2">
        <f>100*(I81-MIN(I:I))/(MAX(I:I)-MIN(I:I))</f>
        <v>29.85611510791367</v>
      </c>
      <c r="K81" s="2">
        <f>VLOOKUP(C81,城市客流估算模型!B:G,2,FALSE)</f>
        <v>0.41710000000000003</v>
      </c>
      <c r="L81" s="2">
        <f>VLOOKUP(B81,城市客流估算模型!B:G,5,FALSE)</f>
        <v>1001</v>
      </c>
      <c r="M81" s="2">
        <f>IF(VLOOKUP(B81,城市客流估算模型!B:G,3,FALSE)=VLOOKUP(C81,城市客流估算模型!B:G,3,FALSE),1.2,1)</f>
        <v>1.2</v>
      </c>
      <c r="N81" s="2">
        <f>IF(VLOOKUP(B81,城市客流估算模型!B:G,4,FALSE)=VLOOKUP(C81,城市客流估算模型!B:G,4,FALSE),1.25,1)</f>
        <v>1</v>
      </c>
      <c r="O81" s="2">
        <f t="shared" si="2"/>
        <v>8.0222521762505467E-2</v>
      </c>
      <c r="P81" s="26">
        <f>100*(O81-MIN(O:O))/(MAX(O:O)-MIN(O:O))</f>
        <v>1.6581293880944752</v>
      </c>
    </row>
    <row r="82" spans="1:16" ht="14.4" x14ac:dyDescent="0.25">
      <c r="A82" s="2" t="s">
        <v>43</v>
      </c>
      <c r="B82" s="2" t="s">
        <v>45</v>
      </c>
      <c r="C82" s="2" t="s">
        <v>3</v>
      </c>
      <c r="D82" s="2">
        <v>2</v>
      </c>
      <c r="E82" s="2">
        <v>3</v>
      </c>
      <c r="F82" s="2">
        <v>298</v>
      </c>
      <c r="G82" s="2">
        <v>310</v>
      </c>
      <c r="H82" s="2">
        <v>64</v>
      </c>
      <c r="I82" s="2">
        <v>85</v>
      </c>
      <c r="J82" s="2">
        <f>100*(I82-MIN(I:I))/(MAX(I:I)-MIN(I:I))</f>
        <v>50</v>
      </c>
      <c r="K82" s="2">
        <f>VLOOKUP(C82,城市客流估算模型!B:G,2,FALSE)</f>
        <v>0.4612</v>
      </c>
      <c r="L82" s="2">
        <f>VLOOKUP(B82,城市客流估算模型!B:G,5,FALSE)</f>
        <v>906.69</v>
      </c>
      <c r="M82" s="2">
        <f>IF(VLOOKUP(B82,城市客流估算模型!B:G,3,FALSE)=VLOOKUP(C82,城市客流估算模型!B:G,3,FALSE),1.2,1)</f>
        <v>1.2</v>
      </c>
      <c r="N82" s="2">
        <f>IF(VLOOKUP(B82,城市客流估算模型!B:G,4,FALSE)=VLOOKUP(C82,城市客流估算模型!B:G,4,FALSE),1.25,1)</f>
        <v>1</v>
      </c>
      <c r="O82" s="2">
        <f t="shared" si="2"/>
        <v>8.438828036839624E-2</v>
      </c>
      <c r="P82" s="26">
        <f>100*(O82-MIN(O:O))/(MAX(O:O)-MIN(O:O))</f>
        <v>1.7487676504614429</v>
      </c>
    </row>
    <row r="83" spans="1:16" ht="14.4" x14ac:dyDescent="0.25">
      <c r="A83" s="2" t="s">
        <v>43</v>
      </c>
      <c r="B83" s="2" t="s">
        <v>3</v>
      </c>
      <c r="C83" s="2" t="s">
        <v>24</v>
      </c>
      <c r="D83" s="2">
        <v>3</v>
      </c>
      <c r="E83" s="2">
        <v>6</v>
      </c>
      <c r="F83" s="2">
        <v>697</v>
      </c>
      <c r="G83" s="2">
        <v>310</v>
      </c>
      <c r="H83" s="2">
        <v>164</v>
      </c>
      <c r="I83" s="2">
        <v>60</v>
      </c>
      <c r="J83" s="2">
        <f>100*(I83-MIN(I:I))/(MAX(I:I)-MIN(I:I))</f>
        <v>32.014388489208635</v>
      </c>
      <c r="K83" s="2">
        <f>VLOOKUP(C83,城市客流估算模型!B:G,2,FALSE)</f>
        <v>0.85460000000000003</v>
      </c>
      <c r="L83" s="2">
        <f>VLOOKUP(B83,城市客流估算模型!B:G,5,FALSE)</f>
        <v>907</v>
      </c>
      <c r="M83" s="2">
        <f>IF(VLOOKUP(B83,城市客流估算模型!B:G,3,FALSE)=VLOOKUP(C83,城市客流估算模型!B:G,3,FALSE),1.2,1)</f>
        <v>1</v>
      </c>
      <c r="N83" s="2">
        <f>IF(VLOOKUP(B83,城市客流估算模型!B:G,4,FALSE)=VLOOKUP(C83,城市客流估算模型!B:G,4,FALSE),1.25,1)</f>
        <v>1</v>
      </c>
      <c r="O83" s="2">
        <f t="shared" si="2"/>
        <v>0.48343535611540961</v>
      </c>
      <c r="P83" s="26">
        <f>100*(O83-MIN(O:O))/(MAX(O:O)-MIN(O:O))</f>
        <v>10.43120390521292</v>
      </c>
    </row>
    <row r="84" spans="1:16" ht="14.4" x14ac:dyDescent="0.25">
      <c r="A84" s="2" t="s">
        <v>23</v>
      </c>
      <c r="B84" s="2" t="s">
        <v>7</v>
      </c>
      <c r="C84" s="2" t="s">
        <v>24</v>
      </c>
      <c r="D84" s="2">
        <v>5</v>
      </c>
      <c r="E84" s="2">
        <v>6</v>
      </c>
      <c r="F84" s="2">
        <v>122</v>
      </c>
      <c r="G84" s="2">
        <v>350</v>
      </c>
      <c r="H84" s="2">
        <v>31</v>
      </c>
      <c r="I84" s="2">
        <v>136.5</v>
      </c>
      <c r="J84" s="2">
        <f>100*(I84-MIN(I:I))/(MAX(I:I)-MIN(I:I))</f>
        <v>87.050359712230218</v>
      </c>
      <c r="K84" s="2">
        <f>VLOOKUP(C84,城市客流估算模型!B:G,2,FALSE)</f>
        <v>0.85460000000000003</v>
      </c>
      <c r="L84" s="2">
        <f>VLOOKUP(B84,城市客流估算模型!B:G,5,FALSE)</f>
        <v>1373</v>
      </c>
      <c r="M84" s="2">
        <f>IF(VLOOKUP(B84,城市客流估算模型!B:G,3,FALSE)=VLOOKUP(C84,城市客流估算模型!B:G,3,FALSE),1.2,1)</f>
        <v>1.2</v>
      </c>
      <c r="N84" s="2">
        <f>IF(VLOOKUP(B84,城市客流估算模型!B:G,4,FALSE)=VLOOKUP(C84,城市客流估算模型!B:G,4,FALSE),1.25,1)</f>
        <v>1</v>
      </c>
      <c r="O84" s="2">
        <f t="shared" si="2"/>
        <v>4.6000410081575245</v>
      </c>
      <c r="P84" s="26">
        <f>100*(O84-MIN(O:O))/(MAX(O:O)-MIN(O:O))</f>
        <v>100</v>
      </c>
    </row>
    <row r="85" spans="1:16" ht="14.4" x14ac:dyDescent="0.25">
      <c r="A85" s="2" t="s">
        <v>23</v>
      </c>
      <c r="B85" s="2" t="s">
        <v>11</v>
      </c>
      <c r="C85" s="2" t="s">
        <v>7</v>
      </c>
      <c r="D85" s="2">
        <v>7</v>
      </c>
      <c r="E85" s="2">
        <v>5</v>
      </c>
      <c r="F85" s="2">
        <v>284</v>
      </c>
      <c r="G85" s="2">
        <v>350</v>
      </c>
      <c r="H85" s="2">
        <v>57</v>
      </c>
      <c r="I85" s="2">
        <v>150.5</v>
      </c>
      <c r="J85" s="2">
        <f>100*(I85-MIN(I:I))/(MAX(I:I)-MIN(I:I))</f>
        <v>97.122302158273385</v>
      </c>
      <c r="K85" s="2">
        <f>VLOOKUP(C85,城市客流估算模型!B:G,2,FALSE)</f>
        <v>0.56289999999999996</v>
      </c>
      <c r="L85" s="2">
        <f>VLOOKUP(B85,城市客流估算模型!B:G,5,FALSE)</f>
        <v>920.24</v>
      </c>
      <c r="M85" s="2">
        <f>IF(VLOOKUP(B85,城市客流估算模型!B:G,3,FALSE)=VLOOKUP(C85,城市客流估算模型!B:G,3,FALSE),1.2,1)</f>
        <v>1.2</v>
      </c>
      <c r="N85" s="2">
        <f>IF(VLOOKUP(B85,城市客流估算模型!B:G,4,FALSE)=VLOOKUP(C85,城市客流估算模型!B:G,4,FALSE),1.25,1)</f>
        <v>1</v>
      </c>
      <c r="O85" s="2">
        <f t="shared" si="2"/>
        <v>0.18181625848142441</v>
      </c>
      <c r="P85" s="26">
        <f>100*(O85-MIN(O:O))/(MAX(O:O)-MIN(O:O))</f>
        <v>3.8685982689721721</v>
      </c>
    </row>
    <row r="86" spans="1:16" ht="14.4" x14ac:dyDescent="0.25">
      <c r="A86" s="2" t="s">
        <v>23</v>
      </c>
      <c r="B86" s="2" t="s">
        <v>25</v>
      </c>
      <c r="C86" s="2" t="s">
        <v>11</v>
      </c>
      <c r="D86" s="2">
        <v>8</v>
      </c>
      <c r="E86" s="2">
        <v>7</v>
      </c>
      <c r="F86" s="2">
        <v>286</v>
      </c>
      <c r="G86" s="2">
        <v>350</v>
      </c>
      <c r="H86" s="2">
        <v>56</v>
      </c>
      <c r="I86" s="2">
        <v>153.5</v>
      </c>
      <c r="J86" s="2">
        <f>100*(I86-MIN(I:I))/(MAX(I:I)-MIN(I:I))</f>
        <v>99.280575539568346</v>
      </c>
      <c r="K86" s="2">
        <f>VLOOKUP(C86,城市客流估算模型!B:G,2,FALSE)</f>
        <v>0.4637</v>
      </c>
      <c r="L86" s="2">
        <f>VLOOKUP(B86,城市客流估算模型!B:G,5,FALSE)</f>
        <v>902.85</v>
      </c>
      <c r="M86" s="2">
        <f>IF(VLOOKUP(B86,城市客流估算模型!B:G,3,FALSE)=VLOOKUP(C86,城市客流估算模型!B:G,3,FALSE),1.2,1)</f>
        <v>1</v>
      </c>
      <c r="N86" s="2">
        <f>IF(VLOOKUP(B86,城市客流估算模型!B:G,4,FALSE)=VLOOKUP(C86,城市客流估算模型!B:G,4,FALSE),1.25,1)</f>
        <v>1</v>
      </c>
      <c r="O86" s="2">
        <f t="shared" si="2"/>
        <v>8.2064045345172434E-2</v>
      </c>
      <c r="P86" s="26">
        <f>100*(O86-MIN(O:O))/(MAX(O:O)-MIN(O:O))</f>
        <v>1.6981971196727519</v>
      </c>
    </row>
    <row r="87" spans="1:16" ht="14.4" x14ac:dyDescent="0.25">
      <c r="A87" s="2" t="s">
        <v>23</v>
      </c>
      <c r="B87" s="2" t="s">
        <v>110</v>
      </c>
      <c r="C87" s="2" t="s">
        <v>25</v>
      </c>
      <c r="D87" s="2">
        <v>9</v>
      </c>
      <c r="E87" s="2">
        <v>8</v>
      </c>
      <c r="F87" s="2">
        <v>156</v>
      </c>
      <c r="G87" s="2">
        <v>350</v>
      </c>
      <c r="H87" s="2">
        <v>33</v>
      </c>
      <c r="I87" s="2">
        <v>154.5</v>
      </c>
      <c r="J87" s="2">
        <f>100*(I87-MIN(I:I))/(MAX(I:I)-MIN(I:I))</f>
        <v>100</v>
      </c>
      <c r="K87" s="2">
        <f>VLOOKUP(C87,城市客流估算模型!B:G,2,FALSE)</f>
        <v>0.35370000000000001</v>
      </c>
      <c r="L87" s="2">
        <f>VLOOKUP(B87,城市客流估算模型!B:G,5,FALSE)</f>
        <v>331.7</v>
      </c>
      <c r="M87" s="2">
        <f>IF(VLOOKUP(B87,城市客流估算模型!B:G,3,FALSE)=VLOOKUP(C87,城市客流估算模型!B:G,3,FALSE),1.2,1)</f>
        <v>1.2</v>
      </c>
      <c r="N87" s="2">
        <f>IF(VLOOKUP(B87,城市客流估算模型!B:G,4,FALSE)=VLOOKUP(C87,城市客流估算模型!B:G,4,FALSE),1.25,1)</f>
        <v>1</v>
      </c>
      <c r="O87" s="2">
        <f t="shared" si="2"/>
        <v>5.3268379073179016E-2</v>
      </c>
      <c r="P87" s="26">
        <f>100*(O87-MIN(O:O))/(MAX(O:O)-MIN(O:O))</f>
        <v>1.0716631791554565</v>
      </c>
    </row>
    <row r="88" spans="1:16" ht="14.4" x14ac:dyDescent="0.25">
      <c r="A88" s="2" t="s">
        <v>23</v>
      </c>
      <c r="B88" s="2" t="s">
        <v>26</v>
      </c>
      <c r="C88" s="2" t="s">
        <v>110</v>
      </c>
      <c r="D88" s="2">
        <v>10</v>
      </c>
      <c r="E88" s="2">
        <v>9</v>
      </c>
      <c r="F88" s="2">
        <v>175</v>
      </c>
      <c r="G88" s="2">
        <v>350</v>
      </c>
      <c r="H88" s="2">
        <v>33</v>
      </c>
      <c r="I88" s="2">
        <v>128.5</v>
      </c>
      <c r="J88" s="2">
        <f>100*(I88-MIN(I:I))/(MAX(I:I)-MIN(I:I))</f>
        <v>81.294964028776974</v>
      </c>
      <c r="K88" s="2">
        <f>VLOOKUP(C88,城市客流估算模型!B:G,2,FALSE)</f>
        <v>0.24629999999999999</v>
      </c>
      <c r="L88" s="2">
        <f>VLOOKUP(B88,城市客流估算模型!B:G,5,FALSE)</f>
        <v>942.34</v>
      </c>
      <c r="M88" s="2">
        <f>IF(VLOOKUP(B88,城市客流估算模型!B:G,3,FALSE)=VLOOKUP(C88,城市客流估算模型!B:G,3,FALSE),1.2,1)</f>
        <v>1.2</v>
      </c>
      <c r="N88" s="2">
        <f>IF(VLOOKUP(B88,城市客流估算模型!B:G,4,FALSE)=VLOOKUP(C88,城市客流估算模型!B:G,4,FALSE),1.25,1)</f>
        <v>1</v>
      </c>
      <c r="O88" s="2">
        <f t="shared" si="2"/>
        <v>3.2285805830631294E-2</v>
      </c>
      <c r="P88" s="26">
        <f>100*(O88-MIN(O:O))/(MAX(O:O)-MIN(O:O))</f>
        <v>0.61512592901263774</v>
      </c>
    </row>
    <row r="89" spans="1:16" ht="14.4" x14ac:dyDescent="0.25">
      <c r="A89" s="2" t="s">
        <v>23</v>
      </c>
      <c r="B89" s="2" t="s">
        <v>14</v>
      </c>
      <c r="C89" s="2" t="s">
        <v>26</v>
      </c>
      <c r="D89" s="2">
        <v>40</v>
      </c>
      <c r="E89" s="2">
        <v>10</v>
      </c>
      <c r="F89" s="2">
        <v>295</v>
      </c>
      <c r="G89" s="2">
        <v>350</v>
      </c>
      <c r="H89" s="2">
        <v>59</v>
      </c>
      <c r="I89" s="2">
        <v>132</v>
      </c>
      <c r="J89" s="2">
        <f>100*(I89-MIN(I:I))/(MAX(I:I)-MIN(I:I))</f>
        <v>83.812949640287769</v>
      </c>
      <c r="K89" s="2">
        <f>VLOOKUP(C89,城市客流估算模型!B:G,2,FALSE)</f>
        <v>0.5635</v>
      </c>
      <c r="L89" s="2">
        <f>VLOOKUP(B89,城市客流估算模型!B:G,5,FALSE)</f>
        <v>2489.4299999999998</v>
      </c>
      <c r="M89" s="2">
        <f>IF(VLOOKUP(B89,城市客流估算模型!B:G,3,FALSE)=VLOOKUP(C89,城市客流估算模型!B:G,3,FALSE),1.2,1)</f>
        <v>1.2</v>
      </c>
      <c r="N89" s="2">
        <f>IF(VLOOKUP(B89,城市客流估算模型!B:G,4,FALSE)=VLOOKUP(C89,城市客流估算模型!B:G,4,FALSE),1.25,1)</f>
        <v>1</v>
      </c>
      <c r="O89" s="2">
        <f t="shared" si="2"/>
        <v>0.30796326864422352</v>
      </c>
      <c r="P89" s="26">
        <f>100*(O89-MIN(O:O))/(MAX(O:O)-MIN(O:O))</f>
        <v>6.6132954263580883</v>
      </c>
    </row>
    <row r="90" spans="1:16" ht="14.4" x14ac:dyDescent="0.25">
      <c r="A90" s="2" t="s">
        <v>23</v>
      </c>
      <c r="B90" s="2" t="s">
        <v>24</v>
      </c>
      <c r="C90" s="2" t="s">
        <v>7</v>
      </c>
      <c r="D90" s="2">
        <v>6</v>
      </c>
      <c r="E90" s="2">
        <v>5</v>
      </c>
      <c r="F90" s="2">
        <v>122</v>
      </c>
      <c r="G90" s="2">
        <v>350</v>
      </c>
      <c r="H90" s="2">
        <v>31</v>
      </c>
      <c r="I90" s="2">
        <v>136.5</v>
      </c>
      <c r="J90" s="2">
        <f>100*(I90-MIN(I:I))/(MAX(I:I)-MIN(I:I))</f>
        <v>87.050359712230218</v>
      </c>
      <c r="K90" s="2">
        <f>VLOOKUP(C90,城市客流估算模型!B:G,2,FALSE)</f>
        <v>0.56289999999999996</v>
      </c>
      <c r="L90" s="2">
        <f>VLOOKUP(B90,城市客流估算模型!B:G,5,FALSE)</f>
        <v>2188.6</v>
      </c>
      <c r="M90" s="2">
        <f>IF(VLOOKUP(B90,城市客流估算模型!B:G,3,FALSE)=VLOOKUP(C90,城市客流估算模型!B:G,3,FALSE),1.2,1)</f>
        <v>1.2</v>
      </c>
      <c r="N90" s="2">
        <f>IF(VLOOKUP(B90,城市客流估算模型!B:G,4,FALSE)=VLOOKUP(C90,城市客流估算模型!B:G,4,FALSE),1.25,1)</f>
        <v>1</v>
      </c>
      <c r="O90" s="2">
        <f t="shared" si="2"/>
        <v>0.68927250741790391</v>
      </c>
      <c r="P90" s="26">
        <f>100*(O90-MIN(O:O))/(MAX(O:O)-MIN(O:O))</f>
        <v>14.909793158618612</v>
      </c>
    </row>
    <row r="91" spans="1:16" ht="14.4" x14ac:dyDescent="0.25">
      <c r="A91" s="2" t="s">
        <v>23</v>
      </c>
      <c r="B91" s="2" t="s">
        <v>7</v>
      </c>
      <c r="C91" s="2" t="s">
        <v>11</v>
      </c>
      <c r="D91" s="2">
        <v>5</v>
      </c>
      <c r="E91" s="2">
        <v>7</v>
      </c>
      <c r="F91" s="2">
        <v>284</v>
      </c>
      <c r="G91" s="2">
        <v>350</v>
      </c>
      <c r="H91" s="2">
        <v>57</v>
      </c>
      <c r="I91" s="2">
        <v>150.5</v>
      </c>
      <c r="J91" s="2">
        <f>100*(I91-MIN(I:I))/(MAX(I:I)-MIN(I:I))</f>
        <v>97.122302158273385</v>
      </c>
      <c r="K91" s="2">
        <f>VLOOKUP(C91,城市客流估算模型!B:G,2,FALSE)</f>
        <v>0.4637</v>
      </c>
      <c r="L91" s="2">
        <f>VLOOKUP(B91,城市客流估算模型!B:G,5,FALSE)</f>
        <v>1373</v>
      </c>
      <c r="M91" s="2">
        <f>IF(VLOOKUP(B91,城市客流估算模型!B:G,3,FALSE)=VLOOKUP(C91,城市客流估算模型!B:G,3,FALSE),1.2,1)</f>
        <v>1.2</v>
      </c>
      <c r="N91" s="2">
        <f>IF(VLOOKUP(B91,城市客流估算模型!B:G,4,FALSE)=VLOOKUP(C91,城市客流估算模型!B:G,4,FALSE),1.25,1)</f>
        <v>1</v>
      </c>
      <c r="O91" s="2">
        <f t="shared" si="2"/>
        <v>0.10922846534079859</v>
      </c>
      <c r="P91" s="26">
        <f>100*(O91-MIN(O:O))/(MAX(O:O)-MIN(O:O))</f>
        <v>2.2892385264235835</v>
      </c>
    </row>
    <row r="92" spans="1:16" ht="14.4" x14ac:dyDescent="0.25">
      <c r="A92" s="2" t="s">
        <v>23</v>
      </c>
      <c r="B92" s="2" t="s">
        <v>11</v>
      </c>
      <c r="C92" s="2" t="s">
        <v>25</v>
      </c>
      <c r="D92" s="2">
        <v>7</v>
      </c>
      <c r="E92" s="2">
        <v>8</v>
      </c>
      <c r="F92" s="2">
        <v>286</v>
      </c>
      <c r="G92" s="2">
        <v>350</v>
      </c>
      <c r="H92" s="2">
        <v>56</v>
      </c>
      <c r="I92" s="2">
        <v>153.5</v>
      </c>
      <c r="J92" s="2">
        <f>100*(I92-MIN(I:I))/(MAX(I:I)-MIN(I:I))</f>
        <v>99.280575539568346</v>
      </c>
      <c r="K92" s="2">
        <f>VLOOKUP(C92,城市客流估算模型!B:G,2,FALSE)</f>
        <v>0.35370000000000001</v>
      </c>
      <c r="L92" s="2">
        <f>VLOOKUP(B92,城市客流估算模型!B:G,5,FALSE)</f>
        <v>920.24</v>
      </c>
      <c r="M92" s="2">
        <f>IF(VLOOKUP(B92,城市客流估算模型!B:G,3,FALSE)=VLOOKUP(C92,城市客流估算模型!B:G,3,FALSE),1.2,1)</f>
        <v>1</v>
      </c>
      <c r="N92" s="2">
        <f>IF(VLOOKUP(B92,城市客流估算模型!B:G,4,FALSE)=VLOOKUP(C92,城市客流估算模型!B:G,4,FALSE),1.25,1)</f>
        <v>1</v>
      </c>
      <c r="O92" s="2">
        <f t="shared" si="2"/>
        <v>3.9081010841271642E-2</v>
      </c>
      <c r="P92" s="26">
        <f>100*(O92-MIN(O:O))/(MAX(O:O)-MIN(O:O))</f>
        <v>0.76297548844721585</v>
      </c>
    </row>
    <row r="93" spans="1:16" ht="14.4" x14ac:dyDescent="0.25">
      <c r="A93" s="2" t="s">
        <v>23</v>
      </c>
      <c r="B93" s="2" t="s">
        <v>25</v>
      </c>
      <c r="C93" s="2" t="s">
        <v>110</v>
      </c>
      <c r="D93" s="2">
        <v>8</v>
      </c>
      <c r="E93" s="2">
        <v>9</v>
      </c>
      <c r="F93" s="2">
        <v>156</v>
      </c>
      <c r="G93" s="2">
        <v>350</v>
      </c>
      <c r="H93" s="2">
        <v>33</v>
      </c>
      <c r="I93" s="2">
        <v>154.5</v>
      </c>
      <c r="J93" s="2">
        <f>100*(I93-MIN(I:I))/(MAX(I:I)-MIN(I:I))</f>
        <v>100</v>
      </c>
      <c r="K93" s="2">
        <f>VLOOKUP(C93,城市客流估算模型!B:G,2,FALSE)</f>
        <v>0.24629999999999999</v>
      </c>
      <c r="L93" s="2">
        <f>VLOOKUP(B93,城市客流估算模型!B:G,5,FALSE)</f>
        <v>902.85</v>
      </c>
      <c r="M93" s="2">
        <f>IF(VLOOKUP(B93,城市客流估算模型!B:G,3,FALSE)=VLOOKUP(C93,城市客流估算模型!B:G,3,FALSE),1.2,1)</f>
        <v>1.2</v>
      </c>
      <c r="N93" s="2">
        <f>IF(VLOOKUP(B93,城市客流估算模型!B:G,4,FALSE)=VLOOKUP(C93,城市客流估算模型!B:G,4,FALSE),1.25,1)</f>
        <v>1</v>
      </c>
      <c r="O93" s="2">
        <f t="shared" si="2"/>
        <v>3.5838173315838009E-2</v>
      </c>
      <c r="P93" s="26">
        <f>100*(O93-MIN(O:O))/(MAX(O:O)-MIN(O:O))</f>
        <v>0.69241807351970086</v>
      </c>
    </row>
    <row r="94" spans="1:16" ht="14.4" x14ac:dyDescent="0.25">
      <c r="A94" s="2" t="s">
        <v>23</v>
      </c>
      <c r="B94" s="2" t="s">
        <v>110</v>
      </c>
      <c r="C94" s="2" t="s">
        <v>26</v>
      </c>
      <c r="D94" s="2">
        <v>9</v>
      </c>
      <c r="E94" s="2">
        <v>10</v>
      </c>
      <c r="F94" s="2">
        <v>175</v>
      </c>
      <c r="G94" s="2">
        <v>350</v>
      </c>
      <c r="H94" s="2">
        <v>33</v>
      </c>
      <c r="I94" s="2">
        <v>128.5</v>
      </c>
      <c r="J94" s="2">
        <f>100*(I94-MIN(I:I))/(MAX(I:I)-MIN(I:I))</f>
        <v>81.294964028776974</v>
      </c>
      <c r="K94" s="2">
        <f>VLOOKUP(C94,城市客流估算模型!B:G,2,FALSE)</f>
        <v>0.5635</v>
      </c>
      <c r="L94" s="2">
        <f>VLOOKUP(B94,城市客流估算模型!B:G,5,FALSE)</f>
        <v>331.7</v>
      </c>
      <c r="M94" s="2">
        <f>IF(VLOOKUP(B94,城市客流估算模型!B:G,3,FALSE)=VLOOKUP(C94,城市客流估算模型!B:G,3,FALSE),1.2,1)</f>
        <v>1.2</v>
      </c>
      <c r="N94" s="2">
        <f>IF(VLOOKUP(B94,城市客流估算模型!B:G,4,FALSE)=VLOOKUP(C94,城市客流估算模型!B:G,4,FALSE),1.25,1)</f>
        <v>1</v>
      </c>
      <c r="O94" s="2">
        <f t="shared" si="2"/>
        <v>0.16673265149228736</v>
      </c>
      <c r="P94" s="26">
        <f>100*(O94-MIN(O:O))/(MAX(O:O)-MIN(O:O))</f>
        <v>3.5404102828060147</v>
      </c>
    </row>
    <row r="95" spans="1:16" ht="14.4" x14ac:dyDescent="0.25">
      <c r="A95" s="2" t="s">
        <v>23</v>
      </c>
      <c r="B95" s="2" t="s">
        <v>26</v>
      </c>
      <c r="C95" s="2" t="s">
        <v>14</v>
      </c>
      <c r="D95" s="2">
        <v>10</v>
      </c>
      <c r="E95" s="2">
        <v>40</v>
      </c>
      <c r="F95" s="2">
        <v>295</v>
      </c>
      <c r="G95" s="2">
        <v>350</v>
      </c>
      <c r="H95" s="2">
        <v>59</v>
      </c>
      <c r="I95" s="2">
        <v>132</v>
      </c>
      <c r="J95" s="2">
        <f>100*(I95-MIN(I:I))/(MAX(I:I)-MIN(I:I))</f>
        <v>83.812949640287769</v>
      </c>
      <c r="K95" s="2">
        <f>VLOOKUP(C95,城市客流估算模型!B:G,2,FALSE)</f>
        <v>0.77569999999999995</v>
      </c>
      <c r="L95" s="2">
        <f>VLOOKUP(B95,城市客流估算模型!B:G,5,FALSE)</f>
        <v>942.34</v>
      </c>
      <c r="M95" s="2">
        <f>IF(VLOOKUP(B95,城市客流估算模型!B:G,3,FALSE)=VLOOKUP(C95,城市客流估算模型!B:G,3,FALSE),1.2,1)</f>
        <v>1.2</v>
      </c>
      <c r="N95" s="2">
        <f>IF(VLOOKUP(B95,城市客流估算模型!B:G,4,FALSE)=VLOOKUP(C95,城市客流估算模型!B:G,4,FALSE),1.25,1)</f>
        <v>1</v>
      </c>
      <c r="O95" s="2">
        <f t="shared" si="2"/>
        <v>0.79193900255090954</v>
      </c>
      <c r="P95" s="26">
        <f>100*(O95-MIN(O:O))/(MAX(O:O)-MIN(O:O))</f>
        <v>17.143603036368972</v>
      </c>
    </row>
    <row r="96" spans="1:16" ht="14.4" x14ac:dyDescent="0.25">
      <c r="A96" s="2" t="s">
        <v>72</v>
      </c>
      <c r="B96" s="2" t="s">
        <v>74</v>
      </c>
      <c r="C96" s="2" t="s">
        <v>71</v>
      </c>
      <c r="D96" s="2">
        <v>43</v>
      </c>
      <c r="E96" s="2">
        <v>34</v>
      </c>
      <c r="F96" s="2">
        <v>1786</v>
      </c>
      <c r="G96" s="2">
        <v>210</v>
      </c>
      <c r="H96" s="2">
        <v>720</v>
      </c>
      <c r="I96" s="2">
        <v>15.5</v>
      </c>
      <c r="J96" s="2">
        <f>100*(I96-MIN(I:I))/(MAX(I:I)-MIN(I:I))</f>
        <v>0</v>
      </c>
      <c r="K96" s="2">
        <f>VLOOKUP(C96,城市客流估算模型!B:G,2,FALSE)</f>
        <v>0.3785</v>
      </c>
      <c r="L96" s="2">
        <f>VLOOKUP(B96,城市客流估算模型!B:G,5,FALSE)</f>
        <v>405.44</v>
      </c>
      <c r="M96" s="2">
        <f>IF(VLOOKUP(B96,城市客流估算模型!B:G,3,FALSE)=VLOOKUP(C96,城市客流估算模型!B:G,3,FALSE),1.2,1)</f>
        <v>1.2</v>
      </c>
      <c r="N96" s="2">
        <f>IF(VLOOKUP(B96,城市客流估算模型!B:G,4,FALSE)=VLOOKUP(C96,城市客流估算模型!B:G,4,FALSE),1.25,1)</f>
        <v>1</v>
      </c>
      <c r="O96" s="2">
        <f t="shared" si="2"/>
        <v>5.823564133372921E-3</v>
      </c>
      <c r="P96" s="26">
        <f>100*(O96-MIN(O:O))/(MAX(O:O)-MIN(O:O))</f>
        <v>3.9362464854507159E-2</v>
      </c>
    </row>
    <row r="97" spans="1:16" ht="14.4" x14ac:dyDescent="0.25">
      <c r="A97" s="2" t="s">
        <v>72</v>
      </c>
      <c r="B97" s="2" t="s">
        <v>71</v>
      </c>
      <c r="C97" s="2" t="s">
        <v>74</v>
      </c>
      <c r="D97" s="2">
        <v>34</v>
      </c>
      <c r="E97" s="2">
        <v>43</v>
      </c>
      <c r="F97" s="2">
        <v>1786</v>
      </c>
      <c r="G97" s="2">
        <v>210</v>
      </c>
      <c r="H97" s="2">
        <v>720</v>
      </c>
      <c r="I97" s="2">
        <v>15.5</v>
      </c>
      <c r="J97" s="2">
        <f>100*(I97-MIN(I:I))/(MAX(I:I)-MIN(I:I))</f>
        <v>0</v>
      </c>
      <c r="K97" s="2">
        <f>VLOOKUP(C97,城市客流估算模型!B:G,2,FALSE)</f>
        <v>0.31440000000000001</v>
      </c>
      <c r="L97" s="2">
        <f>VLOOKUP(B97,城市客流估算模型!B:G,5,FALSE)</f>
        <v>438.43</v>
      </c>
      <c r="M97" s="2">
        <f>IF(VLOOKUP(B97,城市客流估算模型!B:G,3,FALSE)=VLOOKUP(C97,城市客流估算模型!B:G,3,FALSE),1.2,1)</f>
        <v>1.2</v>
      </c>
      <c r="N97" s="2">
        <f>IF(VLOOKUP(B97,城市客流估算模型!B:G,4,FALSE)=VLOOKUP(C97,城市客流估算模型!B:G,4,FALSE),1.25,1)</f>
        <v>1</v>
      </c>
      <c r="O97" s="2">
        <f t="shared" si="2"/>
        <v>4.0144547966024114E-3</v>
      </c>
      <c r="P97" s="26">
        <f>100*(O97-MIN(O:O))/(MAX(O:O)-MIN(O:O))</f>
        <v>0</v>
      </c>
    </row>
    <row r="98" spans="1:16" ht="14.4" x14ac:dyDescent="0.25">
      <c r="A98" s="2" t="s">
        <v>138</v>
      </c>
      <c r="B98" s="2" t="s">
        <v>64</v>
      </c>
      <c r="C98" s="2" t="s">
        <v>86</v>
      </c>
      <c r="D98" s="2">
        <v>38</v>
      </c>
      <c r="E98" s="2">
        <v>39</v>
      </c>
      <c r="F98" s="2">
        <v>368</v>
      </c>
      <c r="G98" s="2">
        <v>250</v>
      </c>
      <c r="H98" s="2">
        <v>141</v>
      </c>
      <c r="I98" s="2">
        <v>70</v>
      </c>
      <c r="J98" s="2">
        <f>100*(I98-MIN(I:I))/(MAX(I:I)-MIN(I:I))</f>
        <v>39.208633093525179</v>
      </c>
      <c r="K98" s="2">
        <f>VLOOKUP(C98,城市客流估算模型!B:G,2,FALSE)</f>
        <v>0.38890000000000002</v>
      </c>
      <c r="L98" s="2">
        <f>VLOOKUP(B98,城市客流估算模型!B:G,5,FALSE)</f>
        <v>493.11</v>
      </c>
      <c r="M98" s="2">
        <f>IF(VLOOKUP(B98,城市客流估算模型!B:G,3,FALSE)=VLOOKUP(C98,城市客流估算模型!B:G,3,FALSE),1.2,1)</f>
        <v>1.2</v>
      </c>
      <c r="N98" s="2">
        <f>IF(VLOOKUP(B98,城市客流估算模型!B:G,4,FALSE)=VLOOKUP(C98,城市客流估算模型!B:G,4,FALSE),1.25,1)</f>
        <v>1.25</v>
      </c>
      <c r="O98" s="2">
        <f t="shared" ref="O98:O133" si="3">POWER(L98*M98*N98,K98)/F98</f>
        <v>3.5474797056475528E-2</v>
      </c>
      <c r="P98" s="26">
        <f>100*(O98-MIN(O:O))/(MAX(O:O)-MIN(O:O))</f>
        <v>0.68451176020441429</v>
      </c>
    </row>
    <row r="99" spans="1:16" ht="14.4" x14ac:dyDescent="0.25">
      <c r="A99" s="2" t="s">
        <v>138</v>
      </c>
      <c r="B99" s="2" t="s">
        <v>86</v>
      </c>
      <c r="C99" s="2" t="s">
        <v>64</v>
      </c>
      <c r="D99" s="2">
        <v>39</v>
      </c>
      <c r="E99" s="2">
        <v>38</v>
      </c>
      <c r="F99" s="2">
        <v>368</v>
      </c>
      <c r="G99" s="2">
        <v>250</v>
      </c>
      <c r="H99" s="2">
        <v>141</v>
      </c>
      <c r="I99" s="2">
        <v>70</v>
      </c>
      <c r="J99" s="2">
        <f>100*(I99-MIN(I:I))/(MAX(I:I)-MIN(I:I))</f>
        <v>39.208633093525179</v>
      </c>
      <c r="K99" s="2">
        <f>VLOOKUP(C99,城市客流估算模型!B:G,2,FALSE)</f>
        <v>0.37669999999999998</v>
      </c>
      <c r="L99" s="2">
        <f>VLOOKUP(B99,城市客流估算模型!B:G,5,FALSE)</f>
        <v>874.16</v>
      </c>
      <c r="M99" s="2">
        <f>IF(VLOOKUP(B99,城市客流估算模型!B:G,3,FALSE)=VLOOKUP(C99,城市客流估算模型!B:G,3,FALSE),1.2,1)</f>
        <v>1.2</v>
      </c>
      <c r="N99" s="2">
        <f>IF(VLOOKUP(B99,城市客流估算模型!B:G,4,FALSE)=VLOOKUP(C99,城市客流估算模型!B:G,4,FALSE),1.25,1)</f>
        <v>1.25</v>
      </c>
      <c r="O99" s="2">
        <f t="shared" si="3"/>
        <v>4.0605331646734411E-2</v>
      </c>
      <c r="P99" s="26">
        <f>100*(O99-MIN(O:O))/(MAX(O:O)-MIN(O:O))</f>
        <v>0.79614154586148567</v>
      </c>
    </row>
    <row r="100" spans="1:16" ht="14.4" x14ac:dyDescent="0.25">
      <c r="A100" s="2" t="s">
        <v>85</v>
      </c>
      <c r="B100" s="2" t="s">
        <v>52</v>
      </c>
      <c r="C100" s="2" t="s">
        <v>86</v>
      </c>
      <c r="D100" s="2">
        <v>26</v>
      </c>
      <c r="E100" s="2">
        <v>39</v>
      </c>
      <c r="F100" s="2">
        <v>563</v>
      </c>
      <c r="G100" s="2">
        <v>250</v>
      </c>
      <c r="H100" s="2">
        <v>166</v>
      </c>
      <c r="I100" s="2">
        <v>90</v>
      </c>
      <c r="J100" s="2">
        <f>100*(I100-MIN(I:I))/(MAX(I:I)-MIN(I:I))</f>
        <v>53.597122302158276</v>
      </c>
      <c r="K100" s="2">
        <f>VLOOKUP(C100,城市客流估算模型!B:G,2,FALSE)</f>
        <v>0.38890000000000002</v>
      </c>
      <c r="L100" s="2">
        <f>VLOOKUP(B100,城市客流估算模型!B:G,5,FALSE)</f>
        <v>1881.06</v>
      </c>
      <c r="M100" s="2">
        <f>IF(VLOOKUP(B100,城市客流估算模型!B:G,3,FALSE)=VLOOKUP(C100,城市客流估算模型!B:G,3,FALSE),1.2,1)</f>
        <v>1</v>
      </c>
      <c r="N100" s="2">
        <f>IF(VLOOKUP(B100,城市客流估算模型!B:G,4,FALSE)=VLOOKUP(C100,城市客流估算模型!B:G,4,FALSE),1.25,1)</f>
        <v>1</v>
      </c>
      <c r="O100" s="2">
        <f t="shared" si="3"/>
        <v>3.3335486307641812E-2</v>
      </c>
      <c r="P100" s="26">
        <f>100*(O100-MIN(O:O))/(MAX(O:O)-MIN(O:O))</f>
        <v>0.63796479786649418</v>
      </c>
    </row>
    <row r="101" spans="1:16" ht="14.4" x14ac:dyDescent="0.25">
      <c r="A101" s="2" t="s">
        <v>85</v>
      </c>
      <c r="B101" s="2" t="s">
        <v>86</v>
      </c>
      <c r="C101" s="2" t="s">
        <v>52</v>
      </c>
      <c r="D101" s="2">
        <v>39</v>
      </c>
      <c r="E101" s="2">
        <v>26</v>
      </c>
      <c r="F101" s="2">
        <v>563</v>
      </c>
      <c r="G101" s="2">
        <v>250</v>
      </c>
      <c r="H101" s="2">
        <v>166</v>
      </c>
      <c r="I101" s="2">
        <v>90</v>
      </c>
      <c r="J101" s="2">
        <f>100*(I101-MIN(I:I))/(MAX(I:I)-MIN(I:I))</f>
        <v>53.597122302158276</v>
      </c>
      <c r="K101" s="2">
        <f>VLOOKUP(C101,城市客流估算模型!B:G,2,FALSE)</f>
        <v>0.60609999999999997</v>
      </c>
      <c r="L101" s="2">
        <f>VLOOKUP(B101,城市客流估算模型!B:G,5,FALSE)</f>
        <v>874.16</v>
      </c>
      <c r="M101" s="2">
        <f>IF(VLOOKUP(B101,城市客流估算模型!B:G,3,FALSE)=VLOOKUP(C101,城市客流估算模型!B:G,3,FALSE),1.2,1)</f>
        <v>1</v>
      </c>
      <c r="N101" s="2">
        <f>IF(VLOOKUP(B101,城市客流估算模型!B:G,4,FALSE)=VLOOKUP(C101,城市客流估算模型!B:G,4,FALSE),1.25,1)</f>
        <v>1</v>
      </c>
      <c r="O101" s="2">
        <f t="shared" si="3"/>
        <v>0.10774319945593655</v>
      </c>
      <c r="P101" s="26">
        <f>100*(O101-MIN(O:O))/(MAX(O:O)-MIN(O:O))</f>
        <v>2.2569222230337367</v>
      </c>
    </row>
    <row r="102" spans="1:16" ht="14.4" x14ac:dyDescent="0.25">
      <c r="A102" s="2" t="s">
        <v>78</v>
      </c>
      <c r="B102" s="2" t="s">
        <v>104</v>
      </c>
      <c r="C102" s="2" t="s">
        <v>26</v>
      </c>
      <c r="D102" s="2">
        <v>15</v>
      </c>
      <c r="E102" s="2">
        <v>10</v>
      </c>
      <c r="F102" s="2">
        <v>85</v>
      </c>
      <c r="G102" s="2">
        <v>250</v>
      </c>
      <c r="H102" s="2">
        <v>29</v>
      </c>
      <c r="I102" s="2">
        <v>46.5</v>
      </c>
      <c r="J102" s="2">
        <f>100*(I102-MIN(I:I))/(MAX(I:I)-MIN(I:I))</f>
        <v>22.302158273381295</v>
      </c>
      <c r="K102" s="2">
        <f>VLOOKUP(C102,城市客流估算模型!B:G,2,FALSE)</f>
        <v>0.5635</v>
      </c>
      <c r="L102" s="2">
        <f>VLOOKUP(B102,城市客流估算模型!B:G,5,FALSE)</f>
        <v>367.2</v>
      </c>
      <c r="M102" s="2">
        <f>IF(VLOOKUP(B102,城市客流估算模型!B:G,3,FALSE)=VLOOKUP(C102,城市客流估算模型!B:G,3,FALSE),1.2,1)</f>
        <v>1.2</v>
      </c>
      <c r="N102" s="2">
        <f>IF(VLOOKUP(B102,城市客流估算模型!B:G,4,FALSE)=VLOOKUP(C102,城市客流估算模型!B:G,4,FALSE),1.25,1)</f>
        <v>1</v>
      </c>
      <c r="O102" s="2">
        <f t="shared" si="3"/>
        <v>0.36351502193887364</v>
      </c>
      <c r="P102" s="26">
        <f>100*(O102-MIN(O:O))/(MAX(O:O)-MIN(O:O))</f>
        <v>7.8219862955182533</v>
      </c>
    </row>
    <row r="103" spans="1:16" ht="14.4" x14ac:dyDescent="0.25">
      <c r="A103" s="2" t="s">
        <v>78</v>
      </c>
      <c r="B103" s="2" t="s">
        <v>34</v>
      </c>
      <c r="C103" s="2" t="s">
        <v>104</v>
      </c>
      <c r="D103" s="2">
        <v>23</v>
      </c>
      <c r="E103" s="2">
        <v>15</v>
      </c>
      <c r="F103" s="2">
        <v>201</v>
      </c>
      <c r="G103" s="2">
        <v>250</v>
      </c>
      <c r="H103" s="2">
        <v>73</v>
      </c>
      <c r="I103" s="2">
        <v>43.5</v>
      </c>
      <c r="J103" s="2">
        <f>100*(I103-MIN(I:I))/(MAX(I:I)-MIN(I:I))</f>
        <v>20.14388489208633</v>
      </c>
      <c r="K103" s="2">
        <f>VLOOKUP(C103,城市客流估算模型!B:G,2,FALSE)</f>
        <v>0.30249999999999999</v>
      </c>
      <c r="L103" s="2">
        <f>VLOOKUP(B103,城市客流估算模型!B:G,5,FALSE)</f>
        <v>416.53</v>
      </c>
      <c r="M103" s="2">
        <f>IF(VLOOKUP(B103,城市客流估算模型!B:G,3,FALSE)=VLOOKUP(C103,城市客流估算模型!B:G,3,FALSE),1.2,1)</f>
        <v>1.2</v>
      </c>
      <c r="N103" s="2">
        <f>IF(VLOOKUP(B103,城市客流估算模型!B:G,4,FALSE)=VLOOKUP(C103,城市客流估算模型!B:G,4,FALSE),1.25,1)</f>
        <v>1.25</v>
      </c>
      <c r="O103" s="2">
        <f t="shared" si="3"/>
        <v>3.487502680323179E-2</v>
      </c>
      <c r="P103" s="26">
        <f>100*(O103-MIN(O:O))/(MAX(O:O)-MIN(O:O))</f>
        <v>0.67146200415361113</v>
      </c>
    </row>
    <row r="104" spans="1:16" ht="14.4" x14ac:dyDescent="0.25">
      <c r="A104" s="2" t="s">
        <v>78</v>
      </c>
      <c r="B104" s="2" t="s">
        <v>26</v>
      </c>
      <c r="C104" s="2" t="s">
        <v>104</v>
      </c>
      <c r="D104" s="2">
        <v>10</v>
      </c>
      <c r="E104" s="2">
        <v>15</v>
      </c>
      <c r="F104" s="2">
        <v>85</v>
      </c>
      <c r="G104" s="2">
        <v>250</v>
      </c>
      <c r="H104" s="2">
        <v>29</v>
      </c>
      <c r="I104" s="2">
        <v>46.5</v>
      </c>
      <c r="J104" s="2">
        <f>100*(I104-MIN(I:I))/(MAX(I:I)-MIN(I:I))</f>
        <v>22.302158273381295</v>
      </c>
      <c r="K104" s="2">
        <f>VLOOKUP(C104,城市客流估算模型!B:G,2,FALSE)</f>
        <v>0.30249999999999999</v>
      </c>
      <c r="L104" s="2">
        <f>VLOOKUP(B104,城市客流估算模型!B:G,5,FALSE)</f>
        <v>942.34</v>
      </c>
      <c r="M104" s="2">
        <f>IF(VLOOKUP(B104,城市客流估算模型!B:G,3,FALSE)=VLOOKUP(C104,城市客流估算模型!B:G,3,FALSE),1.2,1)</f>
        <v>1.2</v>
      </c>
      <c r="N104" s="2">
        <f>IF(VLOOKUP(B104,城市客流估算模型!B:G,4,FALSE)=VLOOKUP(C104,城市客流估算模型!B:G,4,FALSE),1.25,1)</f>
        <v>1</v>
      </c>
      <c r="O104" s="2">
        <f t="shared" si="3"/>
        <v>9.8680469738768581E-2</v>
      </c>
      <c r="P104" s="26">
        <f>100*(O104-MIN(O:O))/(MAX(O:O)-MIN(O:O))</f>
        <v>2.0597360316149622</v>
      </c>
    </row>
    <row r="105" spans="1:16" ht="14.4" x14ac:dyDescent="0.25">
      <c r="A105" s="2" t="s">
        <v>78</v>
      </c>
      <c r="B105" s="2" t="s">
        <v>104</v>
      </c>
      <c r="C105" s="2" t="s">
        <v>34</v>
      </c>
      <c r="D105" s="2">
        <v>15</v>
      </c>
      <c r="E105" s="2">
        <v>23</v>
      </c>
      <c r="F105" s="2">
        <v>201</v>
      </c>
      <c r="G105" s="2">
        <v>250</v>
      </c>
      <c r="H105" s="2">
        <v>73</v>
      </c>
      <c r="I105" s="2">
        <v>43.5</v>
      </c>
      <c r="J105" s="2">
        <f>100*(I105-MIN(I:I))/(MAX(I:I)-MIN(I:I))</f>
        <v>20.14388489208633</v>
      </c>
      <c r="K105" s="2">
        <f>VLOOKUP(C105,城市客流估算模型!B:G,2,FALSE)</f>
        <v>0.27289999999999998</v>
      </c>
      <c r="L105" s="2">
        <f>VLOOKUP(B105,城市客流估算模型!B:G,5,FALSE)</f>
        <v>367.2</v>
      </c>
      <c r="M105" s="2">
        <f>IF(VLOOKUP(B105,城市客流估算模型!B:G,3,FALSE)=VLOOKUP(C105,城市客流估算模型!B:G,3,FALSE),1.2,1)</f>
        <v>1.2</v>
      </c>
      <c r="N105" s="2">
        <f>IF(VLOOKUP(B105,城市客流估算模型!B:G,4,FALSE)=VLOOKUP(C105,城市客流估算模型!B:G,4,FALSE),1.25,1)</f>
        <v>1.25</v>
      </c>
      <c r="O105" s="2">
        <f t="shared" si="3"/>
        <v>2.7849742659512407E-2</v>
      </c>
      <c r="P105" s="26">
        <f>100*(O105-MIN(O:O))/(MAX(O:O)-MIN(O:O))</f>
        <v>0.5186064002497992</v>
      </c>
    </row>
    <row r="106" spans="1:16" ht="14.4" x14ac:dyDescent="0.25">
      <c r="A106" s="2" t="s">
        <v>93</v>
      </c>
      <c r="B106" s="2" t="s">
        <v>16</v>
      </c>
      <c r="C106" s="2" t="s">
        <v>26</v>
      </c>
      <c r="D106" s="2">
        <v>17</v>
      </c>
      <c r="E106" s="2">
        <v>10</v>
      </c>
      <c r="F106" s="2">
        <v>256</v>
      </c>
      <c r="G106" s="2">
        <v>310</v>
      </c>
      <c r="H106" s="2">
        <v>61</v>
      </c>
      <c r="I106" s="2">
        <v>137.5</v>
      </c>
      <c r="J106" s="2">
        <f>100*(I106-MIN(I:I))/(MAX(I:I)-MIN(I:I))</f>
        <v>87.769784172661872</v>
      </c>
      <c r="K106" s="2">
        <f>VLOOKUP(C106,城市客流估算模型!B:G,2,FALSE)</f>
        <v>0.5635</v>
      </c>
      <c r="L106" s="2">
        <f>VLOOKUP(B106,城市客流估算模型!B:G,5,FALSE)</f>
        <v>1220.4000000000001</v>
      </c>
      <c r="M106" s="2">
        <f>IF(VLOOKUP(B106,城市客流估算模型!B:G,3,FALSE)=VLOOKUP(C106,城市客流估算模型!B:G,3,FALSE),1.2,1)</f>
        <v>1.2</v>
      </c>
      <c r="N106" s="2">
        <f>IF(VLOOKUP(B106,城市客流估算模型!B:G,4,FALSE)=VLOOKUP(C106,城市客流估算模型!B:G,4,FALSE),1.25,1)</f>
        <v>1</v>
      </c>
      <c r="O106" s="2">
        <f t="shared" si="3"/>
        <v>0.23747760259931489</v>
      </c>
      <c r="P106" s="26">
        <f>100*(O106-MIN(O:O))/(MAX(O:O)-MIN(O:O))</f>
        <v>5.0796736070201467</v>
      </c>
    </row>
    <row r="107" spans="1:16" ht="14.4" x14ac:dyDescent="0.25">
      <c r="A107" s="2" t="s">
        <v>93</v>
      </c>
      <c r="B107" s="2" t="s">
        <v>26</v>
      </c>
      <c r="C107" s="2" t="s">
        <v>16</v>
      </c>
      <c r="D107" s="2">
        <v>10</v>
      </c>
      <c r="E107" s="2">
        <v>17</v>
      </c>
      <c r="F107" s="2">
        <v>256</v>
      </c>
      <c r="G107" s="2">
        <v>310</v>
      </c>
      <c r="H107" s="2">
        <v>61</v>
      </c>
      <c r="I107" s="2">
        <v>137.5</v>
      </c>
      <c r="J107" s="2">
        <f>100*(I107-MIN(I:I))/(MAX(I:I)-MIN(I:I))</f>
        <v>87.769784172661872</v>
      </c>
      <c r="K107" s="2">
        <f>VLOOKUP(C107,城市客流估算模型!B:G,2,FALSE)</f>
        <v>0.63109999999999999</v>
      </c>
      <c r="L107" s="2">
        <f>VLOOKUP(B107,城市客流估算模型!B:G,5,FALSE)</f>
        <v>942.34</v>
      </c>
      <c r="M107" s="2">
        <f>IF(VLOOKUP(B107,城市客流估算模型!B:G,3,FALSE)=VLOOKUP(C107,城市客流估算模型!B:G,3,FALSE),1.2,1)</f>
        <v>1.2</v>
      </c>
      <c r="N107" s="2">
        <f>IF(VLOOKUP(B107,城市客流估算模型!B:G,4,FALSE)=VLOOKUP(C107,城市客流估算模型!B:G,4,FALSE),1.25,1)</f>
        <v>1</v>
      </c>
      <c r="O107" s="2">
        <f t="shared" si="3"/>
        <v>0.33018227228854546</v>
      </c>
      <c r="P107" s="26">
        <f>100*(O107-MIN(O:O))/(MAX(O:O)-MIN(O:O))</f>
        <v>7.0967348361690252</v>
      </c>
    </row>
    <row r="108" spans="1:16" ht="14.4" x14ac:dyDescent="0.25">
      <c r="A108" s="2" t="s">
        <v>77</v>
      </c>
      <c r="B108" s="2" t="s">
        <v>32</v>
      </c>
      <c r="C108" s="2" t="s">
        <v>26</v>
      </c>
      <c r="D108" s="2">
        <v>16</v>
      </c>
      <c r="E108" s="2">
        <v>10</v>
      </c>
      <c r="F108" s="2">
        <v>157</v>
      </c>
      <c r="G108" s="2">
        <v>250</v>
      </c>
      <c r="H108" s="2">
        <v>48</v>
      </c>
      <c r="I108" s="2">
        <v>119.5</v>
      </c>
      <c r="J108" s="2">
        <f>100*(I108-MIN(I:I))/(MAX(I:I)-MIN(I:I))</f>
        <v>74.82014388489209</v>
      </c>
      <c r="K108" s="2">
        <f>VLOOKUP(C108,城市客流估算模型!B:G,2,FALSE)</f>
        <v>0.5635</v>
      </c>
      <c r="L108" s="2">
        <f>VLOOKUP(B108,城市客流估算模型!B:G,5,FALSE)</f>
        <v>946.5</v>
      </c>
      <c r="M108" s="2">
        <f>IF(VLOOKUP(B108,城市客流估算模型!B:G,3,FALSE)=VLOOKUP(C108,城市客流估算模型!B:G,3,FALSE),1.2,1)</f>
        <v>1.2</v>
      </c>
      <c r="N108" s="2">
        <f>IF(VLOOKUP(B108,城市客流估算模型!B:G,4,FALSE)=VLOOKUP(C108,城市客流估算模型!B:G,4,FALSE),1.25,1)</f>
        <v>1</v>
      </c>
      <c r="O108" s="2">
        <f t="shared" si="3"/>
        <v>0.3355544078955916</v>
      </c>
      <c r="P108" s="26">
        <f>100*(O108-MIN(O:O))/(MAX(O:O)-MIN(O:O))</f>
        <v>7.2136213585742883</v>
      </c>
    </row>
    <row r="109" spans="1:16" ht="14.4" x14ac:dyDescent="0.25">
      <c r="A109" s="2" t="s">
        <v>77</v>
      </c>
      <c r="B109" s="2" t="s">
        <v>49</v>
      </c>
      <c r="C109" s="2" t="s">
        <v>32</v>
      </c>
      <c r="D109" s="2">
        <v>31</v>
      </c>
      <c r="E109" s="2">
        <v>16</v>
      </c>
      <c r="F109" s="2">
        <v>355</v>
      </c>
      <c r="G109" s="2">
        <v>250</v>
      </c>
      <c r="H109" s="2">
        <v>96</v>
      </c>
      <c r="I109" s="2">
        <v>79</v>
      </c>
      <c r="J109" s="2">
        <f>100*(I109-MIN(I:I))/(MAX(I:I)-MIN(I:I))</f>
        <v>45.68345323741007</v>
      </c>
      <c r="K109" s="2">
        <f>VLOOKUP(C109,城市客流估算模型!B:G,2,FALSE)</f>
        <v>0.4395</v>
      </c>
      <c r="L109" s="2">
        <f>VLOOKUP(B109,城市客流估算模型!B:G,5,FALSE)</f>
        <v>1364.89</v>
      </c>
      <c r="M109" s="2">
        <f>IF(VLOOKUP(B109,城市客流估算模型!B:G,3,FALSE)=VLOOKUP(C109,城市客流估算模型!B:G,3,FALSE),1.2,1)</f>
        <v>1</v>
      </c>
      <c r="N109" s="2">
        <f>IF(VLOOKUP(B109,城市客流估算模型!B:G,4,FALSE)=VLOOKUP(C109,城市客流估算模型!B:G,4,FALSE),1.25,1)</f>
        <v>1</v>
      </c>
      <c r="O109" s="2">
        <f t="shared" si="3"/>
        <v>6.7242997522146783E-2</v>
      </c>
      <c r="P109" s="26">
        <f>100*(O109-MIN(O:O))/(MAX(O:O)-MIN(O:O))</f>
        <v>1.3757218760911518</v>
      </c>
    </row>
    <row r="110" spans="1:16" ht="14.4" x14ac:dyDescent="0.25">
      <c r="A110" s="2" t="s">
        <v>77</v>
      </c>
      <c r="B110" s="2" t="s">
        <v>79</v>
      </c>
      <c r="C110" s="2" t="s">
        <v>49</v>
      </c>
      <c r="D110" s="2">
        <v>35</v>
      </c>
      <c r="E110" s="2">
        <v>31</v>
      </c>
      <c r="F110" s="2">
        <v>845</v>
      </c>
      <c r="G110" s="2">
        <v>210</v>
      </c>
      <c r="H110" s="2">
        <v>354</v>
      </c>
      <c r="I110" s="2">
        <v>95</v>
      </c>
      <c r="J110" s="2">
        <f>100*(I110-MIN(I:I))/(MAX(I:I)-MIN(I:I))</f>
        <v>57.194244604316545</v>
      </c>
      <c r="K110" s="2">
        <f>VLOOKUP(C110,城市客流估算模型!B:G,2,FALSE)</f>
        <v>0.58350000000000002</v>
      </c>
      <c r="L110" s="2">
        <f>VLOOKUP(B110,城市客流估算模型!B:G,5,FALSE)</f>
        <v>2112.23</v>
      </c>
      <c r="M110" s="2">
        <f>IF(VLOOKUP(B110,城市客流估算模型!B:G,3,FALSE)=VLOOKUP(C110,城市客流估算模型!B:G,3,FALSE),1.2,1)</f>
        <v>1</v>
      </c>
      <c r="N110" s="2">
        <f>IF(VLOOKUP(B110,城市客流估算模型!B:G,4,FALSE)=VLOOKUP(C110,城市客流估算模型!B:G,4,FALSE),1.25,1)</f>
        <v>1</v>
      </c>
      <c r="O110" s="2">
        <f t="shared" si="3"/>
        <v>0.10306940883408806</v>
      </c>
      <c r="P110" s="26">
        <f>100*(O110-MIN(O:O))/(MAX(O:O)-MIN(O:O))</f>
        <v>2.1552302382815882</v>
      </c>
    </row>
    <row r="111" spans="1:16" ht="14.4" x14ac:dyDescent="0.25">
      <c r="A111" s="2" t="s">
        <v>77</v>
      </c>
      <c r="B111" s="2" t="s">
        <v>26</v>
      </c>
      <c r="C111" s="2" t="s">
        <v>32</v>
      </c>
      <c r="D111" s="2">
        <v>10</v>
      </c>
      <c r="E111" s="2">
        <v>16</v>
      </c>
      <c r="F111" s="2">
        <v>157</v>
      </c>
      <c r="G111" s="2">
        <v>250</v>
      </c>
      <c r="H111" s="2">
        <v>48</v>
      </c>
      <c r="I111" s="2">
        <v>119.5</v>
      </c>
      <c r="J111" s="2">
        <f>100*(I111-MIN(I:I))/(MAX(I:I)-MIN(I:I))</f>
        <v>74.82014388489209</v>
      </c>
      <c r="K111" s="2">
        <f>VLOOKUP(C111,城市客流估算模型!B:G,2,FALSE)</f>
        <v>0.4395</v>
      </c>
      <c r="L111" s="2">
        <f>VLOOKUP(B111,城市客流估算模型!B:G,5,FALSE)</f>
        <v>942.34</v>
      </c>
      <c r="M111" s="2">
        <f>IF(VLOOKUP(B111,城市客流估算模型!B:G,3,FALSE)=VLOOKUP(C111,城市客流估算模型!B:G,3,FALSE),1.2,1)</f>
        <v>1.2</v>
      </c>
      <c r="N111" s="2">
        <f>IF(VLOOKUP(B111,城市客流估算模型!B:G,4,FALSE)=VLOOKUP(C111,城市客流估算模型!B:G,4,FALSE),1.25,1)</f>
        <v>1</v>
      </c>
      <c r="O111" s="2">
        <f t="shared" si="3"/>
        <v>0.13997960283702093</v>
      </c>
      <c r="P111" s="26">
        <f>100*(O111-MIN(O:O))/(MAX(O:O)-MIN(O:O))</f>
        <v>2.9583194627322533</v>
      </c>
    </row>
    <row r="112" spans="1:16" ht="14.4" x14ac:dyDescent="0.25">
      <c r="A112" s="2" t="s">
        <v>77</v>
      </c>
      <c r="B112" s="2" t="s">
        <v>32</v>
      </c>
      <c r="C112" s="2" t="s">
        <v>49</v>
      </c>
      <c r="D112" s="2">
        <v>16</v>
      </c>
      <c r="E112" s="2">
        <v>31</v>
      </c>
      <c r="F112" s="2">
        <v>355</v>
      </c>
      <c r="G112" s="2">
        <v>250</v>
      </c>
      <c r="H112" s="2">
        <v>96</v>
      </c>
      <c r="I112" s="2">
        <v>79</v>
      </c>
      <c r="J112" s="2">
        <f>100*(I112-MIN(I:I))/(MAX(I:I)-MIN(I:I))</f>
        <v>45.68345323741007</v>
      </c>
      <c r="K112" s="2">
        <f>VLOOKUP(C112,城市客流估算模型!B:G,2,FALSE)</f>
        <v>0.58350000000000002</v>
      </c>
      <c r="L112" s="2">
        <f>VLOOKUP(B112,城市客流估算模型!B:G,5,FALSE)</f>
        <v>946.5</v>
      </c>
      <c r="M112" s="2">
        <f>IF(VLOOKUP(B112,城市客流估算模型!B:G,3,FALSE)=VLOOKUP(C112,城市客流估算模型!B:G,3,FALSE),1.2,1)</f>
        <v>1</v>
      </c>
      <c r="N112" s="2">
        <f>IF(VLOOKUP(B112,城市客流估算模型!B:G,4,FALSE)=VLOOKUP(C112,城市客流估算模型!B:G,4,FALSE),1.25,1)</f>
        <v>1</v>
      </c>
      <c r="O112" s="2">
        <f t="shared" si="3"/>
        <v>0.15358118978552607</v>
      </c>
      <c r="P112" s="26">
        <f>100*(O112-MIN(O:O))/(MAX(O:O)-MIN(O:O))</f>
        <v>3.2542617683431452</v>
      </c>
    </row>
    <row r="113" spans="1:16" ht="14.4" x14ac:dyDescent="0.25">
      <c r="A113" s="2" t="s">
        <v>77</v>
      </c>
      <c r="B113" s="2" t="s">
        <v>49</v>
      </c>
      <c r="C113" s="2" t="s">
        <v>79</v>
      </c>
      <c r="D113" s="2">
        <v>31</v>
      </c>
      <c r="E113" s="2">
        <v>35</v>
      </c>
      <c r="F113" s="2">
        <v>845</v>
      </c>
      <c r="G113" s="2">
        <v>210</v>
      </c>
      <c r="H113" s="2">
        <v>354</v>
      </c>
      <c r="I113" s="2">
        <v>95</v>
      </c>
      <c r="J113" s="2">
        <f>100*(I113-MIN(I:I))/(MAX(I:I)-MIN(I:I))</f>
        <v>57.194244604316545</v>
      </c>
      <c r="K113" s="2">
        <f>VLOOKUP(C113,城市客流估算模型!B:G,2,FALSE)</f>
        <v>0.6089</v>
      </c>
      <c r="L113" s="2">
        <f>VLOOKUP(B113,城市客流估算模型!B:G,5,FALSE)</f>
        <v>1364.89</v>
      </c>
      <c r="M113" s="2">
        <f>IF(VLOOKUP(B113,城市客流估算模型!B:G,3,FALSE)=VLOOKUP(C113,城市客流估算模型!B:G,3,FALSE),1.2,1)</f>
        <v>1</v>
      </c>
      <c r="N113" s="2">
        <f>IF(VLOOKUP(B113,城市客流估算模型!B:G,4,FALSE)=VLOOKUP(C113,城市客流估算模型!B:G,4,FALSE),1.25,1)</f>
        <v>1</v>
      </c>
      <c r="O113" s="2">
        <f t="shared" si="3"/>
        <v>9.5963096082370775E-2</v>
      </c>
      <c r="P113" s="26">
        <f>100*(O113-MIN(O:O))/(MAX(O:O)-MIN(O:O))</f>
        <v>2.0006116200205453</v>
      </c>
    </row>
    <row r="114" spans="1:16" ht="14.4" x14ac:dyDescent="0.25">
      <c r="A114" s="2" t="s">
        <v>5</v>
      </c>
      <c r="B114" s="2" t="s">
        <v>6</v>
      </c>
      <c r="C114" s="2" t="s">
        <v>3</v>
      </c>
      <c r="D114" s="2">
        <v>4</v>
      </c>
      <c r="E114" s="2">
        <v>3</v>
      </c>
      <c r="F114" s="2">
        <v>404</v>
      </c>
      <c r="G114" s="2">
        <v>210</v>
      </c>
      <c r="H114" s="2">
        <v>145</v>
      </c>
      <c r="I114" s="2">
        <v>47</v>
      </c>
      <c r="J114" s="2">
        <f>100*(I114-MIN(I:I))/(MAX(I:I)-MIN(I:I))</f>
        <v>22.661870503597122</v>
      </c>
      <c r="K114" s="2">
        <f>VLOOKUP(C114,城市客流估算模型!B:G,2,FALSE)</f>
        <v>0.4612</v>
      </c>
      <c r="L114" s="2">
        <f>VLOOKUP(B114,城市客流估算模型!B:G,5,FALSE)</f>
        <v>313.68</v>
      </c>
      <c r="M114" s="2">
        <f>IF(VLOOKUP(B114,城市客流估算模型!B:G,3,FALSE)=VLOOKUP(C114,城市客流估算模型!B:G,3,FALSE),1.2,1)</f>
        <v>1</v>
      </c>
      <c r="N114" s="2">
        <f>IF(VLOOKUP(B114,城市客流估算模型!B:G,4,FALSE)=VLOOKUP(C114,城市客流估算模型!B:G,4,FALSE),1.25,1)</f>
        <v>1</v>
      </c>
      <c r="O114" s="2">
        <f t="shared" si="3"/>
        <v>3.507505498833835E-2</v>
      </c>
      <c r="P114" s="26">
        <f>100*(O114-MIN(O:O))/(MAX(O:O)-MIN(O:O))</f>
        <v>0.67581420235752021</v>
      </c>
    </row>
    <row r="115" spans="1:16" ht="14.4" x14ac:dyDescent="0.25">
      <c r="A115" s="2" t="s">
        <v>5</v>
      </c>
      <c r="B115" s="2" t="s">
        <v>3</v>
      </c>
      <c r="C115" s="2" t="s">
        <v>6</v>
      </c>
      <c r="D115" s="2">
        <v>3</v>
      </c>
      <c r="E115" s="2">
        <v>4</v>
      </c>
      <c r="F115" s="2">
        <v>404</v>
      </c>
      <c r="G115" s="2">
        <v>210</v>
      </c>
      <c r="H115" s="2">
        <v>145</v>
      </c>
      <c r="I115" s="2">
        <v>47</v>
      </c>
      <c r="J115" s="2">
        <f>100*(I115-MIN(I:I))/(MAX(I:I)-MIN(I:I))</f>
        <v>22.661870503597122</v>
      </c>
      <c r="K115" s="2">
        <f>VLOOKUP(C115,城市客流估算模型!B:G,2,FALSE)</f>
        <v>0.29609999999999997</v>
      </c>
      <c r="L115" s="2">
        <f>VLOOKUP(B115,城市客流估算模型!B:G,5,FALSE)</f>
        <v>907</v>
      </c>
      <c r="M115" s="2">
        <f>IF(VLOOKUP(B115,城市客流估算模型!B:G,3,FALSE)=VLOOKUP(C115,城市客流估算模型!B:G,3,FALSE),1.2,1)</f>
        <v>1</v>
      </c>
      <c r="N115" s="2">
        <f>IF(VLOOKUP(B115,城市客流估算模型!B:G,4,FALSE)=VLOOKUP(C115,城市客流估算模型!B:G,4,FALSE),1.25,1)</f>
        <v>1</v>
      </c>
      <c r="O115" s="2">
        <f t="shared" si="3"/>
        <v>1.8593714258276051E-2</v>
      </c>
      <c r="P115" s="26">
        <f>100*(O115-MIN(O:O))/(MAX(O:O)-MIN(O:O))</f>
        <v>0.31721443060446008</v>
      </c>
    </row>
    <row r="116" spans="1:16" ht="14.4" x14ac:dyDescent="0.25">
      <c r="A116" s="2" t="s">
        <v>8</v>
      </c>
      <c r="B116" s="2" t="s">
        <v>12</v>
      </c>
      <c r="C116" s="2" t="s">
        <v>9</v>
      </c>
      <c r="D116" s="2">
        <v>14</v>
      </c>
      <c r="E116" s="2">
        <v>13</v>
      </c>
      <c r="F116" s="2">
        <v>179</v>
      </c>
      <c r="G116" s="2">
        <v>160</v>
      </c>
      <c r="H116" s="2">
        <v>78</v>
      </c>
      <c r="I116" s="2">
        <v>61.5</v>
      </c>
      <c r="J116" s="2">
        <f>100*(I116-MIN(I:I))/(MAX(I:I)-MIN(I:I))</f>
        <v>33.093525179856115</v>
      </c>
      <c r="K116" s="2">
        <f>VLOOKUP(C116,城市客流估算模型!B:G,2,FALSE)</f>
        <v>0.49569999999999997</v>
      </c>
      <c r="L116" s="2">
        <f>VLOOKUP(B116,城市客流估算模型!B:G,5,FALSE)</f>
        <v>459.94</v>
      </c>
      <c r="M116" s="2">
        <f>IF(VLOOKUP(B116,城市客流估算模型!B:G,3,FALSE)=VLOOKUP(C116,城市客流估算模型!B:G,3,FALSE),1.2,1)</f>
        <v>1.2</v>
      </c>
      <c r="N116" s="2">
        <f>IF(VLOOKUP(B116,城市客流估算模型!B:G,4,FALSE)=VLOOKUP(C116,城市客流估算模型!B:G,4,FALSE),1.25,1)</f>
        <v>1</v>
      </c>
      <c r="O116" s="2">
        <f t="shared" si="3"/>
        <v>0.12773152228083096</v>
      </c>
      <c r="P116" s="26">
        <f>100*(O116-MIN(O:O))/(MAX(O:O)-MIN(O:O))</f>
        <v>2.6918266473843229</v>
      </c>
    </row>
    <row r="117" spans="1:16" ht="14.4" x14ac:dyDescent="0.25">
      <c r="A117" s="2" t="s">
        <v>8</v>
      </c>
      <c r="B117" s="2" t="s">
        <v>9</v>
      </c>
      <c r="C117" s="2" t="s">
        <v>12</v>
      </c>
      <c r="D117" s="2">
        <v>13</v>
      </c>
      <c r="E117" s="2">
        <v>14</v>
      </c>
      <c r="F117" s="2">
        <v>179</v>
      </c>
      <c r="G117" s="2">
        <v>160</v>
      </c>
      <c r="H117" s="2">
        <v>78</v>
      </c>
      <c r="I117" s="2">
        <v>61.5</v>
      </c>
      <c r="J117" s="2">
        <f>100*(I117-MIN(I:I))/(MAX(I:I)-MIN(I:I))</f>
        <v>33.093525179856115</v>
      </c>
      <c r="K117" s="2">
        <f>VLOOKUP(C117,城市客流估算模型!B:G,2,FALSE)</f>
        <v>0.28299999999999997</v>
      </c>
      <c r="L117" s="2">
        <f>VLOOKUP(B117,城市客流估算模型!B:G,5,FALSE)</f>
        <v>1007.17</v>
      </c>
      <c r="M117" s="2">
        <f>IF(VLOOKUP(B117,城市客流估算模型!B:G,3,FALSE)=VLOOKUP(C117,城市客流估算模型!B:G,3,FALSE),1.2,1)</f>
        <v>1.2</v>
      </c>
      <c r="N117" s="2">
        <f>IF(VLOOKUP(B117,城市客流估算模型!B:G,4,FALSE)=VLOOKUP(C117,城市客流估算模型!B:G,4,FALSE),1.25,1)</f>
        <v>1</v>
      </c>
      <c r="O117" s="2">
        <f t="shared" si="3"/>
        <v>4.1632582250992541E-2</v>
      </c>
      <c r="P117" s="26">
        <f>100*(O117-MIN(O:O))/(MAX(O:O)-MIN(O:O))</f>
        <v>0.81849238723134099</v>
      </c>
    </row>
    <row r="118" spans="1:16" ht="28.8" x14ac:dyDescent="0.25">
      <c r="A118" s="24" t="s">
        <v>184</v>
      </c>
      <c r="B118" s="2" t="s">
        <v>14</v>
      </c>
      <c r="C118" s="2" t="s">
        <v>182</v>
      </c>
      <c r="D118" s="2">
        <v>40</v>
      </c>
      <c r="E118" s="2">
        <v>45</v>
      </c>
      <c r="F118" s="2">
        <v>316</v>
      </c>
      <c r="G118" s="23" t="s">
        <v>185</v>
      </c>
      <c r="H118" s="2">
        <v>105</v>
      </c>
      <c r="I118" s="2">
        <v>64.5</v>
      </c>
      <c r="J118" s="2">
        <f>100*(I118-MIN(I:I))/(MAX(I:I)-MIN(I:I))</f>
        <v>35.251798561151077</v>
      </c>
      <c r="K118" s="2">
        <f>VLOOKUP(C118,城市客流估算模型!B:G,2,FALSE)</f>
        <v>0.29809999999999998</v>
      </c>
      <c r="L118" s="2">
        <f>VLOOKUP(B118,城市客流估算模型!B:G,5,FALSE)</f>
        <v>2489.4299999999998</v>
      </c>
      <c r="M118" s="2">
        <f>IF(VLOOKUP(B118,城市客流估算模型!B:G,3,FALSE)=VLOOKUP(C118,城市客流估算模型!B:G,3,FALSE),1.2,1)</f>
        <v>1.2</v>
      </c>
      <c r="N118" s="2">
        <f>IF(VLOOKUP(B118,城市客流估算模型!B:G,4,FALSE)=VLOOKUP(C118,城市客流估算模型!B:G,4,FALSE),1.25,1)</f>
        <v>1</v>
      </c>
      <c r="O118" s="2">
        <f t="shared" si="3"/>
        <v>3.4379078580478756E-2</v>
      </c>
      <c r="P118" s="26">
        <f>100*(O118-MIN(O:O))/(MAX(O:O)-MIN(O:O))</f>
        <v>0.66067120003194291</v>
      </c>
    </row>
    <row r="119" spans="1:16" ht="28.8" x14ac:dyDescent="0.25">
      <c r="A119" s="24" t="s">
        <v>184</v>
      </c>
      <c r="B119" s="2" t="s">
        <v>182</v>
      </c>
      <c r="C119" s="2" t="s">
        <v>14</v>
      </c>
      <c r="D119" s="2">
        <v>45</v>
      </c>
      <c r="E119" s="2">
        <v>40</v>
      </c>
      <c r="F119" s="2">
        <v>316</v>
      </c>
      <c r="G119" s="23" t="s">
        <v>185</v>
      </c>
      <c r="H119" s="2">
        <v>105</v>
      </c>
      <c r="I119" s="2">
        <v>64.5</v>
      </c>
      <c r="J119" s="2">
        <f>100*(I119-MIN(I:I))/(MAX(I:I)-MIN(I:I))</f>
        <v>35.251798561151077</v>
      </c>
      <c r="K119" s="2">
        <f>VLOOKUP(C119,城市客流估算模型!B:G,2,FALSE)</f>
        <v>0.77569999999999995</v>
      </c>
      <c r="L119" s="2">
        <f>VLOOKUP(B119,城市客流估算模型!B:G,5,FALSE)</f>
        <v>670.96</v>
      </c>
      <c r="M119" s="2">
        <f>IF(VLOOKUP(B119,城市客流估算模型!B:G,3,FALSE)=VLOOKUP(C119,城市客流估算模型!B:G,3,FALSE),1.2,1)</f>
        <v>1.2</v>
      </c>
      <c r="N119" s="2">
        <f>IF(VLOOKUP(B119,城市客流估算模型!B:G,4,FALSE)=VLOOKUP(C119,城市客流估算模型!B:G,4,FALSE),1.25,1)</f>
        <v>1</v>
      </c>
      <c r="O119" s="2">
        <f t="shared" si="3"/>
        <v>0.56807069484988726</v>
      </c>
      <c r="P119" s="26">
        <f>100*(O119-MIN(O:O))/(MAX(O:O)-MIN(O:O))</f>
        <v>12.272693238484647</v>
      </c>
    </row>
    <row r="120" spans="1:16" ht="14.4" x14ac:dyDescent="0.25">
      <c r="A120" s="2" t="s">
        <v>8</v>
      </c>
      <c r="B120" s="2" t="s">
        <v>12</v>
      </c>
      <c r="C120" s="2" t="s">
        <v>182</v>
      </c>
      <c r="D120" s="2">
        <v>14</v>
      </c>
      <c r="E120" s="2">
        <v>45</v>
      </c>
      <c r="F120" s="2">
        <v>186</v>
      </c>
      <c r="G120" s="2">
        <v>160</v>
      </c>
      <c r="H120" s="2">
        <v>67</v>
      </c>
      <c r="I120" s="2">
        <v>55</v>
      </c>
      <c r="J120" s="2">
        <f>100*(I120-MIN(I:I))/(MAX(I:I)-MIN(I:I))</f>
        <v>28.417266187050359</v>
      </c>
      <c r="K120" s="2">
        <f>VLOOKUP(C120,城市客流估算模型!B:G,2,FALSE)</f>
        <v>0.29809999999999998</v>
      </c>
      <c r="L120" s="2">
        <f>VLOOKUP(B120,城市客流估算模型!B:G,5,FALSE)</f>
        <v>459.94</v>
      </c>
      <c r="M120" s="2">
        <f>IF(VLOOKUP(B120,城市客流估算模型!B:G,3,FALSE)=VLOOKUP(C120,城市客流估算模型!B:G,3,FALSE),1.2,1)</f>
        <v>1.2</v>
      </c>
      <c r="N120" s="2">
        <f>IF(VLOOKUP(B120,城市客流估算模型!B:G,4,FALSE)=VLOOKUP(C120,城市客流估算模型!B:G,4,FALSE),1.25,1)</f>
        <v>1.25</v>
      </c>
      <c r="O120" s="2">
        <f t="shared" ref="O120:O121" si="4">POWER(L120*M120*N120,K120)/F120</f>
        <v>3.7733846822033769E-2</v>
      </c>
      <c r="P120" s="26">
        <f>100*(O120-MIN(O:O))/(MAX(O:O)-MIN(O:O))</f>
        <v>0.73366399506054825</v>
      </c>
    </row>
    <row r="121" spans="1:16" ht="14.4" x14ac:dyDescent="0.25">
      <c r="A121" s="2" t="s">
        <v>8</v>
      </c>
      <c r="B121" s="2" t="s">
        <v>182</v>
      </c>
      <c r="C121" s="2" t="s">
        <v>12</v>
      </c>
      <c r="D121" s="2">
        <v>45</v>
      </c>
      <c r="E121" s="2">
        <v>14</v>
      </c>
      <c r="F121" s="2">
        <v>186</v>
      </c>
      <c r="G121" s="2">
        <v>160</v>
      </c>
      <c r="H121" s="2">
        <v>67</v>
      </c>
      <c r="I121" s="2">
        <v>55</v>
      </c>
      <c r="J121" s="2">
        <f>100*(I121-MIN(I:I))/(MAX(I:I)-MIN(I:I))</f>
        <v>28.417266187050359</v>
      </c>
      <c r="K121" s="2">
        <f>VLOOKUP(C121,城市客流估算模型!B:G,2,FALSE)</f>
        <v>0.28299999999999997</v>
      </c>
      <c r="L121" s="2">
        <f>VLOOKUP(B121,城市客流估算模型!B:G,5,FALSE)</f>
        <v>670.96</v>
      </c>
      <c r="M121" s="2">
        <f>IF(VLOOKUP(B121,城市客流估算模型!B:G,3,FALSE)=VLOOKUP(C121,城市客流估算模型!B:G,3,FALSE),1.2,1)</f>
        <v>1.2</v>
      </c>
      <c r="N121" s="2">
        <f>IF(VLOOKUP(B121,城市客流估算模型!B:G,4,FALSE)=VLOOKUP(C121,城市客流估算模型!B:G,4,FALSE),1.25,1)</f>
        <v>1.25</v>
      </c>
      <c r="O121" s="2">
        <f t="shared" si="4"/>
        <v>3.8043111346698924E-2</v>
      </c>
      <c r="P121" s="26">
        <f>100*(O121-MIN(O:O))/(MAX(O:O)-MIN(O:O))</f>
        <v>0.74039294932298605</v>
      </c>
    </row>
    <row r="122" spans="1:16" ht="14.4" x14ac:dyDescent="0.25">
      <c r="A122" s="2" t="s">
        <v>186</v>
      </c>
      <c r="B122" s="2" t="s">
        <v>25</v>
      </c>
      <c r="C122" s="2" t="s">
        <v>182</v>
      </c>
      <c r="D122" s="2">
        <v>8</v>
      </c>
      <c r="E122" s="2">
        <v>45</v>
      </c>
      <c r="F122" s="2">
        <v>313</v>
      </c>
      <c r="G122" s="23">
        <v>250</v>
      </c>
      <c r="H122" s="2">
        <v>91</v>
      </c>
      <c r="I122" s="2">
        <v>49</v>
      </c>
      <c r="J122" s="2">
        <f t="shared" ref="J122:J123" si="5">100*(I122-MIN(I:I))/(MAX(I:I)-MIN(I:I))</f>
        <v>24.100719424460433</v>
      </c>
      <c r="K122" s="2">
        <f>VLOOKUP(C122,城市客流估算模型!B:G,2,FALSE)</f>
        <v>0.29809999999999998</v>
      </c>
      <c r="L122" s="2">
        <f>VLOOKUP(B122,城市客流估算模型!B:G,5,FALSE)</f>
        <v>902.85</v>
      </c>
      <c r="M122" s="2">
        <f>IF(VLOOKUP(B122,城市客流估算模型!B:G,3,FALSE)=VLOOKUP(C122,城市客流估算模型!B:G,3,FALSE),1.2,1)</f>
        <v>1.2</v>
      </c>
      <c r="N122" s="2">
        <f>IF(VLOOKUP(B122,城市客流估算模型!B:G,4,FALSE)=VLOOKUP(C122,城市客流估算模型!B:G,4,FALSE),1.25,1)</f>
        <v>1.25</v>
      </c>
      <c r="O122" s="2">
        <f t="shared" ref="O122:O123" si="6">POWER(L122*M122*N122,K122)/F122</f>
        <v>2.741684506693684E-2</v>
      </c>
      <c r="P122" s="26">
        <f t="shared" ref="P122:P123" si="7">100*(O122-MIN(O:O))/(MAX(O:O)-MIN(O:O))</f>
        <v>0.50918744699638518</v>
      </c>
    </row>
    <row r="123" spans="1:16" ht="14.4" x14ac:dyDescent="0.25">
      <c r="A123" s="2" t="s">
        <v>186</v>
      </c>
      <c r="B123" s="2" t="s">
        <v>182</v>
      </c>
      <c r="C123" s="2" t="s">
        <v>25</v>
      </c>
      <c r="D123" s="2">
        <v>45</v>
      </c>
      <c r="E123" s="2">
        <v>8</v>
      </c>
      <c r="F123" s="2">
        <v>313</v>
      </c>
      <c r="G123" s="23">
        <v>250</v>
      </c>
      <c r="H123" s="2">
        <v>91</v>
      </c>
      <c r="I123" s="2">
        <v>49</v>
      </c>
      <c r="J123" s="2">
        <f t="shared" si="5"/>
        <v>24.100719424460433</v>
      </c>
      <c r="K123" s="2">
        <f>VLOOKUP(C123,城市客流估算模型!B:G,2,FALSE)</f>
        <v>0.35370000000000001</v>
      </c>
      <c r="L123" s="2">
        <f>VLOOKUP(B123,城市客流估算模型!B:G,5,FALSE)</f>
        <v>670.96</v>
      </c>
      <c r="M123" s="2">
        <f>IF(VLOOKUP(B123,城市客流估算模型!B:G,3,FALSE)=VLOOKUP(C123,城市客流估算模型!B:G,3,FALSE),1.2,1)</f>
        <v>1.2</v>
      </c>
      <c r="N123" s="2">
        <f>IF(VLOOKUP(B123,城市客流估算模型!B:G,4,FALSE)=VLOOKUP(C123,城市客流估算模型!B:G,4,FALSE),1.25,1)</f>
        <v>1.25</v>
      </c>
      <c r="O123" s="2">
        <f t="shared" si="6"/>
        <v>3.6858846414639358E-2</v>
      </c>
      <c r="P123" s="26">
        <f t="shared" si="7"/>
        <v>0.71462580202063741</v>
      </c>
    </row>
    <row r="124" spans="1:16" ht="14.4" x14ac:dyDescent="0.25">
      <c r="A124" s="2" t="s">
        <v>2</v>
      </c>
      <c r="B124" s="2" t="s">
        <v>4</v>
      </c>
      <c r="C124" s="2" t="s">
        <v>3</v>
      </c>
      <c r="D124" s="2">
        <v>41</v>
      </c>
      <c r="E124" s="2">
        <v>3</v>
      </c>
      <c r="F124" s="2">
        <v>383</v>
      </c>
      <c r="G124" s="2">
        <v>310</v>
      </c>
      <c r="H124" s="2">
        <v>93</v>
      </c>
      <c r="I124" s="2">
        <v>61.5</v>
      </c>
      <c r="J124" s="2">
        <f>100*(I124-MIN(I:I))/(MAX(I:I)-MIN(I:I))</f>
        <v>33.093525179856115</v>
      </c>
      <c r="K124" s="2">
        <f>VLOOKUP(C124,城市客流估算模型!B:G,2,FALSE)</f>
        <v>0.4612</v>
      </c>
      <c r="L124" s="2">
        <f>VLOOKUP(B124,城市客流估算模型!B:G,5,FALSE)</f>
        <v>745.08</v>
      </c>
      <c r="M124" s="2">
        <f>IF(VLOOKUP(B124,城市客流估算模型!B:G,3,FALSE)=VLOOKUP(C124,城市客流估算模型!B:G,3,FALSE),1.2,1)</f>
        <v>1.2</v>
      </c>
      <c r="N124" s="2">
        <f>IF(VLOOKUP(B124,城市客流估算模型!B:G,4,FALSE)=VLOOKUP(C124,城市客流估算模型!B:G,4,FALSE),1.25,1)</f>
        <v>1.25</v>
      </c>
      <c r="O124" s="2">
        <f t="shared" si="3"/>
        <v>6.6477471867107701E-2</v>
      </c>
      <c r="P124" s="26">
        <f>100*(O124-MIN(O:O))/(MAX(O:O)-MIN(O:O))</f>
        <v>1.3590656264774659</v>
      </c>
    </row>
    <row r="125" spans="1:16" ht="14.4" x14ac:dyDescent="0.25">
      <c r="A125" s="2" t="s">
        <v>2</v>
      </c>
      <c r="B125" s="2" t="s">
        <v>3</v>
      </c>
      <c r="C125" s="2" t="s">
        <v>4</v>
      </c>
      <c r="D125" s="2">
        <v>3</v>
      </c>
      <c r="E125" s="2">
        <v>41</v>
      </c>
      <c r="F125" s="2">
        <v>383</v>
      </c>
      <c r="G125" s="2">
        <v>310</v>
      </c>
      <c r="H125" s="2">
        <v>93</v>
      </c>
      <c r="I125" s="2">
        <v>61.5</v>
      </c>
      <c r="J125" s="2">
        <f>100*(I125-MIN(I:I))/(MAX(I:I)-MIN(I:I))</f>
        <v>33.093525179856115</v>
      </c>
      <c r="K125" s="2">
        <f>VLOOKUP(C125,城市客流估算模型!B:G,2,FALSE)</f>
        <v>0.43149999999999999</v>
      </c>
      <c r="L125" s="2">
        <f>VLOOKUP(B125,城市客流估算模型!B:G,5,FALSE)</f>
        <v>907</v>
      </c>
      <c r="M125" s="2">
        <f>IF(VLOOKUP(B125,城市客流估算模型!B:G,3,FALSE)=VLOOKUP(C125,城市客流估算模型!B:G,3,FALSE),1.2,1)</f>
        <v>1.2</v>
      </c>
      <c r="N125" s="2">
        <f>IF(VLOOKUP(B125,城市客流估算模型!B:G,4,FALSE)=VLOOKUP(C125,城市客流估算模型!B:G,4,FALSE),1.25,1)</f>
        <v>1.25</v>
      </c>
      <c r="O125" s="2">
        <f t="shared" si="3"/>
        <v>5.8747873179844048E-2</v>
      </c>
      <c r="P125" s="26">
        <f>100*(O125-MIN(O:O))/(MAX(O:O)-MIN(O:O))</f>
        <v>1.1908855997191075</v>
      </c>
    </row>
    <row r="126" spans="1:16" ht="14.4" x14ac:dyDescent="0.25">
      <c r="A126" s="2" t="s">
        <v>66</v>
      </c>
      <c r="B126" s="2" t="s">
        <v>47</v>
      </c>
      <c r="C126" s="2" t="s">
        <v>11</v>
      </c>
      <c r="D126" s="2">
        <v>11</v>
      </c>
      <c r="E126" s="2">
        <v>7</v>
      </c>
      <c r="F126" s="2">
        <v>307</v>
      </c>
      <c r="G126" s="2">
        <v>250</v>
      </c>
      <c r="H126" s="2">
        <v>104</v>
      </c>
      <c r="I126" s="2">
        <v>52.5</v>
      </c>
      <c r="J126" s="2">
        <f>100*(I126-MIN(I:I))/(MAX(I:I)-MIN(I:I))</f>
        <v>26.618705035971225</v>
      </c>
      <c r="K126" s="2">
        <f>VLOOKUP(C126,城市客流估算模型!B:G,2,FALSE)</f>
        <v>0.4637</v>
      </c>
      <c r="L126" s="2">
        <f>VLOOKUP(B126,城市客流估算模型!B:G,5,FALSE)</f>
        <v>1120.47</v>
      </c>
      <c r="M126" s="2">
        <f>IF(VLOOKUP(B126,城市客流估算模型!B:G,3,FALSE)=VLOOKUP(C126,城市客流估算模型!B:G,3,FALSE),1.2,1)</f>
        <v>1.2</v>
      </c>
      <c r="N126" s="2">
        <f>IF(VLOOKUP(B126,城市客流估算模型!B:G,4,FALSE)=VLOOKUP(C126,城市客流估算模型!B:G,4,FALSE),1.25,1)</f>
        <v>1</v>
      </c>
      <c r="O126" s="2">
        <f t="shared" si="3"/>
        <v>9.1957013114292344E-2</v>
      </c>
      <c r="P126" s="26">
        <f>100*(O126-MIN(O:O))/(MAX(O:O)-MIN(O:O))</f>
        <v>1.9134475681690841</v>
      </c>
    </row>
    <row r="127" spans="1:16" ht="14.4" x14ac:dyDescent="0.25">
      <c r="A127" s="2" t="s">
        <v>66</v>
      </c>
      <c r="B127" s="2" t="s">
        <v>11</v>
      </c>
      <c r="C127" s="2" t="s">
        <v>47</v>
      </c>
      <c r="D127" s="2">
        <v>7</v>
      </c>
      <c r="E127" s="2">
        <v>11</v>
      </c>
      <c r="F127" s="2">
        <v>307</v>
      </c>
      <c r="G127" s="2">
        <v>250</v>
      </c>
      <c r="H127" s="2">
        <v>104</v>
      </c>
      <c r="I127" s="2">
        <v>52.5</v>
      </c>
      <c r="J127" s="2">
        <f>100*(I127-MIN(I:I))/(MAX(I:I)-MIN(I:I))</f>
        <v>26.618705035971225</v>
      </c>
      <c r="K127" s="2">
        <f>VLOOKUP(C127,城市客流估算模型!B:G,2,FALSE)</f>
        <v>0.39079999999999998</v>
      </c>
      <c r="L127" s="2">
        <f>VLOOKUP(B127,城市客流估算模型!B:G,5,FALSE)</f>
        <v>920.24</v>
      </c>
      <c r="M127" s="2">
        <f>IF(VLOOKUP(B127,城市客流估算模型!B:G,3,FALSE)=VLOOKUP(C127,城市客流估算模型!B:G,3,FALSE),1.2,1)</f>
        <v>1.2</v>
      </c>
      <c r="N127" s="2">
        <f>IF(VLOOKUP(B127,城市客流估算模型!B:G,4,FALSE)=VLOOKUP(C127,城市客流估算模型!B:G,4,FALSE),1.25,1)</f>
        <v>1</v>
      </c>
      <c r="O127" s="2">
        <f t="shared" si="3"/>
        <v>5.0361447941196444E-2</v>
      </c>
      <c r="P127" s="26">
        <f>100*(O127-MIN(O:O))/(MAX(O:O)-MIN(O:O))</f>
        <v>1.0084143902672194</v>
      </c>
    </row>
    <row r="128" spans="1:16" ht="14.4" x14ac:dyDescent="0.25">
      <c r="A128" s="2" t="s">
        <v>67</v>
      </c>
      <c r="B128" s="2" t="s">
        <v>57</v>
      </c>
      <c r="C128" s="2" t="s">
        <v>47</v>
      </c>
      <c r="D128" s="2">
        <v>12</v>
      </c>
      <c r="E128" s="2">
        <v>11</v>
      </c>
      <c r="F128" s="2">
        <v>232</v>
      </c>
      <c r="G128" s="2">
        <v>210</v>
      </c>
      <c r="H128" s="2">
        <v>81</v>
      </c>
      <c r="I128" s="2">
        <v>33.5</v>
      </c>
      <c r="J128" s="2">
        <f>100*(I128-MIN(I:I))/(MAX(I:I)-MIN(I:I))</f>
        <v>12.949640287769784</v>
      </c>
      <c r="K128" s="2">
        <f>VLOOKUP(C128,城市客流估算模型!B:G,2,FALSE)</f>
        <v>0.39079999999999998</v>
      </c>
      <c r="L128" s="2">
        <f>VLOOKUP(B128,城市客流估算模型!B:G,5,FALSE)</f>
        <v>539</v>
      </c>
      <c r="M128" s="2">
        <f>IF(VLOOKUP(B128,城市客流估算模型!B:G,3,FALSE)=VLOOKUP(C128,城市客流估算模型!B:G,3,FALSE),1.2,1)</f>
        <v>1.2</v>
      </c>
      <c r="N128" s="2">
        <f>IF(VLOOKUP(B128,城市客流估算模型!B:G,4,FALSE)=VLOOKUP(C128,城市客流估算模型!B:G,4,FALSE),1.25,1)</f>
        <v>1</v>
      </c>
      <c r="O128" s="2">
        <f t="shared" si="3"/>
        <v>5.407056846405249E-2</v>
      </c>
      <c r="P128" s="26">
        <f>100*(O128-MIN(O:O))/(MAX(O:O)-MIN(O:O))</f>
        <v>1.0891171555753023</v>
      </c>
    </row>
    <row r="129" spans="1:16" ht="14.4" x14ac:dyDescent="0.25">
      <c r="A129" s="2" t="s">
        <v>67</v>
      </c>
      <c r="B129" s="2" t="s">
        <v>47</v>
      </c>
      <c r="C129" s="2" t="s">
        <v>57</v>
      </c>
      <c r="D129" s="2">
        <v>11</v>
      </c>
      <c r="E129" s="2">
        <v>12</v>
      </c>
      <c r="F129" s="2">
        <v>232</v>
      </c>
      <c r="G129" s="2">
        <v>210</v>
      </c>
      <c r="H129" s="2">
        <v>81</v>
      </c>
      <c r="I129" s="2">
        <v>33.5</v>
      </c>
      <c r="J129" s="2">
        <f>100*(I129-MIN(I:I))/(MAX(I:I)-MIN(I:I))</f>
        <v>12.949640287769784</v>
      </c>
      <c r="K129" s="2">
        <f>VLOOKUP(C129,城市客流估算模型!B:G,2,FALSE)</f>
        <v>0.41039999999999999</v>
      </c>
      <c r="L129" s="2">
        <f>VLOOKUP(B129,城市客流估算模型!B:G,5,FALSE)</f>
        <v>1120.47</v>
      </c>
      <c r="M129" s="2">
        <f>IF(VLOOKUP(B129,城市客流估算模型!B:G,3,FALSE)=VLOOKUP(C129,城市客流估算模型!B:G,3,FALSE),1.2,1)</f>
        <v>1.2</v>
      </c>
      <c r="N129" s="2">
        <f>IF(VLOOKUP(B129,城市客流估算模型!B:G,4,FALSE)=VLOOKUP(C129,城市客流估算模型!B:G,4,FALSE),1.25,1)</f>
        <v>1</v>
      </c>
      <c r="O129" s="2">
        <f t="shared" si="3"/>
        <v>8.2886128370455003E-2</v>
      </c>
      <c r="P129" s="26">
        <f>100*(O129-MIN(O:O))/(MAX(O:O)-MIN(O:O))</f>
        <v>1.7160839402935206</v>
      </c>
    </row>
    <row r="130" spans="1:16" ht="14.4" x14ac:dyDescent="0.25">
      <c r="A130" s="2" t="s">
        <v>80</v>
      </c>
      <c r="B130" s="2" t="s">
        <v>49</v>
      </c>
      <c r="C130" s="2" t="s">
        <v>35</v>
      </c>
      <c r="D130" s="2">
        <v>31</v>
      </c>
      <c r="E130" s="2">
        <v>24</v>
      </c>
      <c r="F130" s="2">
        <v>210</v>
      </c>
      <c r="G130" s="2">
        <v>250</v>
      </c>
      <c r="H130" s="2">
        <v>66</v>
      </c>
      <c r="I130" s="2">
        <v>56.5</v>
      </c>
      <c r="J130" s="2">
        <f>100*(I130-MIN(I:I))/(MAX(I:I)-MIN(I:I))</f>
        <v>29.496402877697843</v>
      </c>
      <c r="K130" s="2">
        <f>VLOOKUP(C130,城市客流估算模型!B:G,2,FALSE)</f>
        <v>0.32390000000000002</v>
      </c>
      <c r="L130" s="2">
        <f>VLOOKUP(B130,城市客流估算模型!B:G,5,FALSE)</f>
        <v>1364.89</v>
      </c>
      <c r="M130" s="2">
        <f>IF(VLOOKUP(B130,城市客流估算模型!B:G,3,FALSE)=VLOOKUP(C130,城市客流估算模型!B:G,3,FALSE),1.2,1)</f>
        <v>1.2</v>
      </c>
      <c r="N130" s="2">
        <f>IF(VLOOKUP(B130,城市客流估算模型!B:G,4,FALSE)=VLOOKUP(C130,城市客流估算模型!B:G,4,FALSE),1.25,1)</f>
        <v>1</v>
      </c>
      <c r="O130" s="2">
        <f t="shared" si="3"/>
        <v>5.2346257873495484E-2</v>
      </c>
      <c r="P130" s="26">
        <f>100*(O130-MIN(O:O))/(MAX(O:O)-MIN(O:O))</f>
        <v>1.0515997354617028</v>
      </c>
    </row>
    <row r="131" spans="1:16" ht="14.4" x14ac:dyDescent="0.25">
      <c r="A131" s="2" t="s">
        <v>80</v>
      </c>
      <c r="B131" s="2" t="s">
        <v>35</v>
      </c>
      <c r="C131" s="2" t="s">
        <v>49</v>
      </c>
      <c r="D131" s="2">
        <v>24</v>
      </c>
      <c r="E131" s="2">
        <v>31</v>
      </c>
      <c r="F131" s="2">
        <v>210</v>
      </c>
      <c r="G131" s="2">
        <v>250</v>
      </c>
      <c r="H131" s="2">
        <v>66</v>
      </c>
      <c r="I131" s="2">
        <v>56.5</v>
      </c>
      <c r="J131" s="2">
        <f>100*(I131-MIN(I:I))/(MAX(I:I)-MIN(I:I))</f>
        <v>29.496402877697843</v>
      </c>
      <c r="K131" s="2">
        <f>VLOOKUP(C131,城市客流估算模型!B:G,2,FALSE)</f>
        <v>0.58350000000000002</v>
      </c>
      <c r="L131" s="2">
        <f>VLOOKUP(B131,城市客流估算模型!B:G,5,FALSE)</f>
        <v>456.07</v>
      </c>
      <c r="M131" s="2">
        <f>IF(VLOOKUP(B131,城市客流估算模型!B:G,3,FALSE)=VLOOKUP(C131,城市客流估算模型!B:G,3,FALSE),1.2,1)</f>
        <v>1.2</v>
      </c>
      <c r="N131" s="2">
        <f>IF(VLOOKUP(B131,城市客流估算模型!B:G,4,FALSE)=VLOOKUP(C131,城市客流估算模型!B:G,4,FALSE),1.25,1)</f>
        <v>1</v>
      </c>
      <c r="O131" s="2">
        <f t="shared" si="3"/>
        <v>0.18859398871603433</v>
      </c>
      <c r="P131" s="26">
        <f>100*(O131-MIN(O:O))/(MAX(O:O)-MIN(O:O))</f>
        <v>4.0160676135444655</v>
      </c>
    </row>
    <row r="132" spans="1:16" ht="14.4" x14ac:dyDescent="0.25">
      <c r="A132" s="2" t="s">
        <v>59</v>
      </c>
      <c r="B132" s="2" t="s">
        <v>60</v>
      </c>
      <c r="C132" s="2" t="s">
        <v>58</v>
      </c>
      <c r="D132" s="2">
        <v>36</v>
      </c>
      <c r="E132" s="2">
        <v>33</v>
      </c>
      <c r="F132" s="2">
        <v>658</v>
      </c>
      <c r="G132" s="2">
        <v>250</v>
      </c>
      <c r="H132" s="2">
        <v>188</v>
      </c>
      <c r="I132" s="2">
        <v>101</v>
      </c>
      <c r="J132" s="2">
        <f>100*(I132-MIN(I:I))/(MAX(I:I)-MIN(I:I))</f>
        <v>61.510791366906474</v>
      </c>
      <c r="K132" s="2">
        <f>VLOOKUP(C132,城市客流估算模型!B:G,2,FALSE)</f>
        <v>0.54620000000000002</v>
      </c>
      <c r="L132" s="2">
        <f>VLOOKUP(B132,城市客流估算模型!B:G,5,FALSE)</f>
        <v>2119.1999999999998</v>
      </c>
      <c r="M132" s="2">
        <f>IF(VLOOKUP(B132,城市客流估算模型!B:G,3,FALSE)=VLOOKUP(C132,城市客流估算模型!B:G,3,FALSE),1.2,1)</f>
        <v>1</v>
      </c>
      <c r="N132" s="2">
        <f>IF(VLOOKUP(B132,城市客流估算模型!B:G,4,FALSE)=VLOOKUP(C132,城市客流估算模型!B:G,4,FALSE),1.25,1)</f>
        <v>1</v>
      </c>
      <c r="O132" s="2">
        <f t="shared" si="3"/>
        <v>9.966191386072755E-2</v>
      </c>
      <c r="P132" s="26">
        <f>100*(O132-MIN(O:O))/(MAX(O:O)-MIN(O:O))</f>
        <v>2.0810902189888636</v>
      </c>
    </row>
    <row r="133" spans="1:16" ht="14.4" x14ac:dyDescent="0.25">
      <c r="A133" s="2" t="s">
        <v>59</v>
      </c>
      <c r="B133" s="2" t="s">
        <v>58</v>
      </c>
      <c r="C133" s="2" t="s">
        <v>60</v>
      </c>
      <c r="D133" s="2">
        <v>33</v>
      </c>
      <c r="E133" s="2">
        <v>36</v>
      </c>
      <c r="F133" s="2">
        <v>658</v>
      </c>
      <c r="G133" s="2">
        <v>250</v>
      </c>
      <c r="H133" s="2">
        <v>188</v>
      </c>
      <c r="I133" s="2">
        <v>101</v>
      </c>
      <c r="J133" s="2">
        <f>100*(I133-MIN(I:I))/(MAX(I:I)-MIN(I:I))</f>
        <v>61.510791366906474</v>
      </c>
      <c r="K133" s="2">
        <f>VLOOKUP(C133,城市客流估算模型!B:G,2,FALSE)</f>
        <v>0.59940000000000004</v>
      </c>
      <c r="L133" s="2">
        <f>VLOOKUP(B133,城市客流估算模型!B:G,5,FALSE)</f>
        <v>1316.3</v>
      </c>
      <c r="M133" s="2">
        <f>IF(VLOOKUP(B133,城市客流估算模型!B:G,3,FALSE)=VLOOKUP(C133,城市客流估算模型!B:G,3,FALSE),1.2,1)</f>
        <v>1</v>
      </c>
      <c r="N133" s="2">
        <f>IF(VLOOKUP(B133,城市客流估算模型!B:G,4,FALSE)=VLOOKUP(C133,城市客流估算模型!B:G,4,FALSE),1.25,1)</f>
        <v>1</v>
      </c>
      <c r="O133" s="2">
        <f t="shared" si="3"/>
        <v>0.1125940451466186</v>
      </c>
      <c r="P133" s="26">
        <f>100*(O133-MIN(O:O))/(MAX(O:O)-MIN(O:O))</f>
        <v>2.3624665586541385</v>
      </c>
    </row>
    <row r="134" spans="1:16" ht="14.4" x14ac:dyDescent="0.25">
      <c r="A134" s="2" t="s">
        <v>95</v>
      </c>
      <c r="B134" s="2" t="s">
        <v>50</v>
      </c>
      <c r="C134" s="2" t="s">
        <v>64</v>
      </c>
      <c r="D134" s="2">
        <v>32</v>
      </c>
      <c r="E134" s="2">
        <v>38</v>
      </c>
      <c r="F134" s="2">
        <v>511</v>
      </c>
      <c r="G134" s="2">
        <v>250</v>
      </c>
      <c r="H134" s="2">
        <v>161</v>
      </c>
      <c r="I134" s="2">
        <v>24</v>
      </c>
      <c r="J134" s="2">
        <f>100*(I134-MIN(I:I))/(MAX(I:I)-MIN(I:I))</f>
        <v>6.1151079136690649</v>
      </c>
      <c r="K134" s="2">
        <f>VLOOKUP(C134,城市客流估算模型!B:G,2,FALSE)</f>
        <v>0.37669999999999998</v>
      </c>
      <c r="L134" s="2">
        <f>VLOOKUP(B134,城市客流估算模型!B:G,5,FALSE)</f>
        <v>1023.93</v>
      </c>
      <c r="M134" s="2">
        <f>IF(VLOOKUP(B134,城市客流估算模型!B:G,3,FALSE)=VLOOKUP(C134,城市客流估算模型!B:G,3,FALSE),1.2,1)</f>
        <v>1</v>
      </c>
      <c r="N134" s="2">
        <f>IF(VLOOKUP(B134,城市客流估算模型!B:G,4,FALSE)=VLOOKUP(C134,城市客流估算模型!B:G,4,FALSE),1.25,1)</f>
        <v>1</v>
      </c>
      <c r="O134" s="2">
        <f t="shared" ref="O134:O147" si="8">POWER(L134*M134*N134,K134)/F134</f>
        <v>2.6640839717190751E-2</v>
      </c>
      <c r="P134" s="26">
        <f>100*(O134-MIN(O:O))/(MAX(O:O)-MIN(O:O))</f>
        <v>0.49230318097362635</v>
      </c>
    </row>
    <row r="135" spans="1:16" ht="14.4" x14ac:dyDescent="0.25">
      <c r="A135" s="2" t="s">
        <v>95</v>
      </c>
      <c r="B135" s="2" t="s">
        <v>64</v>
      </c>
      <c r="C135" s="2" t="s">
        <v>50</v>
      </c>
      <c r="D135" s="2">
        <v>38</v>
      </c>
      <c r="E135" s="2">
        <v>32</v>
      </c>
      <c r="F135" s="2">
        <v>511</v>
      </c>
      <c r="G135" s="2">
        <v>250</v>
      </c>
      <c r="H135" s="2">
        <v>161</v>
      </c>
      <c r="I135" s="2">
        <v>24</v>
      </c>
      <c r="J135" s="2">
        <f>100*(I135-MIN(I:I))/(MAX(I:I)-MIN(I:I))</f>
        <v>6.1151079136690649</v>
      </c>
      <c r="K135" s="2">
        <f>VLOOKUP(C135,城市客流估算模型!B:G,2,FALSE)</f>
        <v>0.50190000000000001</v>
      </c>
      <c r="L135" s="2">
        <f>VLOOKUP(B135,城市客流估算模型!B:G,5,FALSE)</f>
        <v>493.11</v>
      </c>
      <c r="M135" s="2">
        <f>IF(VLOOKUP(B135,城市客流估算模型!B:G,3,FALSE)=VLOOKUP(C135,城市客流估算模型!B:G,3,FALSE),1.2,1)</f>
        <v>1</v>
      </c>
      <c r="N135" s="2">
        <f>IF(VLOOKUP(B135,城市客流估算模型!B:G,4,FALSE)=VLOOKUP(C135,城市客流估算模型!B:G,4,FALSE),1.25,1)</f>
        <v>1</v>
      </c>
      <c r="O135" s="2">
        <f t="shared" si="8"/>
        <v>4.3971127112734036E-2</v>
      </c>
      <c r="P135" s="26">
        <f>100*(O135-MIN(O:O))/(MAX(O:O)-MIN(O:O))</f>
        <v>0.86937427041000526</v>
      </c>
    </row>
    <row r="136" spans="1:16" ht="14.4" x14ac:dyDescent="0.25">
      <c r="A136" s="2" t="s">
        <v>69</v>
      </c>
      <c r="B136" s="2" t="s">
        <v>31</v>
      </c>
      <c r="C136" s="2" t="s">
        <v>25</v>
      </c>
      <c r="D136" s="2">
        <v>22</v>
      </c>
      <c r="E136" s="2">
        <v>8</v>
      </c>
      <c r="F136" s="2">
        <v>170</v>
      </c>
      <c r="G136" s="2">
        <v>310</v>
      </c>
      <c r="H136" s="2">
        <v>44</v>
      </c>
      <c r="I136" s="2">
        <v>66</v>
      </c>
      <c r="J136" s="2">
        <f>100*(I136-MIN(I:I))/(MAX(I:I)-MIN(I:I))</f>
        <v>36.330935251798564</v>
      </c>
      <c r="K136" s="2">
        <f>VLOOKUP(C136,城市客流估算模型!B:G,2,FALSE)</f>
        <v>0.35370000000000001</v>
      </c>
      <c r="L136" s="2">
        <f>VLOOKUP(B136,城市客流估算模型!B:G,5,FALSE)</f>
        <v>781.68</v>
      </c>
      <c r="M136" s="2">
        <f>IF(VLOOKUP(B136,城市客流估算模型!B:G,3,FALSE)=VLOOKUP(C136,城市客流估算模型!B:G,3,FALSE),1.2,1)</f>
        <v>1</v>
      </c>
      <c r="N136" s="2">
        <f>IF(VLOOKUP(B136,城市客流估算模型!B:G,4,FALSE)=VLOOKUP(C136,城市客流估算模型!B:G,4,FALSE),1.25,1)</f>
        <v>1</v>
      </c>
      <c r="O136" s="2">
        <f t="shared" si="8"/>
        <v>6.2060523692287844E-2</v>
      </c>
      <c r="P136" s="26">
        <f>100*(O136-MIN(O:O))/(MAX(O:O)-MIN(O:O))</f>
        <v>1.2629620003661266</v>
      </c>
    </row>
    <row r="137" spans="1:16" ht="14.4" x14ac:dyDescent="0.25">
      <c r="A137" s="2" t="s">
        <v>69</v>
      </c>
      <c r="B137" s="2" t="s">
        <v>48</v>
      </c>
      <c r="C137" s="2" t="s">
        <v>31</v>
      </c>
      <c r="D137" s="2">
        <v>30</v>
      </c>
      <c r="E137" s="2">
        <v>22</v>
      </c>
      <c r="F137" s="2">
        <v>190</v>
      </c>
      <c r="G137" s="2">
        <v>310</v>
      </c>
      <c r="H137" s="2">
        <v>49</v>
      </c>
      <c r="I137" s="2">
        <v>81</v>
      </c>
      <c r="J137" s="2">
        <f>100*(I137-MIN(I:I))/(MAX(I:I)-MIN(I:I))</f>
        <v>47.122302158273378</v>
      </c>
      <c r="K137" s="2">
        <f>VLOOKUP(C137,城市客流估算模型!B:G,2,FALSE)</f>
        <v>0.25019999999999998</v>
      </c>
      <c r="L137" s="2">
        <f>VLOOKUP(B137,城市客流估算模型!B:G,5,FALSE)</f>
        <v>1260.06</v>
      </c>
      <c r="M137" s="2">
        <f>IF(VLOOKUP(B137,城市客流估算模型!B:G,3,FALSE)=VLOOKUP(C137,城市客流估算模型!B:G,3,FALSE),1.2,1)</f>
        <v>1.2</v>
      </c>
      <c r="N137" s="2">
        <f>IF(VLOOKUP(B137,城市客流估算模型!B:G,4,FALSE)=VLOOKUP(C137,城市客流估算模型!B:G,4,FALSE),1.25,1)</f>
        <v>1.25</v>
      </c>
      <c r="O137" s="2">
        <f t="shared" si="8"/>
        <v>3.4755402037957232E-2</v>
      </c>
      <c r="P137" s="26">
        <f>100*(O137-MIN(O:O))/(MAX(O:O)-MIN(O:O))</f>
        <v>0.66885921750985078</v>
      </c>
    </row>
    <row r="138" spans="1:16" ht="14.4" x14ac:dyDescent="0.25">
      <c r="A138" s="2" t="s">
        <v>69</v>
      </c>
      <c r="B138" s="2" t="s">
        <v>58</v>
      </c>
      <c r="C138" s="2" t="s">
        <v>48</v>
      </c>
      <c r="D138" s="2">
        <v>33</v>
      </c>
      <c r="E138" s="2">
        <v>30</v>
      </c>
      <c r="F138" s="2">
        <v>523</v>
      </c>
      <c r="G138" s="2">
        <v>310</v>
      </c>
      <c r="H138" s="2">
        <v>107</v>
      </c>
      <c r="I138" s="2">
        <v>112.5</v>
      </c>
      <c r="J138" s="2">
        <f>100*(I138-MIN(I:I))/(MAX(I:I)-MIN(I:I))</f>
        <v>69.7841726618705</v>
      </c>
      <c r="K138" s="2">
        <f>VLOOKUP(C138,城市客流估算模型!B:G,2,FALSE)</f>
        <v>0.48159999999999997</v>
      </c>
      <c r="L138" s="2">
        <f>VLOOKUP(B138,城市客流估算模型!B:G,5,FALSE)</f>
        <v>1316.3</v>
      </c>
      <c r="M138" s="2">
        <f>IF(VLOOKUP(B138,城市客流估算模型!B:G,3,FALSE)=VLOOKUP(C138,城市客流估算模型!B:G,3,FALSE),1.2,1)</f>
        <v>1</v>
      </c>
      <c r="N138" s="2">
        <f>IF(VLOOKUP(B138,城市客流估算模型!B:G,4,FALSE)=VLOOKUP(C138,城市客流估算模型!B:G,4,FALSE),1.25,1)</f>
        <v>1</v>
      </c>
      <c r="O138" s="2">
        <f t="shared" si="8"/>
        <v>6.0782648803601708E-2</v>
      </c>
      <c r="P138" s="26">
        <f>100*(O138-MIN(O:O))/(MAX(O:O)-MIN(O:O))</f>
        <v>1.2351580946695491</v>
      </c>
    </row>
    <row r="139" spans="1:16" ht="14.4" x14ac:dyDescent="0.25">
      <c r="A139" s="2" t="s">
        <v>69</v>
      </c>
      <c r="B139" s="2" t="s">
        <v>71</v>
      </c>
      <c r="C139" s="2" t="s">
        <v>58</v>
      </c>
      <c r="D139" s="2">
        <v>34</v>
      </c>
      <c r="E139" s="2">
        <v>33</v>
      </c>
      <c r="F139" s="2">
        <v>568</v>
      </c>
      <c r="G139" s="2">
        <v>250</v>
      </c>
      <c r="H139" s="2">
        <v>148</v>
      </c>
      <c r="I139" s="2">
        <v>71</v>
      </c>
      <c r="J139" s="2">
        <f>100*(I139-MIN(I:I))/(MAX(I:I)-MIN(I:I))</f>
        <v>39.928057553956833</v>
      </c>
      <c r="K139" s="2">
        <f>VLOOKUP(C139,城市客流估算模型!B:G,2,FALSE)</f>
        <v>0.54620000000000002</v>
      </c>
      <c r="L139" s="2">
        <f>VLOOKUP(B139,城市客流估算模型!B:G,5,FALSE)</f>
        <v>438.43</v>
      </c>
      <c r="M139" s="2">
        <f>IF(VLOOKUP(B139,城市客流估算模型!B:G,3,FALSE)=VLOOKUP(C139,城市客流估算模型!B:G,3,FALSE),1.2,1)</f>
        <v>1.2</v>
      </c>
      <c r="N139" s="2">
        <f>IF(VLOOKUP(B139,城市客流估算模型!B:G,4,FALSE)=VLOOKUP(C139,城市客流估算模型!B:G,4,FALSE),1.25,1)</f>
        <v>1</v>
      </c>
      <c r="O139" s="2">
        <f t="shared" si="8"/>
        <v>5.3939433979235479E-2</v>
      </c>
      <c r="P139" s="26">
        <f>100*(O139-MIN(O:O))/(MAX(O:O)-MIN(O:O))</f>
        <v>1.086263941319586</v>
      </c>
    </row>
    <row r="140" spans="1:16" ht="14.4" x14ac:dyDescent="0.25">
      <c r="A140" s="2" t="s">
        <v>69</v>
      </c>
      <c r="B140" s="2" t="s">
        <v>25</v>
      </c>
      <c r="C140" s="2" t="s">
        <v>31</v>
      </c>
      <c r="D140" s="2">
        <v>8</v>
      </c>
      <c r="E140" s="2">
        <v>22</v>
      </c>
      <c r="F140" s="2">
        <v>170</v>
      </c>
      <c r="G140" s="2">
        <v>310</v>
      </c>
      <c r="H140" s="2">
        <v>44</v>
      </c>
      <c r="I140" s="2">
        <v>66</v>
      </c>
      <c r="J140" s="2">
        <f>100*(I140-MIN(I:I))/(MAX(I:I)-MIN(I:I))</f>
        <v>36.330935251798564</v>
      </c>
      <c r="K140" s="2">
        <f>VLOOKUP(C140,城市客流估算模型!B:G,2,FALSE)</f>
        <v>0.25019999999999998</v>
      </c>
      <c r="L140" s="2">
        <f>VLOOKUP(B140,城市客流估算模型!B:G,5,FALSE)</f>
        <v>902.85</v>
      </c>
      <c r="M140" s="2">
        <f>IF(VLOOKUP(B140,城市客流估算模型!B:G,3,FALSE)=VLOOKUP(C140,城市客流估算模型!B:G,3,FALSE),1.2,1)</f>
        <v>1</v>
      </c>
      <c r="N140" s="2">
        <f>IF(VLOOKUP(B140,城市客流估算模型!B:G,4,FALSE)=VLOOKUP(C140,城市客流估算模型!B:G,4,FALSE),1.25,1)</f>
        <v>1</v>
      </c>
      <c r="O140" s="2">
        <f t="shared" si="8"/>
        <v>3.2288368592596178E-2</v>
      </c>
      <c r="P140" s="26">
        <f>100*(O140-MIN(O:O))/(MAX(O:O)-MIN(O:O))</f>
        <v>0.61518168939467921</v>
      </c>
    </row>
    <row r="141" spans="1:16" ht="14.4" x14ac:dyDescent="0.25">
      <c r="A141" s="2" t="s">
        <v>69</v>
      </c>
      <c r="B141" s="2" t="s">
        <v>31</v>
      </c>
      <c r="C141" s="2" t="s">
        <v>48</v>
      </c>
      <c r="D141" s="2">
        <v>22</v>
      </c>
      <c r="E141" s="2">
        <v>30</v>
      </c>
      <c r="F141" s="2">
        <v>190</v>
      </c>
      <c r="G141" s="2">
        <v>310</v>
      </c>
      <c r="H141" s="2">
        <v>49</v>
      </c>
      <c r="I141" s="2">
        <v>81</v>
      </c>
      <c r="J141" s="2">
        <f>100*(I141-MIN(I:I))/(MAX(I:I)-MIN(I:I))</f>
        <v>47.122302158273378</v>
      </c>
      <c r="K141" s="2">
        <f>VLOOKUP(C141,城市客流估算模型!B:G,2,FALSE)</f>
        <v>0.48159999999999997</v>
      </c>
      <c r="L141" s="2">
        <f>VLOOKUP(B141,城市客流估算模型!B:G,5,FALSE)</f>
        <v>781.68</v>
      </c>
      <c r="M141" s="2">
        <f>IF(VLOOKUP(B141,城市客流估算模型!B:G,3,FALSE)=VLOOKUP(C141,城市客流估算模型!B:G,3,FALSE),1.2,1)</f>
        <v>1.2</v>
      </c>
      <c r="N141" s="2">
        <f>IF(VLOOKUP(B141,城市客流估算模型!B:G,4,FALSE)=VLOOKUP(C141,城市客流估算模型!B:G,4,FALSE),1.25,1)</f>
        <v>1.25</v>
      </c>
      <c r="O141" s="2">
        <f t="shared" si="8"/>
        <v>0.15824671957590827</v>
      </c>
      <c r="P141" s="26">
        <f>100*(O141-MIN(O:O))/(MAX(O:O)-MIN(O:O))</f>
        <v>3.3557740145456929</v>
      </c>
    </row>
    <row r="142" spans="1:16" ht="14.4" x14ac:dyDescent="0.25">
      <c r="A142" s="2" t="s">
        <v>69</v>
      </c>
      <c r="B142" s="2" t="s">
        <v>48</v>
      </c>
      <c r="C142" s="2" t="s">
        <v>58</v>
      </c>
      <c r="D142" s="2">
        <v>30</v>
      </c>
      <c r="E142" s="2">
        <v>33</v>
      </c>
      <c r="F142" s="2">
        <v>523</v>
      </c>
      <c r="G142" s="2">
        <v>310</v>
      </c>
      <c r="H142" s="2">
        <v>107</v>
      </c>
      <c r="I142" s="2">
        <v>112.5</v>
      </c>
      <c r="J142" s="2">
        <f>100*(I142-MIN(I:I))/(MAX(I:I)-MIN(I:I))</f>
        <v>69.7841726618705</v>
      </c>
      <c r="K142" s="2">
        <f>VLOOKUP(C142,城市客流估算模型!B:G,2,FALSE)</f>
        <v>0.54620000000000002</v>
      </c>
      <c r="L142" s="2">
        <f>VLOOKUP(B142,城市客流估算模型!B:G,5,FALSE)</f>
        <v>1260.06</v>
      </c>
      <c r="M142" s="2">
        <f>IF(VLOOKUP(B142,城市客流估算模型!B:G,3,FALSE)=VLOOKUP(C142,城市客流估算模型!B:G,3,FALSE),1.2,1)</f>
        <v>1</v>
      </c>
      <c r="N142" s="2">
        <f>IF(VLOOKUP(B142,城市客流估算模型!B:G,4,FALSE)=VLOOKUP(C142,城市客流估算模型!B:G,4,FALSE),1.25,1)</f>
        <v>1</v>
      </c>
      <c r="O142" s="2">
        <f t="shared" si="8"/>
        <v>9.4391306730533711E-2</v>
      </c>
      <c r="P142" s="26">
        <f>100*(O142-MIN(O:O))/(MAX(O:O)-MIN(O:O))</f>
        <v>1.9664127455452083</v>
      </c>
    </row>
    <row r="143" spans="1:16" ht="14.4" x14ac:dyDescent="0.25">
      <c r="A143" s="2" t="s">
        <v>69</v>
      </c>
      <c r="B143" s="2" t="s">
        <v>58</v>
      </c>
      <c r="C143" s="2" t="s">
        <v>71</v>
      </c>
      <c r="D143" s="2">
        <v>33</v>
      </c>
      <c r="E143" s="2">
        <v>34</v>
      </c>
      <c r="F143" s="2">
        <v>568</v>
      </c>
      <c r="G143" s="2">
        <v>250</v>
      </c>
      <c r="H143" s="2">
        <v>148</v>
      </c>
      <c r="I143" s="2">
        <v>71</v>
      </c>
      <c r="J143" s="2">
        <f>100*(I143-MIN(I:I))/(MAX(I:I)-MIN(I:I))</f>
        <v>39.928057553956833</v>
      </c>
      <c r="K143" s="2">
        <f>VLOOKUP(C143,城市客流估算模型!B:G,2,FALSE)</f>
        <v>0.3785</v>
      </c>
      <c r="L143" s="2">
        <f>VLOOKUP(B143,城市客流估算模型!B:G,5,FALSE)</f>
        <v>1316.3</v>
      </c>
      <c r="M143" s="2">
        <f>IF(VLOOKUP(B143,城市客流估算模型!B:G,3,FALSE)=VLOOKUP(C143,城市客流估算模型!B:G,3,FALSE),1.2,1)</f>
        <v>1.2</v>
      </c>
      <c r="N143" s="2">
        <f>IF(VLOOKUP(B143,城市客流估算模型!B:G,4,FALSE)=VLOOKUP(C143,城市客流估算模型!B:G,4,FALSE),1.25,1)</f>
        <v>1</v>
      </c>
      <c r="O143" s="2">
        <f t="shared" si="8"/>
        <v>2.8595493006355333E-2</v>
      </c>
      <c r="P143" s="26">
        <f>100*(O143-MIN(O:O))/(MAX(O:O)-MIN(O:O))</f>
        <v>0.53483238019540214</v>
      </c>
    </row>
    <row r="144" spans="1:16" ht="14.4" x14ac:dyDescent="0.25">
      <c r="A144" s="2" t="s">
        <v>70</v>
      </c>
      <c r="B144" s="2" t="s">
        <v>25</v>
      </c>
      <c r="C144" s="2" t="s">
        <v>12</v>
      </c>
      <c r="D144" s="2">
        <v>8</v>
      </c>
      <c r="E144" s="2">
        <v>14</v>
      </c>
      <c r="F144" s="2">
        <v>185</v>
      </c>
      <c r="G144" s="2">
        <v>310</v>
      </c>
      <c r="H144" s="2">
        <v>46</v>
      </c>
      <c r="I144" s="2">
        <v>24</v>
      </c>
      <c r="J144" s="2">
        <f>100*(I144-MIN(I:I))/(MAX(I:I)-MIN(I:I))</f>
        <v>6.1151079136690649</v>
      </c>
      <c r="K144" s="2">
        <f>VLOOKUP(C144,城市客流估算模型!B:G,2,FALSE)</f>
        <v>0.28299999999999997</v>
      </c>
      <c r="L144" s="2">
        <f>VLOOKUP(B144,城市客流估算模型!B:G,5,FALSE)</f>
        <v>902.85</v>
      </c>
      <c r="M144" s="2">
        <f>IF(VLOOKUP(B144,城市客流估算模型!B:G,3,FALSE)=VLOOKUP(C144,城市客流估算模型!B:G,3,FALSE),1.2,1)</f>
        <v>1.2</v>
      </c>
      <c r="N144" s="2">
        <f>IF(VLOOKUP(B144,城市客流估算模型!B:G,4,FALSE)=VLOOKUP(C144,城市客流估算模型!B:G,4,FALSE),1.25,1)</f>
        <v>1.25</v>
      </c>
      <c r="O144" s="2">
        <f t="shared" si="8"/>
        <v>4.1600764655650754E-2</v>
      </c>
      <c r="P144" s="26">
        <f>100*(O144-MIN(O:O))/(MAX(O:O)-MIN(O:O))</f>
        <v>0.81780010238545564</v>
      </c>
    </row>
    <row r="145" spans="1:16" ht="14.4" x14ac:dyDescent="0.25">
      <c r="A145" s="2" t="s">
        <v>70</v>
      </c>
      <c r="B145" s="2" t="s">
        <v>12</v>
      </c>
      <c r="C145" s="2" t="s">
        <v>25</v>
      </c>
      <c r="D145" s="2">
        <v>14</v>
      </c>
      <c r="E145" s="2">
        <v>8</v>
      </c>
      <c r="F145" s="2">
        <v>185</v>
      </c>
      <c r="G145" s="2">
        <v>310</v>
      </c>
      <c r="H145" s="2">
        <v>46</v>
      </c>
      <c r="I145" s="2">
        <v>24</v>
      </c>
      <c r="J145" s="2">
        <f>100*(I145-MIN(I:I))/(MAX(I:I)-MIN(I:I))</f>
        <v>6.1151079136690649</v>
      </c>
      <c r="K145" s="2">
        <f>VLOOKUP(C145,城市客流估算模型!B:G,2,FALSE)</f>
        <v>0.35370000000000001</v>
      </c>
      <c r="L145" s="2">
        <f>VLOOKUP(B145,城市客流估算模型!B:G,5,FALSE)</f>
        <v>459.94</v>
      </c>
      <c r="M145" s="2">
        <f>IF(VLOOKUP(B145,城市客流估算模型!B:G,3,FALSE)=VLOOKUP(C145,城市客流估算模型!B:G,3,FALSE),1.2,1)</f>
        <v>1.2</v>
      </c>
      <c r="N145" s="2">
        <f>IF(VLOOKUP(B145,城市客流估算模型!B:G,4,FALSE)=VLOOKUP(C145,城市客流估算模型!B:G,4,FALSE),1.25,1)</f>
        <v>1.25</v>
      </c>
      <c r="O145" s="2">
        <f t="shared" si="8"/>
        <v>5.456437155751432E-2</v>
      </c>
      <c r="P145" s="26">
        <f>100*(O145-MIN(O:O))/(MAX(O:O)-MIN(O:O))</f>
        <v>1.0998612861352255</v>
      </c>
    </row>
    <row r="146" spans="1:16" ht="14.4" x14ac:dyDescent="0.25">
      <c r="A146" s="2" t="s">
        <v>94</v>
      </c>
      <c r="B146" s="2" t="s">
        <v>62</v>
      </c>
      <c r="C146" s="2" t="s">
        <v>79</v>
      </c>
      <c r="D146" s="2">
        <v>37</v>
      </c>
      <c r="E146" s="2">
        <v>35</v>
      </c>
      <c r="F146" s="2">
        <v>347</v>
      </c>
      <c r="G146" s="2">
        <v>210</v>
      </c>
      <c r="H146" s="2">
        <v>122</v>
      </c>
      <c r="I146" s="2">
        <v>66.5</v>
      </c>
      <c r="J146" s="2">
        <f>100*(I146-MIN(I:I))/(MAX(I:I)-MIN(I:I))</f>
        <v>36.690647482014391</v>
      </c>
      <c r="K146" s="2">
        <f>VLOOKUP(C146,城市客流估算模型!B:G,2,FALSE)</f>
        <v>0.6089</v>
      </c>
      <c r="L146" s="2">
        <f>VLOOKUP(B146,城市客流估算模型!B:G,5,FALSE)</f>
        <v>598.70000000000005</v>
      </c>
      <c r="M146" s="2">
        <f>IF(VLOOKUP(B146,城市客流估算模型!B:G,3,FALSE)=VLOOKUP(C146,城市客流估算模型!B:G,3,FALSE),1.2,1)</f>
        <v>1.2</v>
      </c>
      <c r="N146" s="2">
        <f>IF(VLOOKUP(B146,城市客流估算模型!B:G,4,FALSE)=VLOOKUP(C146,城市客流估算模型!B:G,4,FALSE),1.25,1)</f>
        <v>1</v>
      </c>
      <c r="O146" s="2">
        <f t="shared" si="8"/>
        <v>0.15809811912522087</v>
      </c>
      <c r="P146" s="26">
        <f>100*(O146-MIN(O:O))/(MAX(O:O)-MIN(O:O))</f>
        <v>3.3525407771184912</v>
      </c>
    </row>
    <row r="147" spans="1:16" ht="14.4" x14ac:dyDescent="0.25">
      <c r="A147" s="2" t="s">
        <v>94</v>
      </c>
      <c r="B147" s="2" t="s">
        <v>79</v>
      </c>
      <c r="C147" s="2" t="s">
        <v>62</v>
      </c>
      <c r="D147" s="2">
        <v>35</v>
      </c>
      <c r="E147" s="2">
        <v>37</v>
      </c>
      <c r="F147" s="2">
        <v>347</v>
      </c>
      <c r="G147" s="2">
        <v>210</v>
      </c>
      <c r="H147" s="2">
        <v>122</v>
      </c>
      <c r="I147" s="2">
        <v>66.5</v>
      </c>
      <c r="J147" s="2">
        <f>100*(I147-MIN(I:I))/(MAX(I:I)-MIN(I:I))</f>
        <v>36.690647482014391</v>
      </c>
      <c r="K147" s="2">
        <f>VLOOKUP(C147,城市客流估算模型!B:G,2,FALSE)</f>
        <v>0.38340000000000002</v>
      </c>
      <c r="L147" s="2">
        <f>VLOOKUP(B147,城市客流估算模型!B:G,5,FALSE)</f>
        <v>2112.23</v>
      </c>
      <c r="M147" s="2">
        <f>IF(VLOOKUP(B147,城市客流估算模型!B:G,3,FALSE)=VLOOKUP(C147,城市客流估算模型!B:G,3,FALSE),1.2,1)</f>
        <v>1.2</v>
      </c>
      <c r="N147" s="2">
        <f>IF(VLOOKUP(B147,城市客流估算模型!B:G,4,FALSE)=VLOOKUP(C147,城市客流估算模型!B:G,4,FALSE),1.25,1)</f>
        <v>1</v>
      </c>
      <c r="O147" s="2">
        <f t="shared" si="8"/>
        <v>5.8174732309265086E-2</v>
      </c>
      <c r="P147" s="26">
        <f>100*(O147-MIN(O:O))/(MAX(O:O)-MIN(O:O))</f>
        <v>1.17841524377306</v>
      </c>
    </row>
  </sheetData>
  <sortState xmlns:xlrd2="http://schemas.microsoft.com/office/spreadsheetml/2017/richdata2" ref="A2:P147">
    <sortCondition ref="A2:A147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30BF-B0BD-4C5B-98E1-DEAAC6FD3A5C}">
  <dimension ref="A1:J47"/>
  <sheetViews>
    <sheetView topLeftCell="A31" workbookViewId="0">
      <selection activeCell="G47" sqref="G47"/>
    </sheetView>
  </sheetViews>
  <sheetFormatPr defaultRowHeight="13.8" x14ac:dyDescent="0.25"/>
  <cols>
    <col min="3" max="3" width="15.109375" style="1" customWidth="1"/>
    <col min="7" max="7" width="10.5546875" customWidth="1"/>
    <col min="8" max="8" width="11" customWidth="1"/>
    <col min="9" max="9" width="11.5546875" customWidth="1"/>
  </cols>
  <sheetData>
    <row r="1" spans="1:10" ht="14.4" x14ac:dyDescent="0.25">
      <c r="A1" s="20" t="s">
        <v>113</v>
      </c>
      <c r="B1" s="20" t="s">
        <v>114</v>
      </c>
      <c r="C1" s="20" t="s">
        <v>141</v>
      </c>
      <c r="D1" s="20" t="s">
        <v>142</v>
      </c>
      <c r="E1" s="20" t="s">
        <v>148</v>
      </c>
      <c r="F1" s="20" t="s">
        <v>176</v>
      </c>
      <c r="G1" s="20" t="s">
        <v>175</v>
      </c>
      <c r="H1" s="20" t="s">
        <v>151</v>
      </c>
      <c r="I1" s="20" t="s">
        <v>152</v>
      </c>
      <c r="J1" s="20"/>
    </row>
    <row r="2" spans="1:10" ht="14.4" x14ac:dyDescent="0.25">
      <c r="A2" s="3">
        <v>1</v>
      </c>
      <c r="B2" s="3" t="s">
        <v>44</v>
      </c>
      <c r="C2" s="1">
        <v>0.41970000000000002</v>
      </c>
      <c r="D2" t="s">
        <v>143</v>
      </c>
      <c r="E2" t="s">
        <v>153</v>
      </c>
      <c r="F2">
        <v>1001</v>
      </c>
      <c r="G2">
        <v>5352</v>
      </c>
      <c r="H2">
        <v>1.2</v>
      </c>
      <c r="I2">
        <v>1.25</v>
      </c>
    </row>
    <row r="3" spans="1:10" ht="14.4" x14ac:dyDescent="0.25">
      <c r="A3" s="3">
        <v>2</v>
      </c>
      <c r="B3" s="3" t="s">
        <v>45</v>
      </c>
      <c r="C3" s="1">
        <v>0.41710000000000003</v>
      </c>
      <c r="D3" t="s">
        <v>143</v>
      </c>
      <c r="E3" t="s">
        <v>154</v>
      </c>
      <c r="F3">
        <v>906.69</v>
      </c>
      <c r="G3">
        <v>7103.12</v>
      </c>
    </row>
    <row r="4" spans="1:10" ht="14.4" x14ac:dyDescent="0.25">
      <c r="A4" s="3">
        <v>3</v>
      </c>
      <c r="B4" s="3" t="s">
        <v>3</v>
      </c>
      <c r="C4" s="1">
        <v>0.4612</v>
      </c>
      <c r="D4" t="s">
        <v>143</v>
      </c>
      <c r="E4" t="s">
        <v>155</v>
      </c>
      <c r="F4">
        <v>907</v>
      </c>
      <c r="G4">
        <v>7249.7</v>
      </c>
    </row>
    <row r="5" spans="1:10" ht="14.4" x14ac:dyDescent="0.25">
      <c r="A5" s="3">
        <v>4</v>
      </c>
      <c r="B5" s="3" t="s">
        <v>6</v>
      </c>
      <c r="C5" s="1">
        <v>0.29609999999999997</v>
      </c>
      <c r="D5" t="s">
        <v>144</v>
      </c>
      <c r="E5" t="s">
        <v>156</v>
      </c>
      <c r="F5">
        <v>313.68</v>
      </c>
      <c r="G5">
        <v>1843.76</v>
      </c>
    </row>
    <row r="6" spans="1:10" ht="14.4" x14ac:dyDescent="0.25">
      <c r="A6" s="3">
        <v>5</v>
      </c>
      <c r="B6" s="3" t="s">
        <v>7</v>
      </c>
      <c r="C6" s="1">
        <v>0.56289999999999996</v>
      </c>
      <c r="D6" t="s">
        <v>144</v>
      </c>
      <c r="E6" t="s">
        <v>7</v>
      </c>
      <c r="F6">
        <v>1373</v>
      </c>
      <c r="G6">
        <v>15695.05</v>
      </c>
    </row>
    <row r="7" spans="1:10" ht="14.4" x14ac:dyDescent="0.25">
      <c r="A7" s="3">
        <v>6</v>
      </c>
      <c r="B7" s="3" t="s">
        <v>24</v>
      </c>
      <c r="C7" s="1">
        <v>0.85460000000000003</v>
      </c>
      <c r="D7" t="s">
        <v>144</v>
      </c>
      <c r="E7" t="s">
        <v>24</v>
      </c>
      <c r="F7">
        <v>2188.6</v>
      </c>
      <c r="G7">
        <v>40269.599999999999</v>
      </c>
    </row>
    <row r="8" spans="1:10" ht="14.4" x14ac:dyDescent="0.25">
      <c r="A8" s="3">
        <v>7</v>
      </c>
      <c r="B8" s="3" t="s">
        <v>11</v>
      </c>
      <c r="C8" s="1">
        <v>0.4637</v>
      </c>
      <c r="D8" t="s">
        <v>144</v>
      </c>
      <c r="E8" t="s">
        <v>157</v>
      </c>
      <c r="F8">
        <v>920.24</v>
      </c>
      <c r="G8">
        <v>11432.22</v>
      </c>
    </row>
    <row r="9" spans="1:10" ht="14.4" x14ac:dyDescent="0.25">
      <c r="A9" s="3">
        <v>8</v>
      </c>
      <c r="B9" s="3" t="s">
        <v>25</v>
      </c>
      <c r="C9" s="1">
        <v>0.35370000000000001</v>
      </c>
      <c r="D9" t="s">
        <v>145</v>
      </c>
      <c r="E9" t="s">
        <v>158</v>
      </c>
      <c r="F9">
        <v>902.85</v>
      </c>
      <c r="G9">
        <v>8117.44</v>
      </c>
    </row>
    <row r="10" spans="1:10" ht="14.4" x14ac:dyDescent="0.25">
      <c r="A10" s="3">
        <v>9</v>
      </c>
      <c r="B10" s="3" t="s">
        <v>110</v>
      </c>
      <c r="C10" s="1">
        <v>0.24629999999999999</v>
      </c>
      <c r="D10" t="s">
        <v>145</v>
      </c>
      <c r="E10" t="s">
        <v>159</v>
      </c>
      <c r="F10">
        <v>331.7</v>
      </c>
      <c r="G10">
        <v>1989</v>
      </c>
    </row>
    <row r="11" spans="1:10" ht="14.4" x14ac:dyDescent="0.25">
      <c r="A11" s="3">
        <v>10</v>
      </c>
      <c r="B11" s="3" t="s">
        <v>26</v>
      </c>
      <c r="C11" s="1">
        <v>0.5635</v>
      </c>
      <c r="D11" t="s">
        <v>145</v>
      </c>
      <c r="E11" t="s">
        <v>158</v>
      </c>
      <c r="F11">
        <v>942.34</v>
      </c>
      <c r="G11">
        <v>16355.32</v>
      </c>
    </row>
    <row r="12" spans="1:10" ht="14.4" x14ac:dyDescent="0.25">
      <c r="A12" s="3">
        <v>11</v>
      </c>
      <c r="B12" s="3" t="s">
        <v>47</v>
      </c>
      <c r="C12" s="1">
        <v>0.39079999999999998</v>
      </c>
      <c r="D12" t="s">
        <v>144</v>
      </c>
      <c r="E12" t="s">
        <v>156</v>
      </c>
      <c r="F12">
        <v>1120.47</v>
      </c>
      <c r="G12">
        <v>6490.3</v>
      </c>
    </row>
    <row r="13" spans="1:10" ht="14.4" x14ac:dyDescent="0.25">
      <c r="A13" s="3">
        <v>12</v>
      </c>
      <c r="B13" s="3" t="s">
        <v>57</v>
      </c>
      <c r="C13" s="1">
        <v>0.41039999999999999</v>
      </c>
      <c r="D13" t="s">
        <v>144</v>
      </c>
      <c r="E13" t="s">
        <v>160</v>
      </c>
      <c r="F13">
        <v>539</v>
      </c>
      <c r="G13">
        <v>5121.6099999999997</v>
      </c>
    </row>
    <row r="14" spans="1:10" ht="14.4" x14ac:dyDescent="0.25">
      <c r="A14" s="3">
        <v>13</v>
      </c>
      <c r="B14" s="3" t="s">
        <v>9</v>
      </c>
      <c r="C14" s="1">
        <v>0.49569999999999997</v>
      </c>
      <c r="D14" t="s">
        <v>145</v>
      </c>
      <c r="E14" t="s">
        <v>157</v>
      </c>
      <c r="F14">
        <v>1007.17</v>
      </c>
      <c r="G14">
        <v>14136.46</v>
      </c>
    </row>
    <row r="15" spans="1:10" ht="14.4" x14ac:dyDescent="0.25">
      <c r="A15" s="3">
        <v>14</v>
      </c>
      <c r="B15" s="3" t="s">
        <v>12</v>
      </c>
      <c r="C15" s="1">
        <v>0.28299999999999997</v>
      </c>
      <c r="D15" t="s">
        <v>145</v>
      </c>
      <c r="E15" t="s">
        <v>158</v>
      </c>
      <c r="F15">
        <v>459.94</v>
      </c>
      <c r="G15">
        <v>3727.92</v>
      </c>
    </row>
    <row r="16" spans="1:10" ht="14.4" x14ac:dyDescent="0.25">
      <c r="A16" s="3">
        <v>15</v>
      </c>
      <c r="B16" s="3" t="s">
        <v>104</v>
      </c>
      <c r="C16" s="1">
        <v>0.30249999999999999</v>
      </c>
      <c r="D16" t="s">
        <v>145</v>
      </c>
      <c r="E16" t="s">
        <v>159</v>
      </c>
      <c r="F16">
        <v>367.2</v>
      </c>
      <c r="G16">
        <v>4302.63</v>
      </c>
    </row>
    <row r="17" spans="1:7" ht="14.4" x14ac:dyDescent="0.25">
      <c r="A17" s="3">
        <v>16</v>
      </c>
      <c r="B17" s="3" t="s">
        <v>32</v>
      </c>
      <c r="C17" s="1">
        <v>0.4395</v>
      </c>
      <c r="D17" t="s">
        <v>145</v>
      </c>
      <c r="E17" t="s">
        <v>159</v>
      </c>
      <c r="F17">
        <v>946.5</v>
      </c>
      <c r="G17">
        <v>11412.8</v>
      </c>
    </row>
    <row r="18" spans="1:7" ht="14.4" x14ac:dyDescent="0.25">
      <c r="A18" s="3">
        <v>17</v>
      </c>
      <c r="B18" s="3" t="s">
        <v>16</v>
      </c>
      <c r="C18" s="1">
        <v>0.63109999999999999</v>
      </c>
      <c r="D18" t="s">
        <v>145</v>
      </c>
      <c r="E18" t="s">
        <v>161</v>
      </c>
      <c r="F18">
        <v>1220.4000000000001</v>
      </c>
      <c r="G18">
        <v>18109</v>
      </c>
    </row>
    <row r="19" spans="1:7" ht="14.4" x14ac:dyDescent="0.25">
      <c r="A19" s="3">
        <v>18</v>
      </c>
      <c r="B19" s="3" t="s">
        <v>17</v>
      </c>
      <c r="C19" s="1">
        <v>0.50490000000000002</v>
      </c>
      <c r="D19" t="s">
        <v>145</v>
      </c>
      <c r="E19" t="s">
        <v>161</v>
      </c>
      <c r="F19">
        <v>940.43</v>
      </c>
      <c r="G19">
        <v>14594.9</v>
      </c>
    </row>
    <row r="20" spans="1:7" ht="14.4" x14ac:dyDescent="0.25">
      <c r="A20" s="3">
        <v>19</v>
      </c>
      <c r="B20" s="3" t="s">
        <v>20</v>
      </c>
      <c r="C20" s="1">
        <v>0.43669999999999998</v>
      </c>
      <c r="D20" t="s">
        <v>146</v>
      </c>
      <c r="E20" t="s">
        <v>162</v>
      </c>
      <c r="F20">
        <v>842</v>
      </c>
      <c r="G20">
        <v>11324.48</v>
      </c>
    </row>
    <row r="21" spans="1:7" ht="14.4" x14ac:dyDescent="0.25">
      <c r="A21" s="3">
        <v>20</v>
      </c>
      <c r="B21" s="3" t="s">
        <v>21</v>
      </c>
      <c r="C21" s="1">
        <v>0.4824</v>
      </c>
      <c r="D21" t="s">
        <v>146</v>
      </c>
      <c r="E21" t="s">
        <v>162</v>
      </c>
      <c r="F21">
        <v>528</v>
      </c>
      <c r="G21">
        <v>7033.89</v>
      </c>
    </row>
    <row r="22" spans="1:7" ht="14.4" x14ac:dyDescent="0.25">
      <c r="A22" s="3">
        <v>21</v>
      </c>
      <c r="B22" s="3" t="s">
        <v>37</v>
      </c>
      <c r="C22" s="1">
        <v>0.42809999999999998</v>
      </c>
      <c r="D22" t="s">
        <v>147</v>
      </c>
      <c r="E22" t="s">
        <v>163</v>
      </c>
      <c r="F22">
        <v>643.75</v>
      </c>
      <c r="G22">
        <v>6650.53</v>
      </c>
    </row>
    <row r="23" spans="1:7" ht="14.4" x14ac:dyDescent="0.25">
      <c r="A23" s="3">
        <v>22</v>
      </c>
      <c r="B23" s="3" t="s">
        <v>31</v>
      </c>
      <c r="C23" s="1">
        <v>0.25019999999999998</v>
      </c>
      <c r="D23" t="s">
        <v>147</v>
      </c>
      <c r="E23" t="s">
        <v>164</v>
      </c>
      <c r="F23">
        <v>781.68</v>
      </c>
      <c r="G23">
        <v>2925.33</v>
      </c>
    </row>
    <row r="24" spans="1:7" ht="14.4" x14ac:dyDescent="0.25">
      <c r="A24" s="3">
        <v>23</v>
      </c>
      <c r="B24" s="3" t="s">
        <v>34</v>
      </c>
      <c r="C24" s="1">
        <v>0.27289999999999998</v>
      </c>
      <c r="D24" t="s">
        <v>145</v>
      </c>
      <c r="E24" t="s">
        <v>159</v>
      </c>
      <c r="F24">
        <v>416.53</v>
      </c>
      <c r="G24">
        <v>2656.88</v>
      </c>
    </row>
    <row r="25" spans="1:7" ht="14.4" x14ac:dyDescent="0.25">
      <c r="A25" s="3">
        <v>24</v>
      </c>
      <c r="B25" s="3" t="s">
        <v>35</v>
      </c>
      <c r="C25" s="1">
        <v>0.32390000000000002</v>
      </c>
      <c r="D25" t="s">
        <v>147</v>
      </c>
      <c r="E25" t="s">
        <v>163</v>
      </c>
      <c r="F25">
        <v>456.07</v>
      </c>
      <c r="G25">
        <v>3735.68</v>
      </c>
    </row>
    <row r="26" spans="1:7" ht="14.4" x14ac:dyDescent="0.25">
      <c r="A26" s="3">
        <v>25</v>
      </c>
      <c r="B26" s="3" t="s">
        <v>39</v>
      </c>
      <c r="C26" s="1">
        <v>0.33360000000000001</v>
      </c>
      <c r="D26" t="s">
        <v>146</v>
      </c>
      <c r="E26" t="s">
        <v>163</v>
      </c>
      <c r="F26">
        <v>897</v>
      </c>
      <c r="G26">
        <v>4169.37</v>
      </c>
    </row>
    <row r="27" spans="1:7" ht="14.4" x14ac:dyDescent="0.25">
      <c r="A27" s="3">
        <v>26</v>
      </c>
      <c r="B27" s="3" t="s">
        <v>52</v>
      </c>
      <c r="C27" s="1">
        <v>0.60609999999999997</v>
      </c>
      <c r="D27" t="s">
        <v>146</v>
      </c>
      <c r="E27" t="s">
        <v>165</v>
      </c>
      <c r="F27">
        <v>1881.06</v>
      </c>
      <c r="G27">
        <v>28231.97</v>
      </c>
    </row>
    <row r="28" spans="1:7" ht="14.4" x14ac:dyDescent="0.25">
      <c r="A28" s="3">
        <v>27</v>
      </c>
      <c r="B28" s="3" t="s">
        <v>22</v>
      </c>
      <c r="C28" s="1">
        <v>0.62150000000000005</v>
      </c>
      <c r="D28" t="s">
        <v>146</v>
      </c>
      <c r="E28" t="s">
        <v>165</v>
      </c>
      <c r="F28">
        <v>1756</v>
      </c>
      <c r="G28">
        <v>30664.85</v>
      </c>
    </row>
    <row r="29" spans="1:7" ht="14.4" x14ac:dyDescent="0.25">
      <c r="A29" s="3">
        <v>28</v>
      </c>
      <c r="B29" s="3" t="s">
        <v>42</v>
      </c>
      <c r="C29" s="1">
        <v>0.28439999999999999</v>
      </c>
      <c r="D29" t="s">
        <v>147</v>
      </c>
      <c r="E29" t="s">
        <v>163</v>
      </c>
      <c r="F29">
        <v>649.11</v>
      </c>
      <c r="G29">
        <v>3043.5</v>
      </c>
    </row>
    <row r="30" spans="1:7" ht="14.4" x14ac:dyDescent="0.25">
      <c r="A30" s="3">
        <v>29</v>
      </c>
      <c r="B30" s="3" t="s">
        <v>108</v>
      </c>
      <c r="C30" s="1">
        <v>0.36670000000000003</v>
      </c>
      <c r="D30" t="s">
        <v>144</v>
      </c>
      <c r="E30" t="s">
        <v>156</v>
      </c>
      <c r="F30">
        <v>1143.7</v>
      </c>
      <c r="G30">
        <v>3725</v>
      </c>
    </row>
    <row r="31" spans="1:7" ht="14.4" x14ac:dyDescent="0.25">
      <c r="A31" s="3">
        <v>30</v>
      </c>
      <c r="B31" s="3" t="s">
        <v>48</v>
      </c>
      <c r="C31" s="1">
        <v>0.48159999999999997</v>
      </c>
      <c r="D31" t="s">
        <v>147</v>
      </c>
      <c r="E31" t="s">
        <v>164</v>
      </c>
      <c r="F31">
        <v>1260.06</v>
      </c>
      <c r="G31">
        <v>12691.02</v>
      </c>
    </row>
    <row r="32" spans="1:7" ht="14.4" x14ac:dyDescent="0.25">
      <c r="A32" s="3">
        <v>31</v>
      </c>
      <c r="B32" s="3" t="s">
        <v>49</v>
      </c>
      <c r="C32" s="1">
        <v>0.58350000000000002</v>
      </c>
      <c r="D32" t="s">
        <v>147</v>
      </c>
      <c r="E32" t="s">
        <v>166</v>
      </c>
      <c r="F32">
        <v>1364.89</v>
      </c>
      <c r="G32">
        <v>17716.759999999998</v>
      </c>
    </row>
    <row r="33" spans="1:7" ht="14.4" x14ac:dyDescent="0.25">
      <c r="A33" s="3">
        <v>32</v>
      </c>
      <c r="B33" s="3" t="s">
        <v>50</v>
      </c>
      <c r="C33" s="1">
        <v>0.50190000000000001</v>
      </c>
      <c r="D33" t="s">
        <v>147</v>
      </c>
      <c r="E33" t="s">
        <v>167</v>
      </c>
      <c r="F33">
        <v>1023.93</v>
      </c>
      <c r="G33">
        <v>13270.7</v>
      </c>
    </row>
    <row r="34" spans="1:7" ht="14.4" x14ac:dyDescent="0.25">
      <c r="A34" s="3">
        <v>33</v>
      </c>
      <c r="B34" s="3" t="s">
        <v>58</v>
      </c>
      <c r="C34" s="1">
        <v>0.54620000000000002</v>
      </c>
      <c r="D34" t="s">
        <v>149</v>
      </c>
      <c r="E34" t="s">
        <v>168</v>
      </c>
      <c r="F34">
        <v>1316.3</v>
      </c>
      <c r="G34">
        <v>10688.28</v>
      </c>
    </row>
    <row r="35" spans="1:7" ht="14.4" x14ac:dyDescent="0.25">
      <c r="A35" s="3">
        <v>34</v>
      </c>
      <c r="B35" s="3" t="s">
        <v>71</v>
      </c>
      <c r="C35" s="1">
        <v>0.3785</v>
      </c>
      <c r="D35" t="s">
        <v>149</v>
      </c>
      <c r="E35" t="s">
        <v>169</v>
      </c>
      <c r="F35">
        <v>438.43</v>
      </c>
      <c r="G35">
        <v>3231.29</v>
      </c>
    </row>
    <row r="36" spans="1:7" ht="14.4" x14ac:dyDescent="0.25">
      <c r="A36" s="3">
        <v>35</v>
      </c>
      <c r="B36" s="3" t="s">
        <v>79</v>
      </c>
      <c r="C36" s="1">
        <v>0.6089</v>
      </c>
      <c r="D36" t="s">
        <v>150</v>
      </c>
      <c r="E36" t="s">
        <v>79</v>
      </c>
      <c r="F36">
        <v>2112.23</v>
      </c>
      <c r="G36">
        <v>27894.02</v>
      </c>
    </row>
    <row r="37" spans="1:7" ht="14.4" x14ac:dyDescent="0.25">
      <c r="A37" s="3">
        <v>36</v>
      </c>
      <c r="B37" s="3" t="s">
        <v>60</v>
      </c>
      <c r="C37" s="1">
        <v>0.59940000000000004</v>
      </c>
      <c r="D37" t="s">
        <v>150</v>
      </c>
      <c r="E37" t="s">
        <v>170</v>
      </c>
      <c r="F37">
        <v>2119.1999999999998</v>
      </c>
      <c r="G37">
        <v>19916.98</v>
      </c>
    </row>
    <row r="38" spans="1:7" ht="14.4" x14ac:dyDescent="0.25">
      <c r="A38" s="3">
        <v>37</v>
      </c>
      <c r="B38" s="3" t="s">
        <v>62</v>
      </c>
      <c r="C38" s="1">
        <v>0.38340000000000002</v>
      </c>
      <c r="D38" t="s">
        <v>150</v>
      </c>
      <c r="E38" t="s">
        <v>171</v>
      </c>
      <c r="F38">
        <v>598.70000000000005</v>
      </c>
      <c r="G38">
        <v>4711.04</v>
      </c>
    </row>
    <row r="39" spans="1:7" ht="14.4" x14ac:dyDescent="0.25">
      <c r="A39" s="3">
        <v>38</v>
      </c>
      <c r="B39" s="3" t="s">
        <v>64</v>
      </c>
      <c r="C39" s="1">
        <v>0.37669999999999998</v>
      </c>
      <c r="D39" t="s">
        <v>150</v>
      </c>
      <c r="E39" t="s">
        <v>172</v>
      </c>
      <c r="F39">
        <v>493.11</v>
      </c>
      <c r="G39">
        <v>2311.06</v>
      </c>
    </row>
    <row r="40" spans="1:7" ht="14.4" x14ac:dyDescent="0.25">
      <c r="A40" s="3">
        <v>39</v>
      </c>
      <c r="B40" s="3" t="s">
        <v>86</v>
      </c>
      <c r="C40" s="1">
        <v>0.38890000000000002</v>
      </c>
      <c r="D40" t="s">
        <v>150</v>
      </c>
      <c r="E40" t="s">
        <v>172</v>
      </c>
      <c r="F40">
        <v>874.16</v>
      </c>
      <c r="G40">
        <v>5120.9399999999996</v>
      </c>
    </row>
    <row r="41" spans="1:7" ht="14.4" x14ac:dyDescent="0.25">
      <c r="A41" s="3">
        <v>40</v>
      </c>
      <c r="B41" s="3" t="s">
        <v>14</v>
      </c>
      <c r="C41" s="1">
        <v>0.77569999999999995</v>
      </c>
      <c r="D41" t="s">
        <v>145</v>
      </c>
      <c r="E41" t="s">
        <v>14</v>
      </c>
      <c r="F41">
        <v>2489.4299999999998</v>
      </c>
      <c r="G41">
        <v>43214.85</v>
      </c>
    </row>
    <row r="42" spans="1:7" ht="14.4" x14ac:dyDescent="0.25">
      <c r="A42" s="3">
        <v>41</v>
      </c>
      <c r="B42" s="3" t="s">
        <v>4</v>
      </c>
      <c r="C42" s="1">
        <v>0.43149999999999999</v>
      </c>
      <c r="D42" t="s">
        <v>143</v>
      </c>
      <c r="E42" t="s">
        <v>155</v>
      </c>
      <c r="F42">
        <v>745.08</v>
      </c>
      <c r="G42">
        <v>7825.9</v>
      </c>
    </row>
    <row r="43" spans="1:7" ht="14.4" x14ac:dyDescent="0.25">
      <c r="A43" s="3">
        <v>42</v>
      </c>
      <c r="B43" s="3" t="s">
        <v>51</v>
      </c>
      <c r="C43" s="1">
        <v>0.6</v>
      </c>
      <c r="D43" t="s">
        <v>146</v>
      </c>
      <c r="E43" t="s">
        <v>51</v>
      </c>
      <c r="F43">
        <v>747.42</v>
      </c>
      <c r="G43">
        <f>3660.3*7</f>
        <v>25622.100000000002</v>
      </c>
    </row>
    <row r="44" spans="1:7" ht="14.4" x14ac:dyDescent="0.25">
      <c r="A44" s="3">
        <v>43</v>
      </c>
      <c r="B44" s="3" t="s">
        <v>74</v>
      </c>
      <c r="C44" s="1">
        <v>0.31440000000000001</v>
      </c>
      <c r="D44" t="s">
        <v>149</v>
      </c>
      <c r="E44" t="s">
        <v>173</v>
      </c>
      <c r="F44">
        <v>405.44</v>
      </c>
      <c r="G44">
        <v>3337.32</v>
      </c>
    </row>
    <row r="45" spans="1:7" ht="14.4" x14ac:dyDescent="0.25">
      <c r="A45" s="3">
        <v>44</v>
      </c>
      <c r="B45" s="3" t="s">
        <v>83</v>
      </c>
      <c r="C45" s="1">
        <v>0.441</v>
      </c>
      <c r="D45" t="s">
        <v>150</v>
      </c>
      <c r="E45" t="s">
        <v>174</v>
      </c>
      <c r="F45">
        <v>846</v>
      </c>
      <c r="G45">
        <v>7222.5</v>
      </c>
    </row>
    <row r="46" spans="1:7" ht="14.4" x14ac:dyDescent="0.25">
      <c r="A46" s="27">
        <v>45</v>
      </c>
      <c r="B46" s="27" t="s">
        <v>182</v>
      </c>
      <c r="C46" s="1">
        <v>0.29809999999999998</v>
      </c>
      <c r="D46" t="s">
        <v>145</v>
      </c>
      <c r="E46" t="s">
        <v>158</v>
      </c>
      <c r="F46">
        <v>670.96</v>
      </c>
      <c r="G46">
        <v>6617.39</v>
      </c>
    </row>
    <row r="47" spans="1:7" x14ac:dyDescent="0.25">
      <c r="C47" s="43" t="s">
        <v>183</v>
      </c>
    </row>
  </sheetData>
  <phoneticPr fontId="2" type="noConversion"/>
  <hyperlinks>
    <hyperlink ref="C47" r:id="rId1" xr:uid="{DE69E4A6-48B7-40B7-B951-D1E12C416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A4A73-A093-4BCE-8585-6484588018C5}">
  <sheetPr>
    <tabColor theme="8"/>
  </sheetPr>
  <dimension ref="A1:U52"/>
  <sheetViews>
    <sheetView tabSelected="1" topLeftCell="A28" workbookViewId="0">
      <selection activeCell="F10" sqref="F10"/>
    </sheetView>
  </sheetViews>
  <sheetFormatPr defaultRowHeight="14.4" x14ac:dyDescent="0.25"/>
  <cols>
    <col min="1" max="1" width="8.88671875" style="2"/>
    <col min="2" max="2" width="9.5546875" style="2" bestFit="1" customWidth="1"/>
    <col min="3" max="3" width="9.5546875" style="2" customWidth="1"/>
    <col min="4" max="7" width="13.88671875" style="2" bestFit="1" customWidth="1"/>
    <col min="8" max="9" width="13.88671875" style="2" customWidth="1"/>
    <col min="10" max="11" width="9.5546875" style="2" bestFit="1" customWidth="1"/>
    <col min="12" max="16384" width="8.88671875" style="2"/>
  </cols>
  <sheetData>
    <row r="1" spans="1:21" x14ac:dyDescent="0.25">
      <c r="A1" s="20" t="s">
        <v>113</v>
      </c>
      <c r="B1" s="21" t="s">
        <v>121</v>
      </c>
      <c r="C1" s="21" t="s">
        <v>129</v>
      </c>
      <c r="D1" s="21" t="s">
        <v>122</v>
      </c>
      <c r="E1" s="21" t="s">
        <v>123</v>
      </c>
      <c r="F1" s="21" t="s">
        <v>124</v>
      </c>
      <c r="G1" s="21" t="s">
        <v>125</v>
      </c>
      <c r="H1" s="21" t="s">
        <v>130</v>
      </c>
      <c r="I1" s="21" t="s">
        <v>131</v>
      </c>
      <c r="J1" s="21" t="s">
        <v>126</v>
      </c>
      <c r="K1" s="21" t="s">
        <v>127</v>
      </c>
      <c r="M1" s="2" t="s">
        <v>133</v>
      </c>
    </row>
    <row r="2" spans="1:21" x14ac:dyDescent="0.25">
      <c r="A2" s="2">
        <v>1</v>
      </c>
      <c r="B2" s="2" t="s">
        <v>24</v>
      </c>
      <c r="C2" s="2">
        <v>6</v>
      </c>
      <c r="D2" s="2" t="s">
        <v>43</v>
      </c>
      <c r="E2" s="2" t="s">
        <v>23</v>
      </c>
      <c r="F2" s="2" t="s">
        <v>3</v>
      </c>
      <c r="G2" s="2" t="s">
        <v>7</v>
      </c>
      <c r="H2" s="2">
        <v>3</v>
      </c>
      <c r="I2" s="2">
        <v>5</v>
      </c>
      <c r="K2" s="2" t="s">
        <v>128</v>
      </c>
      <c r="M2" s="42" t="s">
        <v>134</v>
      </c>
      <c r="N2" s="42"/>
      <c r="O2" s="42"/>
      <c r="P2" s="42"/>
      <c r="Q2" s="42"/>
      <c r="R2" s="42"/>
      <c r="S2" s="42"/>
      <c r="T2" s="42"/>
      <c r="U2" s="42"/>
    </row>
    <row r="3" spans="1:21" x14ac:dyDescent="0.25">
      <c r="A3" s="2">
        <v>2</v>
      </c>
      <c r="B3" s="2" t="s">
        <v>24</v>
      </c>
      <c r="C3" s="2">
        <v>6</v>
      </c>
      <c r="D3" s="2" t="s">
        <v>43</v>
      </c>
      <c r="E3" s="2" t="s">
        <v>46</v>
      </c>
      <c r="F3" s="2" t="s">
        <v>3</v>
      </c>
      <c r="G3" s="2" t="s">
        <v>108</v>
      </c>
      <c r="H3" s="2">
        <v>3</v>
      </c>
      <c r="I3" s="2">
        <v>29</v>
      </c>
      <c r="K3" s="2" t="s">
        <v>128</v>
      </c>
      <c r="M3" s="42" t="s">
        <v>135</v>
      </c>
      <c r="N3" s="42"/>
      <c r="O3" s="42"/>
      <c r="P3" s="42"/>
      <c r="Q3" s="42"/>
      <c r="R3" s="42"/>
      <c r="S3" s="42"/>
      <c r="T3" s="42"/>
      <c r="U3" s="42"/>
    </row>
    <row r="4" spans="1:21" x14ac:dyDescent="0.25">
      <c r="A4" s="2">
        <v>3</v>
      </c>
      <c r="B4" s="2" t="s">
        <v>24</v>
      </c>
      <c r="C4" s="2">
        <v>6</v>
      </c>
      <c r="D4" s="2" t="s">
        <v>23</v>
      </c>
      <c r="E4" s="2" t="s">
        <v>46</v>
      </c>
      <c r="F4" s="2" t="s">
        <v>7</v>
      </c>
      <c r="G4" s="2" t="s">
        <v>108</v>
      </c>
      <c r="H4" s="2">
        <v>5</v>
      </c>
      <c r="I4" s="2">
        <v>29</v>
      </c>
      <c r="K4" s="2" t="s">
        <v>128</v>
      </c>
      <c r="M4" s="42" t="s">
        <v>136</v>
      </c>
      <c r="N4" s="42"/>
      <c r="O4" s="42"/>
      <c r="P4" s="42"/>
      <c r="Q4" s="42"/>
      <c r="R4" s="42"/>
      <c r="S4" s="42"/>
      <c r="T4" s="42"/>
      <c r="U4" s="42"/>
    </row>
    <row r="5" spans="1:21" x14ac:dyDescent="0.25">
      <c r="A5" s="2">
        <v>4</v>
      </c>
      <c r="B5" s="2" t="s">
        <v>108</v>
      </c>
      <c r="C5" s="2">
        <v>29</v>
      </c>
      <c r="D5" s="2" t="s">
        <v>46</v>
      </c>
      <c r="E5" s="2" t="s">
        <v>132</v>
      </c>
      <c r="F5" s="2" t="s">
        <v>24</v>
      </c>
      <c r="G5" s="2" t="s">
        <v>7</v>
      </c>
      <c r="H5" s="2">
        <v>6</v>
      </c>
      <c r="I5" s="2">
        <v>5</v>
      </c>
      <c r="K5" s="2" t="s">
        <v>128</v>
      </c>
      <c r="M5" s="42" t="s">
        <v>137</v>
      </c>
      <c r="N5" s="42"/>
      <c r="O5" s="42"/>
      <c r="P5" s="42"/>
      <c r="Q5" s="42"/>
      <c r="R5" s="42"/>
      <c r="S5" s="42"/>
      <c r="T5" s="42"/>
      <c r="U5" s="42"/>
    </row>
    <row r="6" spans="1:21" x14ac:dyDescent="0.25">
      <c r="A6" s="2">
        <v>5</v>
      </c>
      <c r="B6" s="2" t="s">
        <v>47</v>
      </c>
      <c r="C6" s="2">
        <v>11</v>
      </c>
      <c r="D6" s="2" t="s">
        <v>67</v>
      </c>
      <c r="E6" s="2" t="s">
        <v>46</v>
      </c>
      <c r="F6" s="2" t="s">
        <v>57</v>
      </c>
      <c r="G6" s="2" t="s">
        <v>48</v>
      </c>
      <c r="H6" s="2">
        <v>12</v>
      </c>
      <c r="I6" s="2">
        <v>30</v>
      </c>
      <c r="J6" s="2" t="s">
        <v>128</v>
      </c>
    </row>
    <row r="7" spans="1:21" x14ac:dyDescent="0.25">
      <c r="A7" s="2">
        <v>6</v>
      </c>
      <c r="B7" s="2" t="s">
        <v>47</v>
      </c>
      <c r="C7" s="2">
        <v>11</v>
      </c>
      <c r="D7" s="2" t="s">
        <v>66</v>
      </c>
      <c r="E7" s="2" t="s">
        <v>46</v>
      </c>
      <c r="F7" s="2" t="s">
        <v>11</v>
      </c>
      <c r="G7" s="2" t="s">
        <v>108</v>
      </c>
      <c r="H7" s="2">
        <v>7</v>
      </c>
      <c r="I7" s="2">
        <v>29</v>
      </c>
      <c r="K7" s="2" t="s">
        <v>128</v>
      </c>
    </row>
    <row r="8" spans="1:21" x14ac:dyDescent="0.25">
      <c r="A8" s="2">
        <v>7</v>
      </c>
      <c r="B8" s="2" t="s">
        <v>11</v>
      </c>
      <c r="C8" s="2">
        <v>7</v>
      </c>
      <c r="D8" s="2" t="s">
        <v>66</v>
      </c>
      <c r="E8" s="2" t="s">
        <v>23</v>
      </c>
      <c r="F8" s="2" t="s">
        <v>47</v>
      </c>
      <c r="G8" s="2" t="s">
        <v>7</v>
      </c>
      <c r="H8" s="2">
        <v>11</v>
      </c>
      <c r="I8" s="2">
        <v>5</v>
      </c>
      <c r="K8" s="2" t="s">
        <v>128</v>
      </c>
    </row>
    <row r="9" spans="1:21" x14ac:dyDescent="0.25">
      <c r="A9" s="2">
        <v>8</v>
      </c>
      <c r="B9" s="2" t="s">
        <v>25</v>
      </c>
      <c r="C9" s="2">
        <v>8</v>
      </c>
      <c r="D9" s="2" t="s">
        <v>69</v>
      </c>
      <c r="E9" s="2" t="s">
        <v>23</v>
      </c>
      <c r="F9" s="2" t="s">
        <v>31</v>
      </c>
      <c r="G9" s="2" t="s">
        <v>11</v>
      </c>
      <c r="H9" s="2">
        <v>22</v>
      </c>
      <c r="I9" s="2">
        <v>7</v>
      </c>
      <c r="J9" s="2" t="s">
        <v>128</v>
      </c>
    </row>
    <row r="10" spans="1:21" x14ac:dyDescent="0.25">
      <c r="A10" s="2">
        <v>9</v>
      </c>
      <c r="B10" s="2" t="s">
        <v>25</v>
      </c>
      <c r="C10" s="2">
        <v>8</v>
      </c>
      <c r="D10" s="2" t="s">
        <v>70</v>
      </c>
      <c r="E10" s="2" t="s">
        <v>23</v>
      </c>
      <c r="F10" s="2" t="s">
        <v>12</v>
      </c>
      <c r="G10" s="2" t="s">
        <v>26</v>
      </c>
      <c r="H10" s="2">
        <v>14</v>
      </c>
      <c r="I10" s="2">
        <v>10</v>
      </c>
      <c r="J10" s="2" t="s">
        <v>128</v>
      </c>
    </row>
    <row r="11" spans="1:21" x14ac:dyDescent="0.25">
      <c r="A11" s="2">
        <v>10</v>
      </c>
      <c r="B11" s="2" t="s">
        <v>31</v>
      </c>
      <c r="C11" s="2">
        <v>22</v>
      </c>
      <c r="D11" s="2" t="s">
        <v>29</v>
      </c>
      <c r="E11" s="2" t="s">
        <v>69</v>
      </c>
      <c r="F11" s="2" t="s">
        <v>32</v>
      </c>
      <c r="G11" s="2" t="s">
        <v>25</v>
      </c>
      <c r="H11" s="2">
        <v>16</v>
      </c>
      <c r="I11" s="2">
        <v>8</v>
      </c>
      <c r="J11" s="2" t="s">
        <v>128</v>
      </c>
    </row>
    <row r="12" spans="1:21" x14ac:dyDescent="0.25">
      <c r="A12" s="2">
        <v>11</v>
      </c>
      <c r="B12" s="2" t="s">
        <v>48</v>
      </c>
      <c r="C12" s="2">
        <v>30</v>
      </c>
      <c r="D12" s="2" t="s">
        <v>69</v>
      </c>
      <c r="E12" s="2" t="s">
        <v>46</v>
      </c>
      <c r="F12" s="2" t="s">
        <v>31</v>
      </c>
      <c r="G12" s="2" t="s">
        <v>47</v>
      </c>
      <c r="H12" s="2">
        <v>22</v>
      </c>
      <c r="I12" s="2">
        <v>11</v>
      </c>
      <c r="J12" s="2" t="s">
        <v>128</v>
      </c>
    </row>
    <row r="13" spans="1:21" x14ac:dyDescent="0.25">
      <c r="A13" s="2">
        <v>12</v>
      </c>
      <c r="B13" s="2" t="s">
        <v>58</v>
      </c>
      <c r="C13" s="2">
        <v>33</v>
      </c>
      <c r="D13" s="2" t="s">
        <v>56</v>
      </c>
      <c r="E13" s="2" t="s">
        <v>69</v>
      </c>
      <c r="F13" s="2" t="s">
        <v>57</v>
      </c>
      <c r="G13" s="2" t="s">
        <v>48</v>
      </c>
      <c r="H13" s="2">
        <v>12</v>
      </c>
      <c r="I13" s="2">
        <v>30</v>
      </c>
      <c r="K13" s="2" t="s">
        <v>128</v>
      </c>
    </row>
    <row r="14" spans="1:21" x14ac:dyDescent="0.25">
      <c r="A14" s="2">
        <v>13</v>
      </c>
      <c r="B14" s="2" t="s">
        <v>79</v>
      </c>
      <c r="C14" s="2">
        <v>35</v>
      </c>
      <c r="D14" s="2" t="s">
        <v>94</v>
      </c>
      <c r="E14" s="2" t="s">
        <v>77</v>
      </c>
      <c r="F14" s="2" t="s">
        <v>62</v>
      </c>
      <c r="G14" s="2" t="s">
        <v>49</v>
      </c>
      <c r="H14" s="2">
        <v>37</v>
      </c>
      <c r="I14" s="2">
        <v>31</v>
      </c>
      <c r="K14" s="2" t="s">
        <v>128</v>
      </c>
    </row>
    <row r="15" spans="1:21" x14ac:dyDescent="0.25">
      <c r="A15" s="2">
        <v>14</v>
      </c>
      <c r="B15" s="2" t="s">
        <v>62</v>
      </c>
      <c r="C15" s="2">
        <v>37</v>
      </c>
      <c r="D15" s="2" t="s">
        <v>61</v>
      </c>
      <c r="E15" s="2" t="s">
        <v>94</v>
      </c>
      <c r="F15" s="2" t="s">
        <v>60</v>
      </c>
      <c r="G15" s="2" t="s">
        <v>79</v>
      </c>
      <c r="H15" s="2">
        <v>36</v>
      </c>
      <c r="I15" s="2">
        <v>35</v>
      </c>
      <c r="K15" s="2" t="s">
        <v>128</v>
      </c>
    </row>
    <row r="16" spans="1:21" x14ac:dyDescent="0.25">
      <c r="A16" s="2">
        <v>15</v>
      </c>
      <c r="B16" s="2" t="s">
        <v>62</v>
      </c>
      <c r="C16" s="2">
        <v>37</v>
      </c>
      <c r="D16" s="2" t="s">
        <v>82</v>
      </c>
      <c r="E16" s="2" t="s">
        <v>63</v>
      </c>
      <c r="F16" s="2" t="s">
        <v>50</v>
      </c>
      <c r="G16" s="2" t="s">
        <v>64</v>
      </c>
      <c r="H16" s="2">
        <v>32</v>
      </c>
      <c r="I16" s="2">
        <v>38</v>
      </c>
      <c r="K16" s="2" t="s">
        <v>128</v>
      </c>
    </row>
    <row r="17" spans="1:11" x14ac:dyDescent="0.25">
      <c r="A17" s="2">
        <v>16</v>
      </c>
      <c r="B17" s="2" t="s">
        <v>64</v>
      </c>
      <c r="C17" s="2">
        <v>38</v>
      </c>
      <c r="D17" s="2" t="s">
        <v>63</v>
      </c>
      <c r="E17" s="2" t="s">
        <v>95</v>
      </c>
      <c r="F17" s="2" t="s">
        <v>62</v>
      </c>
      <c r="G17" s="2" t="s">
        <v>50</v>
      </c>
      <c r="H17" s="2">
        <v>37</v>
      </c>
      <c r="I17" s="2">
        <v>32</v>
      </c>
      <c r="K17" s="2" t="s">
        <v>128</v>
      </c>
    </row>
    <row r="18" spans="1:11" x14ac:dyDescent="0.25">
      <c r="A18" s="2">
        <v>17</v>
      </c>
      <c r="B18" s="2" t="s">
        <v>64</v>
      </c>
      <c r="C18" s="2">
        <v>38</v>
      </c>
      <c r="D18" s="2" t="s">
        <v>95</v>
      </c>
      <c r="E18" s="2" t="s">
        <v>63</v>
      </c>
      <c r="F18" s="2" t="s">
        <v>50</v>
      </c>
      <c r="G18" s="2" t="s">
        <v>52</v>
      </c>
      <c r="H18" s="2">
        <v>32</v>
      </c>
      <c r="I18" s="2">
        <v>26</v>
      </c>
      <c r="K18" s="2" t="s">
        <v>128</v>
      </c>
    </row>
    <row r="19" spans="1:11" x14ac:dyDescent="0.25">
      <c r="A19" s="2">
        <v>18</v>
      </c>
      <c r="B19" s="2" t="s">
        <v>49</v>
      </c>
      <c r="C19" s="2">
        <v>31</v>
      </c>
      <c r="D19" s="2" t="s">
        <v>77</v>
      </c>
      <c r="E19" s="2" t="s">
        <v>46</v>
      </c>
      <c r="F19" s="2" t="s">
        <v>32</v>
      </c>
      <c r="G19" s="2" t="s">
        <v>48</v>
      </c>
      <c r="H19" s="2">
        <v>16</v>
      </c>
      <c r="I19" s="2">
        <v>30</v>
      </c>
      <c r="J19" s="2" t="s">
        <v>128</v>
      </c>
    </row>
    <row r="20" spans="1:11" x14ac:dyDescent="0.25">
      <c r="A20" s="2">
        <v>19</v>
      </c>
      <c r="B20" s="2" t="s">
        <v>49</v>
      </c>
      <c r="C20" s="2">
        <v>31</v>
      </c>
      <c r="D20" s="2" t="s">
        <v>77</v>
      </c>
      <c r="E20" s="2" t="s">
        <v>80</v>
      </c>
      <c r="F20" s="2" t="s">
        <v>32</v>
      </c>
      <c r="G20" s="2" t="s">
        <v>35</v>
      </c>
      <c r="H20" s="2">
        <v>16</v>
      </c>
      <c r="I20" s="2">
        <v>24</v>
      </c>
      <c r="K20" s="2" t="s">
        <v>128</v>
      </c>
    </row>
    <row r="21" spans="1:11" x14ac:dyDescent="0.25">
      <c r="A21" s="2">
        <v>20</v>
      </c>
      <c r="B21" s="2" t="s">
        <v>49</v>
      </c>
      <c r="C21" s="2">
        <v>31</v>
      </c>
      <c r="D21" s="2" t="s">
        <v>80</v>
      </c>
      <c r="E21" s="2" t="s">
        <v>46</v>
      </c>
      <c r="F21" s="2" t="s">
        <v>35</v>
      </c>
      <c r="G21" s="2" t="s">
        <v>50</v>
      </c>
      <c r="H21" s="2">
        <v>24</v>
      </c>
      <c r="I21" s="2">
        <v>32</v>
      </c>
      <c r="K21" s="2" t="s">
        <v>128</v>
      </c>
    </row>
    <row r="22" spans="1:11" x14ac:dyDescent="0.25">
      <c r="A22" s="2">
        <v>21</v>
      </c>
      <c r="B22" s="2" t="s">
        <v>50</v>
      </c>
      <c r="C22" s="2">
        <v>32</v>
      </c>
      <c r="D22" s="2" t="s">
        <v>82</v>
      </c>
      <c r="E22" s="2" t="s">
        <v>46</v>
      </c>
      <c r="F22" s="2" t="s">
        <v>37</v>
      </c>
      <c r="G22" s="2" t="s">
        <v>49</v>
      </c>
      <c r="H22" s="2">
        <v>21</v>
      </c>
      <c r="I22" s="2">
        <v>31</v>
      </c>
      <c r="J22" s="2" t="s">
        <v>128</v>
      </c>
    </row>
    <row r="23" spans="1:11" x14ac:dyDescent="0.25">
      <c r="A23" s="2">
        <v>22</v>
      </c>
      <c r="B23" s="2" t="s">
        <v>50</v>
      </c>
      <c r="C23" s="2">
        <v>32</v>
      </c>
      <c r="D23" s="2" t="s">
        <v>82</v>
      </c>
      <c r="E23" s="2" t="s">
        <v>46</v>
      </c>
      <c r="F23" s="2" t="s">
        <v>62</v>
      </c>
      <c r="G23" s="2" t="s">
        <v>52</v>
      </c>
      <c r="H23" s="2">
        <v>37</v>
      </c>
      <c r="I23" s="2">
        <v>26</v>
      </c>
      <c r="J23" s="2" t="s">
        <v>128</v>
      </c>
    </row>
    <row r="24" spans="1:11" x14ac:dyDescent="0.25">
      <c r="A24" s="2">
        <v>23</v>
      </c>
      <c r="B24" s="2" t="s">
        <v>50</v>
      </c>
      <c r="C24" s="2">
        <v>32</v>
      </c>
      <c r="D24" s="2" t="s">
        <v>82</v>
      </c>
      <c r="E24" s="2" t="s">
        <v>95</v>
      </c>
      <c r="F24" s="2" t="s">
        <v>62</v>
      </c>
      <c r="G24" s="2" t="s">
        <v>64</v>
      </c>
      <c r="H24" s="2">
        <v>37</v>
      </c>
      <c r="I24" s="2">
        <v>38</v>
      </c>
      <c r="J24" s="2" t="s">
        <v>128</v>
      </c>
    </row>
    <row r="25" spans="1:11" x14ac:dyDescent="0.25">
      <c r="A25" s="2">
        <v>24</v>
      </c>
      <c r="B25" s="2" t="s">
        <v>50</v>
      </c>
      <c r="C25" s="2">
        <v>32</v>
      </c>
      <c r="D25" s="2" t="s">
        <v>95</v>
      </c>
      <c r="E25" s="2" t="s">
        <v>46</v>
      </c>
      <c r="F25" s="2" t="s">
        <v>64</v>
      </c>
      <c r="G25" s="2" t="s">
        <v>52</v>
      </c>
      <c r="H25" s="2">
        <v>38</v>
      </c>
      <c r="I25" s="2">
        <v>26</v>
      </c>
      <c r="J25" s="2" t="s">
        <v>128</v>
      </c>
    </row>
    <row r="26" spans="1:11" x14ac:dyDescent="0.25">
      <c r="A26" s="2">
        <v>25</v>
      </c>
      <c r="B26" s="2" t="s">
        <v>52</v>
      </c>
      <c r="C26" s="2">
        <v>26</v>
      </c>
      <c r="D26" s="2" t="s">
        <v>63</v>
      </c>
      <c r="E26" s="2" t="s">
        <v>46</v>
      </c>
      <c r="F26" s="2" t="s">
        <v>64</v>
      </c>
      <c r="G26" s="2" t="s">
        <v>50</v>
      </c>
      <c r="H26" s="2">
        <v>38</v>
      </c>
      <c r="I26" s="2">
        <v>32</v>
      </c>
      <c r="K26" s="2" t="s">
        <v>128</v>
      </c>
    </row>
    <row r="27" spans="1:11" x14ac:dyDescent="0.25">
      <c r="A27" s="2">
        <v>26</v>
      </c>
      <c r="B27" s="2" t="s">
        <v>52</v>
      </c>
      <c r="C27" s="2">
        <v>26</v>
      </c>
      <c r="D27" s="2" t="s">
        <v>63</v>
      </c>
      <c r="E27" s="2" t="s">
        <v>85</v>
      </c>
      <c r="F27" s="2" t="s">
        <v>64</v>
      </c>
      <c r="G27" s="2" t="s">
        <v>86</v>
      </c>
      <c r="H27" s="2">
        <v>38</v>
      </c>
      <c r="I27" s="2">
        <v>39</v>
      </c>
      <c r="K27" s="2" t="s">
        <v>128</v>
      </c>
    </row>
    <row r="28" spans="1:11" x14ac:dyDescent="0.25">
      <c r="A28" s="2">
        <v>27</v>
      </c>
      <c r="B28" s="2" t="s">
        <v>52</v>
      </c>
      <c r="C28" s="2">
        <v>26</v>
      </c>
      <c r="D28" s="2" t="s">
        <v>46</v>
      </c>
      <c r="E28" s="2" t="s">
        <v>85</v>
      </c>
      <c r="F28" s="2" t="s">
        <v>50</v>
      </c>
      <c r="G28" s="2" t="s">
        <v>86</v>
      </c>
      <c r="H28" s="2">
        <v>32</v>
      </c>
      <c r="I28" s="2">
        <v>39</v>
      </c>
      <c r="K28" s="2" t="s">
        <v>128</v>
      </c>
    </row>
    <row r="29" spans="1:11" x14ac:dyDescent="0.25">
      <c r="A29" s="2">
        <v>28</v>
      </c>
      <c r="B29" s="2" t="s">
        <v>39</v>
      </c>
      <c r="C29" s="2">
        <v>25</v>
      </c>
      <c r="D29" s="2" t="s">
        <v>89</v>
      </c>
      <c r="E29" s="2" t="s">
        <v>29</v>
      </c>
      <c r="F29" s="2" t="s">
        <v>21</v>
      </c>
      <c r="G29" s="2" t="s">
        <v>22</v>
      </c>
      <c r="H29" s="2">
        <v>20</v>
      </c>
      <c r="I29" s="2">
        <v>27</v>
      </c>
      <c r="J29" s="2" t="s">
        <v>128</v>
      </c>
    </row>
    <row r="30" spans="1:11" x14ac:dyDescent="0.25">
      <c r="A30" s="2">
        <v>29</v>
      </c>
      <c r="B30" s="2" t="s">
        <v>20</v>
      </c>
      <c r="C30" s="2">
        <v>19</v>
      </c>
      <c r="D30" s="2" t="s">
        <v>105</v>
      </c>
      <c r="E30" s="2" t="s">
        <v>41</v>
      </c>
      <c r="F30" s="2" t="s">
        <v>37</v>
      </c>
      <c r="G30" s="2" t="s">
        <v>42</v>
      </c>
      <c r="H30" s="2">
        <v>21</v>
      </c>
      <c r="I30" s="2">
        <v>28</v>
      </c>
      <c r="K30" s="2" t="s">
        <v>128</v>
      </c>
    </row>
    <row r="31" spans="1:11" x14ac:dyDescent="0.25">
      <c r="A31" s="2">
        <v>30</v>
      </c>
      <c r="B31" s="2" t="s">
        <v>42</v>
      </c>
      <c r="C31" s="2">
        <v>28</v>
      </c>
      <c r="D31" s="2" t="s">
        <v>41</v>
      </c>
      <c r="E31" s="2" t="s">
        <v>82</v>
      </c>
      <c r="F31" s="2" t="s">
        <v>32</v>
      </c>
      <c r="G31" s="2" t="s">
        <v>37</v>
      </c>
      <c r="H31" s="2">
        <v>16</v>
      </c>
      <c r="I31" s="2">
        <v>21</v>
      </c>
      <c r="J31" s="2" t="s">
        <v>128</v>
      </c>
    </row>
    <row r="32" spans="1:11" x14ac:dyDescent="0.25">
      <c r="A32" s="2">
        <v>31</v>
      </c>
      <c r="B32" s="2" t="s">
        <v>42</v>
      </c>
      <c r="C32" s="2">
        <v>28</v>
      </c>
      <c r="D32" s="2" t="s">
        <v>41</v>
      </c>
      <c r="E32" s="2" t="s">
        <v>82</v>
      </c>
      <c r="F32" s="2" t="s">
        <v>32</v>
      </c>
      <c r="G32" s="2" t="s">
        <v>16</v>
      </c>
      <c r="H32" s="2">
        <v>16</v>
      </c>
      <c r="I32" s="2">
        <v>17</v>
      </c>
      <c r="J32" s="2" t="s">
        <v>128</v>
      </c>
    </row>
    <row r="33" spans="1:11" x14ac:dyDescent="0.25">
      <c r="A33" s="2">
        <v>32</v>
      </c>
      <c r="B33" s="2" t="s">
        <v>37</v>
      </c>
      <c r="C33" s="2">
        <v>21</v>
      </c>
      <c r="D33" s="2" t="s">
        <v>36</v>
      </c>
      <c r="E33" s="2" t="s">
        <v>82</v>
      </c>
      <c r="F33" s="2" t="s">
        <v>35</v>
      </c>
      <c r="G33" s="2" t="s">
        <v>50</v>
      </c>
      <c r="H33" s="2">
        <v>24</v>
      </c>
      <c r="I33" s="2">
        <v>32</v>
      </c>
      <c r="J33" s="2" t="s">
        <v>128</v>
      </c>
    </row>
    <row r="34" spans="1:11" x14ac:dyDescent="0.25">
      <c r="A34" s="2">
        <v>33</v>
      </c>
      <c r="B34" s="2" t="s">
        <v>37</v>
      </c>
      <c r="C34" s="2">
        <v>21</v>
      </c>
      <c r="D34" s="2" t="s">
        <v>82</v>
      </c>
      <c r="E34" s="2" t="s">
        <v>105</v>
      </c>
      <c r="F34" s="2" t="s">
        <v>42</v>
      </c>
      <c r="G34" s="2" t="s">
        <v>20</v>
      </c>
      <c r="H34" s="2">
        <v>28</v>
      </c>
      <c r="I34" s="2">
        <v>19</v>
      </c>
      <c r="J34" s="2" t="s">
        <v>128</v>
      </c>
    </row>
    <row r="35" spans="1:11" x14ac:dyDescent="0.25">
      <c r="A35" s="2">
        <v>34</v>
      </c>
      <c r="B35" s="2" t="s">
        <v>37</v>
      </c>
      <c r="C35" s="2">
        <v>21</v>
      </c>
      <c r="D35" s="2" t="s">
        <v>82</v>
      </c>
      <c r="E35" s="2" t="s">
        <v>29</v>
      </c>
      <c r="F35" s="2" t="s">
        <v>42</v>
      </c>
      <c r="G35" s="2" t="s">
        <v>39</v>
      </c>
      <c r="H35" s="2">
        <v>28</v>
      </c>
      <c r="I35" s="2">
        <v>25</v>
      </c>
      <c r="J35" s="2" t="s">
        <v>128</v>
      </c>
    </row>
    <row r="36" spans="1:11" x14ac:dyDescent="0.25">
      <c r="A36" s="2">
        <v>35</v>
      </c>
      <c r="B36" s="2" t="s">
        <v>37</v>
      </c>
      <c r="C36" s="2">
        <v>21</v>
      </c>
      <c r="D36" s="2" t="s">
        <v>29</v>
      </c>
      <c r="E36" s="2" t="s">
        <v>105</v>
      </c>
      <c r="F36" s="2" t="s">
        <v>39</v>
      </c>
      <c r="G36" s="2" t="s">
        <v>20</v>
      </c>
      <c r="H36" s="2">
        <v>25</v>
      </c>
      <c r="I36" s="2">
        <v>19</v>
      </c>
      <c r="J36" s="2" t="s">
        <v>128</v>
      </c>
    </row>
    <row r="37" spans="1:11" x14ac:dyDescent="0.25">
      <c r="A37" s="2">
        <v>36</v>
      </c>
      <c r="B37" s="2" t="s">
        <v>35</v>
      </c>
      <c r="C37" s="2">
        <v>24</v>
      </c>
      <c r="D37" s="2" t="s">
        <v>80</v>
      </c>
      <c r="E37" s="2" t="s">
        <v>29</v>
      </c>
      <c r="F37" s="2" t="s">
        <v>49</v>
      </c>
      <c r="G37" s="2" t="s">
        <v>34</v>
      </c>
      <c r="H37" s="2">
        <v>31</v>
      </c>
      <c r="I37" s="2">
        <v>23</v>
      </c>
      <c r="J37" s="2" t="s">
        <v>128</v>
      </c>
    </row>
    <row r="38" spans="1:11" x14ac:dyDescent="0.25">
      <c r="A38" s="2">
        <v>37</v>
      </c>
      <c r="B38" s="2" t="s">
        <v>32</v>
      </c>
      <c r="C38" s="2">
        <v>16</v>
      </c>
      <c r="D38" s="2" t="s">
        <v>29</v>
      </c>
      <c r="E38" s="2" t="s">
        <v>111</v>
      </c>
      <c r="F38" s="2" t="s">
        <v>31</v>
      </c>
      <c r="G38" s="2" t="s">
        <v>25</v>
      </c>
      <c r="H38" s="2">
        <v>22</v>
      </c>
      <c r="I38" s="2">
        <v>8</v>
      </c>
      <c r="K38" s="2" t="s">
        <v>128</v>
      </c>
    </row>
    <row r="39" spans="1:11" x14ac:dyDescent="0.25">
      <c r="A39" s="2">
        <v>38</v>
      </c>
      <c r="B39" s="2" t="s">
        <v>32</v>
      </c>
      <c r="C39" s="2">
        <v>16</v>
      </c>
      <c r="D39" s="2" t="s">
        <v>29</v>
      </c>
      <c r="E39" s="2" t="s">
        <v>77</v>
      </c>
      <c r="F39" s="2" t="s">
        <v>31</v>
      </c>
      <c r="G39" s="2" t="s">
        <v>49</v>
      </c>
      <c r="H39" s="2">
        <v>22</v>
      </c>
      <c r="I39" s="2">
        <v>31</v>
      </c>
      <c r="K39" s="2" t="s">
        <v>128</v>
      </c>
    </row>
    <row r="40" spans="1:11" x14ac:dyDescent="0.25">
      <c r="A40" s="2">
        <v>39</v>
      </c>
      <c r="B40" s="2" t="s">
        <v>32</v>
      </c>
      <c r="C40" s="2">
        <v>16</v>
      </c>
      <c r="D40" s="2" t="s">
        <v>29</v>
      </c>
      <c r="E40" s="2" t="s">
        <v>77</v>
      </c>
      <c r="F40" s="2" t="s">
        <v>34</v>
      </c>
      <c r="G40" s="2" t="s">
        <v>49</v>
      </c>
      <c r="H40" s="2">
        <v>23</v>
      </c>
      <c r="I40" s="2">
        <v>31</v>
      </c>
      <c r="J40" s="2" t="s">
        <v>128</v>
      </c>
    </row>
    <row r="41" spans="1:11" x14ac:dyDescent="0.25">
      <c r="A41" s="2">
        <v>40</v>
      </c>
      <c r="B41" s="2" t="s">
        <v>32</v>
      </c>
      <c r="C41" s="2">
        <v>16</v>
      </c>
      <c r="D41" s="2" t="s">
        <v>77</v>
      </c>
      <c r="E41" s="2" t="s">
        <v>111</v>
      </c>
      <c r="F41" s="2" t="s">
        <v>49</v>
      </c>
      <c r="G41" s="2" t="s">
        <v>110</v>
      </c>
      <c r="H41" s="2">
        <v>31</v>
      </c>
      <c r="I41" s="2">
        <v>9</v>
      </c>
      <c r="J41" s="2" t="s">
        <v>128</v>
      </c>
    </row>
    <row r="42" spans="1:11" x14ac:dyDescent="0.25">
      <c r="A42" s="2">
        <v>41</v>
      </c>
      <c r="B42" s="2" t="s">
        <v>32</v>
      </c>
      <c r="C42" s="2">
        <v>16</v>
      </c>
      <c r="D42" s="2" t="s">
        <v>111</v>
      </c>
      <c r="E42" s="2" t="s">
        <v>77</v>
      </c>
      <c r="F42" s="2" t="s">
        <v>110</v>
      </c>
      <c r="G42" s="2" t="s">
        <v>26</v>
      </c>
      <c r="H42" s="2">
        <v>9</v>
      </c>
      <c r="I42" s="2">
        <v>10</v>
      </c>
      <c r="K42" s="2" t="s">
        <v>128</v>
      </c>
    </row>
    <row r="43" spans="1:11" x14ac:dyDescent="0.25">
      <c r="A43" s="2">
        <v>42</v>
      </c>
      <c r="B43" s="2" t="s">
        <v>32</v>
      </c>
      <c r="C43" s="2">
        <v>16</v>
      </c>
      <c r="D43" s="2" t="s">
        <v>77</v>
      </c>
      <c r="E43" s="2" t="s">
        <v>91</v>
      </c>
      <c r="F43" s="2" t="s">
        <v>26</v>
      </c>
      <c r="G43" s="2" t="s">
        <v>104</v>
      </c>
      <c r="H43" s="2">
        <v>10</v>
      </c>
      <c r="I43" s="2">
        <v>15</v>
      </c>
      <c r="K43" s="2" t="s">
        <v>128</v>
      </c>
    </row>
    <row r="44" spans="1:11" x14ac:dyDescent="0.25">
      <c r="A44" s="2">
        <v>43</v>
      </c>
      <c r="B44" s="2" t="s">
        <v>104</v>
      </c>
      <c r="C44" s="2">
        <v>15</v>
      </c>
      <c r="D44" s="2" t="s">
        <v>78</v>
      </c>
      <c r="E44" s="2" t="s">
        <v>91</v>
      </c>
      <c r="F44" s="2" t="s">
        <v>26</v>
      </c>
      <c r="G44" s="2" t="s">
        <v>32</v>
      </c>
      <c r="H44" s="2">
        <v>10</v>
      </c>
      <c r="I44" s="2">
        <v>16</v>
      </c>
      <c r="K44" s="2" t="s">
        <v>128</v>
      </c>
    </row>
    <row r="45" spans="1:11" x14ac:dyDescent="0.25">
      <c r="A45" s="2">
        <v>44</v>
      </c>
      <c r="B45" s="2" t="s">
        <v>104</v>
      </c>
      <c r="C45" s="2">
        <v>15</v>
      </c>
      <c r="D45" s="2" t="s">
        <v>78</v>
      </c>
      <c r="E45" s="2" t="s">
        <v>91</v>
      </c>
      <c r="F45" s="2" t="s">
        <v>34</v>
      </c>
      <c r="G45" s="2" t="s">
        <v>16</v>
      </c>
      <c r="H45" s="2">
        <v>23</v>
      </c>
      <c r="I45" s="2">
        <v>17</v>
      </c>
      <c r="J45" s="2" t="s">
        <v>128</v>
      </c>
    </row>
    <row r="46" spans="1:11" x14ac:dyDescent="0.25">
      <c r="A46" s="2">
        <v>44</v>
      </c>
      <c r="B46" s="2" t="s">
        <v>16</v>
      </c>
      <c r="C46" s="2">
        <v>17</v>
      </c>
      <c r="D46" s="2" t="s">
        <v>93</v>
      </c>
      <c r="E46" s="2" t="s">
        <v>82</v>
      </c>
      <c r="F46" s="2" t="s">
        <v>26</v>
      </c>
      <c r="G46" s="2" t="s">
        <v>14</v>
      </c>
      <c r="H46" s="2">
        <v>10</v>
      </c>
      <c r="I46" s="2">
        <v>40</v>
      </c>
      <c r="J46" s="2" t="s">
        <v>128</v>
      </c>
    </row>
    <row r="47" spans="1:11" x14ac:dyDescent="0.25">
      <c r="A47" s="2">
        <v>45</v>
      </c>
      <c r="B47" s="2" t="s">
        <v>16</v>
      </c>
      <c r="C47" s="2">
        <v>17</v>
      </c>
      <c r="D47" s="2" t="s">
        <v>91</v>
      </c>
      <c r="E47" s="2" t="s">
        <v>82</v>
      </c>
      <c r="F47" s="2" t="s">
        <v>104</v>
      </c>
      <c r="G47" s="2" t="s">
        <v>14</v>
      </c>
      <c r="H47" s="2">
        <v>15</v>
      </c>
      <c r="I47" s="2">
        <v>40</v>
      </c>
      <c r="J47" s="2" t="s">
        <v>128</v>
      </c>
    </row>
    <row r="48" spans="1:11" x14ac:dyDescent="0.25">
      <c r="A48" s="2">
        <v>46</v>
      </c>
      <c r="B48" s="2" t="s">
        <v>16</v>
      </c>
      <c r="C48" s="2">
        <v>17</v>
      </c>
      <c r="D48" s="2" t="s">
        <v>91</v>
      </c>
      <c r="E48" s="2" t="s">
        <v>93</v>
      </c>
      <c r="F48" s="2" t="s">
        <v>104</v>
      </c>
      <c r="G48" s="2" t="s">
        <v>26</v>
      </c>
      <c r="H48" s="2">
        <v>15</v>
      </c>
      <c r="I48" s="2">
        <v>10</v>
      </c>
      <c r="K48" s="2" t="s">
        <v>128</v>
      </c>
    </row>
    <row r="49" spans="1:11" x14ac:dyDescent="0.25">
      <c r="A49" s="2">
        <v>47</v>
      </c>
      <c r="B49" s="2" t="s">
        <v>26</v>
      </c>
      <c r="C49" s="2">
        <v>10</v>
      </c>
      <c r="D49" s="2" t="s">
        <v>78</v>
      </c>
      <c r="E49" s="2" t="s">
        <v>93</v>
      </c>
      <c r="F49" s="2" t="s">
        <v>104</v>
      </c>
      <c r="G49" s="2" t="s">
        <v>16</v>
      </c>
      <c r="H49" s="2">
        <v>15</v>
      </c>
      <c r="I49" s="2">
        <v>17</v>
      </c>
      <c r="K49" s="2" t="s">
        <v>128</v>
      </c>
    </row>
    <row r="50" spans="1:11" x14ac:dyDescent="0.25">
      <c r="A50" s="2">
        <v>48</v>
      </c>
      <c r="B50" s="2" t="s">
        <v>26</v>
      </c>
      <c r="C50" s="2">
        <v>10</v>
      </c>
      <c r="D50" s="2" t="s">
        <v>78</v>
      </c>
      <c r="E50" s="2" t="s">
        <v>23</v>
      </c>
      <c r="F50" s="2" t="s">
        <v>104</v>
      </c>
      <c r="G50" s="2" t="s">
        <v>25</v>
      </c>
      <c r="H50" s="2">
        <v>15</v>
      </c>
      <c r="I50" s="2">
        <v>8</v>
      </c>
      <c r="K50" s="2" t="s">
        <v>128</v>
      </c>
    </row>
    <row r="51" spans="1:11" x14ac:dyDescent="0.25">
      <c r="A51" s="2">
        <v>49</v>
      </c>
      <c r="B51" s="2" t="s">
        <v>26</v>
      </c>
      <c r="C51" s="2">
        <v>10</v>
      </c>
      <c r="D51" s="2" t="s">
        <v>78</v>
      </c>
      <c r="E51" s="2" t="s">
        <v>77</v>
      </c>
      <c r="F51" s="2" t="s">
        <v>104</v>
      </c>
      <c r="G51" s="2" t="s">
        <v>32</v>
      </c>
      <c r="H51" s="2">
        <v>15</v>
      </c>
      <c r="I51" s="2">
        <v>16</v>
      </c>
      <c r="K51" s="2" t="s">
        <v>128</v>
      </c>
    </row>
    <row r="52" spans="1:11" x14ac:dyDescent="0.25">
      <c r="A52" s="2">
        <v>50</v>
      </c>
      <c r="B52" s="2" t="s">
        <v>14</v>
      </c>
      <c r="C52" s="2">
        <v>40</v>
      </c>
      <c r="D52" s="2" t="s">
        <v>23</v>
      </c>
      <c r="E52" s="2" t="s">
        <v>139</v>
      </c>
      <c r="F52" s="2" t="s">
        <v>26</v>
      </c>
      <c r="G52" s="2" t="s">
        <v>182</v>
      </c>
      <c r="H52" s="2">
        <v>10</v>
      </c>
      <c r="I52" s="2">
        <v>14</v>
      </c>
      <c r="K52" s="2" t="s">
        <v>128</v>
      </c>
    </row>
  </sheetData>
  <mergeCells count="4">
    <mergeCell ref="M2:U2"/>
    <mergeCell ref="M3:U3"/>
    <mergeCell ref="M4:U4"/>
    <mergeCell ref="M5:U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基本线路信息</vt:lpstr>
      <vt:lpstr>城市编号信息</vt:lpstr>
      <vt:lpstr>线路信息-单向版本</vt:lpstr>
      <vt:lpstr>线路信息-双向版本</vt:lpstr>
      <vt:lpstr>城市客流估算模型</vt:lpstr>
      <vt:lpstr>换向运行和无法跨线的信息图</vt:lpstr>
      <vt:lpstr>城市编号信息!提取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张思成</dc:creator>
  <cp:lastModifiedBy>张思成</cp:lastModifiedBy>
  <dcterms:created xsi:type="dcterms:W3CDTF">2022-05-04T13:54:06Z</dcterms:created>
  <dcterms:modified xsi:type="dcterms:W3CDTF">2022-05-15T10:38:21Z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bf7b1b72</vt:lpwstr>
  </property>
</Properties>
</file>