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大四下学习资料\运筹优化与最优决策\大作业\"/>
    </mc:Choice>
  </mc:AlternateContent>
  <xr:revisionPtr revIDLastSave="0" documentId="13_ncr:1_{CA98B756-0A4C-4E00-B96F-9321F2840E87}" xr6:coauthVersionLast="47" xr6:coauthVersionMax="47" xr10:uidLastSave="{00000000-0000-0000-0000-000000000000}"/>
  <bookViews>
    <workbookView xWindow="5650" yWindow="470" windowWidth="10130" windowHeight="13930" xr2:uid="{00000000-000D-0000-FFFF-FFFF00000000}"/>
  </bookViews>
  <sheets>
    <sheet name="INPUT &amp; OUTPUT" sheetId="5" r:id="rId1"/>
    <sheet name="线路信息" sheetId="2" r:id="rId2"/>
    <sheet name="无法跨线LIST" sheetId="3" r:id="rId3"/>
    <sheet name="需要换向LIST" sheetId="4" r:id="rId4"/>
  </sheets>
  <definedNames>
    <definedName name="_xlnm._FilterDatabase" localSheetId="1" hidden="1">线路信息!$C$2:$Y$144</definedName>
    <definedName name="solver_adj" localSheetId="1" hidden="1">线路信息!$C$3:$C$144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线路信息!$W$12</definedName>
    <definedName name="solver_lhs2" localSheetId="1" hidden="1">线路信息!$W$13</definedName>
    <definedName name="solver_lhs3" localSheetId="1" hidden="1">线路信息!$W$15</definedName>
    <definedName name="solver_lhs4" localSheetId="1" hidden="1">线路信息!$M$3:$M$144</definedName>
    <definedName name="solver_lhs5" localSheetId="1" hidden="1">线路信息!$C$3:$C$144</definedName>
    <definedName name="solver_lhs6" localSheetId="1" hidden="1">线路信息!$S$3:$S$46</definedName>
    <definedName name="solver_lhs7" localSheetId="1" hidden="1">线路信息!$S$3:$T$46</definedName>
    <definedName name="solver_lhs8" localSheetId="1" hidden="1">线路信息!$X$12</definedName>
    <definedName name="solver_lhs9" localSheetId="1" hidden="1">线路信息!$X$13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9</definedName>
    <definedName name="solver_nwt" localSheetId="1" hidden="1">1</definedName>
    <definedName name="solver_opt" localSheetId="1" hidden="1">线路信息!$Y$9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1</definedName>
    <definedName name="solver_rel4" localSheetId="1" hidden="1">1</definedName>
    <definedName name="solver_rel5" localSheetId="1" hidden="1">5</definedName>
    <definedName name="solver_rel6" localSheetId="1" hidden="1">2</definedName>
    <definedName name="solver_rel7" localSheetId="1" hidden="1">1</definedName>
    <definedName name="solver_rel8" localSheetId="1" hidden="1">2</definedName>
    <definedName name="solver_rel9" localSheetId="1" hidden="1">2</definedName>
    <definedName name="solver_rhs1" localSheetId="1" hidden="1">0</definedName>
    <definedName name="solver_rhs2" localSheetId="1" hidden="1">1</definedName>
    <definedName name="solver_rhs3" localSheetId="1" hidden="1">1</definedName>
    <definedName name="solver_rhs4" localSheetId="1" hidden="1">线路信息!$N$3:$N$144</definedName>
    <definedName name="solver_rhs5" localSheetId="1" hidden="1">"二进制"</definedName>
    <definedName name="solver_rhs6" localSheetId="1" hidden="1">线路信息!$T$3:$T$46</definedName>
    <definedName name="solver_rhs7" localSheetId="1" hidden="1">1</definedName>
    <definedName name="solver_rhs8" localSheetId="1" hidden="1">1</definedName>
    <definedName name="solver_rhs9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" i="2" l="1"/>
  <c r="X5" i="2"/>
  <c r="W5" i="2"/>
  <c r="V5" i="2"/>
  <c r="C13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D12" i="5"/>
  <c r="C14" i="5" s="1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D10" i="5"/>
  <c r="C10" i="5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3" i="2"/>
  <c r="J14" i="2"/>
  <c r="E10" i="5" l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AY10" i="5" s="1"/>
  <c r="AZ10" i="5" s="1"/>
  <c r="BA10" i="5" s="1"/>
  <c r="BB10" i="5" s="1"/>
  <c r="BC10" i="5" s="1"/>
  <c r="BD10" i="5" s="1"/>
  <c r="BE10" i="5" s="1"/>
  <c r="BF10" i="5" s="1"/>
  <c r="BG10" i="5" s="1"/>
  <c r="BH10" i="5" s="1"/>
  <c r="BI10" i="5" s="1"/>
  <c r="BJ10" i="5" s="1"/>
  <c r="BK10" i="5" s="1"/>
  <c r="BL10" i="5" s="1"/>
  <c r="BM10" i="5" s="1"/>
  <c r="BN10" i="5" s="1"/>
  <c r="BO10" i="5" s="1"/>
  <c r="BP10" i="5" s="1"/>
  <c r="BQ10" i="5" s="1"/>
  <c r="BR10" i="5" s="1"/>
  <c r="BS10" i="5" s="1"/>
  <c r="BT10" i="5" s="1"/>
  <c r="BU10" i="5" s="1"/>
  <c r="BV10" i="5" s="1"/>
  <c r="BW10" i="5" s="1"/>
  <c r="W12" i="2" l="1"/>
  <c r="X12" i="2"/>
  <c r="K25" i="4" l="1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J144" i="2"/>
  <c r="K144" i="2" s="1"/>
  <c r="L144" i="2" s="1"/>
  <c r="J143" i="2"/>
  <c r="K143" i="2" s="1"/>
  <c r="J142" i="2"/>
  <c r="K142" i="2" s="1"/>
  <c r="J141" i="2"/>
  <c r="K141" i="2" s="1"/>
  <c r="J140" i="2"/>
  <c r="K140" i="2" s="1"/>
  <c r="J139" i="2"/>
  <c r="K139" i="2" s="1"/>
  <c r="L139" i="2" s="1"/>
  <c r="J138" i="2"/>
  <c r="K138" i="2" s="1"/>
  <c r="J137" i="2"/>
  <c r="K137" i="2" s="1"/>
  <c r="M137" i="2" s="1"/>
  <c r="J136" i="2"/>
  <c r="K136" i="2" s="1"/>
  <c r="J135" i="2"/>
  <c r="K135" i="2" s="1"/>
  <c r="J134" i="2"/>
  <c r="K134" i="2" s="1"/>
  <c r="J133" i="2"/>
  <c r="K133" i="2" s="1"/>
  <c r="M133" i="2" s="1"/>
  <c r="J132" i="2"/>
  <c r="K132" i="2" s="1"/>
  <c r="J131" i="2"/>
  <c r="K131" i="2" s="1"/>
  <c r="L131" i="2" s="1"/>
  <c r="N131" i="2" s="1"/>
  <c r="J130" i="2"/>
  <c r="K130" i="2" s="1"/>
  <c r="J129" i="2"/>
  <c r="K129" i="2" s="1"/>
  <c r="M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L123" i="2" s="1"/>
  <c r="J122" i="2"/>
  <c r="K122" i="2" s="1"/>
  <c r="J121" i="2"/>
  <c r="K121" i="2" s="1"/>
  <c r="M121" i="2" s="1"/>
  <c r="J120" i="2"/>
  <c r="K120" i="2" s="1"/>
  <c r="J119" i="2"/>
  <c r="K119" i="2" s="1"/>
  <c r="J118" i="2"/>
  <c r="K118" i="2" s="1"/>
  <c r="J117" i="2"/>
  <c r="K117" i="2" s="1"/>
  <c r="M117" i="2" s="1"/>
  <c r="J116" i="2"/>
  <c r="K116" i="2" s="1"/>
  <c r="J115" i="2"/>
  <c r="K115" i="2" s="1"/>
  <c r="L115" i="2" s="1"/>
  <c r="N115" i="2" s="1"/>
  <c r="J114" i="2"/>
  <c r="K114" i="2" s="1"/>
  <c r="J113" i="2"/>
  <c r="K113" i="2" s="1"/>
  <c r="M113" i="2" s="1"/>
  <c r="J112" i="2"/>
  <c r="K112" i="2" s="1"/>
  <c r="L112" i="2" s="1"/>
  <c r="J111" i="2"/>
  <c r="K111" i="2" s="1"/>
  <c r="J110" i="2"/>
  <c r="K110" i="2" s="1"/>
  <c r="J109" i="2"/>
  <c r="K109" i="2" s="1"/>
  <c r="J108" i="2"/>
  <c r="K108" i="2" s="1"/>
  <c r="J107" i="2"/>
  <c r="K107" i="2" s="1"/>
  <c r="L107" i="2" s="1"/>
  <c r="J106" i="2"/>
  <c r="K106" i="2" s="1"/>
  <c r="J105" i="2"/>
  <c r="K105" i="2" s="1"/>
  <c r="J104" i="2"/>
  <c r="K104" i="2" s="1"/>
  <c r="L104" i="2" s="1"/>
  <c r="J103" i="2"/>
  <c r="K103" i="2" s="1"/>
  <c r="J102" i="2"/>
  <c r="K102" i="2" s="1"/>
  <c r="J101" i="2"/>
  <c r="K101" i="2" s="1"/>
  <c r="J100" i="2"/>
  <c r="K100" i="2" s="1"/>
  <c r="J99" i="2"/>
  <c r="K99" i="2" s="1"/>
  <c r="L99" i="2" s="1"/>
  <c r="N99" i="2" s="1"/>
  <c r="J98" i="2"/>
  <c r="K98" i="2" s="1"/>
  <c r="J97" i="2"/>
  <c r="K97" i="2" s="1"/>
  <c r="J96" i="2"/>
  <c r="K96" i="2" s="1"/>
  <c r="L96" i="2" s="1"/>
  <c r="J95" i="2"/>
  <c r="K95" i="2" s="1"/>
  <c r="J94" i="2"/>
  <c r="K94" i="2" s="1"/>
  <c r="J93" i="2"/>
  <c r="K93" i="2" s="1"/>
  <c r="J92" i="2"/>
  <c r="K92" i="2" s="1"/>
  <c r="J91" i="2"/>
  <c r="K91" i="2" s="1"/>
  <c r="L91" i="2" s="1"/>
  <c r="O91" i="2" s="1"/>
  <c r="J90" i="2"/>
  <c r="K90" i="2" s="1"/>
  <c r="J89" i="2"/>
  <c r="K89" i="2" s="1"/>
  <c r="J88" i="2"/>
  <c r="K88" i="2" s="1"/>
  <c r="L88" i="2" s="1"/>
  <c r="J87" i="2"/>
  <c r="K87" i="2" s="1"/>
  <c r="J86" i="2"/>
  <c r="K86" i="2" s="1"/>
  <c r="J85" i="2"/>
  <c r="K85" i="2" s="1"/>
  <c r="J84" i="2"/>
  <c r="K84" i="2" s="1"/>
  <c r="J83" i="2"/>
  <c r="K83" i="2" s="1"/>
  <c r="L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M77" i="2" s="1"/>
  <c r="J76" i="2"/>
  <c r="K76" i="2" s="1"/>
  <c r="J75" i="2"/>
  <c r="K75" i="2" s="1"/>
  <c r="L75" i="2" s="1"/>
  <c r="J74" i="2"/>
  <c r="K74" i="2" s="1"/>
  <c r="J73" i="2"/>
  <c r="K73" i="2" s="1"/>
  <c r="L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L67" i="2" s="1"/>
  <c r="J66" i="2"/>
  <c r="K66" i="2" s="1"/>
  <c r="J65" i="2"/>
  <c r="K65" i="2" s="1"/>
  <c r="L65" i="2" s="1"/>
  <c r="J64" i="2"/>
  <c r="K64" i="2" s="1"/>
  <c r="J63" i="2"/>
  <c r="K63" i="2" s="1"/>
  <c r="J62" i="2"/>
  <c r="K62" i="2" s="1"/>
  <c r="J61" i="2"/>
  <c r="K61" i="2" s="1"/>
  <c r="M61" i="2" s="1"/>
  <c r="J60" i="2"/>
  <c r="K60" i="2" s="1"/>
  <c r="J59" i="2"/>
  <c r="K59" i="2" s="1"/>
  <c r="L59" i="2" s="1"/>
  <c r="N59" i="2" s="1"/>
  <c r="J58" i="2"/>
  <c r="K58" i="2" s="1"/>
  <c r="J57" i="2"/>
  <c r="K57" i="2" s="1"/>
  <c r="J56" i="2"/>
  <c r="K56" i="2" s="1"/>
  <c r="L56" i="2" s="1"/>
  <c r="J55" i="2"/>
  <c r="K55" i="2" s="1"/>
  <c r="J54" i="2"/>
  <c r="K54" i="2" s="1"/>
  <c r="J53" i="2"/>
  <c r="K53" i="2" s="1"/>
  <c r="J52" i="2"/>
  <c r="K52" i="2" s="1"/>
  <c r="J51" i="2"/>
  <c r="K51" i="2" s="1"/>
  <c r="L51" i="2" s="1"/>
  <c r="J50" i="2"/>
  <c r="K50" i="2" s="1"/>
  <c r="J49" i="2"/>
  <c r="K49" i="2" s="1"/>
  <c r="J48" i="2"/>
  <c r="K48" i="2" s="1"/>
  <c r="J47" i="2"/>
  <c r="K47" i="2" s="1"/>
  <c r="T46" i="2"/>
  <c r="S46" i="2"/>
  <c r="J46" i="2"/>
  <c r="K46" i="2" s="1"/>
  <c r="L46" i="2" s="1"/>
  <c r="T45" i="2"/>
  <c r="S45" i="2"/>
  <c r="J45" i="2"/>
  <c r="K45" i="2" s="1"/>
  <c r="M45" i="2" s="1"/>
  <c r="T44" i="2"/>
  <c r="S44" i="2"/>
  <c r="J44" i="2"/>
  <c r="K44" i="2" s="1"/>
  <c r="L44" i="2" s="1"/>
  <c r="T43" i="2"/>
  <c r="S43" i="2"/>
  <c r="J43" i="2"/>
  <c r="K43" i="2" s="1"/>
  <c r="T42" i="2"/>
  <c r="S42" i="2"/>
  <c r="J42" i="2"/>
  <c r="K42" i="2" s="1"/>
  <c r="T41" i="2"/>
  <c r="S41" i="2"/>
  <c r="J41" i="2"/>
  <c r="K41" i="2" s="1"/>
  <c r="T40" i="2"/>
  <c r="S40" i="2"/>
  <c r="J40" i="2"/>
  <c r="K40" i="2" s="1"/>
  <c r="T39" i="2"/>
  <c r="S39" i="2"/>
  <c r="J39" i="2"/>
  <c r="K39" i="2" s="1"/>
  <c r="T38" i="2"/>
  <c r="S38" i="2"/>
  <c r="J38" i="2"/>
  <c r="K38" i="2" s="1"/>
  <c r="L38" i="2" s="1"/>
  <c r="T37" i="2"/>
  <c r="S37" i="2"/>
  <c r="J37" i="2"/>
  <c r="K37" i="2" s="1"/>
  <c r="M37" i="2" s="1"/>
  <c r="T36" i="2"/>
  <c r="S36" i="2"/>
  <c r="J36" i="2"/>
  <c r="K36" i="2" s="1"/>
  <c r="L36" i="2" s="1"/>
  <c r="O36" i="2" s="1"/>
  <c r="T35" i="2"/>
  <c r="S35" i="2"/>
  <c r="J35" i="2"/>
  <c r="K35" i="2" s="1"/>
  <c r="T34" i="2"/>
  <c r="S34" i="2"/>
  <c r="J34" i="2"/>
  <c r="K34" i="2" s="1"/>
  <c r="M34" i="2" s="1"/>
  <c r="T33" i="2"/>
  <c r="S33" i="2"/>
  <c r="J33" i="2"/>
  <c r="K33" i="2" s="1"/>
  <c r="T32" i="2"/>
  <c r="S32" i="2"/>
  <c r="J32" i="2"/>
  <c r="K32" i="2" s="1"/>
  <c r="T31" i="2"/>
  <c r="S31" i="2"/>
  <c r="J31" i="2"/>
  <c r="K31" i="2" s="1"/>
  <c r="L31" i="2" s="1"/>
  <c r="T30" i="2"/>
  <c r="S30" i="2"/>
  <c r="J30" i="2"/>
  <c r="K30" i="2" s="1"/>
  <c r="T29" i="2"/>
  <c r="S29" i="2"/>
  <c r="J29" i="2"/>
  <c r="K29" i="2" s="1"/>
  <c r="T28" i="2"/>
  <c r="S28" i="2"/>
  <c r="J28" i="2"/>
  <c r="K28" i="2" s="1"/>
  <c r="T27" i="2"/>
  <c r="S27" i="2"/>
  <c r="J27" i="2"/>
  <c r="K27" i="2" s="1"/>
  <c r="T26" i="2"/>
  <c r="S26" i="2"/>
  <c r="J26" i="2"/>
  <c r="K26" i="2" s="1"/>
  <c r="M26" i="2" s="1"/>
  <c r="T25" i="2"/>
  <c r="S25" i="2"/>
  <c r="J25" i="2"/>
  <c r="K25" i="2" s="1"/>
  <c r="L25" i="2" s="1"/>
  <c r="T24" i="2"/>
  <c r="S24" i="2"/>
  <c r="J24" i="2"/>
  <c r="K24" i="2" s="1"/>
  <c r="T23" i="2"/>
  <c r="S23" i="2"/>
  <c r="J23" i="2"/>
  <c r="K23" i="2" s="1"/>
  <c r="T22" i="2"/>
  <c r="S22" i="2"/>
  <c r="J22" i="2"/>
  <c r="K22" i="2" s="1"/>
  <c r="T21" i="2"/>
  <c r="S21" i="2"/>
  <c r="J21" i="2"/>
  <c r="K21" i="2" s="1"/>
  <c r="L21" i="2" s="1"/>
  <c r="T20" i="2"/>
  <c r="S20" i="2"/>
  <c r="J20" i="2"/>
  <c r="K20" i="2" s="1"/>
  <c r="T19" i="2"/>
  <c r="S19" i="2"/>
  <c r="J19" i="2"/>
  <c r="K19" i="2" s="1"/>
  <c r="T18" i="2"/>
  <c r="S18" i="2"/>
  <c r="J18" i="2"/>
  <c r="K18" i="2" s="1"/>
  <c r="M18" i="2" s="1"/>
  <c r="T17" i="2"/>
  <c r="S17" i="2"/>
  <c r="J17" i="2"/>
  <c r="K17" i="2" s="1"/>
  <c r="T16" i="2"/>
  <c r="S16" i="2"/>
  <c r="J16" i="2"/>
  <c r="K16" i="2" s="1"/>
  <c r="T15" i="2"/>
  <c r="S15" i="2"/>
  <c r="X13" i="2"/>
  <c r="W13" i="2"/>
  <c r="J15" i="2"/>
  <c r="K15" i="2" s="1"/>
  <c r="T14" i="2"/>
  <c r="S14" i="2"/>
  <c r="K14" i="2"/>
  <c r="T13" i="2"/>
  <c r="S13" i="2"/>
  <c r="J13" i="2"/>
  <c r="K13" i="2" s="1"/>
  <c r="T12" i="2"/>
  <c r="S12" i="2"/>
  <c r="J12" i="2"/>
  <c r="K12" i="2" s="1"/>
  <c r="T11" i="2"/>
  <c r="S11" i="2"/>
  <c r="J11" i="2"/>
  <c r="K11" i="2" s="1"/>
  <c r="T10" i="2"/>
  <c r="S10" i="2"/>
  <c r="J10" i="2"/>
  <c r="K10" i="2" s="1"/>
  <c r="L10" i="2" s="1"/>
  <c r="T9" i="2"/>
  <c r="S9" i="2"/>
  <c r="J9" i="2"/>
  <c r="K9" i="2" s="1"/>
  <c r="T8" i="2"/>
  <c r="S8" i="2"/>
  <c r="J8" i="2"/>
  <c r="K8" i="2" s="1"/>
  <c r="M8" i="2" s="1"/>
  <c r="T7" i="2"/>
  <c r="S7" i="2"/>
  <c r="J7" i="2"/>
  <c r="K7" i="2" s="1"/>
  <c r="T6" i="2"/>
  <c r="S6" i="2"/>
  <c r="J6" i="2"/>
  <c r="K6" i="2" s="1"/>
  <c r="T5" i="2"/>
  <c r="S5" i="2"/>
  <c r="J5" i="2"/>
  <c r="K5" i="2" s="1"/>
  <c r="T4" i="2"/>
  <c r="S4" i="2"/>
  <c r="J4" i="2"/>
  <c r="K4" i="2" s="1"/>
  <c r="M4" i="2" s="1"/>
  <c r="T3" i="2"/>
  <c r="S3" i="2"/>
  <c r="Y3" i="2"/>
  <c r="X3" i="2"/>
  <c r="V3" i="2"/>
  <c r="J3" i="2"/>
  <c r="K3" i="2" s="1"/>
  <c r="L3" i="2" s="1"/>
  <c r="M104" i="2" l="1"/>
  <c r="N75" i="2"/>
  <c r="O75" i="2"/>
  <c r="L72" i="2"/>
  <c r="M72" i="2"/>
  <c r="M93" i="2"/>
  <c r="L93" i="2"/>
  <c r="O93" i="2" s="1"/>
  <c r="P93" i="2" s="1"/>
  <c r="M46" i="2"/>
  <c r="M73" i="2"/>
  <c r="L37" i="2"/>
  <c r="L45" i="2"/>
  <c r="M112" i="2"/>
  <c r="L61" i="2"/>
  <c r="O61" i="2" s="1"/>
  <c r="P61" i="2" s="1"/>
  <c r="L57" i="2"/>
  <c r="O57" i="2" s="1"/>
  <c r="M57" i="2"/>
  <c r="L136" i="2"/>
  <c r="N136" i="2" s="1"/>
  <c r="M136" i="2"/>
  <c r="M109" i="2"/>
  <c r="L109" i="2"/>
  <c r="O109" i="2" s="1"/>
  <c r="L14" i="2"/>
  <c r="O14" i="2" s="1"/>
  <c r="M14" i="2"/>
  <c r="M42" i="2"/>
  <c r="L42" i="2"/>
  <c r="O42" i="2" s="1"/>
  <c r="M53" i="2"/>
  <c r="L53" i="2"/>
  <c r="O53" i="2" s="1"/>
  <c r="M97" i="2"/>
  <c r="L97" i="2"/>
  <c r="N51" i="2"/>
  <c r="O51" i="2"/>
  <c r="M125" i="2"/>
  <c r="L125" i="2"/>
  <c r="O125" i="2" s="1"/>
  <c r="P125" i="2" s="1"/>
  <c r="N83" i="2"/>
  <c r="O83" i="2"/>
  <c r="L80" i="2"/>
  <c r="M80" i="2"/>
  <c r="M105" i="2"/>
  <c r="L105" i="2"/>
  <c r="O105" i="2" s="1"/>
  <c r="P105" i="2" s="1"/>
  <c r="M23" i="2"/>
  <c r="L23" i="2"/>
  <c r="L64" i="2"/>
  <c r="N64" i="2" s="1"/>
  <c r="M64" i="2"/>
  <c r="L7" i="2"/>
  <c r="M7" i="2"/>
  <c r="L48" i="2"/>
  <c r="M48" i="2"/>
  <c r="L81" i="2"/>
  <c r="M81" i="2"/>
  <c r="M101" i="2"/>
  <c r="L101" i="2"/>
  <c r="O44" i="2"/>
  <c r="N44" i="2"/>
  <c r="M69" i="2"/>
  <c r="L69" i="2"/>
  <c r="O69" i="2" s="1"/>
  <c r="M85" i="2"/>
  <c r="L85" i="2"/>
  <c r="O85" i="2" s="1"/>
  <c r="L49" i="2"/>
  <c r="O49" i="2" s="1"/>
  <c r="M49" i="2"/>
  <c r="N67" i="2"/>
  <c r="O67" i="2"/>
  <c r="L89" i="2"/>
  <c r="O89" i="2" s="1"/>
  <c r="M89" i="2"/>
  <c r="N107" i="2"/>
  <c r="O107" i="2"/>
  <c r="L120" i="2"/>
  <c r="N120" i="2" s="1"/>
  <c r="M120" i="2"/>
  <c r="L128" i="2"/>
  <c r="M128" i="2"/>
  <c r="O59" i="2"/>
  <c r="M144" i="2"/>
  <c r="L113" i="2"/>
  <c r="M56" i="2"/>
  <c r="M88" i="2"/>
  <c r="L77" i="2"/>
  <c r="O77" i="2" s="1"/>
  <c r="P77" i="2" s="1"/>
  <c r="L117" i="2"/>
  <c r="O117" i="2" s="1"/>
  <c r="P117" i="2" s="1"/>
  <c r="O139" i="2"/>
  <c r="L34" i="2"/>
  <c r="O34" i="2" s="1"/>
  <c r="P34" i="2" s="1"/>
  <c r="N36" i="2"/>
  <c r="M38" i="2"/>
  <c r="M65" i="2"/>
  <c r="L133" i="2"/>
  <c r="O133" i="2" s="1"/>
  <c r="P133" i="2" s="1"/>
  <c r="L137" i="2"/>
  <c r="O137" i="2" s="1"/>
  <c r="P137" i="2" s="1"/>
  <c r="M25" i="2"/>
  <c r="L129" i="2"/>
  <c r="N129" i="2" s="1"/>
  <c r="O25" i="2"/>
  <c r="N25" i="2"/>
  <c r="L19" i="2"/>
  <c r="M19" i="2"/>
  <c r="M30" i="2"/>
  <c r="L30" i="2"/>
  <c r="L5" i="2"/>
  <c r="M5" i="2"/>
  <c r="L11" i="2"/>
  <c r="M11" i="2"/>
  <c r="M15" i="2"/>
  <c r="L15" i="2"/>
  <c r="L17" i="2"/>
  <c r="M17" i="2"/>
  <c r="L9" i="2"/>
  <c r="M9" i="2"/>
  <c r="L22" i="2"/>
  <c r="M22" i="2"/>
  <c r="M28" i="2"/>
  <c r="L28" i="2"/>
  <c r="M20" i="2"/>
  <c r="L20" i="2"/>
  <c r="L24" i="2"/>
  <c r="M24" i="2"/>
  <c r="O3" i="2"/>
  <c r="N3" i="2"/>
  <c r="M13" i="2"/>
  <c r="L13" i="2"/>
  <c r="O21" i="2"/>
  <c r="N21" i="2"/>
  <c r="L27" i="2"/>
  <c r="M27" i="2"/>
  <c r="L6" i="2"/>
  <c r="M6" i="2"/>
  <c r="L12" i="2"/>
  <c r="M12" i="2"/>
  <c r="M29" i="2"/>
  <c r="L29" i="2"/>
  <c r="O10" i="2"/>
  <c r="N10" i="2"/>
  <c r="L16" i="2"/>
  <c r="M16" i="2"/>
  <c r="L4" i="2"/>
  <c r="L8" i="2"/>
  <c r="L18" i="2"/>
  <c r="L26" i="2"/>
  <c r="L33" i="2"/>
  <c r="M33" i="2"/>
  <c r="N46" i="2"/>
  <c r="O46" i="2"/>
  <c r="O73" i="2"/>
  <c r="P73" i="2" s="1"/>
  <c r="N73" i="2"/>
  <c r="L100" i="2"/>
  <c r="M100" i="2"/>
  <c r="N104" i="2"/>
  <c r="O104" i="2"/>
  <c r="P104" i="2" s="1"/>
  <c r="M118" i="2"/>
  <c r="L118" i="2"/>
  <c r="L122" i="2"/>
  <c r="M122" i="2"/>
  <c r="N144" i="2"/>
  <c r="O144" i="2"/>
  <c r="L74" i="2"/>
  <c r="M74" i="2"/>
  <c r="L87" i="2"/>
  <c r="M87" i="2"/>
  <c r="L90" i="2"/>
  <c r="M90" i="2"/>
  <c r="L140" i="2"/>
  <c r="M140" i="2"/>
  <c r="M3" i="2"/>
  <c r="M10" i="2"/>
  <c r="M21" i="2"/>
  <c r="L35" i="2"/>
  <c r="M35" i="2"/>
  <c r="L41" i="2"/>
  <c r="M41" i="2"/>
  <c r="L52" i="2"/>
  <c r="M52" i="2"/>
  <c r="L68" i="2"/>
  <c r="M68" i="2"/>
  <c r="L84" i="2"/>
  <c r="M84" i="2"/>
  <c r="O97" i="2"/>
  <c r="P97" i="2" s="1"/>
  <c r="N97" i="2"/>
  <c r="L108" i="2"/>
  <c r="M108" i="2"/>
  <c r="N112" i="2"/>
  <c r="O112" i="2"/>
  <c r="P112" i="2" s="1"/>
  <c r="O115" i="2"/>
  <c r="L119" i="2"/>
  <c r="M119" i="2"/>
  <c r="M126" i="2"/>
  <c r="L126" i="2"/>
  <c r="L130" i="2"/>
  <c r="M130" i="2"/>
  <c r="L43" i="2"/>
  <c r="M43" i="2"/>
  <c r="N56" i="2"/>
  <c r="O56" i="2"/>
  <c r="M62" i="2"/>
  <c r="L62" i="2"/>
  <c r="N72" i="2"/>
  <c r="O72" i="2"/>
  <c r="M78" i="2"/>
  <c r="L78" i="2"/>
  <c r="N88" i="2"/>
  <c r="O88" i="2"/>
  <c r="M94" i="2"/>
  <c r="L94" i="2"/>
  <c r="L98" i="2"/>
  <c r="M98" i="2"/>
  <c r="L116" i="2"/>
  <c r="M116" i="2"/>
  <c r="N123" i="2"/>
  <c r="L141" i="2"/>
  <c r="M141" i="2"/>
  <c r="L111" i="2"/>
  <c r="M111" i="2"/>
  <c r="M32" i="2"/>
  <c r="L32" i="2"/>
  <c r="O37" i="2"/>
  <c r="P37" i="2" s="1"/>
  <c r="N37" i="2"/>
  <c r="L39" i="2"/>
  <c r="M39" i="2"/>
  <c r="O65" i="2"/>
  <c r="N65" i="2"/>
  <c r="O81" i="2"/>
  <c r="N81" i="2"/>
  <c r="N91" i="2"/>
  <c r="O101" i="2"/>
  <c r="O123" i="2"/>
  <c r="L127" i="2"/>
  <c r="M127" i="2"/>
  <c r="M134" i="2"/>
  <c r="L134" i="2"/>
  <c r="L138" i="2"/>
  <c r="M138" i="2"/>
  <c r="M142" i="2"/>
  <c r="L142" i="2"/>
  <c r="L55" i="2"/>
  <c r="M55" i="2"/>
  <c r="L58" i="2"/>
  <c r="M58" i="2"/>
  <c r="L71" i="2"/>
  <c r="M71" i="2"/>
  <c r="O129" i="2"/>
  <c r="P129" i="2" s="1"/>
  <c r="O45" i="2"/>
  <c r="P45" i="2" s="1"/>
  <c r="N45" i="2"/>
  <c r="L47" i="2"/>
  <c r="M47" i="2"/>
  <c r="L50" i="2"/>
  <c r="M50" i="2"/>
  <c r="L63" i="2"/>
  <c r="M63" i="2"/>
  <c r="L66" i="2"/>
  <c r="M66" i="2"/>
  <c r="L79" i="2"/>
  <c r="M79" i="2"/>
  <c r="L82" i="2"/>
  <c r="M82" i="2"/>
  <c r="L95" i="2"/>
  <c r="M95" i="2"/>
  <c r="M102" i="2"/>
  <c r="L102" i="2"/>
  <c r="L106" i="2"/>
  <c r="M106" i="2"/>
  <c r="O113" i="2"/>
  <c r="P113" i="2" s="1"/>
  <c r="N113" i="2"/>
  <c r="L124" i="2"/>
  <c r="M124" i="2"/>
  <c r="O31" i="2"/>
  <c r="N31" i="2"/>
  <c r="N34" i="2"/>
  <c r="L60" i="2"/>
  <c r="M60" i="2"/>
  <c r="L76" i="2"/>
  <c r="M76" i="2"/>
  <c r="L92" i="2"/>
  <c r="M92" i="2"/>
  <c r="N96" i="2"/>
  <c r="O96" i="2"/>
  <c r="L114" i="2"/>
  <c r="M114" i="2"/>
  <c r="N128" i="2"/>
  <c r="O128" i="2"/>
  <c r="P128" i="2" s="1"/>
  <c r="O131" i="2"/>
  <c r="L135" i="2"/>
  <c r="M135" i="2"/>
  <c r="L143" i="2"/>
  <c r="M143" i="2"/>
  <c r="M31" i="2"/>
  <c r="N38" i="2"/>
  <c r="O38" i="2"/>
  <c r="P38" i="2" s="1"/>
  <c r="M40" i="2"/>
  <c r="L40" i="2"/>
  <c r="N48" i="2"/>
  <c r="O48" i="2"/>
  <c r="M54" i="2"/>
  <c r="L54" i="2"/>
  <c r="M70" i="2"/>
  <c r="L70" i="2"/>
  <c r="N80" i="2"/>
  <c r="O80" i="2"/>
  <c r="P80" i="2" s="1"/>
  <c r="M86" i="2"/>
  <c r="L86" i="2"/>
  <c r="M96" i="2"/>
  <c r="O99" i="2"/>
  <c r="L103" i="2"/>
  <c r="M103" i="2"/>
  <c r="M110" i="2"/>
  <c r="L110" i="2"/>
  <c r="L121" i="2"/>
  <c r="L132" i="2"/>
  <c r="M132" i="2"/>
  <c r="N139" i="2"/>
  <c r="M51" i="2"/>
  <c r="N53" i="2"/>
  <c r="M59" i="2"/>
  <c r="P59" i="2" s="1"/>
  <c r="M67" i="2"/>
  <c r="P67" i="2" s="1"/>
  <c r="M75" i="2"/>
  <c r="P75" i="2" s="1"/>
  <c r="M83" i="2"/>
  <c r="P83" i="2" s="1"/>
  <c r="M91" i="2"/>
  <c r="P91" i="2" s="1"/>
  <c r="M99" i="2"/>
  <c r="N101" i="2"/>
  <c r="M107" i="2"/>
  <c r="N109" i="2"/>
  <c r="M115" i="2"/>
  <c r="M123" i="2"/>
  <c r="M131" i="2"/>
  <c r="M139" i="2"/>
  <c r="M36" i="2"/>
  <c r="P36" i="2" s="1"/>
  <c r="M44" i="2"/>
  <c r="P44" i="2" s="1"/>
  <c r="P49" i="2" l="1"/>
  <c r="N57" i="2"/>
  <c r="N42" i="2"/>
  <c r="P57" i="2"/>
  <c r="N14" i="2"/>
  <c r="N117" i="2"/>
  <c r="P53" i="2"/>
  <c r="N125" i="2"/>
  <c r="N93" i="2"/>
  <c r="P51" i="2"/>
  <c r="P72" i="2"/>
  <c r="P48" i="2"/>
  <c r="N85" i="2"/>
  <c r="P10" i="2"/>
  <c r="N133" i="2"/>
  <c r="N61" i="2"/>
  <c r="N137" i="2"/>
  <c r="N77" i="2"/>
  <c r="O64" i="2"/>
  <c r="P64" i="2" s="1"/>
  <c r="P81" i="2"/>
  <c r="P123" i="2"/>
  <c r="P107" i="2"/>
  <c r="P88" i="2"/>
  <c r="P56" i="2"/>
  <c r="P65" i="2"/>
  <c r="P46" i="2"/>
  <c r="P31" i="2"/>
  <c r="O120" i="2"/>
  <c r="P120" i="2" s="1"/>
  <c r="N49" i="2"/>
  <c r="O136" i="2"/>
  <c r="P136" i="2" s="1"/>
  <c r="P131" i="2"/>
  <c r="P101" i="2"/>
  <c r="P14" i="2"/>
  <c r="P25" i="2"/>
  <c r="P89" i="2"/>
  <c r="P69" i="2"/>
  <c r="P139" i="2"/>
  <c r="N105" i="2"/>
  <c r="N89" i="2"/>
  <c r="P21" i="2"/>
  <c r="N69" i="2"/>
  <c r="P96" i="2"/>
  <c r="N7" i="2"/>
  <c r="O7" i="2"/>
  <c r="P7" i="2" s="1"/>
  <c r="P109" i="2"/>
  <c r="P144" i="2"/>
  <c r="O23" i="2"/>
  <c r="P23" i="2" s="1"/>
  <c r="N23" i="2"/>
  <c r="P85" i="2"/>
  <c r="P42" i="2"/>
  <c r="O70" i="2"/>
  <c r="P70" i="2" s="1"/>
  <c r="N70" i="2"/>
  <c r="O55" i="2"/>
  <c r="P55" i="2" s="1"/>
  <c r="N55" i="2"/>
  <c r="O127" i="2"/>
  <c r="P127" i="2" s="1"/>
  <c r="N127" i="2"/>
  <c r="O28" i="2"/>
  <c r="P28" i="2" s="1"/>
  <c r="N28" i="2"/>
  <c r="O15" i="2"/>
  <c r="P15" i="2" s="1"/>
  <c r="N15" i="2"/>
  <c r="P99" i="2"/>
  <c r="O40" i="2"/>
  <c r="P40" i="2" s="1"/>
  <c r="N40" i="2"/>
  <c r="O135" i="2"/>
  <c r="P135" i="2" s="1"/>
  <c r="N135" i="2"/>
  <c r="O82" i="2"/>
  <c r="P82" i="2" s="1"/>
  <c r="N82" i="2"/>
  <c r="O142" i="2"/>
  <c r="P142" i="2" s="1"/>
  <c r="N142" i="2"/>
  <c r="O94" i="2"/>
  <c r="P94" i="2" s="1"/>
  <c r="N94" i="2"/>
  <c r="N43" i="2"/>
  <c r="O43" i="2"/>
  <c r="P43" i="2" s="1"/>
  <c r="O140" i="2"/>
  <c r="P140" i="2" s="1"/>
  <c r="N140" i="2"/>
  <c r="N8" i="2"/>
  <c r="O8" i="2"/>
  <c r="P8" i="2" s="1"/>
  <c r="O29" i="2"/>
  <c r="P29" i="2" s="1"/>
  <c r="N29" i="2"/>
  <c r="N6" i="2"/>
  <c r="O6" i="2"/>
  <c r="P6" i="2" s="1"/>
  <c r="O132" i="2"/>
  <c r="N132" i="2"/>
  <c r="O114" i="2"/>
  <c r="P114" i="2" s="1"/>
  <c r="N114" i="2"/>
  <c r="O60" i="2"/>
  <c r="P60" i="2" s="1"/>
  <c r="N60" i="2"/>
  <c r="O98" i="2"/>
  <c r="P98" i="2" s="1"/>
  <c r="N98" i="2"/>
  <c r="O52" i="2"/>
  <c r="P52" i="2" s="1"/>
  <c r="N52" i="2"/>
  <c r="O87" i="2"/>
  <c r="P87" i="2" s="1"/>
  <c r="N87" i="2"/>
  <c r="O100" i="2"/>
  <c r="P100" i="2" s="1"/>
  <c r="N100" i="2"/>
  <c r="N18" i="2"/>
  <c r="O18" i="2"/>
  <c r="P18" i="2" s="1"/>
  <c r="O121" i="2"/>
  <c r="P121" i="2" s="1"/>
  <c r="N121" i="2"/>
  <c r="O50" i="2"/>
  <c r="P50" i="2" s="1"/>
  <c r="N50" i="2"/>
  <c r="O111" i="2"/>
  <c r="P111" i="2" s="1"/>
  <c r="N111" i="2"/>
  <c r="O119" i="2"/>
  <c r="P119" i="2" s="1"/>
  <c r="N119" i="2"/>
  <c r="O41" i="2"/>
  <c r="P41" i="2" s="1"/>
  <c r="N41" i="2"/>
  <c r="O74" i="2"/>
  <c r="P74" i="2" s="1"/>
  <c r="N74" i="2"/>
  <c r="O122" i="2"/>
  <c r="P122" i="2" s="1"/>
  <c r="N122" i="2"/>
  <c r="N4" i="2"/>
  <c r="O4" i="2"/>
  <c r="P4" i="2" s="1"/>
  <c r="O19" i="2"/>
  <c r="P19" i="2" s="1"/>
  <c r="N19" i="2"/>
  <c r="O86" i="2"/>
  <c r="P86" i="2" s="1"/>
  <c r="N86" i="2"/>
  <c r="O118" i="2"/>
  <c r="P118" i="2" s="1"/>
  <c r="N118" i="2"/>
  <c r="O27" i="2"/>
  <c r="P27" i="2" s="1"/>
  <c r="N27" i="2"/>
  <c r="N24" i="2"/>
  <c r="O24" i="2"/>
  <c r="P24" i="2" s="1"/>
  <c r="O22" i="2"/>
  <c r="P22" i="2" s="1"/>
  <c r="N22" i="2"/>
  <c r="N11" i="2"/>
  <c r="O11" i="2"/>
  <c r="P11" i="2" s="1"/>
  <c r="O110" i="2"/>
  <c r="P110" i="2" s="1"/>
  <c r="N110" i="2"/>
  <c r="O92" i="2"/>
  <c r="P92" i="2" s="1"/>
  <c r="N92" i="2"/>
  <c r="O102" i="2"/>
  <c r="P102" i="2" s="1"/>
  <c r="N102" i="2"/>
  <c r="O47" i="2"/>
  <c r="P47" i="2" s="1"/>
  <c r="N47" i="2"/>
  <c r="O71" i="2"/>
  <c r="P71" i="2" s="1"/>
  <c r="N71" i="2"/>
  <c r="O138" i="2"/>
  <c r="P138" i="2" s="1"/>
  <c r="N138" i="2"/>
  <c r="O39" i="2"/>
  <c r="P39" i="2" s="1"/>
  <c r="N39" i="2"/>
  <c r="O84" i="2"/>
  <c r="P84" i="2" s="1"/>
  <c r="N84" i="2"/>
  <c r="N35" i="2"/>
  <c r="O35" i="2"/>
  <c r="P35" i="2" s="1"/>
  <c r="O20" i="2"/>
  <c r="P20" i="2" s="1"/>
  <c r="N20" i="2"/>
  <c r="O106" i="2"/>
  <c r="P106" i="2" s="1"/>
  <c r="N106" i="2"/>
  <c r="O79" i="2"/>
  <c r="P79" i="2" s="1"/>
  <c r="N79" i="2"/>
  <c r="P115" i="2"/>
  <c r="O54" i="2"/>
  <c r="P54" i="2" s="1"/>
  <c r="N54" i="2"/>
  <c r="O66" i="2"/>
  <c r="P66" i="2" s="1"/>
  <c r="N66" i="2"/>
  <c r="O134" i="2"/>
  <c r="P134" i="2" s="1"/>
  <c r="N134" i="2"/>
  <c r="O141" i="2"/>
  <c r="P141" i="2" s="1"/>
  <c r="N141" i="2"/>
  <c r="O16" i="2"/>
  <c r="P16" i="2" s="1"/>
  <c r="N16" i="2"/>
  <c r="O9" i="2"/>
  <c r="P9" i="2" s="1"/>
  <c r="N9" i="2"/>
  <c r="N5" i="2"/>
  <c r="O5" i="2"/>
  <c r="P5" i="2" s="1"/>
  <c r="O76" i="2"/>
  <c r="P76" i="2" s="1"/>
  <c r="N76" i="2"/>
  <c r="O124" i="2"/>
  <c r="P124" i="2" s="1"/>
  <c r="N124" i="2"/>
  <c r="O58" i="2"/>
  <c r="P58" i="2" s="1"/>
  <c r="N58" i="2"/>
  <c r="O78" i="2"/>
  <c r="P78" i="2" s="1"/>
  <c r="N78" i="2"/>
  <c r="O130" i="2"/>
  <c r="P130" i="2" s="1"/>
  <c r="N130" i="2"/>
  <c r="O68" i="2"/>
  <c r="P68" i="2" s="1"/>
  <c r="N68" i="2"/>
  <c r="O90" i="2"/>
  <c r="P90" i="2" s="1"/>
  <c r="N90" i="2"/>
  <c r="O33" i="2"/>
  <c r="P33" i="2" s="1"/>
  <c r="N33" i="2"/>
  <c r="N13" i="2"/>
  <c r="O13" i="2"/>
  <c r="P13" i="2" s="1"/>
  <c r="N30" i="2"/>
  <c r="O30" i="2"/>
  <c r="P30" i="2" s="1"/>
  <c r="O116" i="2"/>
  <c r="P116" i="2" s="1"/>
  <c r="N116" i="2"/>
  <c r="O62" i="2"/>
  <c r="P62" i="2" s="1"/>
  <c r="N62" i="2"/>
  <c r="P132" i="2"/>
  <c r="O103" i="2"/>
  <c r="P103" i="2" s="1"/>
  <c r="N103" i="2"/>
  <c r="O143" i="2"/>
  <c r="P143" i="2" s="1"/>
  <c r="N143" i="2"/>
  <c r="O95" i="2"/>
  <c r="P95" i="2" s="1"/>
  <c r="N95" i="2"/>
  <c r="O63" i="2"/>
  <c r="P63" i="2" s="1"/>
  <c r="N63" i="2"/>
  <c r="N32" i="2"/>
  <c r="O32" i="2"/>
  <c r="P32" i="2" s="1"/>
  <c r="O126" i="2"/>
  <c r="P126" i="2" s="1"/>
  <c r="N126" i="2"/>
  <c r="O108" i="2"/>
  <c r="P108" i="2" s="1"/>
  <c r="N108" i="2"/>
  <c r="P3" i="2"/>
  <c r="O26" i="2"/>
  <c r="P26" i="2" s="1"/>
  <c r="N26" i="2"/>
  <c r="O12" i="2"/>
  <c r="P12" i="2" s="1"/>
  <c r="N12" i="2"/>
  <c r="N17" i="2"/>
  <c r="O17" i="2"/>
  <c r="P17" i="2" s="1"/>
  <c r="W3" i="2" l="1"/>
  <c r="W15" i="2"/>
  <c r="Y9" i="2" l="1"/>
</calcChain>
</file>

<file path=xl/sharedStrings.xml><?xml version="1.0" encoding="utf-8"?>
<sst xmlns="http://schemas.openxmlformats.org/spreadsheetml/2006/main" count="699" uniqueCount="182">
  <si>
    <t>x_(i,j)</t>
    <phoneticPr fontId="5" type="noConversion"/>
  </si>
  <si>
    <t>x_(j,k)</t>
    <phoneticPr fontId="5" type="noConversion"/>
  </si>
  <si>
    <t>z1</t>
    <phoneticPr fontId="5" type="noConversion"/>
  </si>
  <si>
    <t>z2</t>
    <phoneticPr fontId="5" type="noConversion"/>
  </si>
  <si>
    <t>z3</t>
    <phoneticPr fontId="5" type="noConversion"/>
  </si>
  <si>
    <t>z4</t>
    <phoneticPr fontId="5" type="noConversion"/>
  </si>
  <si>
    <t>合肥</t>
    <phoneticPr fontId="5" type="noConversion"/>
  </si>
  <si>
    <t>九江</t>
    <phoneticPr fontId="5" type="noConversion"/>
  </si>
  <si>
    <t>x1</t>
    <phoneticPr fontId="5" type="noConversion"/>
  </si>
  <si>
    <t>x2</t>
    <phoneticPr fontId="5" type="noConversion"/>
  </si>
  <si>
    <t>x3</t>
    <phoneticPr fontId="5" type="noConversion"/>
  </si>
  <si>
    <t>x4</t>
    <phoneticPr fontId="5" type="noConversion"/>
  </si>
  <si>
    <t>芜湖</t>
    <phoneticPr fontId="5" type="noConversion"/>
  </si>
  <si>
    <t>沈阳</t>
    <phoneticPr fontId="5" type="noConversion"/>
  </si>
  <si>
    <t>蚌埠</t>
    <phoneticPr fontId="5" type="noConversion"/>
  </si>
  <si>
    <t>λ1</t>
    <phoneticPr fontId="5" type="noConversion"/>
  </si>
  <si>
    <t>λ2</t>
    <phoneticPr fontId="5" type="noConversion"/>
  </si>
  <si>
    <t>λ3</t>
  </si>
  <si>
    <t>λ4</t>
  </si>
  <si>
    <t>徐州</t>
    <phoneticPr fontId="5" type="noConversion"/>
  </si>
  <si>
    <t>天津</t>
    <phoneticPr fontId="5" type="noConversion"/>
  </si>
  <si>
    <t>南京</t>
    <phoneticPr fontId="5" type="noConversion"/>
  </si>
  <si>
    <t>X</t>
    <phoneticPr fontId="5" type="noConversion"/>
  </si>
  <si>
    <t>北京</t>
    <phoneticPr fontId="5" type="noConversion"/>
  </si>
  <si>
    <t>保定</t>
    <phoneticPr fontId="5" type="noConversion"/>
  </si>
  <si>
    <t>济南</t>
    <phoneticPr fontId="5" type="noConversion"/>
  </si>
  <si>
    <t>石家庄</t>
    <phoneticPr fontId="5" type="noConversion"/>
  </si>
  <si>
    <t>南昌</t>
    <phoneticPr fontId="5" type="noConversion"/>
  </si>
  <si>
    <t>太原</t>
    <phoneticPr fontId="5" type="noConversion"/>
  </si>
  <si>
    <t>成都</t>
    <phoneticPr fontId="5" type="noConversion"/>
  </si>
  <si>
    <t>贵阳</t>
    <phoneticPr fontId="5" type="noConversion"/>
  </si>
  <si>
    <t>重庆</t>
    <phoneticPr fontId="5" type="noConversion"/>
  </si>
  <si>
    <t>连云港</t>
    <phoneticPr fontId="5" type="noConversion"/>
  </si>
  <si>
    <t>西安</t>
    <phoneticPr fontId="5" type="noConversion"/>
  </si>
  <si>
    <t>福州</t>
    <phoneticPr fontId="5" type="noConversion"/>
  </si>
  <si>
    <t>杭州</t>
    <phoneticPr fontId="5" type="noConversion"/>
  </si>
  <si>
    <t>上饶</t>
    <phoneticPr fontId="5" type="noConversion"/>
  </si>
  <si>
    <t>商丘</t>
    <phoneticPr fontId="5" type="noConversion"/>
  </si>
  <si>
    <t>广州</t>
    <phoneticPr fontId="5" type="noConversion"/>
  </si>
  <si>
    <t>桂林</t>
    <phoneticPr fontId="5" type="noConversion"/>
  </si>
  <si>
    <t>长沙</t>
    <phoneticPr fontId="5" type="noConversion"/>
  </si>
  <si>
    <t>南宁</t>
    <phoneticPr fontId="5" type="noConversion"/>
  </si>
  <si>
    <t>郑州</t>
    <phoneticPr fontId="5" type="noConversion"/>
  </si>
  <si>
    <t>武汉</t>
    <phoneticPr fontId="5" type="noConversion"/>
  </si>
  <si>
    <t>上海</t>
    <phoneticPr fontId="5" type="noConversion"/>
  </si>
  <si>
    <t>节点名称</t>
    <phoneticPr fontId="5" type="noConversion"/>
  </si>
  <si>
    <t>节点上行线路</t>
    <phoneticPr fontId="5" type="noConversion"/>
  </si>
  <si>
    <t>节点下行线路</t>
    <phoneticPr fontId="5" type="noConversion"/>
  </si>
  <si>
    <t>上行线路车站</t>
    <phoneticPr fontId="5" type="noConversion"/>
  </si>
  <si>
    <t>下行线路车站</t>
    <phoneticPr fontId="5" type="noConversion"/>
  </si>
  <si>
    <t>上行编号</t>
    <phoneticPr fontId="5" type="noConversion"/>
  </si>
  <si>
    <t>下行编号</t>
    <phoneticPr fontId="5" type="noConversion"/>
  </si>
  <si>
    <t>是否不通</t>
    <phoneticPr fontId="5" type="noConversion"/>
  </si>
  <si>
    <t>京哈高速</t>
    <phoneticPr fontId="5" type="noConversion"/>
  </si>
  <si>
    <t>京沪高速</t>
    <phoneticPr fontId="5" type="noConversion"/>
  </si>
  <si>
    <t>是</t>
    <phoneticPr fontId="5" type="noConversion"/>
  </si>
  <si>
    <t>京广高速</t>
    <phoneticPr fontId="5" type="noConversion"/>
  </si>
  <si>
    <t>津霸高速</t>
    <phoneticPr fontId="5" type="noConversion"/>
  </si>
  <si>
    <t>石济客专</t>
    <phoneticPr fontId="5" type="noConversion"/>
  </si>
  <si>
    <t>大西高速</t>
    <phoneticPr fontId="5" type="noConversion"/>
  </si>
  <si>
    <t>徐兰高速</t>
    <phoneticPr fontId="5" type="noConversion"/>
  </si>
  <si>
    <t>渝贵线</t>
    <phoneticPr fontId="5" type="noConversion"/>
  </si>
  <si>
    <t>宁蓉线</t>
    <phoneticPr fontId="5" type="noConversion"/>
  </si>
  <si>
    <t>成贵客专</t>
    <phoneticPr fontId="5" type="noConversion"/>
  </si>
  <si>
    <t>沪昆高速</t>
    <phoneticPr fontId="5" type="noConversion"/>
  </si>
  <si>
    <t>贵广高速</t>
    <phoneticPr fontId="5" type="noConversion"/>
  </si>
  <si>
    <t>湘桂线</t>
    <phoneticPr fontId="5" type="noConversion"/>
  </si>
  <si>
    <t>武九客专</t>
    <phoneticPr fontId="5" type="noConversion"/>
  </si>
  <si>
    <t>南广高速</t>
    <phoneticPr fontId="5" type="noConversion"/>
  </si>
  <si>
    <t>昌福线</t>
    <phoneticPr fontId="5" type="noConversion"/>
  </si>
  <si>
    <t>合福高速</t>
    <phoneticPr fontId="5" type="noConversion"/>
  </si>
  <si>
    <t>京港高速</t>
    <phoneticPr fontId="5" type="noConversion"/>
  </si>
  <si>
    <t>合蚌高速</t>
    <phoneticPr fontId="5" type="noConversion"/>
  </si>
  <si>
    <t>合杭高速</t>
    <phoneticPr fontId="5" type="noConversion"/>
  </si>
  <si>
    <t>宁安客专</t>
    <phoneticPr fontId="5" type="noConversion"/>
  </si>
  <si>
    <t>宁杭高速</t>
    <phoneticPr fontId="5" type="noConversion"/>
  </si>
  <si>
    <t>沪苏通线</t>
    <phoneticPr fontId="5" type="noConversion"/>
  </si>
  <si>
    <r>
      <rPr>
        <b/>
        <sz val="11"/>
        <color theme="1"/>
        <rFont val="华文楷体"/>
        <family val="3"/>
        <charset val="134"/>
      </rPr>
      <t>区间起点</t>
    </r>
    <phoneticPr fontId="6" type="noConversion"/>
  </si>
  <si>
    <r>
      <rPr>
        <b/>
        <sz val="11"/>
        <color theme="1"/>
        <rFont val="华文楷体"/>
        <family val="3"/>
        <charset val="134"/>
      </rPr>
      <t>区间终点</t>
    </r>
    <phoneticPr fontId="6" type="noConversion"/>
  </si>
  <si>
    <r>
      <rPr>
        <b/>
        <sz val="11"/>
        <color theme="1"/>
        <rFont val="华文楷体"/>
        <family val="3"/>
        <charset val="134"/>
      </rPr>
      <t>里程（千米）</t>
    </r>
    <phoneticPr fontId="6" type="noConversion"/>
  </si>
  <si>
    <r>
      <rPr>
        <b/>
        <sz val="11"/>
        <color theme="1"/>
        <rFont val="华文楷体"/>
        <family val="3"/>
        <charset val="134"/>
      </rPr>
      <t>区间最快时间（分钟）</t>
    </r>
    <phoneticPr fontId="5" type="noConversion"/>
  </si>
  <si>
    <r>
      <rPr>
        <b/>
        <sz val="11"/>
        <color theme="1"/>
        <rFont val="华文楷体"/>
        <family val="3"/>
        <charset val="134"/>
      </rPr>
      <t>客流标准分</t>
    </r>
    <phoneticPr fontId="5" type="noConversion"/>
  </si>
  <si>
    <r>
      <rPr>
        <b/>
        <sz val="11"/>
        <color theme="1"/>
        <rFont val="华文楷体"/>
        <family val="3"/>
        <charset val="134"/>
      </rPr>
      <t>下一站（含</t>
    </r>
    <r>
      <rPr>
        <b/>
        <sz val="11"/>
        <color theme="1"/>
        <rFont val="Arial"/>
        <family val="2"/>
      </rPr>
      <t>NA</t>
    </r>
    <r>
      <rPr>
        <b/>
        <sz val="11"/>
        <color theme="1"/>
        <rFont val="华文楷体"/>
        <family val="3"/>
        <charset val="134"/>
      </rPr>
      <t>）</t>
    </r>
    <phoneticPr fontId="5" type="noConversion"/>
  </si>
  <si>
    <r>
      <rPr>
        <b/>
        <sz val="11"/>
        <color theme="1"/>
        <rFont val="华文楷体"/>
        <family val="3"/>
        <charset val="134"/>
      </rPr>
      <t>下一站</t>
    </r>
    <phoneticPr fontId="5" type="noConversion"/>
  </si>
  <si>
    <r>
      <rPr>
        <b/>
        <sz val="11"/>
        <color theme="1"/>
        <rFont val="华文楷体"/>
        <family val="3"/>
        <charset val="134"/>
      </rPr>
      <t>线路组合</t>
    </r>
    <phoneticPr fontId="5" type="noConversion"/>
  </si>
  <si>
    <r>
      <rPr>
        <b/>
        <sz val="11"/>
        <color theme="1"/>
        <rFont val="华文楷体"/>
        <family val="3"/>
        <charset val="134"/>
      </rPr>
      <t>能否跨线</t>
    </r>
    <phoneticPr fontId="5" type="noConversion"/>
  </si>
  <si>
    <r>
      <rPr>
        <b/>
        <sz val="11"/>
        <color theme="1"/>
        <rFont val="华文楷体"/>
        <family val="3"/>
        <charset val="134"/>
      </rPr>
      <t>是否换向</t>
    </r>
    <phoneticPr fontId="5" type="noConversion"/>
  </si>
  <si>
    <r>
      <rPr>
        <b/>
        <sz val="11"/>
        <color theme="1"/>
        <rFont val="华文楷体"/>
        <family val="3"/>
        <charset val="134"/>
      </rPr>
      <t>停靠时间</t>
    </r>
    <phoneticPr fontId="5" type="noConversion"/>
  </si>
  <si>
    <r>
      <rPr>
        <b/>
        <sz val="11"/>
        <color theme="1"/>
        <rFont val="华文楷体"/>
        <family val="3"/>
        <charset val="134"/>
      </rPr>
      <t>中间节点流入</t>
    </r>
    <phoneticPr fontId="5" type="noConversion"/>
  </si>
  <si>
    <r>
      <rPr>
        <b/>
        <sz val="11"/>
        <color theme="1"/>
        <rFont val="华文楷体"/>
        <family val="3"/>
        <charset val="134"/>
      </rPr>
      <t>中间节点流出</t>
    </r>
    <phoneticPr fontId="5" type="noConversion"/>
  </si>
  <si>
    <r>
      <rPr>
        <sz val="11"/>
        <color theme="1"/>
        <rFont val="华文楷体"/>
        <family val="3"/>
        <charset val="134"/>
      </rPr>
      <t>安庆</t>
    </r>
    <phoneticPr fontId="5" type="noConversion"/>
  </si>
  <si>
    <r>
      <rPr>
        <sz val="11"/>
        <color theme="1"/>
        <rFont val="华文楷体"/>
        <family val="3"/>
        <charset val="134"/>
      </rPr>
      <t>合肥</t>
    </r>
    <phoneticPr fontId="5" type="noConversion"/>
  </si>
  <si>
    <r>
      <rPr>
        <sz val="11"/>
        <color theme="1"/>
        <rFont val="华文楷体"/>
        <family val="3"/>
        <charset val="134"/>
      </rPr>
      <t>哈尔滨</t>
    </r>
    <phoneticPr fontId="5" type="noConversion"/>
  </si>
  <si>
    <r>
      <rPr>
        <sz val="11"/>
        <color theme="1"/>
        <rFont val="华文楷体"/>
        <family val="3"/>
        <charset val="134"/>
      </rPr>
      <t>九江</t>
    </r>
    <phoneticPr fontId="5" type="noConversion"/>
  </si>
  <si>
    <r>
      <rPr>
        <sz val="11"/>
        <color theme="1"/>
        <rFont val="华文楷体"/>
        <family val="3"/>
        <charset val="134"/>
      </rPr>
      <t>长春</t>
    </r>
    <phoneticPr fontId="5" type="noConversion"/>
  </si>
  <si>
    <r>
      <rPr>
        <sz val="11"/>
        <color theme="1"/>
        <rFont val="华文楷体"/>
        <family val="3"/>
        <charset val="134"/>
      </rPr>
      <t>芜湖</t>
    </r>
    <phoneticPr fontId="5" type="noConversion"/>
  </si>
  <si>
    <r>
      <rPr>
        <sz val="11"/>
        <color theme="1"/>
        <rFont val="华文楷体"/>
        <family val="3"/>
        <charset val="134"/>
      </rPr>
      <t>沈阳</t>
    </r>
    <phoneticPr fontId="5" type="noConversion"/>
  </si>
  <si>
    <r>
      <rPr>
        <sz val="11"/>
        <color theme="1"/>
        <rFont val="华文楷体"/>
        <family val="3"/>
        <charset val="134"/>
      </rPr>
      <t>蚌埠</t>
    </r>
    <phoneticPr fontId="5" type="noConversion"/>
  </si>
  <si>
    <r>
      <rPr>
        <sz val="11"/>
        <color theme="1"/>
        <rFont val="华文楷体"/>
        <family val="3"/>
        <charset val="134"/>
      </rPr>
      <t>秦皇岛</t>
    </r>
    <phoneticPr fontId="5" type="noConversion"/>
  </si>
  <si>
    <r>
      <rPr>
        <sz val="11"/>
        <color theme="1"/>
        <rFont val="华文楷体"/>
        <family val="3"/>
        <charset val="134"/>
      </rPr>
      <t>徐州</t>
    </r>
    <phoneticPr fontId="5" type="noConversion"/>
  </si>
  <si>
    <r>
      <rPr>
        <sz val="11"/>
        <color theme="1"/>
        <rFont val="华文楷体"/>
        <family val="3"/>
        <charset val="134"/>
      </rPr>
      <t>天津</t>
    </r>
    <phoneticPr fontId="5" type="noConversion"/>
  </si>
  <si>
    <r>
      <rPr>
        <sz val="11"/>
        <color theme="1"/>
        <rFont val="华文楷体"/>
        <family val="3"/>
        <charset val="134"/>
      </rPr>
      <t>南京</t>
    </r>
    <phoneticPr fontId="5" type="noConversion"/>
  </si>
  <si>
    <r>
      <rPr>
        <sz val="11"/>
        <color theme="1"/>
        <rFont val="华文楷体"/>
        <family val="3"/>
        <charset val="134"/>
      </rPr>
      <t>北京</t>
    </r>
    <phoneticPr fontId="5" type="noConversion"/>
  </si>
  <si>
    <r>
      <rPr>
        <sz val="11"/>
        <color theme="1"/>
        <rFont val="华文楷体"/>
        <family val="3"/>
        <charset val="134"/>
      </rPr>
      <t>保定</t>
    </r>
    <phoneticPr fontId="5" type="noConversion"/>
  </si>
  <si>
    <r>
      <rPr>
        <sz val="11"/>
        <color theme="1"/>
        <rFont val="华文楷体"/>
        <family val="3"/>
        <charset val="134"/>
      </rPr>
      <t>济南</t>
    </r>
    <phoneticPr fontId="5" type="noConversion"/>
  </si>
  <si>
    <r>
      <rPr>
        <sz val="11"/>
        <color theme="1"/>
        <rFont val="华文楷体"/>
        <family val="3"/>
        <charset val="134"/>
      </rPr>
      <t>石家庄</t>
    </r>
    <phoneticPr fontId="5" type="noConversion"/>
  </si>
  <si>
    <r>
      <rPr>
        <sz val="11"/>
        <color theme="1"/>
        <rFont val="华文楷体"/>
        <family val="3"/>
        <charset val="134"/>
      </rPr>
      <t>保定</t>
    </r>
  </si>
  <si>
    <r>
      <rPr>
        <sz val="11"/>
        <color theme="1"/>
        <rFont val="华文楷体"/>
        <family val="3"/>
        <charset val="134"/>
      </rPr>
      <t>天津</t>
    </r>
  </si>
  <si>
    <r>
      <rPr>
        <sz val="11"/>
        <color theme="1"/>
        <rFont val="华文楷体"/>
        <family val="3"/>
        <charset val="134"/>
      </rPr>
      <t>南昌</t>
    </r>
    <phoneticPr fontId="5" type="noConversion"/>
  </si>
  <si>
    <r>
      <rPr>
        <b/>
        <sz val="11"/>
        <color theme="1"/>
        <rFont val="华文楷体"/>
        <family val="3"/>
        <charset val="134"/>
      </rPr>
      <t>起点约束</t>
    </r>
    <phoneticPr fontId="5" type="noConversion"/>
  </si>
  <si>
    <r>
      <rPr>
        <sz val="11"/>
        <color theme="1"/>
        <rFont val="华文楷体"/>
        <family val="3"/>
        <charset val="134"/>
      </rPr>
      <t>太原</t>
    </r>
    <phoneticPr fontId="5" type="noConversion"/>
  </si>
  <si>
    <r>
      <rPr>
        <sz val="11"/>
        <color theme="1"/>
        <rFont val="华文楷体"/>
        <family val="3"/>
        <charset val="134"/>
      </rPr>
      <t>成都</t>
    </r>
    <phoneticPr fontId="5" type="noConversion"/>
  </si>
  <si>
    <r>
      <rPr>
        <sz val="11"/>
        <color theme="1"/>
        <rFont val="华文楷体"/>
        <family val="3"/>
        <charset val="134"/>
      </rPr>
      <t>贵阳</t>
    </r>
    <phoneticPr fontId="5" type="noConversion"/>
  </si>
  <si>
    <r>
      <rPr>
        <b/>
        <sz val="11"/>
        <color theme="1"/>
        <rFont val="华文楷体"/>
        <family val="3"/>
        <charset val="134"/>
      </rPr>
      <t>终点约束</t>
    </r>
    <phoneticPr fontId="5" type="noConversion"/>
  </si>
  <si>
    <r>
      <rPr>
        <sz val="11"/>
        <color theme="1"/>
        <rFont val="华文楷体"/>
        <family val="3"/>
        <charset val="134"/>
      </rPr>
      <t>青岛</t>
    </r>
    <phoneticPr fontId="5" type="noConversion"/>
  </si>
  <si>
    <r>
      <rPr>
        <sz val="11"/>
        <color theme="1"/>
        <rFont val="华文楷体"/>
        <family val="3"/>
        <charset val="134"/>
      </rPr>
      <t>重庆</t>
    </r>
    <phoneticPr fontId="5" type="noConversion"/>
  </si>
  <si>
    <r>
      <rPr>
        <sz val="11"/>
        <color theme="1"/>
        <rFont val="华文楷体"/>
        <family val="3"/>
        <charset val="134"/>
      </rPr>
      <t>连云港</t>
    </r>
    <phoneticPr fontId="5" type="noConversion"/>
  </si>
  <si>
    <r>
      <rPr>
        <sz val="11"/>
        <color theme="1"/>
        <rFont val="华文楷体"/>
        <family val="3"/>
        <charset val="134"/>
      </rPr>
      <t>西安</t>
    </r>
    <phoneticPr fontId="5" type="noConversion"/>
  </si>
  <si>
    <r>
      <rPr>
        <b/>
        <sz val="11"/>
        <color theme="1"/>
        <rFont val="华文楷体"/>
        <family val="3"/>
        <charset val="134"/>
      </rPr>
      <t>换向次数约束</t>
    </r>
    <phoneticPr fontId="5" type="noConversion"/>
  </si>
  <si>
    <r>
      <rPr>
        <sz val="11"/>
        <color theme="1"/>
        <rFont val="华文楷体"/>
        <family val="3"/>
        <charset val="134"/>
      </rPr>
      <t>大连</t>
    </r>
    <phoneticPr fontId="5" type="noConversion"/>
  </si>
  <si>
    <r>
      <rPr>
        <sz val="11"/>
        <color theme="1"/>
        <rFont val="华文楷体"/>
        <family val="3"/>
        <charset val="134"/>
      </rPr>
      <t>福州</t>
    </r>
    <phoneticPr fontId="5" type="noConversion"/>
  </si>
  <si>
    <r>
      <rPr>
        <sz val="11"/>
        <color theme="1"/>
        <rFont val="华文楷体"/>
        <family val="3"/>
        <charset val="134"/>
      </rPr>
      <t>杭州</t>
    </r>
    <phoneticPr fontId="5" type="noConversion"/>
  </si>
  <si>
    <r>
      <rPr>
        <sz val="11"/>
        <color theme="1"/>
        <rFont val="华文楷体"/>
        <family val="3"/>
        <charset val="134"/>
      </rPr>
      <t>宁波</t>
    </r>
    <phoneticPr fontId="5" type="noConversion"/>
  </si>
  <si>
    <r>
      <rPr>
        <sz val="11"/>
        <color theme="1"/>
        <rFont val="华文楷体"/>
        <family val="3"/>
        <charset val="134"/>
      </rPr>
      <t>厦门</t>
    </r>
    <phoneticPr fontId="5" type="noConversion"/>
  </si>
  <si>
    <r>
      <rPr>
        <sz val="11"/>
        <color theme="1"/>
        <rFont val="华文楷体"/>
        <family val="3"/>
        <charset val="134"/>
      </rPr>
      <t>上饶</t>
    </r>
    <phoneticPr fontId="5" type="noConversion"/>
  </si>
  <si>
    <r>
      <rPr>
        <sz val="11"/>
        <color theme="1"/>
        <rFont val="华文楷体"/>
        <family val="3"/>
        <charset val="134"/>
      </rPr>
      <t>赣州</t>
    </r>
    <phoneticPr fontId="5" type="noConversion"/>
  </si>
  <si>
    <r>
      <rPr>
        <sz val="11"/>
        <color theme="1"/>
        <rFont val="华文楷体"/>
        <family val="3"/>
        <charset val="134"/>
      </rPr>
      <t>商丘</t>
    </r>
    <phoneticPr fontId="5" type="noConversion"/>
  </si>
  <si>
    <r>
      <rPr>
        <sz val="11"/>
        <color theme="1"/>
        <rFont val="华文楷体"/>
        <family val="3"/>
        <charset val="134"/>
      </rPr>
      <t>深圳</t>
    </r>
    <phoneticPr fontId="5" type="noConversion"/>
  </si>
  <si>
    <r>
      <rPr>
        <sz val="11"/>
        <color theme="1"/>
        <rFont val="华文楷体"/>
        <family val="3"/>
        <charset val="134"/>
      </rPr>
      <t>广州</t>
    </r>
    <phoneticPr fontId="5" type="noConversion"/>
  </si>
  <si>
    <r>
      <rPr>
        <sz val="11"/>
        <color theme="1"/>
        <rFont val="华文楷体"/>
        <family val="3"/>
        <charset val="134"/>
      </rPr>
      <t>桂林</t>
    </r>
    <phoneticPr fontId="5" type="noConversion"/>
  </si>
  <si>
    <r>
      <rPr>
        <sz val="11"/>
        <color theme="1"/>
        <rFont val="华文楷体"/>
        <family val="3"/>
        <charset val="134"/>
      </rPr>
      <t>长沙</t>
    </r>
    <phoneticPr fontId="5" type="noConversion"/>
  </si>
  <si>
    <r>
      <rPr>
        <sz val="11"/>
        <color theme="1"/>
        <rFont val="华文楷体"/>
        <family val="3"/>
        <charset val="134"/>
      </rPr>
      <t>南宁</t>
    </r>
    <phoneticPr fontId="5" type="noConversion"/>
  </si>
  <si>
    <r>
      <rPr>
        <sz val="11"/>
        <color theme="1"/>
        <rFont val="华文楷体"/>
        <family val="3"/>
        <charset val="134"/>
      </rPr>
      <t>郑州</t>
    </r>
    <phoneticPr fontId="5" type="noConversion"/>
  </si>
  <si>
    <r>
      <rPr>
        <sz val="11"/>
        <color theme="1"/>
        <rFont val="华文楷体"/>
        <family val="3"/>
        <charset val="134"/>
      </rPr>
      <t>昆明</t>
    </r>
    <phoneticPr fontId="5" type="noConversion"/>
  </si>
  <si>
    <r>
      <rPr>
        <sz val="11"/>
        <color theme="1"/>
        <rFont val="华文楷体"/>
        <family val="3"/>
        <charset val="134"/>
      </rPr>
      <t>武汉</t>
    </r>
    <phoneticPr fontId="5" type="noConversion"/>
  </si>
  <si>
    <r>
      <rPr>
        <sz val="11"/>
        <color theme="1"/>
        <rFont val="华文楷体"/>
        <family val="3"/>
        <charset val="134"/>
      </rPr>
      <t>兰州</t>
    </r>
    <phoneticPr fontId="5" type="noConversion"/>
  </si>
  <si>
    <r>
      <rPr>
        <sz val="11"/>
        <color theme="1"/>
        <rFont val="华文楷体"/>
        <family val="3"/>
        <charset val="134"/>
      </rPr>
      <t>上海</t>
    </r>
    <phoneticPr fontId="5" type="noConversion"/>
  </si>
  <si>
    <r>
      <rPr>
        <sz val="11"/>
        <color theme="1"/>
        <rFont val="华文楷体"/>
        <family val="3"/>
        <charset val="134"/>
      </rPr>
      <t>香港</t>
    </r>
    <phoneticPr fontId="5" type="noConversion"/>
  </si>
  <si>
    <r>
      <rPr>
        <sz val="11"/>
        <color theme="1"/>
        <rFont val="华文楷体"/>
        <family val="3"/>
        <charset val="134"/>
      </rPr>
      <t>乌鲁木齐</t>
    </r>
    <phoneticPr fontId="5" type="noConversion"/>
  </si>
  <si>
    <t>流入</t>
    <phoneticPr fontId="4" type="noConversion"/>
  </si>
  <si>
    <t>流出</t>
    <phoneticPr fontId="4" type="noConversion"/>
  </si>
  <si>
    <r>
      <rPr>
        <b/>
        <sz val="11"/>
        <color theme="1"/>
        <rFont val="华文楷体"/>
        <family val="3"/>
        <charset val="134"/>
      </rPr>
      <t>设置起点</t>
    </r>
    <r>
      <rPr>
        <b/>
        <sz val="11"/>
        <color theme="1"/>
        <rFont val="楷体"/>
        <family val="2"/>
        <charset val="134"/>
      </rPr>
      <t>：</t>
    </r>
    <phoneticPr fontId="5" type="noConversion"/>
  </si>
  <si>
    <r>
      <rPr>
        <b/>
        <sz val="11"/>
        <color theme="1"/>
        <rFont val="华文楷体"/>
        <family val="3"/>
        <charset val="134"/>
      </rPr>
      <t>设置终点</t>
    </r>
    <r>
      <rPr>
        <b/>
        <sz val="11"/>
        <color theme="1"/>
        <rFont val="楷体"/>
        <family val="2"/>
        <charset val="134"/>
      </rPr>
      <t>：</t>
    </r>
    <phoneticPr fontId="5" type="noConversion"/>
  </si>
  <si>
    <r>
      <rPr>
        <b/>
        <sz val="11"/>
        <color theme="1"/>
        <rFont val="华文楷体"/>
        <family val="3"/>
        <charset val="134"/>
      </rPr>
      <t>节点名称</t>
    </r>
    <phoneticPr fontId="5" type="noConversion"/>
  </si>
  <si>
    <r>
      <rPr>
        <b/>
        <sz val="11"/>
        <color theme="1"/>
        <rFont val="华文楷体"/>
        <family val="3"/>
        <charset val="134"/>
      </rPr>
      <t>节点上行线路</t>
    </r>
    <phoneticPr fontId="5" type="noConversion"/>
  </si>
  <si>
    <r>
      <rPr>
        <b/>
        <sz val="11"/>
        <color theme="1"/>
        <rFont val="华文楷体"/>
        <family val="3"/>
        <charset val="134"/>
      </rPr>
      <t>节点下行线路</t>
    </r>
    <phoneticPr fontId="5" type="noConversion"/>
  </si>
  <si>
    <r>
      <rPr>
        <b/>
        <sz val="11"/>
        <color theme="1"/>
        <rFont val="华文楷体"/>
        <family val="3"/>
        <charset val="134"/>
      </rPr>
      <t>上行线路车站</t>
    </r>
    <phoneticPr fontId="5" type="noConversion"/>
  </si>
  <si>
    <r>
      <rPr>
        <b/>
        <sz val="11"/>
        <color theme="1"/>
        <rFont val="华文楷体"/>
        <family val="3"/>
        <charset val="134"/>
      </rPr>
      <t>下行线路车站</t>
    </r>
    <phoneticPr fontId="5" type="noConversion"/>
  </si>
  <si>
    <r>
      <rPr>
        <b/>
        <sz val="11"/>
        <color theme="1"/>
        <rFont val="华文楷体"/>
        <family val="3"/>
        <charset val="134"/>
      </rPr>
      <t>上行编号</t>
    </r>
    <phoneticPr fontId="5" type="noConversion"/>
  </si>
  <si>
    <r>
      <rPr>
        <b/>
        <sz val="11"/>
        <color theme="1"/>
        <rFont val="华文楷体"/>
        <family val="3"/>
        <charset val="134"/>
      </rPr>
      <t>下行编号</t>
    </r>
    <phoneticPr fontId="5" type="noConversion"/>
  </si>
  <si>
    <r>
      <rPr>
        <b/>
        <sz val="11"/>
        <color theme="1"/>
        <rFont val="华文楷体"/>
        <family val="3"/>
        <charset val="134"/>
      </rPr>
      <t>需要换向</t>
    </r>
    <r>
      <rPr>
        <b/>
        <sz val="11"/>
        <color theme="1"/>
        <rFont val="Arial"/>
        <family val="2"/>
      </rPr>
      <t>LIST</t>
    </r>
    <phoneticPr fontId="4" type="noConversion"/>
  </si>
  <si>
    <r>
      <rPr>
        <sz val="11"/>
        <color theme="1"/>
        <rFont val="华文楷体"/>
        <family val="3"/>
        <charset val="134"/>
      </rPr>
      <t>石太客专</t>
    </r>
    <phoneticPr fontId="5" type="noConversion"/>
  </si>
  <si>
    <r>
      <rPr>
        <sz val="11"/>
        <color theme="1"/>
        <rFont val="华文楷体"/>
        <family val="3"/>
        <charset val="134"/>
      </rPr>
      <t>京广高速</t>
    </r>
    <phoneticPr fontId="5" type="noConversion"/>
  </si>
  <si>
    <r>
      <rPr>
        <sz val="11"/>
        <color theme="1"/>
        <rFont val="华文楷体"/>
        <family val="3"/>
        <charset val="134"/>
      </rPr>
      <t>是</t>
    </r>
    <phoneticPr fontId="5" type="noConversion"/>
  </si>
  <si>
    <r>
      <rPr>
        <sz val="11"/>
        <color theme="1"/>
        <rFont val="华文楷体"/>
        <family val="3"/>
        <charset val="134"/>
      </rPr>
      <t>徐兰高速</t>
    </r>
    <phoneticPr fontId="5" type="noConversion"/>
  </si>
  <si>
    <r>
      <rPr>
        <sz val="11"/>
        <color theme="1"/>
        <rFont val="华文楷体"/>
        <family val="3"/>
        <charset val="134"/>
      </rPr>
      <t>京沪高速</t>
    </r>
    <phoneticPr fontId="5" type="noConversion"/>
  </si>
  <si>
    <r>
      <rPr>
        <sz val="11"/>
        <color theme="1"/>
        <rFont val="华文楷体"/>
        <family val="3"/>
        <charset val="134"/>
      </rPr>
      <t>徐连高速</t>
    </r>
    <phoneticPr fontId="5" type="noConversion"/>
  </si>
  <si>
    <r>
      <rPr>
        <sz val="11"/>
        <color theme="1"/>
        <rFont val="华文楷体"/>
        <family val="3"/>
        <charset val="134"/>
      </rPr>
      <t>京港高速</t>
    </r>
    <phoneticPr fontId="5" type="noConversion"/>
  </si>
  <si>
    <r>
      <rPr>
        <sz val="11"/>
        <color theme="1"/>
        <rFont val="华文楷体"/>
        <family val="3"/>
        <charset val="134"/>
      </rPr>
      <t>宁蓉线</t>
    </r>
    <phoneticPr fontId="5" type="noConversion"/>
  </si>
  <si>
    <r>
      <rPr>
        <sz val="11"/>
        <color theme="1"/>
        <rFont val="华文楷体"/>
        <family val="3"/>
        <charset val="134"/>
      </rPr>
      <t>沪昆高速</t>
    </r>
    <phoneticPr fontId="5" type="noConversion"/>
  </si>
  <si>
    <r>
      <rPr>
        <sz val="11"/>
        <color theme="1"/>
        <rFont val="华文楷体"/>
        <family val="3"/>
        <charset val="134"/>
      </rPr>
      <t>湘桂线</t>
    </r>
    <phoneticPr fontId="5" type="noConversion"/>
  </si>
  <si>
    <r>
      <rPr>
        <sz val="11"/>
        <color theme="1"/>
        <rFont val="华文楷体"/>
        <family val="3"/>
        <charset val="134"/>
      </rPr>
      <t>赣瑞龙线</t>
    </r>
    <phoneticPr fontId="5" type="noConversion"/>
  </si>
  <si>
    <r>
      <rPr>
        <sz val="11"/>
        <color theme="1"/>
        <rFont val="华文楷体"/>
        <family val="3"/>
        <charset val="134"/>
      </rPr>
      <t>合福高速</t>
    </r>
    <phoneticPr fontId="5" type="noConversion"/>
  </si>
  <si>
    <r>
      <rPr>
        <sz val="11"/>
        <color theme="1"/>
        <rFont val="华文楷体"/>
        <family val="3"/>
        <charset val="134"/>
      </rPr>
      <t>昌九城际</t>
    </r>
    <phoneticPr fontId="5" type="noConversion"/>
  </si>
  <si>
    <r>
      <rPr>
        <sz val="11"/>
        <color theme="1"/>
        <rFont val="华文楷体"/>
        <family val="3"/>
        <charset val="134"/>
      </rPr>
      <t>昌福线</t>
    </r>
    <phoneticPr fontId="5" type="noConversion"/>
  </si>
  <si>
    <r>
      <rPr>
        <sz val="11"/>
        <color theme="1"/>
        <rFont val="华文楷体"/>
        <family val="3"/>
        <charset val="134"/>
      </rPr>
      <t>武九客专</t>
    </r>
    <phoneticPr fontId="5" type="noConversion"/>
  </si>
  <si>
    <r>
      <rPr>
        <sz val="11"/>
        <color theme="1"/>
        <rFont val="华文楷体"/>
        <family val="3"/>
        <charset val="134"/>
      </rPr>
      <t>合蚌高速</t>
    </r>
    <phoneticPr fontId="5" type="noConversion"/>
  </si>
  <si>
    <r>
      <rPr>
        <sz val="11"/>
        <color theme="1"/>
        <rFont val="华文楷体"/>
        <family val="3"/>
        <charset val="134"/>
      </rPr>
      <t>宁安客专</t>
    </r>
    <phoneticPr fontId="5" type="noConversion"/>
  </si>
  <si>
    <r>
      <rPr>
        <sz val="11"/>
        <color theme="1"/>
        <rFont val="华文楷体"/>
        <family val="3"/>
        <charset val="134"/>
      </rPr>
      <t>合杭高速</t>
    </r>
    <phoneticPr fontId="5" type="noConversion"/>
  </si>
  <si>
    <r>
      <rPr>
        <sz val="11"/>
        <color theme="1"/>
        <rFont val="华文楷体"/>
        <family val="3"/>
        <charset val="134"/>
      </rPr>
      <t>宁杭高速</t>
    </r>
    <phoneticPr fontId="5" type="noConversion"/>
  </si>
  <si>
    <r>
      <rPr>
        <b/>
        <sz val="11"/>
        <color theme="1"/>
        <rFont val="华文楷体"/>
        <family val="3"/>
        <charset val="134"/>
      </rPr>
      <t>无法跨线</t>
    </r>
    <r>
      <rPr>
        <b/>
        <sz val="11"/>
        <color theme="1"/>
        <rFont val="Arial"/>
        <family val="2"/>
      </rPr>
      <t>LIST</t>
    </r>
    <phoneticPr fontId="4" type="noConversion"/>
  </si>
  <si>
    <t>Model Input</t>
    <phoneticPr fontId="4" type="noConversion"/>
  </si>
  <si>
    <t>Model Output</t>
    <phoneticPr fontId="4" type="noConversion"/>
  </si>
  <si>
    <t>最优线路：</t>
    <phoneticPr fontId="4" type="noConversion"/>
  </si>
  <si>
    <t>总里程（千米）：</t>
    <phoneticPr fontId="4" type="noConversion"/>
  </si>
  <si>
    <t>线路时间（分钟）：</t>
    <phoneticPr fontId="4" type="noConversion"/>
  </si>
  <si>
    <t>南昌</t>
    <phoneticPr fontId="16" type="noConversion"/>
  </si>
  <si>
    <t>芜湖</t>
    <phoneticPr fontId="16" type="noConversion"/>
  </si>
  <si>
    <t>里程（千米）：</t>
    <phoneticPr fontId="4" type="noConversion"/>
  </si>
  <si>
    <t>线路总时间（分钟）：</t>
    <phoneticPr fontId="4" type="noConversion"/>
  </si>
  <si>
    <t>\</t>
    <phoneticPr fontId="4" type="noConversion"/>
  </si>
  <si>
    <t>跨线影响指数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</si>
</sst>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#,##0.0_);\(#,##0.0\)"/>
  </numFmts>
  <fonts count="18" x14ac:knownFonts="1">
    <font>
      <sz val="11"/>
      <color theme="1"/>
      <name val="等线"/>
      <family val="2"/>
      <scheme val="minor"/>
    </font>
    <font>
      <sz val="11"/>
      <color rgb="FF3F3F76"/>
      <name val="楷体"/>
      <family val="2"/>
      <charset val="134"/>
    </font>
    <font>
      <b/>
      <sz val="11"/>
      <color theme="1"/>
      <name val="楷体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华文楷体"/>
      <family val="3"/>
      <charset val="134"/>
    </font>
    <font>
      <sz val="11"/>
      <color theme="1"/>
      <name val="华文楷体"/>
      <family val="3"/>
      <charset val="134"/>
    </font>
    <font>
      <b/>
      <sz val="11"/>
      <color theme="1"/>
      <name val="Arial"/>
      <family val="3"/>
      <charset val="134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1"/>
      <name val="等线"/>
      <family val="2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1"/>
      <color rgb="FF0000FF"/>
      <name val="华文楷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3" fillId="0" borderId="0">
      <alignment vertical="center"/>
    </xf>
    <xf numFmtId="177" fontId="12" fillId="7" borderId="0" applyNumberFormat="0" applyBorder="0" applyProtection="0">
      <alignment horizontal="left" vertical="center"/>
    </xf>
  </cellStyleXfs>
  <cellXfs count="40">
    <xf numFmtId="0" fontId="0" fillId="0" borderId="0" xfId="0"/>
    <xf numFmtId="0" fontId="8" fillId="0" borderId="0" xfId="2" applyFont="1">
      <alignment vertical="center"/>
    </xf>
    <xf numFmtId="0" fontId="8" fillId="0" borderId="0" xfId="2" applyFont="1" applyAlignment="1">
      <alignment horizontal="center" vertical="center"/>
    </xf>
    <xf numFmtId="0" fontId="10" fillId="0" borderId="0" xfId="2" applyFont="1">
      <alignment vertical="center"/>
    </xf>
    <xf numFmtId="0" fontId="7" fillId="0" borderId="0" xfId="2" applyFont="1" applyAlignment="1">
      <alignment horizontal="center"/>
    </xf>
    <xf numFmtId="0" fontId="7" fillId="6" borderId="3" xfId="2" applyFont="1" applyFill="1" applyBorder="1">
      <alignment vertical="center"/>
    </xf>
    <xf numFmtId="0" fontId="8" fillId="0" borderId="0" xfId="2" applyFont="1" applyFill="1">
      <alignment vertical="center"/>
    </xf>
    <xf numFmtId="0" fontId="7" fillId="0" borderId="0" xfId="2" applyFont="1" applyFill="1" applyAlignment="1">
      <alignment horizontal="center"/>
    </xf>
    <xf numFmtId="0" fontId="7" fillId="0" borderId="2" xfId="2" applyFont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4" borderId="2" xfId="2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2" xfId="2" applyFont="1" applyBorder="1">
      <alignment vertical="center"/>
    </xf>
    <xf numFmtId="176" fontId="8" fillId="0" borderId="2" xfId="2" applyNumberFormat="1" applyFont="1" applyBorder="1">
      <alignment vertical="center"/>
    </xf>
    <xf numFmtId="0" fontId="10" fillId="0" borderId="2" xfId="2" applyFont="1" applyBorder="1">
      <alignment vertical="center"/>
    </xf>
    <xf numFmtId="0" fontId="10" fillId="0" borderId="2" xfId="2" applyFont="1" applyBorder="1" applyAlignment="1">
      <alignment horizontal="center" vertical="center"/>
    </xf>
    <xf numFmtId="0" fontId="7" fillId="5" borderId="2" xfId="2" applyFont="1" applyFill="1" applyBorder="1">
      <alignment vertical="center"/>
    </xf>
    <xf numFmtId="0" fontId="7" fillId="0" borderId="4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7" fillId="0" borderId="2" xfId="2" applyFont="1" applyBorder="1">
      <alignment vertical="center"/>
    </xf>
    <xf numFmtId="0" fontId="14" fillId="0" borderId="0" xfId="0" applyFont="1"/>
    <xf numFmtId="0" fontId="15" fillId="0" borderId="0" xfId="0" applyFont="1"/>
    <xf numFmtId="177" fontId="12" fillId="8" borderId="0" xfId="3" applyFill="1">
      <alignment horizontal="left" vertical="center"/>
    </xf>
    <xf numFmtId="177" fontId="13" fillId="8" borderId="0" xfId="3" applyFont="1" applyFill="1">
      <alignment horizontal="left" vertical="center"/>
    </xf>
    <xf numFmtId="0" fontId="14" fillId="8" borderId="0" xfId="0" applyFont="1" applyFill="1"/>
    <xf numFmtId="0" fontId="14" fillId="0" borderId="0" xfId="0" applyFont="1" applyBorder="1"/>
    <xf numFmtId="0" fontId="11" fillId="0" borderId="0" xfId="2" applyFont="1" applyBorder="1">
      <alignment vertical="center"/>
    </xf>
    <xf numFmtId="0" fontId="15" fillId="0" borderId="0" xfId="0" applyFont="1" applyBorder="1"/>
    <xf numFmtId="0" fontId="0" fillId="0" borderId="0" xfId="0" applyBorder="1"/>
    <xf numFmtId="0" fontId="10" fillId="0" borderId="0" xfId="0" applyFont="1"/>
    <xf numFmtId="0" fontId="9" fillId="0" borderId="0" xfId="0" applyFont="1"/>
    <xf numFmtId="0" fontId="9" fillId="9" borderId="0" xfId="0" applyFont="1" applyFill="1" applyAlignment="1">
      <alignment horizontal="center"/>
    </xf>
    <xf numFmtId="0" fontId="10" fillId="9" borderId="0" xfId="0" applyFont="1" applyFill="1"/>
    <xf numFmtId="0" fontId="17" fillId="2" borderId="0" xfId="1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9" borderId="0" xfId="0" applyFill="1"/>
    <xf numFmtId="0" fontId="7" fillId="9" borderId="0" xfId="0" applyFont="1" applyFill="1" applyAlignment="1">
      <alignment horizontal="center"/>
    </xf>
    <xf numFmtId="0" fontId="9" fillId="3" borderId="2" xfId="2" applyFont="1" applyFill="1" applyBorder="1" applyAlignment="1">
      <alignment horizontal="center"/>
    </xf>
    <xf numFmtId="0" fontId="7" fillId="0" borderId="2" xfId="2" applyFont="1" applyBorder="1" applyAlignment="1">
      <alignment horizontal="center" vertical="center"/>
    </xf>
  </cellXfs>
  <cellStyles count="4">
    <cellStyle name="SubHeader" xfId="3" xr:uid="{D8BE902B-25CA-4AF3-B237-9F36ADC0F62F}"/>
    <cellStyle name="常规" xfId="0" builtinId="0"/>
    <cellStyle name="常规 2" xfId="2" xr:uid="{12E3CB4F-424F-4CAF-B0E1-0E6A3F48FFC1}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2BD0-2531-4D6A-97A2-ACEF59DB66B3}">
  <sheetPr>
    <tabColor rgb="FF92D050"/>
  </sheetPr>
  <dimension ref="A2:BW14"/>
  <sheetViews>
    <sheetView showGridLines="0" tabSelected="1" workbookViewId="0">
      <selection activeCell="C21" sqref="C21"/>
    </sheetView>
  </sheetViews>
  <sheetFormatPr defaultRowHeight="14" x14ac:dyDescent="0.3"/>
  <cols>
    <col min="1" max="1" width="3.5" customWidth="1"/>
    <col min="2" max="2" width="19.08203125" bestFit="1" customWidth="1"/>
    <col min="3" max="3" width="7.4140625" customWidth="1"/>
  </cols>
  <sheetData>
    <row r="2" spans="1:75" s="25" customFormat="1" ht="15.5" x14ac:dyDescent="0.3">
      <c r="A2" s="23" t="s">
        <v>171</v>
      </c>
      <c r="B2" s="23"/>
      <c r="C2" s="24"/>
      <c r="D2" s="24"/>
      <c r="E2" s="24"/>
      <c r="F2" s="24"/>
      <c r="G2" s="24"/>
      <c r="H2" s="24"/>
      <c r="I2" s="24"/>
      <c r="J2" s="24"/>
    </row>
    <row r="3" spans="1:75" s="21" customFormat="1" ht="8.5" customHeight="1" x14ac:dyDescent="0.3">
      <c r="C3" s="22"/>
      <c r="D3" s="22"/>
      <c r="E3" s="22"/>
      <c r="F3" s="22"/>
      <c r="G3" s="22"/>
      <c r="H3" s="22"/>
      <c r="I3" s="22"/>
      <c r="J3" s="22"/>
    </row>
    <row r="4" spans="1:75" s="26" customFormat="1" ht="15.5" x14ac:dyDescent="0.4">
      <c r="B4" s="27" t="s">
        <v>141</v>
      </c>
      <c r="C4" s="34" t="s">
        <v>176</v>
      </c>
      <c r="D4" s="28"/>
      <c r="E4" s="28"/>
      <c r="F4" s="28"/>
      <c r="G4" s="28"/>
      <c r="H4" s="28"/>
      <c r="I4" s="28"/>
      <c r="J4" s="28"/>
    </row>
    <row r="5" spans="1:75" s="26" customFormat="1" ht="15.5" x14ac:dyDescent="0.4">
      <c r="B5" s="27" t="s">
        <v>142</v>
      </c>
      <c r="C5" s="34" t="s">
        <v>177</v>
      </c>
      <c r="D5" s="28"/>
      <c r="E5" s="28"/>
      <c r="F5" s="28"/>
      <c r="G5" s="28"/>
      <c r="H5" s="28"/>
      <c r="I5" s="28"/>
      <c r="J5" s="28"/>
    </row>
    <row r="6" spans="1:75" s="29" customFormat="1" x14ac:dyDescent="0.3"/>
    <row r="8" spans="1:75" s="25" customFormat="1" ht="15.5" x14ac:dyDescent="0.3">
      <c r="A8" s="23" t="s">
        <v>172</v>
      </c>
      <c r="B8" s="23"/>
      <c r="C8" s="24"/>
      <c r="D8" s="24"/>
      <c r="E8" s="24"/>
      <c r="F8" s="24"/>
      <c r="G8" s="24"/>
      <c r="H8" s="24"/>
      <c r="I8" s="24"/>
      <c r="J8" s="24"/>
    </row>
    <row r="9" spans="1:75" ht="8" customHeight="1" x14ac:dyDescent="0.3"/>
    <row r="10" spans="1:75" s="30" customFormat="1" ht="15.5" x14ac:dyDescent="0.4">
      <c r="B10" s="31" t="s">
        <v>173</v>
      </c>
      <c r="C10" s="32" t="str">
        <f>C4</f>
        <v>南昌</v>
      </c>
      <c r="D10" s="32" t="str">
        <f>IFERROR(VLOOKUP(CONCATENATE(1,C10),线路信息!$B:$E,4,0),"")</f>
        <v>九江</v>
      </c>
      <c r="E10" s="32" t="str">
        <f>IFERROR(VLOOKUP(CONCATENATE(1,D10),线路信息!$B:$E,4,0),"")</f>
        <v>安庆</v>
      </c>
      <c r="F10" s="32" t="str">
        <f>IFERROR(VLOOKUP(CONCATENATE(1,E10),线路信息!$B:$E,4,0),"")</f>
        <v>芜湖</v>
      </c>
      <c r="G10" s="32" t="str">
        <f>IFERROR(VLOOKUP(CONCATENATE(1,F10),线路信息!$B:$E,4,0),"")</f>
        <v/>
      </c>
      <c r="H10" s="32" t="str">
        <f>IFERROR(VLOOKUP(CONCATENATE(1,G10),线路信息!$B:$E,4,0),"")</f>
        <v/>
      </c>
      <c r="I10" s="32" t="str">
        <f>IFERROR(VLOOKUP(CONCATENATE(1,H10),线路信息!$B:$E,4,0),"")</f>
        <v/>
      </c>
      <c r="J10" s="32" t="str">
        <f>IFERROR(VLOOKUP(CONCATENATE(1,I10),线路信息!$B:$E,4,0),"")</f>
        <v/>
      </c>
      <c r="K10" s="32" t="str">
        <f>IFERROR(VLOOKUP(CONCATENATE(1,J10),线路信息!$B:$E,4,0),"")</f>
        <v/>
      </c>
      <c r="L10" s="33" t="str">
        <f>IFERROR(VLOOKUP(CONCATENATE(1,K10),线路信息!$B:$E,4,0),"")</f>
        <v/>
      </c>
      <c r="M10" s="33" t="str">
        <f>IFERROR(VLOOKUP(CONCATENATE(1,L10),线路信息!$B:$E,4,0),"")</f>
        <v/>
      </c>
      <c r="N10" s="33" t="str">
        <f>IFERROR(VLOOKUP(CONCATENATE(1,M10),线路信息!$B:$E,4,0),"")</f>
        <v/>
      </c>
      <c r="O10" s="33" t="str">
        <f>IFERROR(VLOOKUP(CONCATENATE(1,N10),线路信息!$B:$E,4,0),"")</f>
        <v/>
      </c>
      <c r="P10" s="33" t="str">
        <f>IFERROR(VLOOKUP(CONCATENATE(1,O10),线路信息!$B:$E,4,0),"")</f>
        <v/>
      </c>
      <c r="Q10" s="33" t="str">
        <f>IFERROR(VLOOKUP(CONCATENATE(1,P10),线路信息!$B:$E,4,0),"")</f>
        <v/>
      </c>
      <c r="R10" s="33" t="str">
        <f>IFERROR(VLOOKUP(CONCATENATE(1,Q10),线路信息!$B:$E,4,0),"")</f>
        <v/>
      </c>
      <c r="S10" s="33" t="str">
        <f>IFERROR(VLOOKUP(CONCATENATE(1,R10),线路信息!$B:$E,4,0),"")</f>
        <v/>
      </c>
      <c r="T10" s="33" t="str">
        <f>IFERROR(VLOOKUP(CONCATENATE(1,S10),线路信息!$B:$E,4,0),"")</f>
        <v/>
      </c>
      <c r="U10" s="33" t="str">
        <f>IFERROR(VLOOKUP(CONCATENATE(1,T10),线路信息!$B:$E,4,0),"")</f>
        <v/>
      </c>
      <c r="V10" s="33" t="str">
        <f>IFERROR(VLOOKUP(CONCATENATE(1,U10),线路信息!$B:$E,4,0),"")</f>
        <v/>
      </c>
      <c r="W10" s="33" t="str">
        <f>IFERROR(VLOOKUP(CONCATENATE(1,V10),线路信息!$B:$E,4,0),"")</f>
        <v/>
      </c>
      <c r="X10" s="33" t="str">
        <f>IFERROR(VLOOKUP(CONCATENATE(1,W10),线路信息!$B:$E,4,0),"")</f>
        <v/>
      </c>
      <c r="Y10" s="33" t="str">
        <f>IFERROR(VLOOKUP(CONCATENATE(1,X10),线路信息!$B:$E,4,0),"")</f>
        <v/>
      </c>
      <c r="Z10" s="33" t="str">
        <f>IFERROR(VLOOKUP(CONCATENATE(1,Y10),线路信息!$B:$E,4,0),"")</f>
        <v/>
      </c>
      <c r="AA10" s="33" t="str">
        <f>IFERROR(VLOOKUP(CONCATENATE(1,Z10),线路信息!$B:$E,4,0),"")</f>
        <v/>
      </c>
      <c r="AB10" s="33" t="str">
        <f>IFERROR(VLOOKUP(CONCATENATE(1,AA10),线路信息!$B:$E,4,0),"")</f>
        <v/>
      </c>
      <c r="AC10" s="33" t="str">
        <f>IFERROR(VLOOKUP(CONCATENATE(1,AB10),线路信息!$B:$E,4,0),"")</f>
        <v/>
      </c>
      <c r="AD10" s="33" t="str">
        <f>IFERROR(VLOOKUP(CONCATENATE(1,AC10),线路信息!$B:$E,4,0),"")</f>
        <v/>
      </c>
      <c r="AE10" s="33" t="str">
        <f>IFERROR(VLOOKUP(CONCATENATE(1,AD10),线路信息!$B:$E,4,0),"")</f>
        <v/>
      </c>
      <c r="AF10" s="33" t="str">
        <f>IFERROR(VLOOKUP(CONCATENATE(1,AE10),线路信息!$B:$E,4,0),"")</f>
        <v/>
      </c>
      <c r="AG10" s="33" t="str">
        <f>IFERROR(VLOOKUP(CONCATENATE(1,AF10),线路信息!$B:$E,4,0),"")</f>
        <v/>
      </c>
      <c r="AH10" s="30" t="str">
        <f>IFERROR(VLOOKUP(CONCATENATE(1,AG10),线路信息!$B:$E,4,0),"")</f>
        <v/>
      </c>
      <c r="AI10" s="30" t="str">
        <f>IFERROR(VLOOKUP(CONCATENATE(1,AH10),线路信息!$B:$E,4,0),"")</f>
        <v/>
      </c>
      <c r="AJ10" s="30" t="str">
        <f>IFERROR(VLOOKUP(CONCATENATE(1,AI10),线路信息!$B:$E,4,0),"")</f>
        <v/>
      </c>
      <c r="AK10" s="30" t="str">
        <f>IFERROR(VLOOKUP(CONCATENATE(1,AJ10),线路信息!$B:$E,4,0),"")</f>
        <v/>
      </c>
      <c r="AL10" s="30" t="str">
        <f>IFERROR(VLOOKUP(CONCATENATE(1,AK10),线路信息!$B:$E,4,0),"")</f>
        <v/>
      </c>
      <c r="AM10" s="30" t="str">
        <f>IFERROR(VLOOKUP(CONCATENATE(1,AL10),线路信息!$B:$E,4,0),"")</f>
        <v/>
      </c>
      <c r="AN10" s="30" t="str">
        <f>IFERROR(VLOOKUP(CONCATENATE(1,AM10),线路信息!$B:$E,4,0),"")</f>
        <v/>
      </c>
      <c r="AO10" s="30" t="str">
        <f>IFERROR(VLOOKUP(CONCATENATE(1,AN10),线路信息!$B:$E,4,0),"")</f>
        <v/>
      </c>
      <c r="AP10" s="30" t="str">
        <f>IFERROR(VLOOKUP(CONCATENATE(1,AO10),线路信息!$B:$E,4,0),"")</f>
        <v/>
      </c>
      <c r="AQ10" s="30" t="str">
        <f>IFERROR(VLOOKUP(CONCATENATE(1,AP10),线路信息!$B:$E,4,0),"")</f>
        <v/>
      </c>
      <c r="AR10" s="30" t="str">
        <f>IFERROR(VLOOKUP(CONCATENATE(1,AQ10),线路信息!$B:$E,4,0),"")</f>
        <v/>
      </c>
      <c r="AS10" s="30" t="str">
        <f>IFERROR(VLOOKUP(CONCATENATE(1,AR10),线路信息!$B:$E,4,0),"")</f>
        <v/>
      </c>
      <c r="AT10" s="30" t="str">
        <f>IFERROR(VLOOKUP(CONCATENATE(1,AS10),线路信息!$B:$E,4,0),"")</f>
        <v/>
      </c>
      <c r="AU10" s="30" t="str">
        <f>IFERROR(VLOOKUP(CONCATENATE(1,AT10),线路信息!$B:$E,4,0),"")</f>
        <v/>
      </c>
      <c r="AV10" s="30" t="str">
        <f>IFERROR(VLOOKUP(CONCATENATE(1,AU10),线路信息!$B:$E,4,0),"")</f>
        <v/>
      </c>
      <c r="AW10" s="30" t="str">
        <f>IFERROR(VLOOKUP(CONCATENATE(1,AV10),线路信息!$B:$E,4,0),"")</f>
        <v/>
      </c>
      <c r="AX10" s="30" t="str">
        <f>IFERROR(VLOOKUP(CONCATENATE(1,AW10),线路信息!$B:$E,4,0),"")</f>
        <v/>
      </c>
      <c r="AY10" s="30" t="str">
        <f>IFERROR(VLOOKUP(CONCATENATE(1,AX10),线路信息!$B:$E,4,0),"")</f>
        <v/>
      </c>
      <c r="AZ10" s="30" t="str">
        <f>IFERROR(VLOOKUP(CONCATENATE(1,AY10),线路信息!$B:$E,4,0),"")</f>
        <v/>
      </c>
      <c r="BA10" s="30" t="str">
        <f>IFERROR(VLOOKUP(CONCATENATE(1,AZ10),线路信息!$B:$E,4,0),"")</f>
        <v/>
      </c>
      <c r="BB10" s="30" t="str">
        <f>IFERROR(VLOOKUP(CONCATENATE(1,BA10),线路信息!$B:$E,4,0),"")</f>
        <v/>
      </c>
      <c r="BC10" s="30" t="str">
        <f>IFERROR(VLOOKUP(CONCATENATE(1,BB10),线路信息!$B:$E,4,0),"")</f>
        <v/>
      </c>
      <c r="BD10" s="30" t="str">
        <f>IFERROR(VLOOKUP(CONCATENATE(1,BC10),线路信息!$B:$E,4,0),"")</f>
        <v/>
      </c>
      <c r="BE10" s="30" t="str">
        <f>IFERROR(VLOOKUP(CONCATENATE(1,BD10),线路信息!$B:$E,4,0),"")</f>
        <v/>
      </c>
      <c r="BF10" s="30" t="str">
        <f>IFERROR(VLOOKUP(CONCATENATE(1,BE10),线路信息!$B:$E,4,0),"")</f>
        <v/>
      </c>
      <c r="BG10" s="30" t="str">
        <f>IFERROR(VLOOKUP(CONCATENATE(1,BF10),线路信息!$B:$E,4,0),"")</f>
        <v/>
      </c>
      <c r="BH10" s="30" t="str">
        <f>IFERROR(VLOOKUP(CONCATENATE(1,BG10),线路信息!$B:$E,4,0),"")</f>
        <v/>
      </c>
      <c r="BI10" s="30" t="str">
        <f>IFERROR(VLOOKUP(CONCATENATE(1,BH10),线路信息!$B:$E,4,0),"")</f>
        <v/>
      </c>
      <c r="BJ10" s="30" t="str">
        <f>IFERROR(VLOOKUP(CONCATENATE(1,BI10),线路信息!$B:$E,4,0),"")</f>
        <v/>
      </c>
      <c r="BK10" s="30" t="str">
        <f>IFERROR(VLOOKUP(CONCATENATE(1,BJ10),线路信息!$B:$E,4,0),"")</f>
        <v/>
      </c>
      <c r="BL10" s="30" t="str">
        <f>IFERROR(VLOOKUP(CONCATENATE(1,BK10),线路信息!$B:$E,4,0),"")</f>
        <v/>
      </c>
      <c r="BM10" s="30" t="str">
        <f>IFERROR(VLOOKUP(CONCATENATE(1,BL10),线路信息!$B:$E,4,0),"")</f>
        <v/>
      </c>
      <c r="BN10" s="30" t="str">
        <f>IFERROR(VLOOKUP(CONCATENATE(1,BM10),线路信息!$B:$E,4,0),"")</f>
        <v/>
      </c>
      <c r="BO10" s="30" t="str">
        <f>IFERROR(VLOOKUP(CONCATENATE(1,BN10),线路信息!$B:$E,4,0),"")</f>
        <v/>
      </c>
      <c r="BP10" s="30" t="str">
        <f>IFERROR(VLOOKUP(CONCATENATE(1,BO10),线路信息!$B:$E,4,0),"")</f>
        <v/>
      </c>
      <c r="BQ10" s="30" t="str">
        <f>IFERROR(VLOOKUP(CONCATENATE(1,BP10),线路信息!$B:$E,4,0),"")</f>
        <v/>
      </c>
      <c r="BR10" s="30" t="str">
        <f>IFERROR(VLOOKUP(CONCATENATE(1,BQ10),线路信息!$B:$E,4,0),"")</f>
        <v/>
      </c>
      <c r="BS10" s="30" t="str">
        <f>IFERROR(VLOOKUP(CONCATENATE(1,BR10),线路信息!$B:$E,4,0),"")</f>
        <v/>
      </c>
      <c r="BT10" s="30" t="str">
        <f>IFERROR(VLOOKUP(CONCATENATE(1,BS10),线路信息!$B:$E,4,0),"")</f>
        <v/>
      </c>
      <c r="BU10" s="30" t="str">
        <f>IFERROR(VLOOKUP(CONCATENATE(1,BT10),线路信息!$B:$E,4,0),"")</f>
        <v/>
      </c>
      <c r="BV10" s="30" t="str">
        <f>IFERROR(VLOOKUP(CONCATENATE(1,BU10),线路信息!$B:$E,4,0),"")</f>
        <v/>
      </c>
      <c r="BW10" s="30" t="str">
        <f>IFERROR(VLOOKUP(CONCATENATE(1,BV10),线路信息!$B:$E,4,0),"")</f>
        <v/>
      </c>
    </row>
    <row r="11" spans="1:75" s="30" customFormat="1" ht="15.5" x14ac:dyDescent="0.4">
      <c r="B11" s="31" t="s">
        <v>178</v>
      </c>
      <c r="C11" s="32" t="s">
        <v>180</v>
      </c>
      <c r="D11" s="32">
        <f>IFERROR(VLOOKUP(CONCATENATE(1,C10),线路信息!$B:$F,5,0),"")</f>
        <v>123</v>
      </c>
      <c r="E11" s="32">
        <f>IFERROR(VLOOKUP(CONCATENATE(1,D10),线路信息!$B:$F,5,0),"")</f>
        <v>168</v>
      </c>
      <c r="F11" s="32">
        <f>IFERROR(VLOOKUP(CONCATENATE(1,E10),线路信息!$B:$F,5,0),"")</f>
        <v>201</v>
      </c>
      <c r="G11" s="32" t="str">
        <f>IFERROR(VLOOKUP(CONCATENATE(1,F10),线路信息!$B:$F,5,0),"")</f>
        <v/>
      </c>
      <c r="H11" s="32" t="str">
        <f>IFERROR(VLOOKUP(CONCATENATE(1,G10),线路信息!$B:$F,5,0),"")</f>
        <v/>
      </c>
      <c r="I11" s="32" t="str">
        <f>IFERROR(VLOOKUP(CONCATENATE(1,H10),线路信息!$B:$F,5,0),"")</f>
        <v/>
      </c>
      <c r="J11" s="32" t="str">
        <f>IFERROR(VLOOKUP(CONCATENATE(1,I10),线路信息!$B:$F,5,0),"")</f>
        <v/>
      </c>
      <c r="K11" s="32" t="str">
        <f>IFERROR(VLOOKUP(CONCATENATE(1,J10),线路信息!$B:$F,5,0),"")</f>
        <v/>
      </c>
      <c r="L11" s="32" t="str">
        <f>IFERROR(VLOOKUP(CONCATENATE(1,K10),线路信息!$B:$F,5,0),"")</f>
        <v/>
      </c>
      <c r="M11" s="32" t="str">
        <f>IFERROR(VLOOKUP(CONCATENATE(1,L10),线路信息!$B:$F,5,0),"")</f>
        <v/>
      </c>
      <c r="N11" s="32" t="str">
        <f>IFERROR(VLOOKUP(CONCATENATE(1,M10),线路信息!$B:$F,5,0),"")</f>
        <v/>
      </c>
      <c r="O11" s="32" t="str">
        <f>IFERROR(VLOOKUP(CONCATENATE(1,N10),线路信息!$B:$F,5,0),"")</f>
        <v/>
      </c>
      <c r="P11" s="32" t="str">
        <f>IFERROR(VLOOKUP(CONCATENATE(1,O10),线路信息!$B:$F,5,0),"")</f>
        <v/>
      </c>
      <c r="Q11" s="32" t="str">
        <f>IFERROR(VLOOKUP(CONCATENATE(1,P10),线路信息!$B:$F,5,0),"")</f>
        <v/>
      </c>
      <c r="R11" s="32" t="str">
        <f>IFERROR(VLOOKUP(CONCATENATE(1,Q10),线路信息!$B:$F,5,0),"")</f>
        <v/>
      </c>
      <c r="S11" s="32" t="str">
        <f>IFERROR(VLOOKUP(CONCATENATE(1,R10),线路信息!$B:$F,5,0),"")</f>
        <v/>
      </c>
      <c r="T11" s="32" t="str">
        <f>IFERROR(VLOOKUP(CONCATENATE(1,S10),线路信息!$B:$F,5,0),"")</f>
        <v/>
      </c>
      <c r="U11" s="32" t="str">
        <f>IFERROR(VLOOKUP(CONCATENATE(1,T10),线路信息!$B:$F,5,0),"")</f>
        <v/>
      </c>
      <c r="V11" s="32" t="str">
        <f>IFERROR(VLOOKUP(CONCATENATE(1,U10),线路信息!$B:$F,5,0),"")</f>
        <v/>
      </c>
      <c r="W11" s="32" t="str">
        <f>IFERROR(VLOOKUP(CONCATENATE(1,V10),线路信息!$B:$F,5,0),"")</f>
        <v/>
      </c>
      <c r="X11" s="32" t="str">
        <f>IFERROR(VLOOKUP(CONCATENATE(1,W10),线路信息!$B:$F,5,0),"")</f>
        <v/>
      </c>
      <c r="Y11" s="32" t="str">
        <f>IFERROR(VLOOKUP(CONCATENATE(1,X10),线路信息!$B:$F,5,0),"")</f>
        <v/>
      </c>
      <c r="Z11" s="32" t="str">
        <f>IFERROR(VLOOKUP(CONCATENATE(1,Y10),线路信息!$B:$F,5,0),"")</f>
        <v/>
      </c>
      <c r="AA11" s="32" t="str">
        <f>IFERROR(VLOOKUP(CONCATENATE(1,Z10),线路信息!$B:$F,5,0),"")</f>
        <v/>
      </c>
      <c r="AB11" s="32" t="str">
        <f>IFERROR(VLOOKUP(CONCATENATE(1,AA10),线路信息!$B:$F,5,0),"")</f>
        <v/>
      </c>
      <c r="AC11" s="32" t="str">
        <f>IFERROR(VLOOKUP(CONCATENATE(1,AB10),线路信息!$B:$F,5,0),"")</f>
        <v/>
      </c>
      <c r="AD11" s="32" t="str">
        <f>IFERROR(VLOOKUP(CONCATENATE(1,AC10),线路信息!$B:$F,5,0),"")</f>
        <v/>
      </c>
      <c r="AE11" s="32" t="str">
        <f>IFERROR(VLOOKUP(CONCATENATE(1,AD10),线路信息!$B:$F,5,0),"")</f>
        <v/>
      </c>
      <c r="AF11" s="32" t="str">
        <f>IFERROR(VLOOKUP(CONCATENATE(1,AE10),线路信息!$B:$F,5,0),"")</f>
        <v/>
      </c>
      <c r="AG11" s="32" t="str">
        <f>IFERROR(VLOOKUP(CONCATENATE(1,AF10),线路信息!$B:$F,5,0),"")</f>
        <v/>
      </c>
      <c r="AH11" s="35" t="str">
        <f>IFERROR(VLOOKUP(CONCATENATE(1,AG10),线路信息!$B:$F,5,0),"")</f>
        <v/>
      </c>
      <c r="AI11" s="35" t="str">
        <f>IFERROR(VLOOKUP(CONCATENATE(1,AH10),线路信息!$B:$F,5,0),"")</f>
        <v/>
      </c>
      <c r="AJ11" s="35" t="str">
        <f>IFERROR(VLOOKUP(CONCATENATE(1,AI10),线路信息!$B:$F,5,0),"")</f>
        <v/>
      </c>
      <c r="AK11" s="35" t="str">
        <f>IFERROR(VLOOKUP(CONCATENATE(1,AJ10),线路信息!$B:$F,5,0),"")</f>
        <v/>
      </c>
    </row>
    <row r="12" spans="1:75" s="30" customFormat="1" ht="15.5" x14ac:dyDescent="0.4">
      <c r="B12" s="31" t="s">
        <v>175</v>
      </c>
      <c r="C12" s="32" t="s">
        <v>180</v>
      </c>
      <c r="D12" s="32">
        <f>IFERROR(IFERROR(VLOOKUP(CONCATENATE(1,C10),线路信息!$B:$G,6,0),"")+IFERROR(VLOOKUP(CONCATENATE(1,C10),线路信息!$B:$P,15,0),""),"")</f>
        <v>44</v>
      </c>
      <c r="E12" s="32">
        <f>IFERROR(IFERROR(VLOOKUP(CONCATENATE(1,D10),线路信息!$B:$G,6,0),"")+IFERROR(VLOOKUP(CONCATENATE(1,D10),线路信息!$B:$P,15,0),""),"")</f>
        <v>44</v>
      </c>
      <c r="F12" s="32">
        <f>IFERROR(IFERROR(VLOOKUP(CONCATENATE(1,E10),线路信息!$B:$G,6,0),"")+IFERROR(VLOOKUP(CONCATENATE(1,E10),线路信息!$B:$P,15,0),""),"")</f>
        <v>73</v>
      </c>
      <c r="G12" s="32" t="str">
        <f>IFERROR(IFERROR(VLOOKUP(CONCATENATE(1,F10),线路信息!$B:$G,6,0),"")+IFERROR(VLOOKUP(CONCATENATE(1,F10),线路信息!$B:$P,15,0),""),"")</f>
        <v/>
      </c>
      <c r="H12" s="32" t="str">
        <f>IFERROR(IFERROR(VLOOKUP(CONCATENATE(1,G10),线路信息!$B:$G,6,0),"")+IFERROR(VLOOKUP(CONCATENATE(1,G10),线路信息!$B:$P,15,0),""),"")</f>
        <v/>
      </c>
      <c r="I12" s="32" t="str">
        <f>IFERROR(IFERROR(VLOOKUP(CONCATENATE(1,H10),线路信息!$B:$G,6,0),"")+IFERROR(VLOOKUP(CONCATENATE(1,H10),线路信息!$B:$P,15,0),""),"")</f>
        <v/>
      </c>
      <c r="J12" s="32" t="str">
        <f>IFERROR(IFERROR(VLOOKUP(CONCATENATE(1,I10),线路信息!$B:$G,6,0),"")+IFERROR(VLOOKUP(CONCATENATE(1,I10),线路信息!$B:$P,15,0),""),"")</f>
        <v/>
      </c>
      <c r="K12" s="32" t="str">
        <f>IFERROR(IFERROR(VLOOKUP(CONCATENATE(1,J10),线路信息!$B:$G,6,0),"")+IFERROR(VLOOKUP(CONCATENATE(1,J10),线路信息!$B:$P,15,0),""),"")</f>
        <v/>
      </c>
      <c r="L12" s="32" t="str">
        <f>IFERROR(IFERROR(VLOOKUP(CONCATENATE(1,K10),线路信息!$B:$G,6,0),"")+IFERROR(VLOOKUP(CONCATENATE(1,K10),线路信息!$B:$P,15,0),""),"")</f>
        <v/>
      </c>
      <c r="M12" s="32" t="str">
        <f>IFERROR(IFERROR(VLOOKUP(CONCATENATE(1,L10),线路信息!$B:$G,6,0),"")+IFERROR(VLOOKUP(CONCATENATE(1,L10),线路信息!$B:$P,15,0),""),"")</f>
        <v/>
      </c>
      <c r="N12" s="32" t="str">
        <f>IFERROR(IFERROR(VLOOKUP(CONCATENATE(1,M10),线路信息!$B:$G,6,0),"")+IFERROR(VLOOKUP(CONCATENATE(1,M10),线路信息!$B:$P,15,0),""),"")</f>
        <v/>
      </c>
      <c r="O12" s="32" t="str">
        <f>IFERROR(IFERROR(VLOOKUP(CONCATENATE(1,N10),线路信息!$B:$G,6,0),"")+IFERROR(VLOOKUP(CONCATENATE(1,N10),线路信息!$B:$P,15,0),""),"")</f>
        <v/>
      </c>
      <c r="P12" s="32" t="str">
        <f>IFERROR(IFERROR(VLOOKUP(CONCATENATE(1,O10),线路信息!$B:$G,6,0),"")+IFERROR(VLOOKUP(CONCATENATE(1,O10),线路信息!$B:$P,15,0),""),"")</f>
        <v/>
      </c>
      <c r="Q12" s="32" t="str">
        <f>IFERROR(IFERROR(VLOOKUP(CONCATENATE(1,P10),线路信息!$B:$G,6,0),"")+IFERROR(VLOOKUP(CONCATENATE(1,P10),线路信息!$B:$P,15,0),""),"")</f>
        <v/>
      </c>
      <c r="R12" s="32" t="str">
        <f>IFERROR(IFERROR(VLOOKUP(CONCATENATE(1,Q10),线路信息!$B:$G,6,0),"")+IFERROR(VLOOKUP(CONCATENATE(1,Q10),线路信息!$B:$P,15,0),""),"")</f>
        <v/>
      </c>
      <c r="S12" s="32" t="str">
        <f>IFERROR(IFERROR(VLOOKUP(CONCATENATE(1,R10),线路信息!$B:$G,6,0),"")+IFERROR(VLOOKUP(CONCATENATE(1,R10),线路信息!$B:$P,15,0),""),"")</f>
        <v/>
      </c>
      <c r="T12" s="32" t="str">
        <f>IFERROR(IFERROR(VLOOKUP(CONCATENATE(1,S10),线路信息!$B:$G,6,0),"")+IFERROR(VLOOKUP(CONCATENATE(1,S10),线路信息!$B:$P,15,0),""),"")</f>
        <v/>
      </c>
      <c r="U12" s="32" t="str">
        <f>IFERROR(IFERROR(VLOOKUP(CONCATENATE(1,T10),线路信息!$B:$G,6,0),"")+IFERROR(VLOOKUP(CONCATENATE(1,T10),线路信息!$B:$P,15,0),""),"")</f>
        <v/>
      </c>
      <c r="V12" s="32" t="str">
        <f>IFERROR(IFERROR(VLOOKUP(CONCATENATE(1,U10),线路信息!$B:$G,6,0),"")+IFERROR(VLOOKUP(CONCATENATE(1,U10),线路信息!$B:$P,15,0),""),"")</f>
        <v/>
      </c>
      <c r="W12" s="32" t="str">
        <f>IFERROR(IFERROR(VLOOKUP(CONCATENATE(1,V10),线路信息!$B:$G,6,0),"")+IFERROR(VLOOKUP(CONCATENATE(1,V10),线路信息!$B:$P,15,0),""),"")</f>
        <v/>
      </c>
      <c r="X12" s="32" t="str">
        <f>IFERROR(IFERROR(VLOOKUP(CONCATENATE(1,W10),线路信息!$B:$G,6,0),"")+IFERROR(VLOOKUP(CONCATENATE(1,W10),线路信息!$B:$P,15,0),""),"")</f>
        <v/>
      </c>
      <c r="Y12" s="32" t="str">
        <f>IFERROR(IFERROR(VLOOKUP(CONCATENATE(1,X10),线路信息!$B:$G,6,0),"")+IFERROR(VLOOKUP(CONCATENATE(1,X10),线路信息!$B:$P,15,0),""),"")</f>
        <v/>
      </c>
      <c r="Z12" s="32" t="str">
        <f>IFERROR(IFERROR(VLOOKUP(CONCATENATE(1,Y10),线路信息!$B:$G,6,0),"")+IFERROR(VLOOKUP(CONCATENATE(1,Y10),线路信息!$B:$P,15,0),""),"")</f>
        <v/>
      </c>
      <c r="AA12" s="32" t="str">
        <f>IFERROR(IFERROR(VLOOKUP(CONCATENATE(1,Z10),线路信息!$B:$G,6,0),"")+IFERROR(VLOOKUP(CONCATENATE(1,Z10),线路信息!$B:$P,15,0),""),"")</f>
        <v/>
      </c>
      <c r="AB12" s="32" t="str">
        <f>IFERROR(IFERROR(VLOOKUP(CONCATENATE(1,AA10),线路信息!$B:$G,6,0),"")+IFERROR(VLOOKUP(CONCATENATE(1,AA10),线路信息!$B:$P,15,0),""),"")</f>
        <v/>
      </c>
      <c r="AC12" s="32" t="str">
        <f>IFERROR(IFERROR(VLOOKUP(CONCATENATE(1,AB10),线路信息!$B:$G,6,0),"")+IFERROR(VLOOKUP(CONCATENATE(1,AB10),线路信息!$B:$P,15,0),""),"")</f>
        <v/>
      </c>
      <c r="AD12" s="32" t="str">
        <f>IFERROR(IFERROR(VLOOKUP(CONCATENATE(1,AC10),线路信息!$B:$G,6,0),"")+IFERROR(VLOOKUP(CONCATENATE(1,AC10),线路信息!$B:$P,15,0),""),"")</f>
        <v/>
      </c>
      <c r="AE12" s="32" t="str">
        <f>IFERROR(IFERROR(VLOOKUP(CONCATENATE(1,AD10),线路信息!$B:$G,6,0),"")+IFERROR(VLOOKUP(CONCATENATE(1,AD10),线路信息!$B:$P,15,0),""),"")</f>
        <v/>
      </c>
      <c r="AF12" s="32" t="str">
        <f>IFERROR(IFERROR(VLOOKUP(CONCATENATE(1,AE10),线路信息!$B:$G,6,0),"")+IFERROR(VLOOKUP(CONCATENATE(1,AE10),线路信息!$B:$P,15,0),""),"")</f>
        <v/>
      </c>
      <c r="AG12" s="32" t="str">
        <f>IFERROR(IFERROR(VLOOKUP(CONCATENATE(1,AF10),线路信息!$B:$G,6,0),"")+IFERROR(VLOOKUP(CONCATENATE(1,AF10),线路信息!$B:$P,15,0),""),"")</f>
        <v/>
      </c>
    </row>
    <row r="13" spans="1:75" ht="15.5" x14ac:dyDescent="0.4">
      <c r="B13" s="31" t="s">
        <v>174</v>
      </c>
      <c r="C13" s="37">
        <f>SUM(11:11)</f>
        <v>492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spans="1:75" ht="15.5" x14ac:dyDescent="0.4">
      <c r="B14" s="31" t="s">
        <v>179</v>
      </c>
      <c r="C14" s="37">
        <f>SUM(12:12)</f>
        <v>161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7C53-9C43-4DD4-A7D6-5D449A91E5C2}">
  <sheetPr>
    <tabColor theme="8"/>
  </sheetPr>
  <dimension ref="B2:Y144"/>
  <sheetViews>
    <sheetView showGridLines="0" zoomScale="80" zoomScaleNormal="80" workbookViewId="0">
      <selection activeCell="S8" sqref="S8"/>
    </sheetView>
  </sheetViews>
  <sheetFormatPr defaultRowHeight="14" x14ac:dyDescent="0.3"/>
  <cols>
    <col min="1" max="1" width="1.75" style="1" customWidth="1"/>
    <col min="2" max="2" width="7.6640625" style="2" hidden="1" customWidth="1"/>
    <col min="3" max="3" width="9.9140625" style="1" customWidth="1"/>
    <col min="4" max="5" width="10" style="2" bestFit="1" customWidth="1"/>
    <col min="6" max="6" width="14.6640625" style="1" bestFit="1" customWidth="1"/>
    <col min="7" max="7" width="18.75" style="1" customWidth="1"/>
    <col min="8" max="8" width="14.6640625" style="1" bestFit="1" customWidth="1"/>
    <col min="9" max="9" width="12.33203125" style="1" bestFit="1" customWidth="1"/>
    <col min="10" max="10" width="14.6640625" style="1" hidden="1" customWidth="1"/>
    <col min="11" max="11" width="8.6640625" style="2"/>
    <col min="12" max="12" width="13.25" style="2" customWidth="1"/>
    <col min="13" max="13" width="8.6640625" style="1"/>
    <col min="14" max="16" width="10.83203125" style="1" customWidth="1"/>
    <col min="17" max="17" width="2.75" style="1" customWidth="1"/>
    <col min="18" max="18" width="8.6640625" style="1"/>
    <col min="19" max="19" width="12.25" style="1" customWidth="1"/>
    <col min="20" max="20" width="12.33203125" style="1" customWidth="1"/>
    <col min="21" max="21" width="2.4140625" style="6" customWidth="1"/>
    <col min="22" max="22" width="13" style="1" customWidth="1"/>
    <col min="23" max="25" width="8.6640625" style="1"/>
    <col min="26" max="26" width="2.08203125" style="1" customWidth="1"/>
    <col min="27" max="16384" width="8.6640625" style="1"/>
  </cols>
  <sheetData>
    <row r="2" spans="2:25" s="2" customFormat="1" ht="15.5" x14ac:dyDescent="0.4">
      <c r="B2" s="8"/>
      <c r="C2" s="8" t="s">
        <v>0</v>
      </c>
      <c r="D2" s="8" t="s">
        <v>77</v>
      </c>
      <c r="E2" s="8" t="s">
        <v>78</v>
      </c>
      <c r="F2" s="9" t="s">
        <v>79</v>
      </c>
      <c r="G2" s="9" t="s">
        <v>80</v>
      </c>
      <c r="H2" s="38" t="s">
        <v>181</v>
      </c>
      <c r="I2" s="9" t="s">
        <v>81</v>
      </c>
      <c r="J2" s="8" t="s">
        <v>82</v>
      </c>
      <c r="K2" s="8" t="s">
        <v>83</v>
      </c>
      <c r="L2" s="8" t="s">
        <v>84</v>
      </c>
      <c r="M2" s="8" t="s">
        <v>1</v>
      </c>
      <c r="N2" s="8" t="s">
        <v>85</v>
      </c>
      <c r="O2" s="8" t="s">
        <v>86</v>
      </c>
      <c r="P2" s="8" t="s">
        <v>87</v>
      </c>
      <c r="Q2" s="4"/>
      <c r="R2" s="11"/>
      <c r="S2" s="8" t="s">
        <v>88</v>
      </c>
      <c r="T2" s="8" t="s">
        <v>89</v>
      </c>
      <c r="U2" s="7"/>
      <c r="V2" s="8" t="s">
        <v>2</v>
      </c>
      <c r="W2" s="8" t="s">
        <v>3</v>
      </c>
      <c r="X2" s="8" t="s">
        <v>4</v>
      </c>
      <c r="Y2" s="8" t="s">
        <v>5</v>
      </c>
    </row>
    <row r="3" spans="2:25" ht="15.5" x14ac:dyDescent="0.3">
      <c r="B3" s="11" t="str">
        <f t="shared" ref="B3:B34" si="0">CONCATENATE(C3,D3)</f>
        <v>0安庆</v>
      </c>
      <c r="C3" s="10">
        <v>0</v>
      </c>
      <c r="D3" s="11" t="s">
        <v>90</v>
      </c>
      <c r="E3" s="11" t="s">
        <v>91</v>
      </c>
      <c r="F3" s="12">
        <v>162</v>
      </c>
      <c r="G3" s="12">
        <v>49</v>
      </c>
      <c r="H3" s="12">
        <v>5.0359712230215825</v>
      </c>
      <c r="I3" s="13">
        <v>2.1868561631050212</v>
      </c>
      <c r="J3" s="14" t="str">
        <f>IF(C3=1,VLOOKUP(C3,$C$45:$E$51,3,0),"")</f>
        <v/>
      </c>
      <c r="K3" s="15" t="str">
        <f t="shared" ref="K3:K66" si="1">IFERROR(J3,"")</f>
        <v/>
      </c>
      <c r="L3" s="15" t="str">
        <f t="shared" ref="L3:L34" si="2">CONCATENATE(D3,E3,K3)</f>
        <v>安庆合肥</v>
      </c>
      <c r="M3" s="16">
        <f>IF(K3="",0,1)</f>
        <v>0</v>
      </c>
      <c r="N3" s="16">
        <f>1-COUNTIF(无法跨线LIST!$J$3:$K$30,L3)</f>
        <v>1</v>
      </c>
      <c r="O3" s="12">
        <f>COUNTIF(需要换向LIST!$J$3:$K$25,线路信息!L3)</f>
        <v>0</v>
      </c>
      <c r="P3" s="12">
        <f t="shared" ref="P3:P34" si="3">M3*(20*O3+2*(1-O3))</f>
        <v>0</v>
      </c>
      <c r="R3" s="11" t="s">
        <v>92</v>
      </c>
      <c r="S3" s="16">
        <f>IF($R3='INPUT &amp; OUTPUT'!$C$4,0,IF($R3='INPUT &amp; OUTPUT'!$C$5,0,SUMIF($E$3:$E$144,$R3,$C$3:$C$144)))</f>
        <v>0</v>
      </c>
      <c r="T3" s="16">
        <f>IF($R3='INPUT &amp; OUTPUT'!$C$4,0,IF($R3='INPUT &amp; OUTPUT'!$C$5,0,SUMIF($D$3:$D$144,$R3,$C$3:$C$144)))</f>
        <v>0</v>
      </c>
      <c r="V3" s="12">
        <f>SUMPRODUCT(F3:F144,$C$3:$C$144)</f>
        <v>492</v>
      </c>
      <c r="W3" s="12">
        <f>SUMPRODUCT(G3:G144,$C$3:$C$144)+SUM(P3:P144)</f>
        <v>161</v>
      </c>
      <c r="X3" s="12">
        <f>SUMPRODUCT(H3:H144,$C$3:$C$144)</f>
        <v>78.057553956834539</v>
      </c>
      <c r="Y3" s="12">
        <f>-SUMPRODUCT(I3:I144,$C$3:$C$144)</f>
        <v>-2.8240263601913025</v>
      </c>
    </row>
    <row r="4" spans="2:25" ht="15.5" x14ac:dyDescent="0.3">
      <c r="B4" s="11" t="str">
        <f t="shared" si="0"/>
        <v>0安庆</v>
      </c>
      <c r="C4" s="10">
        <v>0</v>
      </c>
      <c r="D4" s="11" t="s">
        <v>90</v>
      </c>
      <c r="E4" s="11" t="s">
        <v>93</v>
      </c>
      <c r="F4" s="12">
        <v>168</v>
      </c>
      <c r="G4" s="12">
        <v>42</v>
      </c>
      <c r="H4" s="12">
        <v>4.3165467625899279</v>
      </c>
      <c r="I4" s="13">
        <v>0.82637061801149125</v>
      </c>
      <c r="J4" s="14" t="str">
        <f>IF(C4=1,VLOOKUP(C4,$C$56:$E$58,3,0),"")</f>
        <v/>
      </c>
      <c r="K4" s="15" t="str">
        <f t="shared" si="1"/>
        <v/>
      </c>
      <c r="L4" s="15" t="str">
        <f t="shared" si="2"/>
        <v>安庆九江</v>
      </c>
      <c r="M4" s="16">
        <f t="shared" ref="M4:M67" si="4">IF(K4="",0,1)</f>
        <v>0</v>
      </c>
      <c r="N4" s="16">
        <f>1-COUNTIF(无法跨线LIST!$J$3:$K$30,L4)</f>
        <v>1</v>
      </c>
      <c r="O4" s="12">
        <f>COUNTIF(需要换向LIST!$J$3:$K$25,线路信息!L4)</f>
        <v>0</v>
      </c>
      <c r="P4" s="12">
        <f t="shared" si="3"/>
        <v>0</v>
      </c>
      <c r="R4" s="11" t="s">
        <v>94</v>
      </c>
      <c r="S4" s="16">
        <f>IF($R4='INPUT &amp; OUTPUT'!$C$4,0,IF($R4='INPUT &amp; OUTPUT'!$C$5,0,SUMIF($E$3:$E$144,$R4,$C$3:$C$144)))</f>
        <v>0</v>
      </c>
      <c r="T4" s="16">
        <f>IF($R4='INPUT &amp; OUTPUT'!$C$4,0,IF($R4='INPUT &amp; OUTPUT'!$C$5,0,SUMIF($D$3:$D$144,$R4,$C$3:$C$144)))</f>
        <v>0</v>
      </c>
      <c r="V4" s="8" t="s">
        <v>8</v>
      </c>
      <c r="W4" s="8" t="s">
        <v>9</v>
      </c>
      <c r="X4" s="8" t="s">
        <v>10</v>
      </c>
      <c r="Y4" s="8" t="s">
        <v>11</v>
      </c>
    </row>
    <row r="5" spans="2:25" ht="15.5" x14ac:dyDescent="0.3">
      <c r="B5" s="11" t="str">
        <f t="shared" si="0"/>
        <v>1安庆</v>
      </c>
      <c r="C5" s="10">
        <v>1</v>
      </c>
      <c r="D5" s="11" t="s">
        <v>90</v>
      </c>
      <c r="E5" s="11" t="s">
        <v>95</v>
      </c>
      <c r="F5" s="12">
        <v>201</v>
      </c>
      <c r="G5" s="12">
        <v>73</v>
      </c>
      <c r="H5" s="12">
        <v>20.14388489208633</v>
      </c>
      <c r="I5" s="13">
        <v>0.67146200415361113</v>
      </c>
      <c r="J5" s="14" t="e">
        <f>IF(C5=1,VLOOKUP(C5,$C$114:$E$117,3,0),"")</f>
        <v>#N/A</v>
      </c>
      <c r="K5" s="15" t="str">
        <f t="shared" si="1"/>
        <v/>
      </c>
      <c r="L5" s="15" t="str">
        <f t="shared" si="2"/>
        <v>安庆芜湖</v>
      </c>
      <c r="M5" s="16">
        <f t="shared" si="4"/>
        <v>0</v>
      </c>
      <c r="N5" s="16">
        <f>1-COUNTIF(无法跨线LIST!$J$3:$K$30,L5)</f>
        <v>1</v>
      </c>
      <c r="O5" s="12">
        <f>COUNTIF(需要换向LIST!$J$3:$K$25,线路信息!L5)</f>
        <v>0</v>
      </c>
      <c r="P5" s="12">
        <f t="shared" si="3"/>
        <v>0</v>
      </c>
      <c r="R5" s="11" t="s">
        <v>96</v>
      </c>
      <c r="S5" s="16">
        <f>IF($R5='INPUT &amp; OUTPUT'!$C$4,0,IF($R5='INPUT &amp; OUTPUT'!$C$5,0,SUMIF($E$3:$E$144,$R5,$C$3:$C$144)))</f>
        <v>0</v>
      </c>
      <c r="T5" s="16">
        <f>IF($R5='INPUT &amp; OUTPUT'!$C$4,0,IF($R5='INPUT &amp; OUTPUT'!$C$5,0,SUMIF($D$3:$D$144,$R5,$C$3:$C$144)))</f>
        <v>0</v>
      </c>
      <c r="V5" s="12">
        <f>100*(V3-85)/(4656-85)</f>
        <v>8.9039597462262083</v>
      </c>
      <c r="W5" s="12">
        <f>100*(W3-29)/(1561-29)</f>
        <v>8.6161879895561366</v>
      </c>
      <c r="X5" s="12">
        <f>100*X3/530.21</f>
        <v>14.722007121109472</v>
      </c>
      <c r="Y5" s="12">
        <f>100*Y3/161.15</f>
        <v>-1.7524209495447112</v>
      </c>
    </row>
    <row r="6" spans="2:25" ht="15.5" x14ac:dyDescent="0.3">
      <c r="B6" s="11" t="str">
        <f t="shared" si="0"/>
        <v>0蚌埠</v>
      </c>
      <c r="C6" s="10">
        <v>0</v>
      </c>
      <c r="D6" s="11" t="s">
        <v>97</v>
      </c>
      <c r="E6" s="11" t="s">
        <v>91</v>
      </c>
      <c r="F6" s="12">
        <v>132</v>
      </c>
      <c r="G6" s="12">
        <v>38</v>
      </c>
      <c r="H6" s="12">
        <v>11.870503597122303</v>
      </c>
      <c r="I6" s="13">
        <v>2.4378974156865203</v>
      </c>
      <c r="J6" s="14" t="str">
        <f>IF(C6=1,VLOOKUP(C6,$C$45:$E$51,3,0),"")</f>
        <v/>
      </c>
      <c r="K6" s="15" t="str">
        <f t="shared" si="1"/>
        <v/>
      </c>
      <c r="L6" s="15" t="str">
        <f t="shared" si="2"/>
        <v>蚌埠合肥</v>
      </c>
      <c r="M6" s="16">
        <f t="shared" si="4"/>
        <v>0</v>
      </c>
      <c r="N6" s="16">
        <f>1-COUNTIF(无法跨线LIST!$J$3:$K$30,L6)</f>
        <v>1</v>
      </c>
      <c r="O6" s="12">
        <f>COUNTIF(需要换向LIST!$J$3:$K$25,线路信息!L6)</f>
        <v>0</v>
      </c>
      <c r="P6" s="12">
        <f t="shared" si="3"/>
        <v>0</v>
      </c>
      <c r="R6" s="11" t="s">
        <v>98</v>
      </c>
      <c r="S6" s="16">
        <f>IF($R6='INPUT &amp; OUTPUT'!$C$4,0,IF($R6='INPUT &amp; OUTPUT'!$C$5,0,SUMIF($E$3:$E$144,$R6,$C$3:$C$144)))</f>
        <v>0</v>
      </c>
      <c r="T6" s="16">
        <f>IF($R6='INPUT &amp; OUTPUT'!$C$4,0,IF($R6='INPUT &amp; OUTPUT'!$C$5,0,SUMIF($D$3:$D$144,$R6,$C$3:$C$144)))</f>
        <v>0</v>
      </c>
      <c r="V6" s="18" t="s">
        <v>15</v>
      </c>
      <c r="W6" s="18" t="s">
        <v>16</v>
      </c>
      <c r="X6" s="18" t="s">
        <v>17</v>
      </c>
      <c r="Y6" s="18" t="s">
        <v>18</v>
      </c>
    </row>
    <row r="7" spans="2:25" ht="15.5" x14ac:dyDescent="0.3">
      <c r="B7" s="11" t="str">
        <f t="shared" si="0"/>
        <v>0蚌埠</v>
      </c>
      <c r="C7" s="10">
        <v>0</v>
      </c>
      <c r="D7" s="11" t="s">
        <v>97</v>
      </c>
      <c r="E7" s="11" t="s">
        <v>99</v>
      </c>
      <c r="F7" s="12">
        <v>156</v>
      </c>
      <c r="G7" s="12">
        <v>33</v>
      </c>
      <c r="H7" s="12">
        <v>100</v>
      </c>
      <c r="I7" s="13">
        <v>1.0716631791554565</v>
      </c>
      <c r="J7" s="14" t="str">
        <f>IF(C7=1,VLOOKUP(C7,$C$127:$E$130,3,0),"")</f>
        <v/>
      </c>
      <c r="K7" s="15" t="str">
        <f t="shared" si="1"/>
        <v/>
      </c>
      <c r="L7" s="15" t="str">
        <f t="shared" si="2"/>
        <v>蚌埠徐州</v>
      </c>
      <c r="M7" s="16">
        <f t="shared" si="4"/>
        <v>0</v>
      </c>
      <c r="N7" s="16">
        <f>1-COUNTIF(无法跨线LIST!$J$3:$K$30,L7)</f>
        <v>1</v>
      </c>
      <c r="O7" s="12">
        <f>COUNTIF(需要换向LIST!$J$3:$K$25,线路信息!L7)</f>
        <v>0</v>
      </c>
      <c r="P7" s="12">
        <f t="shared" si="3"/>
        <v>0</v>
      </c>
      <c r="R7" s="11" t="s">
        <v>100</v>
      </c>
      <c r="S7" s="16">
        <f>IF($R7='INPUT &amp; OUTPUT'!$C$4,0,IF($R7='INPUT &amp; OUTPUT'!$C$5,0,SUMIF($E$3:$E$144,$R7,$C$3:$C$144)))</f>
        <v>0</v>
      </c>
      <c r="T7" s="16">
        <f>IF($R7='INPUT &amp; OUTPUT'!$C$4,0,IF($R7='INPUT &amp; OUTPUT'!$C$5,0,SUMIF($D$3:$D$144,$R7,$C$3:$C$144)))</f>
        <v>0</v>
      </c>
      <c r="V7" s="12">
        <v>0.32</v>
      </c>
      <c r="W7" s="12">
        <v>0.4</v>
      </c>
      <c r="X7" s="12">
        <v>0.15</v>
      </c>
      <c r="Y7" s="12">
        <v>0.13</v>
      </c>
    </row>
    <row r="8" spans="2:25" ht="15.5" x14ac:dyDescent="0.3">
      <c r="B8" s="11" t="str">
        <f t="shared" si="0"/>
        <v>0蚌埠</v>
      </c>
      <c r="C8" s="10">
        <v>0</v>
      </c>
      <c r="D8" s="11" t="s">
        <v>97</v>
      </c>
      <c r="E8" s="11" t="s">
        <v>101</v>
      </c>
      <c r="F8" s="12">
        <v>175</v>
      </c>
      <c r="G8" s="12">
        <v>33</v>
      </c>
      <c r="H8" s="12">
        <v>81.294964028776974</v>
      </c>
      <c r="I8" s="13">
        <v>3.5404102828060147</v>
      </c>
      <c r="J8" s="14" t="str">
        <f>IF(C8=1,VLOOKUP(C8,$C$70:$E$74,3,0),"")</f>
        <v/>
      </c>
      <c r="K8" s="15" t="str">
        <f t="shared" si="1"/>
        <v/>
      </c>
      <c r="L8" s="15" t="str">
        <f t="shared" si="2"/>
        <v>蚌埠南京</v>
      </c>
      <c r="M8" s="16">
        <f t="shared" si="4"/>
        <v>0</v>
      </c>
      <c r="N8" s="16">
        <f>1-COUNTIF(无法跨线LIST!$J$3:$K$30,L8)</f>
        <v>1</v>
      </c>
      <c r="O8" s="12">
        <f>COUNTIF(需要换向LIST!$J$3:$K$25,线路信息!L8)</f>
        <v>0</v>
      </c>
      <c r="P8" s="12">
        <f t="shared" si="3"/>
        <v>0</v>
      </c>
      <c r="R8" s="11" t="s">
        <v>102</v>
      </c>
      <c r="S8" s="16">
        <f>IF($R8='INPUT &amp; OUTPUT'!$C$4,0,IF($R8='INPUT &amp; OUTPUT'!$C$5,0,SUMIF($E$3:$E$144,$R8,$C$3:$C$144)))</f>
        <v>0</v>
      </c>
      <c r="T8" s="16">
        <f>IF($R8='INPUT &amp; OUTPUT'!$C$4,0,IF($R8='INPUT &amp; OUTPUT'!$C$5,0,SUMIF($D$3:$D$144,$R8,$C$3:$C$144)))</f>
        <v>0</v>
      </c>
      <c r="Y8" s="17" t="s">
        <v>22</v>
      </c>
    </row>
    <row r="9" spans="2:25" ht="15.5" x14ac:dyDescent="0.3">
      <c r="B9" s="11" t="str">
        <f t="shared" si="0"/>
        <v>0保定</v>
      </c>
      <c r="C9" s="10">
        <v>0</v>
      </c>
      <c r="D9" s="11" t="s">
        <v>103</v>
      </c>
      <c r="E9" s="11" t="s">
        <v>102</v>
      </c>
      <c r="F9" s="12">
        <v>139</v>
      </c>
      <c r="G9" s="12">
        <v>38</v>
      </c>
      <c r="H9" s="12">
        <v>66.546762589928051</v>
      </c>
      <c r="I9" s="13">
        <v>75.05841743708865</v>
      </c>
      <c r="J9" s="14" t="str">
        <f>IF(C9=1,VLOOKUP(C9,$C$12:$E$14,3,0),"")</f>
        <v/>
      </c>
      <c r="K9" s="15" t="str">
        <f t="shared" si="1"/>
        <v/>
      </c>
      <c r="L9" s="15" t="str">
        <f t="shared" si="2"/>
        <v>保定北京</v>
      </c>
      <c r="M9" s="16">
        <f t="shared" si="4"/>
        <v>0</v>
      </c>
      <c r="N9" s="16">
        <f>1-COUNTIF(无法跨线LIST!$J$3:$K$30,L9)</f>
        <v>1</v>
      </c>
      <c r="O9" s="12">
        <f>COUNTIF(需要换向LIST!$J$3:$K$25,线路信息!L9)</f>
        <v>0</v>
      </c>
      <c r="P9" s="12">
        <f t="shared" si="3"/>
        <v>0</v>
      </c>
      <c r="R9" s="11" t="s">
        <v>104</v>
      </c>
      <c r="S9" s="16">
        <f>IF($R9='INPUT &amp; OUTPUT'!$C$4,0,IF($R9='INPUT &amp; OUTPUT'!$C$5,0,SUMIF($E$3:$E$144,$R9,$C$3:$C$144)))</f>
        <v>0</v>
      </c>
      <c r="T9" s="16">
        <f>IF($R9='INPUT &amp; OUTPUT'!$C$4,0,IF($R9='INPUT &amp; OUTPUT'!$C$5,0,SUMIF($D$3:$D$144,$R9,$C$3:$C$144)))</f>
        <v>0</v>
      </c>
      <c r="Y9" s="5">
        <f>SUMPRODUCT(V5:Y5,V7:Y7)</f>
        <v>8.2762286593404504</v>
      </c>
    </row>
    <row r="10" spans="2:25" ht="15.5" x14ac:dyDescent="0.3">
      <c r="B10" s="11" t="str">
        <f t="shared" si="0"/>
        <v>0保定</v>
      </c>
      <c r="C10" s="10">
        <v>0</v>
      </c>
      <c r="D10" s="11" t="s">
        <v>103</v>
      </c>
      <c r="E10" s="11" t="s">
        <v>105</v>
      </c>
      <c r="F10" s="12">
        <v>142</v>
      </c>
      <c r="G10" s="12">
        <v>29</v>
      </c>
      <c r="H10" s="12">
        <v>87.410071942446038</v>
      </c>
      <c r="I10" s="13">
        <v>2.7267177758184773</v>
      </c>
      <c r="J10" s="14" t="str">
        <f>IF(C10=1,VLOOKUP(C10,$C$103:$E$106,3,0),"")</f>
        <v/>
      </c>
      <c r="K10" s="15" t="str">
        <f t="shared" si="1"/>
        <v/>
      </c>
      <c r="L10" s="15" t="str">
        <f t="shared" si="2"/>
        <v>保定石家庄</v>
      </c>
      <c r="M10" s="16">
        <f t="shared" si="4"/>
        <v>0</v>
      </c>
      <c r="N10" s="16">
        <f>1-COUNTIF(无法跨线LIST!$J$3:$K$30,L10)</f>
        <v>1</v>
      </c>
      <c r="O10" s="12">
        <f>COUNTIF(需要换向LIST!$J$3:$K$25,线路信息!L10)</f>
        <v>0</v>
      </c>
      <c r="P10" s="12">
        <f t="shared" si="3"/>
        <v>0</v>
      </c>
      <c r="R10" s="11" t="s">
        <v>99</v>
      </c>
      <c r="S10" s="16">
        <f>IF($R10='INPUT &amp; OUTPUT'!$C$4,0,IF($R10='INPUT &amp; OUTPUT'!$C$5,0,SUMIF($E$3:$E$144,$R10,$C$3:$C$144)))</f>
        <v>0</v>
      </c>
      <c r="T10" s="16">
        <f>IF($R10='INPUT &amp; OUTPUT'!$C$4,0,IF($R10='INPUT &amp; OUTPUT'!$C$5,0,SUMIF($D$3:$D$144,$R10,$C$3:$C$144)))</f>
        <v>0</v>
      </c>
    </row>
    <row r="11" spans="2:25" ht="15.5" x14ac:dyDescent="0.3">
      <c r="B11" s="11" t="str">
        <f t="shared" si="0"/>
        <v>0保定</v>
      </c>
      <c r="C11" s="10">
        <v>0</v>
      </c>
      <c r="D11" s="11" t="s">
        <v>106</v>
      </c>
      <c r="E11" s="11" t="s">
        <v>107</v>
      </c>
      <c r="F11" s="12">
        <v>292</v>
      </c>
      <c r="G11" s="12">
        <v>54</v>
      </c>
      <c r="H11" s="12">
        <v>11.151079136690647</v>
      </c>
      <c r="I11" s="13">
        <v>4.2610552835045308</v>
      </c>
      <c r="J11" s="14" t="str">
        <f>IF(C11=1,VLOOKUP(C11,$C$109:$E$112,3,0),"")</f>
        <v/>
      </c>
      <c r="K11" s="15" t="str">
        <f t="shared" si="1"/>
        <v/>
      </c>
      <c r="L11" s="15" t="str">
        <f t="shared" si="2"/>
        <v>保定天津</v>
      </c>
      <c r="M11" s="16">
        <f t="shared" si="4"/>
        <v>0</v>
      </c>
      <c r="N11" s="16">
        <f>1-COUNTIF(无法跨线LIST!$J$3:$K$30,L11)</f>
        <v>1</v>
      </c>
      <c r="O11" s="12">
        <f>COUNTIF(需要换向LIST!$J$3:$K$25,线路信息!L11)</f>
        <v>0</v>
      </c>
      <c r="P11" s="12">
        <f t="shared" si="3"/>
        <v>0</v>
      </c>
      <c r="R11" s="11" t="s">
        <v>97</v>
      </c>
      <c r="S11" s="16">
        <f>IF($R11='INPUT &amp; OUTPUT'!$C$4,0,IF($R11='INPUT &amp; OUTPUT'!$C$5,0,SUMIF($E$3:$E$144,$R11,$C$3:$C$144)))</f>
        <v>0</v>
      </c>
      <c r="T11" s="16">
        <f>IF($R11='INPUT &amp; OUTPUT'!$C$4,0,IF($R11='INPUT &amp; OUTPUT'!$C$5,0,SUMIF($D$3:$D$144,$R11,$C$3:$C$144)))</f>
        <v>0</v>
      </c>
      <c r="V11" s="12"/>
      <c r="W11" s="19" t="s">
        <v>139</v>
      </c>
      <c r="X11" s="19" t="s">
        <v>140</v>
      </c>
    </row>
    <row r="12" spans="2:25" ht="15.5" x14ac:dyDescent="0.3">
      <c r="B12" s="11" t="str">
        <f t="shared" si="0"/>
        <v>0北京</v>
      </c>
      <c r="C12" s="10">
        <v>0</v>
      </c>
      <c r="D12" s="11" t="s">
        <v>102</v>
      </c>
      <c r="E12" s="11" t="s">
        <v>103</v>
      </c>
      <c r="F12" s="12">
        <v>139</v>
      </c>
      <c r="G12" s="12">
        <v>38</v>
      </c>
      <c r="H12" s="12">
        <v>66.546762589928051</v>
      </c>
      <c r="I12" s="13">
        <v>2.7211733393809938</v>
      </c>
      <c r="J12" s="14" t="str">
        <f>IF(C12=1,VLOOKUP(C12,$C$9:$E$11,3,0),"")</f>
        <v/>
      </c>
      <c r="K12" s="15" t="str">
        <f t="shared" si="1"/>
        <v/>
      </c>
      <c r="L12" s="15" t="str">
        <f t="shared" si="2"/>
        <v>北京保定</v>
      </c>
      <c r="M12" s="16">
        <f t="shared" si="4"/>
        <v>0</v>
      </c>
      <c r="N12" s="16">
        <f>1-COUNTIF(无法跨线LIST!$J$3:$K$30,L12)</f>
        <v>1</v>
      </c>
      <c r="O12" s="12">
        <f>COUNTIF(需要换向LIST!$J$3:$K$25,线路信息!L12)</f>
        <v>0</v>
      </c>
      <c r="P12" s="12">
        <f t="shared" si="3"/>
        <v>0</v>
      </c>
      <c r="R12" s="11" t="s">
        <v>101</v>
      </c>
      <c r="S12" s="16">
        <f>IF($R12='INPUT &amp; OUTPUT'!$C$4,0,IF($R12='INPUT &amp; OUTPUT'!$C$5,0,SUMIF($E$3:$E$144,$R12,$C$3:$C$144)))</f>
        <v>0</v>
      </c>
      <c r="T12" s="16">
        <f>IF($R12='INPUT &amp; OUTPUT'!$C$4,0,IF($R12='INPUT &amp; OUTPUT'!$C$5,0,SUMIF($D$3:$D$144,$R12,$C$3:$C$144)))</f>
        <v>0</v>
      </c>
      <c r="V12" s="20" t="s">
        <v>109</v>
      </c>
      <c r="W12" s="16">
        <f>SUMIF($E$3:$E$144,'INPUT &amp; OUTPUT'!$C4,$C$3:$C$144)</f>
        <v>0</v>
      </c>
      <c r="X12" s="16">
        <f>SUMIF($D$3:$D$144,'INPUT &amp; OUTPUT'!$C4,$C$3:$C$144)</f>
        <v>1</v>
      </c>
    </row>
    <row r="13" spans="2:25" ht="15.5" x14ac:dyDescent="0.3">
      <c r="B13" s="11" t="str">
        <f t="shared" si="0"/>
        <v>0北京</v>
      </c>
      <c r="C13" s="10">
        <v>0</v>
      </c>
      <c r="D13" s="11" t="s">
        <v>102</v>
      </c>
      <c r="E13" s="11" t="s">
        <v>96</v>
      </c>
      <c r="F13" s="12">
        <v>697</v>
      </c>
      <c r="G13" s="12">
        <v>164</v>
      </c>
      <c r="H13" s="12">
        <v>32.014388489208635</v>
      </c>
      <c r="I13" s="13">
        <v>0.99625488668004814</v>
      </c>
      <c r="J13" s="14" t="str">
        <f>IF(C13=1,VLOOKUP(C13,$C$99:$E$102,3,0),"")</f>
        <v/>
      </c>
      <c r="K13" s="15" t="str">
        <f t="shared" si="1"/>
        <v/>
      </c>
      <c r="L13" s="15" t="str">
        <f t="shared" si="2"/>
        <v>北京沈阳</v>
      </c>
      <c r="M13" s="16">
        <f t="shared" si="4"/>
        <v>0</v>
      </c>
      <c r="N13" s="16">
        <f>1-COUNTIF(无法跨线LIST!$J$3:$K$30,L13)</f>
        <v>1</v>
      </c>
      <c r="O13" s="12">
        <f>COUNTIF(需要换向LIST!$J$3:$K$25,线路信息!L13)</f>
        <v>0</v>
      </c>
      <c r="P13" s="12">
        <f t="shared" si="3"/>
        <v>0</v>
      </c>
      <c r="R13" s="11" t="s">
        <v>105</v>
      </c>
      <c r="S13" s="16">
        <f>IF($R13='INPUT &amp; OUTPUT'!$C$4,0,IF($R13='INPUT &amp; OUTPUT'!$C$5,0,SUMIF($E$3:$E$144,$R13,$C$3:$C$144)))</f>
        <v>0</v>
      </c>
      <c r="T13" s="16">
        <f>IF($R13='INPUT &amp; OUTPUT'!$C$4,0,IF($R13='INPUT &amp; OUTPUT'!$C$5,0,SUMIF($D$3:$D$144,$R13,$C$3:$C$144)))</f>
        <v>0</v>
      </c>
      <c r="V13" s="20" t="s">
        <v>113</v>
      </c>
      <c r="W13" s="16">
        <f>SUMIF($E$3:$E$144,'INPUT &amp; OUTPUT'!$C5,$C$3:$C$144)</f>
        <v>1</v>
      </c>
      <c r="X13" s="16">
        <f>SUMIF($D$3:$D$144,'INPUT &amp; OUTPUT'!$C5,$C$3:$C$144)</f>
        <v>0</v>
      </c>
    </row>
    <row r="14" spans="2:25" ht="15.5" x14ac:dyDescent="0.3">
      <c r="B14" s="11" t="str">
        <f t="shared" si="0"/>
        <v>0北京</v>
      </c>
      <c r="C14" s="10">
        <v>0</v>
      </c>
      <c r="D14" s="11" t="s">
        <v>102</v>
      </c>
      <c r="E14" s="11" t="s">
        <v>100</v>
      </c>
      <c r="F14" s="12">
        <v>122</v>
      </c>
      <c r="G14" s="12">
        <v>31</v>
      </c>
      <c r="H14" s="12">
        <v>87.050359712230218</v>
      </c>
      <c r="I14" s="13">
        <v>14.909793158618612</v>
      </c>
      <c r="J14" s="14" t="str">
        <f>IF(C14=1,VLOOKUP(C14,$C$109:$E$112,3,0),"")</f>
        <v/>
      </c>
      <c r="K14" s="15" t="str">
        <f t="shared" si="1"/>
        <v/>
      </c>
      <c r="L14" s="15" t="str">
        <f t="shared" si="2"/>
        <v>北京天津</v>
      </c>
      <c r="M14" s="16">
        <f t="shared" si="4"/>
        <v>0</v>
      </c>
      <c r="N14" s="16">
        <f>1-COUNTIF(无法跨线LIST!$J$3:$K$30,L14)</f>
        <v>1</v>
      </c>
      <c r="O14" s="12">
        <f>COUNTIF(需要换向LIST!$J$3:$K$25,线路信息!L14)</f>
        <v>0</v>
      </c>
      <c r="P14" s="12">
        <f t="shared" si="3"/>
        <v>0</v>
      </c>
      <c r="R14" s="11" t="s">
        <v>110</v>
      </c>
      <c r="S14" s="16">
        <f>IF($R14='INPUT &amp; OUTPUT'!$C$4,0,IF($R14='INPUT &amp; OUTPUT'!$C$5,0,SUMIF($E$3:$E$144,$R14,$C$3:$C$144)))</f>
        <v>0</v>
      </c>
      <c r="T14" s="16">
        <f>IF($R14='INPUT &amp; OUTPUT'!$C$4,0,IF($R14='INPUT &amp; OUTPUT'!$C$5,0,SUMIF($D$3:$D$144,$R14,$C$3:$C$144)))</f>
        <v>0</v>
      </c>
    </row>
    <row r="15" spans="2:25" ht="15.5" x14ac:dyDescent="0.3">
      <c r="B15" s="11" t="str">
        <f t="shared" si="0"/>
        <v>0成都</v>
      </c>
      <c r="C15" s="10">
        <v>0</v>
      </c>
      <c r="D15" s="11" t="s">
        <v>111</v>
      </c>
      <c r="E15" s="11" t="s">
        <v>112</v>
      </c>
      <c r="F15" s="12">
        <v>650</v>
      </c>
      <c r="G15" s="12">
        <v>184</v>
      </c>
      <c r="H15" s="12">
        <v>52.158273381294961</v>
      </c>
      <c r="I15" s="13">
        <v>0.58922970053149459</v>
      </c>
      <c r="J15" s="14" t="str">
        <f>IF(C15=1,VLOOKUP(C15,$C$30:$E$34,3,0),"")</f>
        <v/>
      </c>
      <c r="K15" s="15" t="str">
        <f t="shared" si="1"/>
        <v/>
      </c>
      <c r="L15" s="15" t="str">
        <f t="shared" si="2"/>
        <v>成都贵阳</v>
      </c>
      <c r="M15" s="16">
        <f t="shared" si="4"/>
        <v>0</v>
      </c>
      <c r="N15" s="16">
        <f>1-COUNTIF(无法跨线LIST!$J$3:$K$30,L15)</f>
        <v>1</v>
      </c>
      <c r="O15" s="12">
        <f>COUNTIF(需要换向LIST!$J$3:$K$25,线路信息!L15)</f>
        <v>0</v>
      </c>
      <c r="P15" s="12">
        <f t="shared" si="3"/>
        <v>0</v>
      </c>
      <c r="R15" s="11" t="s">
        <v>114</v>
      </c>
      <c r="S15" s="16">
        <f>IF($R15='INPUT &amp; OUTPUT'!$C$4,0,IF($R15='INPUT &amp; OUTPUT'!$C$5,0,SUMIF($E$3:$E$144,$R15,$C$3:$C$144)))</f>
        <v>0</v>
      </c>
      <c r="T15" s="16">
        <f>IF($R15='INPUT &amp; OUTPUT'!$C$4,0,IF($R15='INPUT &amp; OUTPUT'!$C$5,0,SUMIF($D$3:$D$144,$R15,$C$3:$C$144)))</f>
        <v>0</v>
      </c>
      <c r="V15" s="20" t="s">
        <v>118</v>
      </c>
      <c r="W15" s="16">
        <f>SUMPRODUCT(M3:M144,O3:O144)</f>
        <v>0</v>
      </c>
    </row>
    <row r="16" spans="2:25" ht="15.5" x14ac:dyDescent="0.3">
      <c r="B16" s="11" t="str">
        <f t="shared" si="0"/>
        <v>0成都</v>
      </c>
      <c r="C16" s="10">
        <v>0</v>
      </c>
      <c r="D16" s="11" t="s">
        <v>111</v>
      </c>
      <c r="E16" s="11" t="s">
        <v>115</v>
      </c>
      <c r="F16" s="12">
        <v>302</v>
      </c>
      <c r="G16" s="12">
        <v>77</v>
      </c>
      <c r="H16" s="12">
        <v>55.39568345323741</v>
      </c>
      <c r="I16" s="13">
        <v>8.4462106451337799</v>
      </c>
      <c r="J16" s="14" t="str">
        <f>IF(C16=1,VLOOKUP(C16,$C$142:$E$144,3,0),"")</f>
        <v/>
      </c>
      <c r="K16" s="15" t="str">
        <f t="shared" si="1"/>
        <v/>
      </c>
      <c r="L16" s="15" t="str">
        <f t="shared" si="2"/>
        <v>成都重庆</v>
      </c>
      <c r="M16" s="16">
        <f t="shared" si="4"/>
        <v>0</v>
      </c>
      <c r="N16" s="16">
        <f>1-COUNTIF(无法跨线LIST!$J$3:$K$30,L16)</f>
        <v>1</v>
      </c>
      <c r="O16" s="12">
        <f>COUNTIF(需要换向LIST!$J$3:$K$25,线路信息!L16)</f>
        <v>0</v>
      </c>
      <c r="P16" s="12">
        <f t="shared" si="3"/>
        <v>0</v>
      </c>
      <c r="R16" s="11" t="s">
        <v>116</v>
      </c>
      <c r="S16" s="16">
        <f>IF($R16='INPUT &amp; OUTPUT'!$C$4,0,IF($R16='INPUT &amp; OUTPUT'!$C$5,0,SUMIF($E$3:$E$144,$R16,$C$3:$C$144)))</f>
        <v>0</v>
      </c>
      <c r="T16" s="16">
        <f>IF($R16='INPUT &amp; OUTPUT'!$C$4,0,IF($R16='INPUT &amp; OUTPUT'!$C$5,0,SUMIF($D$3:$D$144,$R16,$C$3:$C$144)))</f>
        <v>0</v>
      </c>
    </row>
    <row r="17" spans="2:20" ht="15.5" x14ac:dyDescent="0.3">
      <c r="B17" s="11" t="str">
        <f t="shared" si="0"/>
        <v>0成都</v>
      </c>
      <c r="C17" s="10">
        <v>0</v>
      </c>
      <c r="D17" s="11" t="s">
        <v>111</v>
      </c>
      <c r="E17" s="11" t="s">
        <v>117</v>
      </c>
      <c r="F17" s="12">
        <v>658</v>
      </c>
      <c r="G17" s="12">
        <v>188</v>
      </c>
      <c r="H17" s="12">
        <v>61.510791366906474</v>
      </c>
      <c r="I17" s="13">
        <v>2.0810902189888636</v>
      </c>
      <c r="J17" s="14" t="str">
        <f>IF(C17=1,VLOOKUP(C17,$C$123:$E$126,3,0),"")</f>
        <v/>
      </c>
      <c r="K17" s="15" t="str">
        <f t="shared" si="1"/>
        <v/>
      </c>
      <c r="L17" s="15" t="str">
        <f t="shared" si="2"/>
        <v>成都西安</v>
      </c>
      <c r="M17" s="16">
        <f t="shared" si="4"/>
        <v>0</v>
      </c>
      <c r="N17" s="16">
        <f>1-COUNTIF(无法跨线LIST!$J$3:$K$30,L17)</f>
        <v>1</v>
      </c>
      <c r="O17" s="12">
        <f>COUNTIF(需要换向LIST!$J$3:$K$25,线路信息!L17)</f>
        <v>0</v>
      </c>
      <c r="P17" s="12">
        <f t="shared" si="3"/>
        <v>0</v>
      </c>
      <c r="R17" s="11" t="s">
        <v>95</v>
      </c>
      <c r="S17" s="16">
        <f>IF($R17='INPUT &amp; OUTPUT'!$C$4,0,IF($R17='INPUT &amp; OUTPUT'!$C$5,0,SUMIF($E$3:$E$144,$R17,$C$3:$C$144)))</f>
        <v>0</v>
      </c>
      <c r="T17" s="16">
        <f>IF($R17='INPUT &amp; OUTPUT'!$C$4,0,IF($R17='INPUT &amp; OUTPUT'!$C$5,0,SUMIF($D$3:$D$144,$R17,$C$3:$C$144)))</f>
        <v>0</v>
      </c>
    </row>
    <row r="18" spans="2:20" ht="15.5" x14ac:dyDescent="0.3">
      <c r="B18" s="11" t="str">
        <f t="shared" si="0"/>
        <v>0大连</v>
      </c>
      <c r="C18" s="10">
        <v>0</v>
      </c>
      <c r="D18" s="11" t="s">
        <v>119</v>
      </c>
      <c r="E18" s="11" t="s">
        <v>96</v>
      </c>
      <c r="F18" s="12">
        <v>383</v>
      </c>
      <c r="G18" s="12">
        <v>93</v>
      </c>
      <c r="H18" s="12">
        <v>33.093525179856115</v>
      </c>
      <c r="I18" s="13">
        <v>1.3590656264774659</v>
      </c>
      <c r="J18" s="14" t="str">
        <f>IF(C18=1,VLOOKUP(C18,$C$99:$E$102,3,0),"")</f>
        <v/>
      </c>
      <c r="K18" s="15" t="str">
        <f t="shared" si="1"/>
        <v/>
      </c>
      <c r="L18" s="15" t="str">
        <f t="shared" si="2"/>
        <v>大连沈阳</v>
      </c>
      <c r="M18" s="16">
        <f t="shared" si="4"/>
        <v>0</v>
      </c>
      <c r="N18" s="16">
        <f>1-COUNTIF(无法跨线LIST!$J$3:$K$30,L18)</f>
        <v>1</v>
      </c>
      <c r="O18" s="12">
        <f>COUNTIF(需要换向LIST!$J$3:$K$25,线路信息!L18)</f>
        <v>0</v>
      </c>
      <c r="P18" s="12">
        <f t="shared" si="3"/>
        <v>0</v>
      </c>
      <c r="R18" s="11" t="s">
        <v>91</v>
      </c>
      <c r="S18" s="16">
        <f>IF($R18='INPUT &amp; OUTPUT'!$C$4,0,IF($R18='INPUT &amp; OUTPUT'!$C$5,0,SUMIF($E$3:$E$144,$R18,$C$3:$C$144)))</f>
        <v>0</v>
      </c>
      <c r="T18" s="16">
        <f>IF($R18='INPUT &amp; OUTPUT'!$C$4,0,IF($R18='INPUT &amp; OUTPUT'!$C$5,0,SUMIF($D$3:$D$144,$R18,$C$3:$C$144)))</f>
        <v>0</v>
      </c>
    </row>
    <row r="19" spans="2:20" ht="15.5" x14ac:dyDescent="0.3">
      <c r="B19" s="11" t="str">
        <f t="shared" si="0"/>
        <v>0福州</v>
      </c>
      <c r="C19" s="10">
        <v>0</v>
      </c>
      <c r="D19" s="11" t="s">
        <v>120</v>
      </c>
      <c r="E19" s="11" t="s">
        <v>108</v>
      </c>
      <c r="F19" s="12">
        <v>547</v>
      </c>
      <c r="G19" s="12">
        <v>198</v>
      </c>
      <c r="H19" s="12">
        <v>12.23021582733813</v>
      </c>
      <c r="I19" s="13">
        <v>0.62379566696420852</v>
      </c>
      <c r="J19" s="14" t="str">
        <f>IF(C19=1,VLOOKUP(C19,$C$65:$E$69,3,0),"")</f>
        <v/>
      </c>
      <c r="K19" s="15" t="str">
        <f t="shared" si="1"/>
        <v/>
      </c>
      <c r="L19" s="15" t="str">
        <f t="shared" si="2"/>
        <v>福州南昌</v>
      </c>
      <c r="M19" s="16">
        <f t="shared" si="4"/>
        <v>0</v>
      </c>
      <c r="N19" s="16">
        <f>1-COUNTIF(无法跨线LIST!$J$3:$K$30,L19)</f>
        <v>1</v>
      </c>
      <c r="O19" s="12">
        <f>COUNTIF(需要换向LIST!$J$3:$K$25,线路信息!L19)</f>
        <v>0</v>
      </c>
      <c r="P19" s="12">
        <f t="shared" si="3"/>
        <v>0</v>
      </c>
      <c r="R19" s="11" t="s">
        <v>121</v>
      </c>
      <c r="S19" s="16">
        <f>IF($R19='INPUT &amp; OUTPUT'!$C$4,0,IF($R19='INPUT &amp; OUTPUT'!$C$5,0,SUMIF($E$3:$E$144,$R19,$C$3:$C$144)))</f>
        <v>0</v>
      </c>
      <c r="T19" s="16">
        <f>IF($R19='INPUT &amp; OUTPUT'!$C$4,0,IF($R19='INPUT &amp; OUTPUT'!$C$5,0,SUMIF($D$3:$D$144,$R19,$C$3:$C$144)))</f>
        <v>0</v>
      </c>
    </row>
    <row r="20" spans="2:20" ht="15.5" x14ac:dyDescent="0.3">
      <c r="B20" s="11" t="str">
        <f t="shared" si="0"/>
        <v>0福州</v>
      </c>
      <c r="C20" s="10">
        <v>0</v>
      </c>
      <c r="D20" s="11" t="s">
        <v>120</v>
      </c>
      <c r="E20" s="11" t="s">
        <v>122</v>
      </c>
      <c r="F20" s="12">
        <v>569</v>
      </c>
      <c r="G20" s="12">
        <v>208</v>
      </c>
      <c r="H20" s="12">
        <v>48.201438848920866</v>
      </c>
      <c r="I20" s="13">
        <v>1.0594738505917449</v>
      </c>
      <c r="J20" s="14" t="str">
        <f>IF(C20=1,VLOOKUP(C20,$C$77:$E$78,3,0),"")</f>
        <v/>
      </c>
      <c r="K20" s="15" t="str">
        <f t="shared" si="1"/>
        <v/>
      </c>
      <c r="L20" s="15" t="str">
        <f t="shared" si="2"/>
        <v>福州宁波</v>
      </c>
      <c r="M20" s="16">
        <f t="shared" si="4"/>
        <v>0</v>
      </c>
      <c r="N20" s="16">
        <f>1-COUNTIF(无法跨线LIST!$J$3:$K$30,L20)</f>
        <v>1</v>
      </c>
      <c r="O20" s="12">
        <f>COUNTIF(需要换向LIST!$J$3:$K$25,线路信息!L20)</f>
        <v>0</v>
      </c>
      <c r="P20" s="12">
        <f t="shared" si="3"/>
        <v>0</v>
      </c>
      <c r="R20" s="11" t="s">
        <v>122</v>
      </c>
      <c r="S20" s="16">
        <f>IF($R20='INPUT &amp; OUTPUT'!$C$4,0,IF($R20='INPUT &amp; OUTPUT'!$C$5,0,SUMIF($E$3:$E$144,$R20,$C$3:$C$144)))</f>
        <v>0</v>
      </c>
      <c r="T20" s="16">
        <f>IF($R20='INPUT &amp; OUTPUT'!$C$4,0,IF($R20='INPUT &amp; OUTPUT'!$C$5,0,SUMIF($D$3:$D$144,$R20,$C$3:$C$144)))</f>
        <v>0</v>
      </c>
    </row>
    <row r="21" spans="2:20" ht="15.5" x14ac:dyDescent="0.3">
      <c r="B21" s="11" t="str">
        <f t="shared" si="0"/>
        <v>0福州</v>
      </c>
      <c r="C21" s="10">
        <v>0</v>
      </c>
      <c r="D21" s="11" t="s">
        <v>120</v>
      </c>
      <c r="E21" s="11" t="s">
        <v>123</v>
      </c>
      <c r="F21" s="12">
        <v>226</v>
      </c>
      <c r="G21" s="12">
        <v>79</v>
      </c>
      <c r="H21" s="12">
        <v>76.258992805755398</v>
      </c>
      <c r="I21" s="13">
        <v>2.9300060078963632</v>
      </c>
      <c r="J21" s="14" t="str">
        <f>IF(C21=1,VLOOKUP(C21,$C$83:$E$85,3,0),"")</f>
        <v/>
      </c>
      <c r="K21" s="15" t="str">
        <f t="shared" si="1"/>
        <v/>
      </c>
      <c r="L21" s="15" t="str">
        <f t="shared" si="2"/>
        <v>福州厦门</v>
      </c>
      <c r="M21" s="16">
        <f t="shared" si="4"/>
        <v>0</v>
      </c>
      <c r="N21" s="16">
        <f>1-COUNTIF(无法跨线LIST!$J$3:$K$30,L21)</f>
        <v>1</v>
      </c>
      <c r="O21" s="12">
        <f>COUNTIF(需要换向LIST!$J$3:$K$25,线路信息!L21)</f>
        <v>0</v>
      </c>
      <c r="P21" s="12">
        <f t="shared" si="3"/>
        <v>0</v>
      </c>
      <c r="R21" s="11" t="s">
        <v>120</v>
      </c>
      <c r="S21" s="16">
        <f>IF($R21='INPUT &amp; OUTPUT'!$C$4,0,IF($R21='INPUT &amp; OUTPUT'!$C$5,0,SUMIF($E$3:$E$144,$R21,$C$3:$C$144)))</f>
        <v>0</v>
      </c>
      <c r="T21" s="16">
        <f>IF($R21='INPUT &amp; OUTPUT'!$C$4,0,IF($R21='INPUT &amp; OUTPUT'!$C$5,0,SUMIF($D$3:$D$144,$R21,$C$3:$C$144)))</f>
        <v>0</v>
      </c>
    </row>
    <row r="22" spans="2:20" ht="15.5" x14ac:dyDescent="0.3">
      <c r="B22" s="11" t="str">
        <f t="shared" si="0"/>
        <v>0福州</v>
      </c>
      <c r="C22" s="10">
        <v>0</v>
      </c>
      <c r="D22" s="11" t="s">
        <v>120</v>
      </c>
      <c r="E22" s="11" t="s">
        <v>124</v>
      </c>
      <c r="F22" s="12">
        <v>340</v>
      </c>
      <c r="G22" s="12">
        <v>87</v>
      </c>
      <c r="H22" s="12">
        <v>32.014388489208635</v>
      </c>
      <c r="I22" s="13">
        <v>0.34726139059269095</v>
      </c>
      <c r="J22" s="14" t="str">
        <f>IF(C22=1,VLOOKUP(C22,$C$92:$E$95,3,0),"")</f>
        <v/>
      </c>
      <c r="K22" s="15" t="str">
        <f t="shared" si="1"/>
        <v/>
      </c>
      <c r="L22" s="15" t="str">
        <f t="shared" si="2"/>
        <v>福州上饶</v>
      </c>
      <c r="M22" s="16">
        <f t="shared" si="4"/>
        <v>0</v>
      </c>
      <c r="N22" s="16">
        <f>1-COUNTIF(无法跨线LIST!$J$3:$K$30,L22)</f>
        <v>1</v>
      </c>
      <c r="O22" s="12">
        <f>COUNTIF(需要换向LIST!$J$3:$K$25,线路信息!L22)</f>
        <v>0</v>
      </c>
      <c r="P22" s="12">
        <f t="shared" si="3"/>
        <v>0</v>
      </c>
      <c r="R22" s="11" t="s">
        <v>123</v>
      </c>
      <c r="S22" s="16">
        <f>IF($R22='INPUT &amp; OUTPUT'!$C$4,0,IF($R22='INPUT &amp; OUTPUT'!$C$5,0,SUMIF($E$3:$E$144,$R22,$C$3:$C$144)))</f>
        <v>0</v>
      </c>
      <c r="T22" s="16">
        <f>IF($R22='INPUT &amp; OUTPUT'!$C$4,0,IF($R22='INPUT &amp; OUTPUT'!$C$5,0,SUMIF($D$3:$D$144,$R22,$C$3:$C$144)))</f>
        <v>0</v>
      </c>
    </row>
    <row r="23" spans="2:20" ht="15.5" x14ac:dyDescent="0.3">
      <c r="B23" s="11" t="str">
        <f t="shared" si="0"/>
        <v>0赣州</v>
      </c>
      <c r="C23" s="10">
        <v>0</v>
      </c>
      <c r="D23" s="11" t="s">
        <v>125</v>
      </c>
      <c r="E23" s="11" t="s">
        <v>123</v>
      </c>
      <c r="F23" s="12">
        <v>427</v>
      </c>
      <c r="G23" s="12">
        <v>167</v>
      </c>
      <c r="H23" s="12">
        <v>55.035971223021583</v>
      </c>
      <c r="I23" s="13">
        <v>1.3911278350218641</v>
      </c>
      <c r="J23" s="14" t="str">
        <f>IF(C23=1,VLOOKUP(C23,$C$83:$E$85,3,0),"")</f>
        <v/>
      </c>
      <c r="K23" s="15" t="str">
        <f t="shared" si="1"/>
        <v/>
      </c>
      <c r="L23" s="15" t="str">
        <f t="shared" si="2"/>
        <v>赣州厦门</v>
      </c>
      <c r="M23" s="16">
        <f t="shared" si="4"/>
        <v>0</v>
      </c>
      <c r="N23" s="16">
        <f>1-COUNTIF(无法跨线LIST!$J$3:$K$30,L23)</f>
        <v>1</v>
      </c>
      <c r="O23" s="12">
        <f>COUNTIF(需要换向LIST!$J$3:$K$25,线路信息!L23)</f>
        <v>0</v>
      </c>
      <c r="P23" s="12">
        <f t="shared" si="3"/>
        <v>0</v>
      </c>
      <c r="R23" s="11" t="s">
        <v>108</v>
      </c>
      <c r="S23" s="16">
        <f>IF($R23='INPUT &amp; OUTPUT'!$C$4,0,IF($R23='INPUT &amp; OUTPUT'!$C$5,0,SUMIF($E$3:$E$144,$R23,$C$3:$C$144)))</f>
        <v>0</v>
      </c>
      <c r="T23" s="16">
        <f>IF($R23='INPUT &amp; OUTPUT'!$C$4,0,IF($R23='INPUT &amp; OUTPUT'!$C$5,0,SUMIF($D$3:$D$144,$R23,$C$3:$C$144)))</f>
        <v>0</v>
      </c>
    </row>
    <row r="24" spans="2:20" ht="15.5" x14ac:dyDescent="0.3">
      <c r="B24" s="11" t="str">
        <f t="shared" si="0"/>
        <v>0赣州</v>
      </c>
      <c r="C24" s="10">
        <v>0</v>
      </c>
      <c r="D24" s="11" t="s">
        <v>125</v>
      </c>
      <c r="E24" s="11" t="s">
        <v>108</v>
      </c>
      <c r="F24" s="12">
        <v>414</v>
      </c>
      <c r="G24" s="12">
        <v>94</v>
      </c>
      <c r="H24" s="12">
        <v>28.776978417266186</v>
      </c>
      <c r="I24" s="13">
        <v>0.9748255558522978</v>
      </c>
      <c r="J24" s="14" t="str">
        <f>IF(C24=1,VLOOKUP(C24,$C$65:$E$69,3,0),"")</f>
        <v/>
      </c>
      <c r="K24" s="15" t="str">
        <f t="shared" si="1"/>
        <v/>
      </c>
      <c r="L24" s="15" t="str">
        <f t="shared" si="2"/>
        <v>赣州南昌</v>
      </c>
      <c r="M24" s="16">
        <f t="shared" si="4"/>
        <v>0</v>
      </c>
      <c r="N24" s="16">
        <f>1-COUNTIF(无法跨线LIST!$J$3:$K$30,L24)</f>
        <v>1</v>
      </c>
      <c r="O24" s="12">
        <f>COUNTIF(需要换向LIST!$J$3:$K$25,线路信息!L24)</f>
        <v>0</v>
      </c>
      <c r="P24" s="12">
        <f t="shared" si="3"/>
        <v>0</v>
      </c>
      <c r="R24" s="11" t="s">
        <v>126</v>
      </c>
      <c r="S24" s="16">
        <f>IF($R24='INPUT &amp; OUTPUT'!$C$4,0,IF($R24='INPUT &amp; OUTPUT'!$C$5,0,SUMIF($E$3:$E$144,$R24,$C$3:$C$144)))</f>
        <v>0</v>
      </c>
      <c r="T24" s="16">
        <f>IF($R24='INPUT &amp; OUTPUT'!$C$4,0,IF($R24='INPUT &amp; OUTPUT'!$C$5,0,SUMIF($D$3:$D$144,$R24,$C$3:$C$144)))</f>
        <v>0</v>
      </c>
    </row>
    <row r="25" spans="2:20" ht="15.5" x14ac:dyDescent="0.3">
      <c r="B25" s="11" t="str">
        <f t="shared" si="0"/>
        <v>0赣州</v>
      </c>
      <c r="C25" s="10">
        <v>0</v>
      </c>
      <c r="D25" s="11" t="s">
        <v>125</v>
      </c>
      <c r="E25" s="11" t="s">
        <v>127</v>
      </c>
      <c r="F25" s="12">
        <v>438</v>
      </c>
      <c r="G25" s="12">
        <v>109</v>
      </c>
      <c r="H25" s="12">
        <v>26.978417266187051</v>
      </c>
      <c r="I25" s="13">
        <v>3.7190589080490999</v>
      </c>
      <c r="J25" s="14" t="str">
        <f>IF(C25=1,VLOOKUP(C25,$C$96:$E$98,3,0),"")</f>
        <v/>
      </c>
      <c r="K25" s="15" t="str">
        <f t="shared" si="1"/>
        <v/>
      </c>
      <c r="L25" s="15" t="str">
        <f t="shared" si="2"/>
        <v>赣州深圳</v>
      </c>
      <c r="M25" s="16">
        <f t="shared" si="4"/>
        <v>0</v>
      </c>
      <c r="N25" s="16">
        <f>1-COUNTIF(无法跨线LIST!$J$3:$K$30,L25)</f>
        <v>1</v>
      </c>
      <c r="O25" s="12">
        <f>COUNTIF(需要换向LIST!$J$3:$K$25,线路信息!L25)</f>
        <v>0</v>
      </c>
      <c r="P25" s="12">
        <f t="shared" si="3"/>
        <v>0</v>
      </c>
      <c r="R25" s="11" t="s">
        <v>90</v>
      </c>
      <c r="S25" s="16">
        <f>IF($R25='INPUT &amp; OUTPUT'!$C$4,0,IF($R25='INPUT &amp; OUTPUT'!$C$5,0,SUMIF($E$3:$E$144,$R25,$C$3:$C$144)))</f>
        <v>1</v>
      </c>
      <c r="T25" s="16">
        <f>IF($R25='INPUT &amp; OUTPUT'!$C$4,0,IF($R25='INPUT &amp; OUTPUT'!$C$5,0,SUMIF($D$3:$D$144,$R25,$C$3:$C$144)))</f>
        <v>1</v>
      </c>
    </row>
    <row r="26" spans="2:20" ht="15.5" x14ac:dyDescent="0.3">
      <c r="B26" s="11" t="str">
        <f t="shared" si="0"/>
        <v>0广州</v>
      </c>
      <c r="C26" s="10">
        <v>0</v>
      </c>
      <c r="D26" s="11" t="s">
        <v>128</v>
      </c>
      <c r="E26" s="11" t="s">
        <v>127</v>
      </c>
      <c r="F26" s="12">
        <v>102</v>
      </c>
      <c r="G26" s="12">
        <v>29</v>
      </c>
      <c r="H26" s="12">
        <v>89.928057553956833</v>
      </c>
      <c r="I26" s="13">
        <v>29.663495868114076</v>
      </c>
      <c r="J26" s="14" t="str">
        <f>IF(C26=1,VLOOKUP(C26,$C$96:$E$98,3,0),"")</f>
        <v/>
      </c>
      <c r="K26" s="15" t="str">
        <f t="shared" si="1"/>
        <v/>
      </c>
      <c r="L26" s="15" t="str">
        <f t="shared" si="2"/>
        <v>广州深圳</v>
      </c>
      <c r="M26" s="16">
        <f t="shared" si="4"/>
        <v>0</v>
      </c>
      <c r="N26" s="16">
        <f>1-COUNTIF(无法跨线LIST!$J$3:$K$30,L26)</f>
        <v>1</v>
      </c>
      <c r="O26" s="12">
        <f>COUNTIF(需要换向LIST!$J$3:$K$25,线路信息!L26)</f>
        <v>0</v>
      </c>
      <c r="P26" s="12">
        <f t="shared" si="3"/>
        <v>0</v>
      </c>
      <c r="R26" s="11" t="s">
        <v>93</v>
      </c>
      <c r="S26" s="16">
        <f>IF($R26='INPUT &amp; OUTPUT'!$C$4,0,IF($R26='INPUT &amp; OUTPUT'!$C$5,0,SUMIF($E$3:$E$144,$R26,$C$3:$C$144)))</f>
        <v>1</v>
      </c>
      <c r="T26" s="16">
        <f>IF($R26='INPUT &amp; OUTPUT'!$C$4,0,IF($R26='INPUT &amp; OUTPUT'!$C$5,0,SUMIF($D$3:$D$144,$R26,$C$3:$C$144)))</f>
        <v>1</v>
      </c>
    </row>
    <row r="27" spans="2:20" ht="15.5" x14ac:dyDescent="0.3">
      <c r="B27" s="11" t="str">
        <f t="shared" si="0"/>
        <v>0广州</v>
      </c>
      <c r="C27" s="10">
        <v>0</v>
      </c>
      <c r="D27" s="11" t="s">
        <v>128</v>
      </c>
      <c r="E27" s="11" t="s">
        <v>129</v>
      </c>
      <c r="F27" s="12">
        <v>444</v>
      </c>
      <c r="G27" s="12">
        <v>133</v>
      </c>
      <c r="H27" s="12">
        <v>40.28776978417266</v>
      </c>
      <c r="I27" s="13">
        <v>0.75153792435416844</v>
      </c>
      <c r="J27" s="14" t="str">
        <f>IF(C27=1,VLOOKUP(C27,$C$35:$E$38,3,0),"")</f>
        <v/>
      </c>
      <c r="K27" s="15" t="str">
        <f t="shared" si="1"/>
        <v/>
      </c>
      <c r="L27" s="15" t="str">
        <f t="shared" si="2"/>
        <v>广州桂林</v>
      </c>
      <c r="M27" s="16">
        <f t="shared" si="4"/>
        <v>0</v>
      </c>
      <c r="N27" s="16">
        <f>1-COUNTIF(无法跨线LIST!$J$3:$K$30,L27)</f>
        <v>1</v>
      </c>
      <c r="O27" s="12">
        <f>COUNTIF(需要换向LIST!$J$3:$K$25,线路信息!L27)</f>
        <v>0</v>
      </c>
      <c r="P27" s="12">
        <f t="shared" si="3"/>
        <v>0</v>
      </c>
      <c r="R27" s="11" t="s">
        <v>125</v>
      </c>
      <c r="S27" s="16">
        <f>IF($R27='INPUT &amp; OUTPUT'!$C$4,0,IF($R27='INPUT &amp; OUTPUT'!$C$5,0,SUMIF($E$3:$E$144,$R27,$C$3:$C$144)))</f>
        <v>0</v>
      </c>
      <c r="T27" s="16">
        <f>IF($R27='INPUT &amp; OUTPUT'!$C$4,0,IF($R27='INPUT &amp; OUTPUT'!$C$5,0,SUMIF($D$3:$D$144,$R27,$C$3:$C$144)))</f>
        <v>0</v>
      </c>
    </row>
    <row r="28" spans="2:20" ht="15.5" x14ac:dyDescent="0.3">
      <c r="B28" s="11" t="str">
        <f t="shared" si="0"/>
        <v>0广州</v>
      </c>
      <c r="C28" s="10">
        <v>0</v>
      </c>
      <c r="D28" s="11" t="s">
        <v>128</v>
      </c>
      <c r="E28" s="11" t="s">
        <v>130</v>
      </c>
      <c r="F28" s="12">
        <v>707</v>
      </c>
      <c r="G28" s="12">
        <v>140</v>
      </c>
      <c r="H28" s="12">
        <v>88.129496402877692</v>
      </c>
      <c r="I28" s="13">
        <v>1.2666602854599174</v>
      </c>
      <c r="J28" s="14" t="str">
        <f>IF(C28=1,VLOOKUP(C28,$C$133:$E$137,3,0),"")</f>
        <v/>
      </c>
      <c r="K28" s="15" t="str">
        <f t="shared" si="1"/>
        <v/>
      </c>
      <c r="L28" s="15" t="str">
        <f t="shared" si="2"/>
        <v>广州长沙</v>
      </c>
      <c r="M28" s="16">
        <f t="shared" si="4"/>
        <v>0</v>
      </c>
      <c r="N28" s="16">
        <f>1-COUNTIF(无法跨线LIST!$J$3:$K$30,L28)</f>
        <v>1</v>
      </c>
      <c r="O28" s="12">
        <f>COUNTIF(需要换向LIST!$J$3:$K$25,线路信息!L28)</f>
        <v>0</v>
      </c>
      <c r="P28" s="12">
        <f t="shared" si="3"/>
        <v>0</v>
      </c>
      <c r="R28" s="11" t="s">
        <v>128</v>
      </c>
      <c r="S28" s="16">
        <f>IF($R28='INPUT &amp; OUTPUT'!$C$4,0,IF($R28='INPUT &amp; OUTPUT'!$C$5,0,SUMIF($E$3:$E$144,$R28,$C$3:$C$144)))</f>
        <v>0</v>
      </c>
      <c r="T28" s="16">
        <f>IF($R28='INPUT &amp; OUTPUT'!$C$4,0,IF($R28='INPUT &amp; OUTPUT'!$C$5,0,SUMIF($D$3:$D$144,$R28,$C$3:$C$144)))</f>
        <v>0</v>
      </c>
    </row>
    <row r="29" spans="2:20" ht="15.5" x14ac:dyDescent="0.3">
      <c r="B29" s="11" t="str">
        <f t="shared" si="0"/>
        <v>0广州</v>
      </c>
      <c r="C29" s="10">
        <v>0</v>
      </c>
      <c r="D29" s="11" t="s">
        <v>128</v>
      </c>
      <c r="E29" s="11" t="s">
        <v>131</v>
      </c>
      <c r="F29" s="12">
        <v>563</v>
      </c>
      <c r="G29" s="12">
        <v>166</v>
      </c>
      <c r="H29" s="12">
        <v>53.597122302158276</v>
      </c>
      <c r="I29" s="13">
        <v>0.63796479786649418</v>
      </c>
      <c r="J29" s="14" t="str">
        <f>IF(C29=1,VLOOKUP(C29,$C$75:$E$76,3,0),"")</f>
        <v/>
      </c>
      <c r="K29" s="15" t="str">
        <f t="shared" si="1"/>
        <v/>
      </c>
      <c r="L29" s="15" t="str">
        <f t="shared" si="2"/>
        <v>广州南宁</v>
      </c>
      <c r="M29" s="16">
        <f t="shared" si="4"/>
        <v>0</v>
      </c>
      <c r="N29" s="16">
        <f>1-COUNTIF(无法跨线LIST!$J$3:$K$30,L29)</f>
        <v>1</v>
      </c>
      <c r="O29" s="12">
        <f>COUNTIF(需要换向LIST!$J$3:$K$25,线路信息!L29)</f>
        <v>0</v>
      </c>
      <c r="P29" s="12">
        <f t="shared" si="3"/>
        <v>0</v>
      </c>
      <c r="R29" s="11" t="s">
        <v>127</v>
      </c>
      <c r="S29" s="16">
        <f>IF($R29='INPUT &amp; OUTPUT'!$C$4,0,IF($R29='INPUT &amp; OUTPUT'!$C$5,0,SUMIF($E$3:$E$144,$R29,$C$3:$C$144)))</f>
        <v>0</v>
      </c>
      <c r="T29" s="16">
        <f>IF($R29='INPUT &amp; OUTPUT'!$C$4,0,IF($R29='INPUT &amp; OUTPUT'!$C$5,0,SUMIF($D$3:$D$144,$R29,$C$3:$C$144)))</f>
        <v>0</v>
      </c>
    </row>
    <row r="30" spans="2:20" ht="15.5" x14ac:dyDescent="0.3">
      <c r="B30" s="11" t="str">
        <f t="shared" si="0"/>
        <v>0贵阳</v>
      </c>
      <c r="C30" s="10">
        <v>0</v>
      </c>
      <c r="D30" s="11" t="s">
        <v>112</v>
      </c>
      <c r="E30" s="11" t="s">
        <v>111</v>
      </c>
      <c r="F30" s="12">
        <v>650</v>
      </c>
      <c r="G30" s="12">
        <v>184</v>
      </c>
      <c r="H30" s="12">
        <v>52.158273381294961</v>
      </c>
      <c r="I30" s="13">
        <v>1.6377947373965347</v>
      </c>
      <c r="J30" s="14" t="str">
        <f>IF(C30=1,VLOOKUP(C30,$C$15:$E$17,3,0),"")</f>
        <v/>
      </c>
      <c r="K30" s="15" t="str">
        <f t="shared" si="1"/>
        <v/>
      </c>
      <c r="L30" s="15" t="str">
        <f t="shared" si="2"/>
        <v>贵阳成都</v>
      </c>
      <c r="M30" s="16">
        <f t="shared" si="4"/>
        <v>0</v>
      </c>
      <c r="N30" s="16">
        <f>1-COUNTIF(无法跨线LIST!$J$3:$K$30,L30)</f>
        <v>1</v>
      </c>
      <c r="O30" s="12">
        <f>COUNTIF(需要换向LIST!$J$3:$K$25,线路信息!L30)</f>
        <v>0</v>
      </c>
      <c r="P30" s="12">
        <f t="shared" si="3"/>
        <v>0</v>
      </c>
      <c r="R30" s="11" t="s">
        <v>124</v>
      </c>
      <c r="S30" s="16">
        <f>IF($R30='INPUT &amp; OUTPUT'!$C$4,0,IF($R30='INPUT &amp; OUTPUT'!$C$5,0,SUMIF($E$3:$E$144,$R30,$C$3:$C$144)))</f>
        <v>0</v>
      </c>
      <c r="T30" s="16">
        <f>IF($R30='INPUT &amp; OUTPUT'!$C$4,0,IF($R30='INPUT &amp; OUTPUT'!$C$5,0,SUMIF($D$3:$D$144,$R30,$C$3:$C$144)))</f>
        <v>0</v>
      </c>
    </row>
    <row r="31" spans="2:20" ht="15.5" x14ac:dyDescent="0.3">
      <c r="B31" s="11" t="str">
        <f t="shared" si="0"/>
        <v>0贵阳</v>
      </c>
      <c r="C31" s="10">
        <v>0</v>
      </c>
      <c r="D31" s="11" t="s">
        <v>112</v>
      </c>
      <c r="E31" s="11" t="s">
        <v>129</v>
      </c>
      <c r="F31" s="12">
        <v>413</v>
      </c>
      <c r="G31" s="12">
        <v>119</v>
      </c>
      <c r="H31" s="12">
        <v>33.812949640287769</v>
      </c>
      <c r="I31" s="13">
        <v>0.54023470099739279</v>
      </c>
      <c r="J31" s="14" t="str">
        <f>IF(C31=1,VLOOKUP(C31,$C$35:$E$38,3,0),"")</f>
        <v/>
      </c>
      <c r="K31" s="15" t="str">
        <f t="shared" si="1"/>
        <v/>
      </c>
      <c r="L31" s="15" t="str">
        <f t="shared" si="2"/>
        <v>贵阳桂林</v>
      </c>
      <c r="M31" s="16">
        <f t="shared" si="4"/>
        <v>0</v>
      </c>
      <c r="N31" s="16">
        <f>1-COUNTIF(无法跨线LIST!$J$3:$K$30,L31)</f>
        <v>1</v>
      </c>
      <c r="O31" s="12">
        <f>COUNTIF(需要换向LIST!$J$3:$K$25,线路信息!L31)</f>
        <v>0</v>
      </c>
      <c r="P31" s="12">
        <f t="shared" si="3"/>
        <v>0</v>
      </c>
      <c r="R31" s="11" t="s">
        <v>103</v>
      </c>
      <c r="S31" s="16">
        <f>IF($R31='INPUT &amp; OUTPUT'!$C$4,0,IF($R31='INPUT &amp; OUTPUT'!$C$5,0,SUMIF($E$3:$E$144,$R31,$C$3:$C$144)))</f>
        <v>0</v>
      </c>
      <c r="T31" s="16">
        <f>IF($R31='INPUT &amp; OUTPUT'!$C$4,0,IF($R31='INPUT &amp; OUTPUT'!$C$5,0,SUMIF($D$3:$D$144,$R31,$C$3:$C$144)))</f>
        <v>0</v>
      </c>
    </row>
    <row r="32" spans="2:20" ht="15.5" x14ac:dyDescent="0.3">
      <c r="B32" s="11" t="str">
        <f t="shared" si="0"/>
        <v>0贵阳</v>
      </c>
      <c r="C32" s="10">
        <v>0</v>
      </c>
      <c r="D32" s="11" t="s">
        <v>112</v>
      </c>
      <c r="E32" s="11" t="s">
        <v>130</v>
      </c>
      <c r="F32" s="12">
        <v>706</v>
      </c>
      <c r="G32" s="12">
        <v>175</v>
      </c>
      <c r="H32" s="12">
        <v>54.676258992805757</v>
      </c>
      <c r="I32" s="13">
        <v>0.67595174537079572</v>
      </c>
      <c r="J32" s="14" t="str">
        <f>IF(C32=1,VLOOKUP(C32,$C$133:$E$137,3,0),"")</f>
        <v/>
      </c>
      <c r="K32" s="15" t="str">
        <f t="shared" si="1"/>
        <v/>
      </c>
      <c r="L32" s="15" t="str">
        <f t="shared" si="2"/>
        <v>贵阳长沙</v>
      </c>
      <c r="M32" s="16">
        <f t="shared" si="4"/>
        <v>0</v>
      </c>
      <c r="N32" s="16">
        <f>1-COUNTIF(无法跨线LIST!$J$3:$K$30,L32)</f>
        <v>1</v>
      </c>
      <c r="O32" s="12">
        <f>COUNTIF(需要换向LIST!$J$3:$K$25,线路信息!L32)</f>
        <v>0</v>
      </c>
      <c r="P32" s="12">
        <f t="shared" si="3"/>
        <v>0</v>
      </c>
      <c r="R32" s="11" t="s">
        <v>132</v>
      </c>
      <c r="S32" s="16">
        <f>IF($R32='INPUT &amp; OUTPUT'!$C$4,0,IF($R32='INPUT &amp; OUTPUT'!$C$5,0,SUMIF($E$3:$E$144,$R32,$C$3:$C$144)))</f>
        <v>0</v>
      </c>
      <c r="T32" s="16">
        <f>IF($R32='INPUT &amp; OUTPUT'!$C$4,0,IF($R32='INPUT &amp; OUTPUT'!$C$5,0,SUMIF($D$3:$D$144,$R32,$C$3:$C$144)))</f>
        <v>0</v>
      </c>
    </row>
    <row r="33" spans="2:20" ht="15.5" x14ac:dyDescent="0.3">
      <c r="B33" s="11" t="str">
        <f t="shared" si="0"/>
        <v>0贵阳</v>
      </c>
      <c r="C33" s="10">
        <v>0</v>
      </c>
      <c r="D33" s="11" t="s">
        <v>112</v>
      </c>
      <c r="E33" s="11" t="s">
        <v>133</v>
      </c>
      <c r="F33" s="12">
        <v>463</v>
      </c>
      <c r="G33" s="12">
        <v>119</v>
      </c>
      <c r="H33" s="12">
        <v>37.050359712230218</v>
      </c>
      <c r="I33" s="13">
        <v>0.76713928416872512</v>
      </c>
      <c r="J33" s="14" t="str">
        <f>IF(C33=1,VLOOKUP(C33,$C$59:$E$59,3,0),"")</f>
        <v/>
      </c>
      <c r="K33" s="15" t="str">
        <f t="shared" si="1"/>
        <v/>
      </c>
      <c r="L33" s="15" t="str">
        <f t="shared" si="2"/>
        <v>贵阳昆明</v>
      </c>
      <c r="M33" s="16">
        <f t="shared" si="4"/>
        <v>0</v>
      </c>
      <c r="N33" s="16">
        <f>1-COUNTIF(无法跨线LIST!$J$3:$K$30,L33)</f>
        <v>1</v>
      </c>
      <c r="O33" s="12">
        <f>COUNTIF(需要换向LIST!$J$3:$K$25,线路信息!L33)</f>
        <v>0</v>
      </c>
      <c r="P33" s="12">
        <f t="shared" si="3"/>
        <v>0</v>
      </c>
      <c r="R33" s="11" t="s">
        <v>134</v>
      </c>
      <c r="S33" s="16">
        <f>IF($R33='INPUT &amp; OUTPUT'!$C$4,0,IF($R33='INPUT &amp; OUTPUT'!$C$5,0,SUMIF($E$3:$E$144,$R33,$C$3:$C$144)))</f>
        <v>0</v>
      </c>
      <c r="T33" s="16">
        <f>IF($R33='INPUT &amp; OUTPUT'!$C$4,0,IF($R33='INPUT &amp; OUTPUT'!$C$5,0,SUMIF($D$3:$D$144,$R33,$C$3:$C$144)))</f>
        <v>0</v>
      </c>
    </row>
    <row r="34" spans="2:20" ht="15.5" x14ac:dyDescent="0.3">
      <c r="B34" s="11" t="str">
        <f t="shared" si="0"/>
        <v>0贵阳</v>
      </c>
      <c r="C34" s="10">
        <v>0</v>
      </c>
      <c r="D34" s="11" t="s">
        <v>112</v>
      </c>
      <c r="E34" s="11" t="s">
        <v>115</v>
      </c>
      <c r="F34" s="12">
        <v>347</v>
      </c>
      <c r="G34" s="12">
        <v>122</v>
      </c>
      <c r="H34" s="12">
        <v>36.690647482014391</v>
      </c>
      <c r="I34" s="13">
        <v>3.3525407771184912</v>
      </c>
      <c r="J34" s="14" t="str">
        <f>IF(C34=1,VLOOKUP(C34,$C$142:$E$144,3,0),"")</f>
        <v/>
      </c>
      <c r="K34" s="15" t="str">
        <f t="shared" si="1"/>
        <v/>
      </c>
      <c r="L34" s="15" t="str">
        <f t="shared" si="2"/>
        <v>贵阳重庆</v>
      </c>
      <c r="M34" s="16">
        <f t="shared" si="4"/>
        <v>0</v>
      </c>
      <c r="N34" s="16">
        <f>1-COUNTIF(无法跨线LIST!$J$3:$K$30,L34)</f>
        <v>1</v>
      </c>
      <c r="O34" s="12">
        <f>COUNTIF(需要换向LIST!$J$3:$K$25,线路信息!L34)</f>
        <v>0</v>
      </c>
      <c r="P34" s="12">
        <f t="shared" si="3"/>
        <v>0</v>
      </c>
      <c r="R34" s="11" t="s">
        <v>130</v>
      </c>
      <c r="S34" s="16">
        <f>IF($R34='INPUT &amp; OUTPUT'!$C$4,0,IF($R34='INPUT &amp; OUTPUT'!$C$5,0,SUMIF($E$3:$E$144,$R34,$C$3:$C$144)))</f>
        <v>0</v>
      </c>
      <c r="T34" s="16">
        <f>IF($R34='INPUT &amp; OUTPUT'!$C$4,0,IF($R34='INPUT &amp; OUTPUT'!$C$5,0,SUMIF($D$3:$D$144,$R34,$C$3:$C$144)))</f>
        <v>0</v>
      </c>
    </row>
    <row r="35" spans="2:20" ht="15.5" x14ac:dyDescent="0.3">
      <c r="B35" s="11" t="str">
        <f t="shared" ref="B35:B66" si="5">CONCATENATE(C35,D35)</f>
        <v>0桂林</v>
      </c>
      <c r="C35" s="10">
        <v>0</v>
      </c>
      <c r="D35" s="11" t="s">
        <v>129</v>
      </c>
      <c r="E35" s="11" t="s">
        <v>112</v>
      </c>
      <c r="F35" s="12">
        <v>413</v>
      </c>
      <c r="G35" s="12">
        <v>119</v>
      </c>
      <c r="H35" s="12">
        <v>33.812949640287769</v>
      </c>
      <c r="I35" s="13">
        <v>0.52148957250662387</v>
      </c>
      <c r="J35" s="14" t="str">
        <f>IF(C35=1,VLOOKUP(C35,$C$30:$E$34,3,0),"")</f>
        <v/>
      </c>
      <c r="K35" s="15" t="str">
        <f t="shared" si="1"/>
        <v/>
      </c>
      <c r="L35" s="15" t="str">
        <f t="shared" ref="L35:L66" si="6">CONCATENATE(D35,E35,K35)</f>
        <v>桂林贵阳</v>
      </c>
      <c r="M35" s="16">
        <f t="shared" si="4"/>
        <v>0</v>
      </c>
      <c r="N35" s="16">
        <f>1-COUNTIF(无法跨线LIST!$J$3:$K$30,L35)</f>
        <v>1</v>
      </c>
      <c r="O35" s="12">
        <f>COUNTIF(需要换向LIST!$J$3:$K$25,线路信息!L35)</f>
        <v>0</v>
      </c>
      <c r="P35" s="12">
        <f t="shared" ref="P35:P66" si="7">M35*(20*O35+2*(1-O35))</f>
        <v>0</v>
      </c>
      <c r="R35" s="11" t="s">
        <v>117</v>
      </c>
      <c r="S35" s="16">
        <f>IF($R35='INPUT &amp; OUTPUT'!$C$4,0,IF($R35='INPUT &amp; OUTPUT'!$C$5,0,SUMIF($E$3:$E$144,$R35,$C$3:$C$144)))</f>
        <v>0</v>
      </c>
      <c r="T35" s="16">
        <f>IF($R35='INPUT &amp; OUTPUT'!$C$4,0,IF($R35='INPUT &amp; OUTPUT'!$C$5,0,SUMIF($D$3:$D$144,$R35,$C$3:$C$144)))</f>
        <v>0</v>
      </c>
    </row>
    <row r="36" spans="2:20" ht="15.5" x14ac:dyDescent="0.3">
      <c r="B36" s="11" t="str">
        <f t="shared" si="5"/>
        <v>0桂林</v>
      </c>
      <c r="C36" s="10">
        <v>0</v>
      </c>
      <c r="D36" s="11" t="s">
        <v>129</v>
      </c>
      <c r="E36" s="11" t="s">
        <v>128</v>
      </c>
      <c r="F36" s="12">
        <v>444</v>
      </c>
      <c r="G36" s="12">
        <v>133</v>
      </c>
      <c r="H36" s="12">
        <v>40.28776978417266</v>
      </c>
      <c r="I36" s="13">
        <v>2.0136619775787623</v>
      </c>
      <c r="J36" s="14" t="str">
        <f>IF(C36=1,VLOOKUP(C36,$C$26:$E$29,3,0),"")</f>
        <v/>
      </c>
      <c r="K36" s="15" t="str">
        <f t="shared" si="1"/>
        <v/>
      </c>
      <c r="L36" s="15" t="str">
        <f t="shared" si="6"/>
        <v>桂林广州</v>
      </c>
      <c r="M36" s="16">
        <f t="shared" si="4"/>
        <v>0</v>
      </c>
      <c r="N36" s="16">
        <f>1-COUNTIF(无法跨线LIST!$J$3:$K$30,L36)</f>
        <v>1</v>
      </c>
      <c r="O36" s="12">
        <f>COUNTIF(需要换向LIST!$J$3:$K$25,线路信息!L36)</f>
        <v>0</v>
      </c>
      <c r="P36" s="12">
        <f t="shared" si="7"/>
        <v>0</v>
      </c>
      <c r="R36" s="11" t="s">
        <v>135</v>
      </c>
      <c r="S36" s="16">
        <f>IF($R36='INPUT &amp; OUTPUT'!$C$4,0,IF($R36='INPUT &amp; OUTPUT'!$C$5,0,SUMIF($E$3:$E$144,$R36,$C$3:$C$144)))</f>
        <v>0</v>
      </c>
      <c r="T36" s="16">
        <f>IF($R36='INPUT &amp; OUTPUT'!$C$4,0,IF($R36='INPUT &amp; OUTPUT'!$C$5,0,SUMIF($D$3:$D$144,$R36,$C$3:$C$144)))</f>
        <v>0</v>
      </c>
    </row>
    <row r="37" spans="2:20" ht="15.5" x14ac:dyDescent="0.3">
      <c r="B37" s="11" t="str">
        <f t="shared" si="5"/>
        <v>0桂林</v>
      </c>
      <c r="C37" s="10">
        <v>0</v>
      </c>
      <c r="D37" s="11" t="s">
        <v>129</v>
      </c>
      <c r="E37" s="11" t="s">
        <v>131</v>
      </c>
      <c r="F37" s="12">
        <v>368</v>
      </c>
      <c r="G37" s="12">
        <v>141</v>
      </c>
      <c r="H37" s="12">
        <v>39.208633093525179</v>
      </c>
      <c r="I37" s="13">
        <v>0.68451176020441429</v>
      </c>
      <c r="J37" s="14" t="str">
        <f>IF(C37=1,VLOOKUP(C37,$C$75:$E$76,3,0),"")</f>
        <v/>
      </c>
      <c r="K37" s="15" t="str">
        <f t="shared" si="1"/>
        <v/>
      </c>
      <c r="L37" s="15" t="str">
        <f t="shared" si="6"/>
        <v>桂林南宁</v>
      </c>
      <c r="M37" s="16">
        <f t="shared" si="4"/>
        <v>0</v>
      </c>
      <c r="N37" s="16">
        <f>1-COUNTIF(无法跨线LIST!$J$3:$K$30,L37)</f>
        <v>1</v>
      </c>
      <c r="O37" s="12">
        <f>COUNTIF(需要换向LIST!$J$3:$K$25,线路信息!L37)</f>
        <v>0</v>
      </c>
      <c r="P37" s="12">
        <f t="shared" si="7"/>
        <v>0</v>
      </c>
      <c r="R37" s="11" t="s">
        <v>115</v>
      </c>
      <c r="S37" s="16">
        <f>IF($R37='INPUT &amp; OUTPUT'!$C$4,0,IF($R37='INPUT &amp; OUTPUT'!$C$5,0,SUMIF($E$3:$E$144,$R37,$C$3:$C$144)))</f>
        <v>0</v>
      </c>
      <c r="T37" s="16">
        <f>IF($R37='INPUT &amp; OUTPUT'!$C$4,0,IF($R37='INPUT &amp; OUTPUT'!$C$5,0,SUMIF($D$3:$D$144,$R37,$C$3:$C$144)))</f>
        <v>0</v>
      </c>
    </row>
    <row r="38" spans="2:20" ht="15.5" x14ac:dyDescent="0.3">
      <c r="B38" s="11" t="str">
        <f t="shared" si="5"/>
        <v>0桂林</v>
      </c>
      <c r="C38" s="10">
        <v>0</v>
      </c>
      <c r="D38" s="11" t="s">
        <v>129</v>
      </c>
      <c r="E38" s="11" t="s">
        <v>130</v>
      </c>
      <c r="F38" s="12">
        <v>511</v>
      </c>
      <c r="G38" s="12">
        <v>161</v>
      </c>
      <c r="H38" s="12">
        <v>6.1151079136690649</v>
      </c>
      <c r="I38" s="13">
        <v>0.86937427041000526</v>
      </c>
      <c r="J38" s="14" t="str">
        <f>IF(C38=1,VLOOKUP(C38,$C$133:$E$137,3,0),"")</f>
        <v/>
      </c>
      <c r="K38" s="15" t="str">
        <f t="shared" si="1"/>
        <v/>
      </c>
      <c r="L38" s="15" t="str">
        <f t="shared" si="6"/>
        <v>桂林长沙</v>
      </c>
      <c r="M38" s="16">
        <f t="shared" si="4"/>
        <v>0</v>
      </c>
      <c r="N38" s="16">
        <f>1-COUNTIF(无法跨线LIST!$J$3:$K$30,L38)</f>
        <v>1</v>
      </c>
      <c r="O38" s="12">
        <f>COUNTIF(需要换向LIST!$J$3:$K$25,线路信息!L38)</f>
        <v>0</v>
      </c>
      <c r="P38" s="12">
        <f t="shared" si="7"/>
        <v>0</v>
      </c>
      <c r="R38" s="11" t="s">
        <v>111</v>
      </c>
      <c r="S38" s="16">
        <f>IF($R38='INPUT &amp; OUTPUT'!$C$4,0,IF($R38='INPUT &amp; OUTPUT'!$C$5,0,SUMIF($E$3:$E$144,$R38,$C$3:$C$144)))</f>
        <v>0</v>
      </c>
      <c r="T38" s="16">
        <f>IF($R38='INPUT &amp; OUTPUT'!$C$4,0,IF($R38='INPUT &amp; OUTPUT'!$C$5,0,SUMIF($D$3:$D$144,$R38,$C$3:$C$144)))</f>
        <v>0</v>
      </c>
    </row>
    <row r="39" spans="2:20" ht="15.5" x14ac:dyDescent="0.3">
      <c r="B39" s="11" t="str">
        <f t="shared" si="5"/>
        <v>0哈尔滨</v>
      </c>
      <c r="C39" s="10">
        <v>0</v>
      </c>
      <c r="D39" s="11" t="s">
        <v>92</v>
      </c>
      <c r="E39" s="11" t="s">
        <v>94</v>
      </c>
      <c r="F39" s="12">
        <v>240</v>
      </c>
      <c r="G39" s="12">
        <v>54</v>
      </c>
      <c r="H39" s="12">
        <v>29.85611510791367</v>
      </c>
      <c r="I39" s="13">
        <v>1.6581293880944752</v>
      </c>
      <c r="J39" s="14" t="str">
        <f>IF(C39=1,VLOOKUP(C39,$C$131:$E$132,3,0),"")</f>
        <v/>
      </c>
      <c r="K39" s="15" t="str">
        <f t="shared" si="1"/>
        <v/>
      </c>
      <c r="L39" s="15" t="str">
        <f t="shared" si="6"/>
        <v>哈尔滨长春</v>
      </c>
      <c r="M39" s="16">
        <f t="shared" si="4"/>
        <v>0</v>
      </c>
      <c r="N39" s="16">
        <f>1-COUNTIF(无法跨线LIST!$J$3:$K$30,L39)</f>
        <v>1</v>
      </c>
      <c r="O39" s="12">
        <f>COUNTIF(需要换向LIST!$J$3:$K$25,线路信息!L39)</f>
        <v>0</v>
      </c>
      <c r="P39" s="12">
        <f t="shared" si="7"/>
        <v>0</v>
      </c>
      <c r="R39" s="11" t="s">
        <v>112</v>
      </c>
      <c r="S39" s="16">
        <f>IF($R39='INPUT &amp; OUTPUT'!$C$4,0,IF($R39='INPUT &amp; OUTPUT'!$C$5,0,SUMIF($E$3:$E$144,$R39,$C$3:$C$144)))</f>
        <v>0</v>
      </c>
      <c r="T39" s="16">
        <f>IF($R39='INPUT &amp; OUTPUT'!$C$4,0,IF($R39='INPUT &amp; OUTPUT'!$C$5,0,SUMIF($D$3:$D$144,$R39,$C$3:$C$144)))</f>
        <v>0</v>
      </c>
    </row>
    <row r="40" spans="2:20" ht="15.5" x14ac:dyDescent="0.3">
      <c r="B40" s="11" t="str">
        <f t="shared" si="5"/>
        <v>0杭州</v>
      </c>
      <c r="C40" s="10">
        <v>0</v>
      </c>
      <c r="D40" s="11" t="s">
        <v>121</v>
      </c>
      <c r="E40" s="11" t="s">
        <v>122</v>
      </c>
      <c r="F40" s="12">
        <v>155</v>
      </c>
      <c r="G40" s="12">
        <v>46</v>
      </c>
      <c r="H40" s="12">
        <v>62.949640287769782</v>
      </c>
      <c r="I40" s="13">
        <v>6.143818194890537</v>
      </c>
      <c r="J40" s="14" t="str">
        <f>IF(C40=1,VLOOKUP(C40,$C$77:$E$78,3,0),"")</f>
        <v/>
      </c>
      <c r="K40" s="15" t="str">
        <f t="shared" si="1"/>
        <v/>
      </c>
      <c r="L40" s="15" t="str">
        <f t="shared" si="6"/>
        <v>杭州宁波</v>
      </c>
      <c r="M40" s="16">
        <f t="shared" si="4"/>
        <v>0</v>
      </c>
      <c r="N40" s="16">
        <f>1-COUNTIF(无法跨线LIST!$J$3:$K$30,L40)</f>
        <v>1</v>
      </c>
      <c r="O40" s="12">
        <f>COUNTIF(需要换向LIST!$J$3:$K$25,线路信息!L40)</f>
        <v>0</v>
      </c>
      <c r="P40" s="12">
        <f t="shared" si="7"/>
        <v>0</v>
      </c>
      <c r="R40" s="11" t="s">
        <v>129</v>
      </c>
      <c r="S40" s="16">
        <f>IF($R40='INPUT &amp; OUTPUT'!$C$4,0,IF($R40='INPUT &amp; OUTPUT'!$C$5,0,SUMIF($E$3:$E$144,$R40,$C$3:$C$144)))</f>
        <v>0</v>
      </c>
      <c r="T40" s="16">
        <f>IF($R40='INPUT &amp; OUTPUT'!$C$4,0,IF($R40='INPUT &amp; OUTPUT'!$C$5,0,SUMIF($D$3:$D$144,$R40,$C$3:$C$144)))</f>
        <v>0</v>
      </c>
    </row>
    <row r="41" spans="2:20" ht="15.5" x14ac:dyDescent="0.3">
      <c r="B41" s="11" t="str">
        <f t="shared" si="5"/>
        <v>0杭州</v>
      </c>
      <c r="C41" s="10">
        <v>0</v>
      </c>
      <c r="D41" s="11" t="s">
        <v>121</v>
      </c>
      <c r="E41" s="11" t="s">
        <v>95</v>
      </c>
      <c r="F41" s="12">
        <v>270</v>
      </c>
      <c r="G41" s="12">
        <v>72</v>
      </c>
      <c r="H41" s="12">
        <v>26.258992805755394</v>
      </c>
      <c r="I41" s="13">
        <v>0.64357901736786993</v>
      </c>
      <c r="J41" s="14" t="str">
        <f>IF(C41=1,VLOOKUP(C41,$C$114:$E$117,3,0),"")</f>
        <v/>
      </c>
      <c r="K41" s="15" t="str">
        <f t="shared" si="1"/>
        <v/>
      </c>
      <c r="L41" s="15" t="str">
        <f t="shared" si="6"/>
        <v>杭州芜湖</v>
      </c>
      <c r="M41" s="16">
        <f t="shared" si="4"/>
        <v>0</v>
      </c>
      <c r="N41" s="16">
        <f>1-COUNTIF(无法跨线LIST!$J$3:$K$30,L41)</f>
        <v>1</v>
      </c>
      <c r="O41" s="12">
        <f>COUNTIF(需要换向LIST!$J$3:$K$25,线路信息!L41)</f>
        <v>0</v>
      </c>
      <c r="P41" s="12">
        <f t="shared" si="7"/>
        <v>0</v>
      </c>
      <c r="R41" s="11" t="s">
        <v>131</v>
      </c>
      <c r="S41" s="16">
        <f>IF($R41='INPUT &amp; OUTPUT'!$C$4,0,IF($R41='INPUT &amp; OUTPUT'!$C$5,0,SUMIF($E$3:$E$144,$R41,$C$3:$C$144)))</f>
        <v>0</v>
      </c>
      <c r="T41" s="16">
        <f>IF($R41='INPUT &amp; OUTPUT'!$C$4,0,IF($R41='INPUT &amp; OUTPUT'!$C$5,0,SUMIF($D$3:$D$144,$R41,$C$3:$C$144)))</f>
        <v>0</v>
      </c>
    </row>
    <row r="42" spans="2:20" ht="15.5" x14ac:dyDescent="0.3">
      <c r="B42" s="11" t="str">
        <f t="shared" si="5"/>
        <v>0杭州</v>
      </c>
      <c r="C42" s="10">
        <v>0</v>
      </c>
      <c r="D42" s="11" t="s">
        <v>121</v>
      </c>
      <c r="E42" s="11" t="s">
        <v>136</v>
      </c>
      <c r="F42" s="12">
        <v>159</v>
      </c>
      <c r="G42" s="12">
        <v>45</v>
      </c>
      <c r="H42" s="12">
        <v>96.762589928057551</v>
      </c>
      <c r="I42" s="13">
        <v>38.982436412095872</v>
      </c>
      <c r="J42" s="14" t="str">
        <f>IF(C42=1,VLOOKUP(C42,$C$89:$E$91,3,0),"")</f>
        <v/>
      </c>
      <c r="K42" s="15" t="str">
        <f t="shared" si="1"/>
        <v/>
      </c>
      <c r="L42" s="15" t="str">
        <f t="shared" si="6"/>
        <v>杭州上海</v>
      </c>
      <c r="M42" s="16">
        <f t="shared" si="4"/>
        <v>0</v>
      </c>
      <c r="N42" s="16">
        <f>1-COUNTIF(无法跨线LIST!$J$3:$K$30,L42)</f>
        <v>1</v>
      </c>
      <c r="O42" s="12">
        <f>COUNTIF(需要换向LIST!$J$3:$K$25,线路信息!L42)</f>
        <v>0</v>
      </c>
      <c r="P42" s="12">
        <f t="shared" si="7"/>
        <v>0</v>
      </c>
      <c r="R42" s="11" t="s">
        <v>136</v>
      </c>
      <c r="S42" s="16">
        <f>IF($R42='INPUT &amp; OUTPUT'!$C$4,0,IF($R42='INPUT &amp; OUTPUT'!$C$5,0,SUMIF($E$3:$E$144,$R42,$C$3:$C$144)))</f>
        <v>0</v>
      </c>
      <c r="T42" s="16">
        <f>IF($R42='INPUT &amp; OUTPUT'!$C$4,0,IF($R42='INPUT &amp; OUTPUT'!$C$5,0,SUMIF($D$3:$D$144,$R42,$C$3:$C$144)))</f>
        <v>0</v>
      </c>
    </row>
    <row r="43" spans="2:20" ht="15.5" x14ac:dyDescent="0.3">
      <c r="B43" s="11" t="str">
        <f t="shared" si="5"/>
        <v>0杭州</v>
      </c>
      <c r="C43" s="10">
        <v>0</v>
      </c>
      <c r="D43" s="11" t="s">
        <v>121</v>
      </c>
      <c r="E43" s="11" t="s">
        <v>124</v>
      </c>
      <c r="F43" s="12">
        <v>341</v>
      </c>
      <c r="G43" s="12">
        <v>84</v>
      </c>
      <c r="H43" s="12">
        <v>81.654676258992808</v>
      </c>
      <c r="I43" s="13">
        <v>0.39422922027633089</v>
      </c>
      <c r="J43" s="14" t="str">
        <f>IF(C43=1,VLOOKUP(C43,$C$92:$E$95,3,0),"")</f>
        <v/>
      </c>
      <c r="K43" s="15" t="str">
        <f t="shared" si="1"/>
        <v/>
      </c>
      <c r="L43" s="15" t="str">
        <f t="shared" si="6"/>
        <v>杭州上饶</v>
      </c>
      <c r="M43" s="16">
        <f t="shared" si="4"/>
        <v>0</v>
      </c>
      <c r="N43" s="16">
        <f>1-COUNTIF(无法跨线LIST!$J$3:$K$30,L43)</f>
        <v>1</v>
      </c>
      <c r="O43" s="12">
        <f>COUNTIF(需要换向LIST!$J$3:$K$25,线路信息!L43)</f>
        <v>0</v>
      </c>
      <c r="P43" s="12">
        <f t="shared" si="7"/>
        <v>0</v>
      </c>
      <c r="R43" s="11" t="s">
        <v>119</v>
      </c>
      <c r="S43" s="16">
        <f>IF($R43='INPUT &amp; OUTPUT'!$C$4,0,IF($R43='INPUT &amp; OUTPUT'!$C$5,0,SUMIF($E$3:$E$144,$R43,$C$3:$C$144)))</f>
        <v>0</v>
      </c>
      <c r="T43" s="16">
        <f>IF($R43='INPUT &amp; OUTPUT'!$C$4,0,IF($R43='INPUT &amp; OUTPUT'!$C$5,0,SUMIF($D$3:$D$144,$R43,$C$3:$C$144)))</f>
        <v>0</v>
      </c>
    </row>
    <row r="44" spans="2:20" ht="15.5" x14ac:dyDescent="0.3">
      <c r="B44" s="11" t="str">
        <f t="shared" si="5"/>
        <v>0杭州</v>
      </c>
      <c r="C44" s="10">
        <v>0</v>
      </c>
      <c r="D44" s="11" t="s">
        <v>121</v>
      </c>
      <c r="E44" s="11" t="s">
        <v>101</v>
      </c>
      <c r="F44" s="12">
        <v>256</v>
      </c>
      <c r="G44" s="12">
        <v>61</v>
      </c>
      <c r="H44" s="12">
        <v>87.769784172661872</v>
      </c>
      <c r="I44" s="13">
        <v>5.0796736070201467</v>
      </c>
      <c r="J44" s="14" t="str">
        <f>IF(C44=1,VLOOKUP(C44,$C$70:$E$74,3,0),"")</f>
        <v/>
      </c>
      <c r="K44" s="15" t="str">
        <f t="shared" si="1"/>
        <v/>
      </c>
      <c r="L44" s="15" t="str">
        <f t="shared" si="6"/>
        <v>杭州南京</v>
      </c>
      <c r="M44" s="16">
        <f t="shared" si="4"/>
        <v>0</v>
      </c>
      <c r="N44" s="16">
        <f>1-COUNTIF(无法跨线LIST!$J$3:$K$30,L44)</f>
        <v>1</v>
      </c>
      <c r="O44" s="12">
        <f>COUNTIF(需要换向LIST!$J$3:$K$25,线路信息!L44)</f>
        <v>0</v>
      </c>
      <c r="P44" s="12">
        <f t="shared" si="7"/>
        <v>0</v>
      </c>
      <c r="R44" s="11" t="s">
        <v>137</v>
      </c>
      <c r="S44" s="16">
        <f>IF($R44='INPUT &amp; OUTPUT'!$C$4,0,IF($R44='INPUT &amp; OUTPUT'!$C$5,0,SUMIF($E$3:$E$144,$R44,$C$3:$C$144)))</f>
        <v>0</v>
      </c>
      <c r="T44" s="16">
        <f>IF($R44='INPUT &amp; OUTPUT'!$C$4,0,IF($R44='INPUT &amp; OUTPUT'!$C$5,0,SUMIF($D$3:$D$144,$R44,$C$3:$C$144)))</f>
        <v>0</v>
      </c>
    </row>
    <row r="45" spans="2:20" ht="15.5" x14ac:dyDescent="0.3">
      <c r="B45" s="11" t="str">
        <f t="shared" si="5"/>
        <v>0合肥</v>
      </c>
      <c r="C45" s="10">
        <v>0</v>
      </c>
      <c r="D45" s="11" t="s">
        <v>91</v>
      </c>
      <c r="E45" s="11" t="s">
        <v>97</v>
      </c>
      <c r="F45" s="12">
        <v>132</v>
      </c>
      <c r="G45" s="12">
        <v>38</v>
      </c>
      <c r="H45" s="12">
        <v>11.870503597122303</v>
      </c>
      <c r="I45" s="13">
        <v>0.897647204852414</v>
      </c>
      <c r="J45" s="14" t="str">
        <f>IF(C45=1,VLOOKUP(C45,$C$6:$E$8,3,0),"")</f>
        <v/>
      </c>
      <c r="K45" s="15" t="str">
        <f t="shared" si="1"/>
        <v/>
      </c>
      <c r="L45" s="15" t="str">
        <f t="shared" si="6"/>
        <v>合肥蚌埠</v>
      </c>
      <c r="M45" s="16">
        <f t="shared" si="4"/>
        <v>0</v>
      </c>
      <c r="N45" s="16">
        <f>1-COUNTIF(无法跨线LIST!$J$3:$K$30,L45)</f>
        <v>1</v>
      </c>
      <c r="O45" s="12">
        <f>COUNTIF(需要换向LIST!$J$3:$K$25,线路信息!L45)</f>
        <v>0</v>
      </c>
      <c r="P45" s="12">
        <f t="shared" si="7"/>
        <v>0</v>
      </c>
      <c r="R45" s="11" t="s">
        <v>138</v>
      </c>
      <c r="S45" s="16">
        <f>IF($R45='INPUT &amp; OUTPUT'!$C$4,0,IF($R45='INPUT &amp; OUTPUT'!$C$5,0,SUMIF($E$3:$E$144,$R45,$C$3:$C$144)))</f>
        <v>0</v>
      </c>
      <c r="T45" s="16">
        <f>IF($R45='INPUT &amp; OUTPUT'!$C$4,0,IF($R45='INPUT &amp; OUTPUT'!$C$5,0,SUMIF($D$3:$D$144,$R45,$C$3:$C$144)))</f>
        <v>0</v>
      </c>
    </row>
    <row r="46" spans="2:20" ht="15.5" x14ac:dyDescent="0.3">
      <c r="B46" s="11" t="str">
        <f t="shared" si="5"/>
        <v>0合肥</v>
      </c>
      <c r="C46" s="10">
        <v>0</v>
      </c>
      <c r="D46" s="11" t="s">
        <v>91</v>
      </c>
      <c r="E46" s="11" t="s">
        <v>124</v>
      </c>
      <c r="F46" s="12">
        <v>468</v>
      </c>
      <c r="G46" s="12">
        <v>118</v>
      </c>
      <c r="H46" s="12">
        <v>43.884892086330936</v>
      </c>
      <c r="I46" s="13">
        <v>0.23907647116191327</v>
      </c>
      <c r="J46" s="14" t="str">
        <f>IF(C46=1,VLOOKUP(C46,$C$92:$E$95,3,0),"")</f>
        <v/>
      </c>
      <c r="K46" s="15" t="str">
        <f t="shared" si="1"/>
        <v/>
      </c>
      <c r="L46" s="15" t="str">
        <f t="shared" si="6"/>
        <v>合肥上饶</v>
      </c>
      <c r="M46" s="16">
        <f t="shared" si="4"/>
        <v>0</v>
      </c>
      <c r="N46" s="16">
        <f>1-COUNTIF(无法跨线LIST!$J$3:$K$30,L46)</f>
        <v>1</v>
      </c>
      <c r="O46" s="12">
        <f>COUNTIF(需要换向LIST!$J$3:$K$25,线路信息!L46)</f>
        <v>0</v>
      </c>
      <c r="P46" s="12">
        <f t="shared" si="7"/>
        <v>0</v>
      </c>
      <c r="R46" s="11" t="s">
        <v>133</v>
      </c>
      <c r="S46" s="16">
        <f>IF($R46='INPUT &amp; OUTPUT'!$C$4,0,IF($R46='INPUT &amp; OUTPUT'!$C$5,0,SUMIF($E$3:$E$144,$R46,$C$3:$C$144)))</f>
        <v>0</v>
      </c>
      <c r="T46" s="16">
        <f>IF($R46='INPUT &amp; OUTPUT'!$C$4,0,IF($R46='INPUT &amp; OUTPUT'!$C$5,0,SUMIF($D$3:$D$144,$R46,$C$3:$C$144)))</f>
        <v>0</v>
      </c>
    </row>
    <row r="47" spans="2:20" ht="15.5" x14ac:dyDescent="0.3">
      <c r="B47" s="11" t="str">
        <f t="shared" si="5"/>
        <v>0合肥</v>
      </c>
      <c r="C47" s="10">
        <v>0</v>
      </c>
      <c r="D47" s="11" t="s">
        <v>91</v>
      </c>
      <c r="E47" s="11" t="s">
        <v>95</v>
      </c>
      <c r="F47" s="12">
        <v>128</v>
      </c>
      <c r="G47" s="12">
        <v>37</v>
      </c>
      <c r="H47" s="12">
        <v>20.863309352517987</v>
      </c>
      <c r="I47" s="13">
        <v>1.4400496017603701</v>
      </c>
      <c r="J47" s="14" t="str">
        <f>IF(C47=1,VLOOKUP(C47,$C$114:$E$117,3,0),"")</f>
        <v/>
      </c>
      <c r="K47" s="15" t="str">
        <f t="shared" si="1"/>
        <v/>
      </c>
      <c r="L47" s="15" t="str">
        <f t="shared" si="6"/>
        <v>合肥芜湖</v>
      </c>
      <c r="M47" s="16">
        <f t="shared" si="4"/>
        <v>0</v>
      </c>
      <c r="N47" s="16">
        <f>1-COUNTIF(无法跨线LIST!$J$3:$K$30,L47)</f>
        <v>1</v>
      </c>
      <c r="O47" s="12">
        <f>COUNTIF(需要换向LIST!$J$3:$K$25,线路信息!L47)</f>
        <v>0</v>
      </c>
      <c r="P47" s="12">
        <f t="shared" si="7"/>
        <v>0</v>
      </c>
    </row>
    <row r="48" spans="2:20" ht="15.5" x14ac:dyDescent="0.3">
      <c r="B48" s="11" t="str">
        <f t="shared" si="5"/>
        <v>0合肥</v>
      </c>
      <c r="C48" s="10">
        <v>0</v>
      </c>
      <c r="D48" s="11" t="s">
        <v>91</v>
      </c>
      <c r="E48" s="11" t="s">
        <v>126</v>
      </c>
      <c r="F48" s="12">
        <v>420</v>
      </c>
      <c r="G48" s="12">
        <v>121</v>
      </c>
      <c r="H48" s="12">
        <v>46.402877697841724</v>
      </c>
      <c r="I48" s="13">
        <v>0.2003893686878907</v>
      </c>
      <c r="J48" s="14" t="str">
        <f>IF(C48=1,VLOOKUP(C48,$C$86:$E$88,3,0),"")</f>
        <v/>
      </c>
      <c r="K48" s="15" t="str">
        <f t="shared" si="1"/>
        <v/>
      </c>
      <c r="L48" s="15" t="str">
        <f t="shared" si="6"/>
        <v>合肥商丘</v>
      </c>
      <c r="M48" s="16">
        <f t="shared" si="4"/>
        <v>0</v>
      </c>
      <c r="N48" s="16">
        <f>1-COUNTIF(无法跨线LIST!$J$3:$K$30,L48)</f>
        <v>1</v>
      </c>
      <c r="O48" s="12">
        <f>COUNTIF(需要换向LIST!$J$3:$K$25,线路信息!L48)</f>
        <v>0</v>
      </c>
      <c r="P48" s="12">
        <f t="shared" si="7"/>
        <v>0</v>
      </c>
    </row>
    <row r="49" spans="2:16" ht="15.5" x14ac:dyDescent="0.3">
      <c r="B49" s="11" t="str">
        <f t="shared" si="5"/>
        <v>0合肥</v>
      </c>
      <c r="C49" s="10">
        <v>0</v>
      </c>
      <c r="D49" s="11" t="s">
        <v>91</v>
      </c>
      <c r="E49" s="11" t="s">
        <v>90</v>
      </c>
      <c r="F49" s="12">
        <v>162</v>
      </c>
      <c r="G49" s="12">
        <v>49</v>
      </c>
      <c r="H49" s="12">
        <v>5.0359712230215825</v>
      </c>
      <c r="I49" s="13">
        <v>0.88616527543212775</v>
      </c>
      <c r="J49" s="14" t="str">
        <f>IF(C49=1,VLOOKUP(C49,$C$3:$E$5,3,0),"")</f>
        <v/>
      </c>
      <c r="K49" s="15" t="str">
        <f t="shared" si="1"/>
        <v/>
      </c>
      <c r="L49" s="15" t="str">
        <f t="shared" si="6"/>
        <v>合肥安庆</v>
      </c>
      <c r="M49" s="16">
        <f t="shared" si="4"/>
        <v>0</v>
      </c>
      <c r="N49" s="16">
        <f>1-COUNTIF(无法跨线LIST!$J$3:$K$30,L49)</f>
        <v>1</v>
      </c>
      <c r="O49" s="12">
        <f>COUNTIF(需要换向LIST!$J$3:$K$25,线路信息!L49)</f>
        <v>0</v>
      </c>
      <c r="P49" s="12">
        <f t="shared" si="7"/>
        <v>0</v>
      </c>
    </row>
    <row r="50" spans="2:16" ht="15.5" x14ac:dyDescent="0.3">
      <c r="B50" s="11" t="str">
        <f t="shared" si="5"/>
        <v>0合肥</v>
      </c>
      <c r="C50" s="10">
        <v>0</v>
      </c>
      <c r="D50" s="11" t="s">
        <v>91</v>
      </c>
      <c r="E50" s="11" t="s">
        <v>101</v>
      </c>
      <c r="F50" s="12">
        <v>157</v>
      </c>
      <c r="G50" s="12">
        <v>48</v>
      </c>
      <c r="H50" s="12">
        <v>74.82014388489209</v>
      </c>
      <c r="I50" s="13">
        <v>7.2136213585742883</v>
      </c>
      <c r="J50" s="14" t="str">
        <f>IF(C50=1,VLOOKUP(C50,$C$70:$E$74,3,0),"")</f>
        <v/>
      </c>
      <c r="K50" s="15" t="str">
        <f t="shared" si="1"/>
        <v/>
      </c>
      <c r="L50" s="15" t="str">
        <f t="shared" si="6"/>
        <v>合肥南京</v>
      </c>
      <c r="M50" s="16">
        <f t="shared" si="4"/>
        <v>0</v>
      </c>
      <c r="N50" s="16">
        <f>1-COUNTIF(无法跨线LIST!$J$3:$K$30,L50)</f>
        <v>1</v>
      </c>
      <c r="O50" s="12">
        <f>COUNTIF(需要换向LIST!$J$3:$K$25,线路信息!L50)</f>
        <v>0</v>
      </c>
      <c r="P50" s="12">
        <f t="shared" si="7"/>
        <v>0</v>
      </c>
    </row>
    <row r="51" spans="2:16" ht="15.5" x14ac:dyDescent="0.3">
      <c r="B51" s="11" t="str">
        <f t="shared" si="5"/>
        <v>0合肥</v>
      </c>
      <c r="C51" s="10">
        <v>0</v>
      </c>
      <c r="D51" s="11" t="s">
        <v>91</v>
      </c>
      <c r="E51" s="11" t="s">
        <v>134</v>
      </c>
      <c r="F51" s="12">
        <v>355</v>
      </c>
      <c r="G51" s="12">
        <v>96</v>
      </c>
      <c r="H51" s="12">
        <v>45.68345323741007</v>
      </c>
      <c r="I51" s="13">
        <v>3.2542617683431452</v>
      </c>
      <c r="J51" s="14" t="str">
        <f>IF(C51=1,VLOOKUP(C51,$C$118:$E$122,3,0),"")</f>
        <v/>
      </c>
      <c r="K51" s="15" t="str">
        <f t="shared" si="1"/>
        <v/>
      </c>
      <c r="L51" s="15" t="str">
        <f t="shared" si="6"/>
        <v>合肥武汉</v>
      </c>
      <c r="M51" s="16">
        <f t="shared" si="4"/>
        <v>0</v>
      </c>
      <c r="N51" s="16">
        <f>1-COUNTIF(无法跨线LIST!$J$3:$K$30,L51)</f>
        <v>1</v>
      </c>
      <c r="O51" s="12">
        <f>COUNTIF(需要换向LIST!$J$3:$K$25,线路信息!L51)</f>
        <v>0</v>
      </c>
      <c r="P51" s="12">
        <f t="shared" si="7"/>
        <v>0</v>
      </c>
    </row>
    <row r="52" spans="2:16" ht="15.5" x14ac:dyDescent="0.3">
      <c r="B52" s="11" t="str">
        <f t="shared" si="5"/>
        <v>0济南</v>
      </c>
      <c r="C52" s="10">
        <v>0</v>
      </c>
      <c r="D52" s="11" t="s">
        <v>104</v>
      </c>
      <c r="E52" s="11" t="s">
        <v>114</v>
      </c>
      <c r="F52" s="12">
        <v>329</v>
      </c>
      <c r="G52" s="12">
        <v>84</v>
      </c>
      <c r="H52" s="12">
        <v>31.654676258992804</v>
      </c>
      <c r="I52" s="13">
        <v>2.0886876350167531</v>
      </c>
      <c r="J52" s="14" t="str">
        <f>IF(C52=1,VLOOKUP(C52,$C$81:$E$82,3,0),"")</f>
        <v/>
      </c>
      <c r="K52" s="15" t="str">
        <f t="shared" si="1"/>
        <v/>
      </c>
      <c r="L52" s="15" t="str">
        <f t="shared" si="6"/>
        <v>济南青岛</v>
      </c>
      <c r="M52" s="16">
        <f t="shared" si="4"/>
        <v>0</v>
      </c>
      <c r="N52" s="16">
        <f>1-COUNTIF(无法跨线LIST!$J$3:$K$30,L52)</f>
        <v>1</v>
      </c>
      <c r="O52" s="12">
        <f>COUNTIF(需要换向LIST!$J$3:$K$25,线路信息!L52)</f>
        <v>0</v>
      </c>
      <c r="P52" s="12">
        <f t="shared" si="7"/>
        <v>0</v>
      </c>
    </row>
    <row r="53" spans="2:16" ht="15.5" x14ac:dyDescent="0.3">
      <c r="B53" s="11" t="str">
        <f t="shared" si="5"/>
        <v>0济南</v>
      </c>
      <c r="C53" s="10">
        <v>0</v>
      </c>
      <c r="D53" s="11" t="s">
        <v>104</v>
      </c>
      <c r="E53" s="11" t="s">
        <v>100</v>
      </c>
      <c r="F53" s="12">
        <v>284</v>
      </c>
      <c r="G53" s="12">
        <v>57</v>
      </c>
      <c r="H53" s="12">
        <v>97.122302158273385</v>
      </c>
      <c r="I53" s="13">
        <v>3.8685982689721721</v>
      </c>
      <c r="J53" s="14" t="str">
        <f>IF(C53=1,VLOOKUP(C53,$C$109:$E$112,3,0),"")</f>
        <v/>
      </c>
      <c r="K53" s="15" t="str">
        <f t="shared" si="1"/>
        <v/>
      </c>
      <c r="L53" s="15" t="str">
        <f t="shared" si="6"/>
        <v>济南天津</v>
      </c>
      <c r="M53" s="16">
        <f t="shared" si="4"/>
        <v>0</v>
      </c>
      <c r="N53" s="16">
        <f>1-COUNTIF(无法跨线LIST!$J$3:$K$30,L53)</f>
        <v>1</v>
      </c>
      <c r="O53" s="12">
        <f>COUNTIF(需要换向LIST!$J$3:$K$25,线路信息!L53)</f>
        <v>0</v>
      </c>
      <c r="P53" s="12">
        <f t="shared" si="7"/>
        <v>0</v>
      </c>
    </row>
    <row r="54" spans="2:16" ht="15.5" x14ac:dyDescent="0.3">
      <c r="B54" s="11" t="str">
        <f t="shared" si="5"/>
        <v>0济南</v>
      </c>
      <c r="C54" s="10">
        <v>0</v>
      </c>
      <c r="D54" s="11" t="s">
        <v>104</v>
      </c>
      <c r="E54" s="11" t="s">
        <v>99</v>
      </c>
      <c r="F54" s="12">
        <v>286</v>
      </c>
      <c r="G54" s="12">
        <v>56</v>
      </c>
      <c r="H54" s="12">
        <v>99.280575539568346</v>
      </c>
      <c r="I54" s="13">
        <v>0.76297548844721585</v>
      </c>
      <c r="J54" s="14" t="str">
        <f>IF(C54=1,VLOOKUP(C54,$C$127:$E$130,3,0),"")</f>
        <v/>
      </c>
      <c r="K54" s="15" t="str">
        <f t="shared" si="1"/>
        <v/>
      </c>
      <c r="L54" s="15" t="str">
        <f t="shared" si="6"/>
        <v>济南徐州</v>
      </c>
      <c r="M54" s="16">
        <f t="shared" si="4"/>
        <v>0</v>
      </c>
      <c r="N54" s="16">
        <f>1-COUNTIF(无法跨线LIST!$J$3:$K$30,L54)</f>
        <v>1</v>
      </c>
      <c r="O54" s="12">
        <f>COUNTIF(需要换向LIST!$J$3:$K$25,线路信息!L54)</f>
        <v>0</v>
      </c>
      <c r="P54" s="12">
        <f t="shared" si="7"/>
        <v>0</v>
      </c>
    </row>
    <row r="55" spans="2:16" ht="15.5" x14ac:dyDescent="0.3">
      <c r="B55" s="11" t="str">
        <f t="shared" si="5"/>
        <v>0济南</v>
      </c>
      <c r="C55" s="10">
        <v>0</v>
      </c>
      <c r="D55" s="11" t="s">
        <v>104</v>
      </c>
      <c r="E55" s="11" t="s">
        <v>105</v>
      </c>
      <c r="F55" s="12">
        <v>307</v>
      </c>
      <c r="G55" s="12">
        <v>104</v>
      </c>
      <c r="H55" s="12">
        <v>26.618705035971225</v>
      </c>
      <c r="I55" s="13">
        <v>1.0084143902672194</v>
      </c>
      <c r="J55" s="14" t="str">
        <f>IF(C55=1,VLOOKUP(C55,$C$103:$E$106,3,0),"")</f>
        <v/>
      </c>
      <c r="K55" s="15" t="str">
        <f t="shared" si="1"/>
        <v/>
      </c>
      <c r="L55" s="15" t="str">
        <f t="shared" si="6"/>
        <v>济南石家庄</v>
      </c>
      <c r="M55" s="16">
        <f t="shared" si="4"/>
        <v>0</v>
      </c>
      <c r="N55" s="16">
        <f>1-COUNTIF(无法跨线LIST!$J$3:$K$30,L55)</f>
        <v>1</v>
      </c>
      <c r="O55" s="12">
        <f>COUNTIF(需要换向LIST!$J$3:$K$25,线路信息!L55)</f>
        <v>0</v>
      </c>
      <c r="P55" s="12">
        <f t="shared" si="7"/>
        <v>0</v>
      </c>
    </row>
    <row r="56" spans="2:16" ht="15.5" x14ac:dyDescent="0.3">
      <c r="B56" s="11" t="str">
        <f t="shared" si="5"/>
        <v>0九江</v>
      </c>
      <c r="C56" s="10">
        <v>0</v>
      </c>
      <c r="D56" s="11" t="s">
        <v>93</v>
      </c>
      <c r="E56" s="11" t="s">
        <v>108</v>
      </c>
      <c r="F56" s="12">
        <v>123</v>
      </c>
      <c r="G56" s="12">
        <v>42</v>
      </c>
      <c r="H56" s="12">
        <v>53.597122302158276</v>
      </c>
      <c r="I56" s="13">
        <v>2.8061866293368412</v>
      </c>
      <c r="J56" s="14" t="str">
        <f>IF(C56=1,VLOOKUP(C56,$C$65:$E$69,3,0),"")</f>
        <v/>
      </c>
      <c r="K56" s="15" t="str">
        <f t="shared" si="1"/>
        <v/>
      </c>
      <c r="L56" s="15" t="str">
        <f t="shared" si="6"/>
        <v>九江南昌</v>
      </c>
      <c r="M56" s="16">
        <f t="shared" si="4"/>
        <v>0</v>
      </c>
      <c r="N56" s="16">
        <f>1-COUNTIF(无法跨线LIST!$J$3:$K$30,L56)</f>
        <v>1</v>
      </c>
      <c r="O56" s="12">
        <f>COUNTIF(需要换向LIST!$J$3:$K$25,线路信息!L56)</f>
        <v>0</v>
      </c>
      <c r="P56" s="12">
        <f t="shared" si="7"/>
        <v>0</v>
      </c>
    </row>
    <row r="57" spans="2:16" ht="15.5" x14ac:dyDescent="0.3">
      <c r="B57" s="11" t="str">
        <f t="shared" si="5"/>
        <v>1九江</v>
      </c>
      <c r="C57" s="10">
        <v>1</v>
      </c>
      <c r="D57" s="11" t="s">
        <v>93</v>
      </c>
      <c r="E57" s="11" t="s">
        <v>90</v>
      </c>
      <c r="F57" s="12">
        <v>168</v>
      </c>
      <c r="G57" s="12">
        <v>42</v>
      </c>
      <c r="H57" s="12">
        <v>4.3165467625899279</v>
      </c>
      <c r="I57" s="13">
        <v>0.60123931635012695</v>
      </c>
      <c r="J57" s="14" t="str">
        <f>IF(C57=1,VLOOKUP(C57,$C$3:$E$5,3,0),"")</f>
        <v>芜湖</v>
      </c>
      <c r="K57" s="15" t="str">
        <f t="shared" si="1"/>
        <v>芜湖</v>
      </c>
      <c r="L57" s="15" t="str">
        <f t="shared" si="6"/>
        <v>九江安庆芜湖</v>
      </c>
      <c r="M57" s="16">
        <f t="shared" si="4"/>
        <v>1</v>
      </c>
      <c r="N57" s="16">
        <f>1-COUNTIF(无法跨线LIST!$J$3:$K$30,L57)</f>
        <v>1</v>
      </c>
      <c r="O57" s="12">
        <f>COUNTIF(需要换向LIST!$J$3:$K$25,线路信息!L57)</f>
        <v>0</v>
      </c>
      <c r="P57" s="12">
        <f t="shared" si="7"/>
        <v>2</v>
      </c>
    </row>
    <row r="58" spans="2:16" ht="15.5" x14ac:dyDescent="0.3">
      <c r="B58" s="11" t="str">
        <f t="shared" si="5"/>
        <v>0九江</v>
      </c>
      <c r="C58" s="10">
        <v>0</v>
      </c>
      <c r="D58" s="11" t="s">
        <v>93</v>
      </c>
      <c r="E58" s="11" t="s">
        <v>134</v>
      </c>
      <c r="F58" s="12">
        <v>210</v>
      </c>
      <c r="G58" s="12">
        <v>66</v>
      </c>
      <c r="H58" s="12">
        <v>29.496402877697843</v>
      </c>
      <c r="I58" s="13">
        <v>4.0160676135444655</v>
      </c>
      <c r="J58" s="14" t="str">
        <f>IF(C58=1,VLOOKUP(C58,$C$118:$E$122,3,0),"")</f>
        <v/>
      </c>
      <c r="K58" s="15" t="str">
        <f t="shared" si="1"/>
        <v/>
      </c>
      <c r="L58" s="15" t="str">
        <f t="shared" si="6"/>
        <v>九江武汉</v>
      </c>
      <c r="M58" s="16">
        <f t="shared" si="4"/>
        <v>0</v>
      </c>
      <c r="N58" s="16">
        <f>1-COUNTIF(无法跨线LIST!$J$3:$K$30,L58)</f>
        <v>1</v>
      </c>
      <c r="O58" s="12">
        <f>COUNTIF(需要换向LIST!$J$3:$K$25,线路信息!L58)</f>
        <v>0</v>
      </c>
      <c r="P58" s="12">
        <f t="shared" si="7"/>
        <v>0</v>
      </c>
    </row>
    <row r="59" spans="2:16" ht="15.5" x14ac:dyDescent="0.3">
      <c r="B59" s="11" t="str">
        <f t="shared" si="5"/>
        <v>0昆明</v>
      </c>
      <c r="C59" s="10">
        <v>0</v>
      </c>
      <c r="D59" s="11" t="s">
        <v>133</v>
      </c>
      <c r="E59" s="11" t="s">
        <v>112</v>
      </c>
      <c r="F59" s="12">
        <v>463</v>
      </c>
      <c r="G59" s="12">
        <v>119</v>
      </c>
      <c r="H59" s="12">
        <v>37.050359712230218</v>
      </c>
      <c r="I59" s="13">
        <v>0.58061058116188324</v>
      </c>
      <c r="J59" s="14" t="str">
        <f>IF(C59=1,VLOOKUP(C59,$C$30:$E$34,3,0),"")</f>
        <v/>
      </c>
      <c r="K59" s="15" t="str">
        <f t="shared" si="1"/>
        <v/>
      </c>
      <c r="L59" s="15" t="str">
        <f t="shared" si="6"/>
        <v>昆明贵阳</v>
      </c>
      <c r="M59" s="16">
        <f t="shared" si="4"/>
        <v>0</v>
      </c>
      <c r="N59" s="16">
        <f>1-COUNTIF(无法跨线LIST!$J$3:$K$30,L59)</f>
        <v>1</v>
      </c>
      <c r="O59" s="12">
        <f>COUNTIF(需要换向LIST!$J$3:$K$25,线路信息!L59)</f>
        <v>0</v>
      </c>
      <c r="P59" s="12">
        <f t="shared" si="7"/>
        <v>0</v>
      </c>
    </row>
    <row r="60" spans="2:16" ht="15.5" x14ac:dyDescent="0.3">
      <c r="B60" s="11" t="str">
        <f t="shared" si="5"/>
        <v>0兰州</v>
      </c>
      <c r="C60" s="10">
        <v>0</v>
      </c>
      <c r="D60" s="11" t="s">
        <v>135</v>
      </c>
      <c r="E60" s="11" t="s">
        <v>138</v>
      </c>
      <c r="F60" s="12">
        <v>1786</v>
      </c>
      <c r="G60" s="12">
        <v>720</v>
      </c>
      <c r="H60" s="12">
        <v>0</v>
      </c>
      <c r="I60" s="13">
        <v>0</v>
      </c>
      <c r="J60" s="14" t="str">
        <f>IF(C60=1,VLOOKUP(C60,$C$113:$E$113,3,0),"")</f>
        <v/>
      </c>
      <c r="K60" s="15" t="str">
        <f t="shared" si="1"/>
        <v/>
      </c>
      <c r="L60" s="15" t="str">
        <f t="shared" si="6"/>
        <v>兰州乌鲁木齐</v>
      </c>
      <c r="M60" s="16">
        <f t="shared" si="4"/>
        <v>0</v>
      </c>
      <c r="N60" s="16">
        <f>1-COUNTIF(无法跨线LIST!$J$3:$K$30,L60)</f>
        <v>1</v>
      </c>
      <c r="O60" s="12">
        <f>COUNTIF(需要换向LIST!$J$3:$K$25,线路信息!L60)</f>
        <v>0</v>
      </c>
      <c r="P60" s="12">
        <f t="shared" si="7"/>
        <v>0</v>
      </c>
    </row>
    <row r="61" spans="2:16" ht="15.5" x14ac:dyDescent="0.3">
      <c r="B61" s="11" t="str">
        <f t="shared" si="5"/>
        <v>0兰州</v>
      </c>
      <c r="C61" s="10">
        <v>0</v>
      </c>
      <c r="D61" s="11" t="s">
        <v>135</v>
      </c>
      <c r="E61" s="11" t="s">
        <v>117</v>
      </c>
      <c r="F61" s="12">
        <v>568</v>
      </c>
      <c r="G61" s="12">
        <v>148</v>
      </c>
      <c r="H61" s="12">
        <v>39.928057553956833</v>
      </c>
      <c r="I61" s="13">
        <v>1.086263941319586</v>
      </c>
      <c r="J61" s="14" t="str">
        <f>IF(C61=1,VLOOKUP(C61,$C$123:$E$126,3,0),"")</f>
        <v/>
      </c>
      <c r="K61" s="15" t="str">
        <f t="shared" si="1"/>
        <v/>
      </c>
      <c r="L61" s="15" t="str">
        <f t="shared" si="6"/>
        <v>兰州西安</v>
      </c>
      <c r="M61" s="16">
        <f t="shared" si="4"/>
        <v>0</v>
      </c>
      <c r="N61" s="16">
        <f>1-COUNTIF(无法跨线LIST!$J$3:$K$30,L61)</f>
        <v>1</v>
      </c>
      <c r="O61" s="12">
        <f>COUNTIF(需要换向LIST!$J$3:$K$25,线路信息!L61)</f>
        <v>0</v>
      </c>
      <c r="P61" s="12">
        <f t="shared" si="7"/>
        <v>0</v>
      </c>
    </row>
    <row r="62" spans="2:16" ht="15.5" x14ac:dyDescent="0.3">
      <c r="B62" s="11" t="str">
        <f t="shared" si="5"/>
        <v>0连云港</v>
      </c>
      <c r="C62" s="10">
        <v>0</v>
      </c>
      <c r="D62" s="11" t="s">
        <v>116</v>
      </c>
      <c r="E62" s="11" t="s">
        <v>114</v>
      </c>
      <c r="F62" s="12">
        <v>179</v>
      </c>
      <c r="G62" s="12">
        <v>78</v>
      </c>
      <c r="H62" s="12">
        <v>33.093525179856115</v>
      </c>
      <c r="I62" s="13">
        <v>2.6918266473843229</v>
      </c>
      <c r="J62" s="14" t="str">
        <f>IF(C62=1,VLOOKUP(C62,$C$81:$E$82,3,0),"")</f>
        <v/>
      </c>
      <c r="K62" s="15" t="str">
        <f t="shared" si="1"/>
        <v/>
      </c>
      <c r="L62" s="15" t="str">
        <f t="shared" si="6"/>
        <v>连云港青岛</v>
      </c>
      <c r="M62" s="16">
        <f t="shared" si="4"/>
        <v>0</v>
      </c>
      <c r="N62" s="16">
        <f>1-COUNTIF(无法跨线LIST!$J$3:$K$30,L62)</f>
        <v>1</v>
      </c>
      <c r="O62" s="12">
        <f>COUNTIF(需要换向LIST!$J$3:$K$25,线路信息!L62)</f>
        <v>0</v>
      </c>
      <c r="P62" s="12">
        <f t="shared" si="7"/>
        <v>0</v>
      </c>
    </row>
    <row r="63" spans="2:16" ht="15.5" x14ac:dyDescent="0.3">
      <c r="B63" s="11" t="str">
        <f t="shared" si="5"/>
        <v>0连云港</v>
      </c>
      <c r="C63" s="10">
        <v>0</v>
      </c>
      <c r="D63" s="11" t="s">
        <v>116</v>
      </c>
      <c r="E63" s="11" t="s">
        <v>136</v>
      </c>
      <c r="F63" s="12">
        <v>502</v>
      </c>
      <c r="G63" s="12">
        <v>177</v>
      </c>
      <c r="H63" s="12">
        <v>35.251798561151077</v>
      </c>
      <c r="I63" s="13">
        <v>5.7175164981553195</v>
      </c>
      <c r="J63" s="14" t="str">
        <f>IF(C63=1,VLOOKUP(C63,$C$89:$E$91,3,0),"")</f>
        <v/>
      </c>
      <c r="K63" s="15" t="str">
        <f t="shared" si="1"/>
        <v/>
      </c>
      <c r="L63" s="15" t="str">
        <f t="shared" si="6"/>
        <v>连云港上海</v>
      </c>
      <c r="M63" s="16">
        <f t="shared" si="4"/>
        <v>0</v>
      </c>
      <c r="N63" s="16">
        <f>1-COUNTIF(无法跨线LIST!$J$3:$K$30,L63)</f>
        <v>1</v>
      </c>
      <c r="O63" s="12">
        <f>COUNTIF(需要换向LIST!$J$3:$K$25,线路信息!L63)</f>
        <v>0</v>
      </c>
      <c r="P63" s="12">
        <f t="shared" si="7"/>
        <v>0</v>
      </c>
    </row>
    <row r="64" spans="2:16" ht="15.5" x14ac:dyDescent="0.3">
      <c r="B64" s="11" t="str">
        <f t="shared" si="5"/>
        <v>0连云港</v>
      </c>
      <c r="C64" s="10">
        <v>0</v>
      </c>
      <c r="D64" s="11" t="s">
        <v>116</v>
      </c>
      <c r="E64" s="11" t="s">
        <v>99</v>
      </c>
      <c r="F64" s="12">
        <v>185</v>
      </c>
      <c r="G64" s="12">
        <v>46</v>
      </c>
      <c r="H64" s="12">
        <v>6.1151079136690649</v>
      </c>
      <c r="I64" s="13">
        <v>1.0998612861352255</v>
      </c>
      <c r="J64" s="14" t="str">
        <f>IF(C64=1,VLOOKUP(C64,$C$127:$E$130,3,0),"")</f>
        <v/>
      </c>
      <c r="K64" s="15" t="str">
        <f t="shared" si="1"/>
        <v/>
      </c>
      <c r="L64" s="15" t="str">
        <f t="shared" si="6"/>
        <v>连云港徐州</v>
      </c>
      <c r="M64" s="16">
        <f t="shared" si="4"/>
        <v>0</v>
      </c>
      <c r="N64" s="16">
        <f>1-COUNTIF(无法跨线LIST!$J$3:$K$30,L64)</f>
        <v>1</v>
      </c>
      <c r="O64" s="12">
        <f>COUNTIF(需要换向LIST!$J$3:$K$25,线路信息!L64)</f>
        <v>0</v>
      </c>
      <c r="P64" s="12">
        <f t="shared" si="7"/>
        <v>0</v>
      </c>
    </row>
    <row r="65" spans="2:16" ht="15.5" x14ac:dyDescent="0.3">
      <c r="B65" s="11" t="str">
        <f t="shared" si="5"/>
        <v>0南昌</v>
      </c>
      <c r="C65" s="10">
        <v>0</v>
      </c>
      <c r="D65" s="11" t="s">
        <v>108</v>
      </c>
      <c r="E65" s="11" t="s">
        <v>120</v>
      </c>
      <c r="F65" s="12">
        <v>547</v>
      </c>
      <c r="G65" s="12">
        <v>198</v>
      </c>
      <c r="H65" s="12">
        <v>12.23021582733813</v>
      </c>
      <c r="I65" s="13">
        <v>0.58284228338440602</v>
      </c>
      <c r="J65" s="14" t="str">
        <f>IF(C65=1,VLOOKUP(C65,$C$19:$E$22,3,0),"")</f>
        <v/>
      </c>
      <c r="K65" s="15" t="str">
        <f t="shared" si="1"/>
        <v/>
      </c>
      <c r="L65" s="15" t="str">
        <f t="shared" si="6"/>
        <v>南昌福州</v>
      </c>
      <c r="M65" s="16">
        <f t="shared" si="4"/>
        <v>0</v>
      </c>
      <c r="N65" s="16">
        <f>1-COUNTIF(无法跨线LIST!$J$3:$K$30,L65)</f>
        <v>1</v>
      </c>
      <c r="O65" s="12">
        <f>COUNTIF(需要换向LIST!$J$3:$K$25,线路信息!L65)</f>
        <v>0</v>
      </c>
      <c r="P65" s="12">
        <f t="shared" si="7"/>
        <v>0</v>
      </c>
    </row>
    <row r="66" spans="2:16" ht="15.5" x14ac:dyDescent="0.3">
      <c r="B66" s="11" t="str">
        <f t="shared" si="5"/>
        <v>1南昌</v>
      </c>
      <c r="C66" s="10">
        <v>1</v>
      </c>
      <c r="D66" s="11" t="s">
        <v>108</v>
      </c>
      <c r="E66" s="11" t="s">
        <v>93</v>
      </c>
      <c r="F66" s="12">
        <v>123</v>
      </c>
      <c r="G66" s="12">
        <v>42</v>
      </c>
      <c r="H66" s="12">
        <v>53.597122302158276</v>
      </c>
      <c r="I66" s="13">
        <v>1.5513250396875642</v>
      </c>
      <c r="J66" s="14" t="str">
        <f>IF(C66=1,VLOOKUP(C66,$C$56:$E$58,3,0),"")</f>
        <v>安庆</v>
      </c>
      <c r="K66" s="15" t="str">
        <f t="shared" si="1"/>
        <v>安庆</v>
      </c>
      <c r="L66" s="15" t="str">
        <f t="shared" si="6"/>
        <v>南昌九江安庆</v>
      </c>
      <c r="M66" s="16">
        <f t="shared" si="4"/>
        <v>1</v>
      </c>
      <c r="N66" s="16">
        <f>1-COUNTIF(无法跨线LIST!$J$3:$K$30,L66)</f>
        <v>1</v>
      </c>
      <c r="O66" s="12">
        <f>COUNTIF(需要换向LIST!$J$3:$K$25,线路信息!L66)</f>
        <v>0</v>
      </c>
      <c r="P66" s="12">
        <f t="shared" si="7"/>
        <v>2</v>
      </c>
    </row>
    <row r="67" spans="2:16" ht="15.5" x14ac:dyDescent="0.3">
      <c r="B67" s="11" t="str">
        <f t="shared" ref="B67:B98" si="8">CONCATENATE(C67,D67)</f>
        <v>0南昌</v>
      </c>
      <c r="C67" s="10">
        <v>0</v>
      </c>
      <c r="D67" s="11" t="s">
        <v>108</v>
      </c>
      <c r="E67" s="11" t="s">
        <v>124</v>
      </c>
      <c r="F67" s="12">
        <v>241</v>
      </c>
      <c r="G67" s="12">
        <v>56</v>
      </c>
      <c r="H67" s="12">
        <v>48.920863309352519</v>
      </c>
      <c r="I67" s="13">
        <v>0.55015346703178403</v>
      </c>
      <c r="J67" s="14" t="str">
        <f>IF(C67=1,VLOOKUP(C67,$C$92:$E$95,3,0),"")</f>
        <v/>
      </c>
      <c r="K67" s="15" t="str">
        <f t="shared" ref="K67:K130" si="9">IFERROR(J67,"")</f>
        <v/>
      </c>
      <c r="L67" s="15" t="str">
        <f t="shared" ref="L67:L98" si="10">CONCATENATE(D67,E67,K67)</f>
        <v>南昌上饶</v>
      </c>
      <c r="M67" s="16">
        <f t="shared" si="4"/>
        <v>0</v>
      </c>
      <c r="N67" s="16">
        <f>1-COUNTIF(无法跨线LIST!$J$3:$K$30,L67)</f>
        <v>1</v>
      </c>
      <c r="O67" s="12">
        <f>COUNTIF(需要换向LIST!$J$3:$K$25,线路信息!L67)</f>
        <v>0</v>
      </c>
      <c r="P67" s="12">
        <f t="shared" ref="P67:P98" si="11">M67*(20*O67+2*(1-O67))</f>
        <v>0</v>
      </c>
    </row>
    <row r="68" spans="2:16" ht="15.5" x14ac:dyDescent="0.3">
      <c r="B68" s="11" t="str">
        <f t="shared" si="8"/>
        <v>0南昌</v>
      </c>
      <c r="C68" s="10">
        <v>0</v>
      </c>
      <c r="D68" s="11" t="s">
        <v>108</v>
      </c>
      <c r="E68" s="11" t="s">
        <v>130</v>
      </c>
      <c r="F68" s="12">
        <v>342</v>
      </c>
      <c r="G68" s="12">
        <v>78</v>
      </c>
      <c r="H68" s="12">
        <v>44.964028776978417</v>
      </c>
      <c r="I68" s="13">
        <v>1.7033735134793604</v>
      </c>
      <c r="J68" s="14" t="str">
        <f>IF(C68=1,VLOOKUP(C68,$C$133:$E$137,3,0),"")</f>
        <v/>
      </c>
      <c r="K68" s="15" t="str">
        <f t="shared" si="9"/>
        <v/>
      </c>
      <c r="L68" s="15" t="str">
        <f t="shared" si="10"/>
        <v>南昌长沙</v>
      </c>
      <c r="M68" s="16">
        <f t="shared" ref="M68:M131" si="12">IF(K68="",0,1)</f>
        <v>0</v>
      </c>
      <c r="N68" s="16">
        <f>1-COUNTIF(无法跨线LIST!$J$3:$K$30,L68)</f>
        <v>1</v>
      </c>
      <c r="O68" s="12">
        <f>COUNTIF(需要换向LIST!$J$3:$K$25,线路信息!L68)</f>
        <v>0</v>
      </c>
      <c r="P68" s="12">
        <f t="shared" si="11"/>
        <v>0</v>
      </c>
    </row>
    <row r="69" spans="2:16" ht="15.5" x14ac:dyDescent="0.3">
      <c r="B69" s="11" t="str">
        <f t="shared" si="8"/>
        <v>0南昌</v>
      </c>
      <c r="C69" s="10">
        <v>0</v>
      </c>
      <c r="D69" s="11" t="s">
        <v>108</v>
      </c>
      <c r="E69" s="11" t="s">
        <v>125</v>
      </c>
      <c r="F69" s="12">
        <v>414</v>
      </c>
      <c r="G69" s="12">
        <v>94</v>
      </c>
      <c r="H69" s="12">
        <v>28.776978417266186</v>
      </c>
      <c r="I69" s="13">
        <v>0.40235861833291597</v>
      </c>
      <c r="J69" s="14" t="str">
        <f>IF(C69=1,VLOOKUP(C69,$C$23:$E$25,3,0),"")</f>
        <v/>
      </c>
      <c r="K69" s="15" t="str">
        <f t="shared" si="9"/>
        <v/>
      </c>
      <c r="L69" s="15" t="str">
        <f t="shared" si="10"/>
        <v>南昌赣州</v>
      </c>
      <c r="M69" s="16">
        <f t="shared" si="12"/>
        <v>0</v>
      </c>
      <c r="N69" s="16">
        <f>1-COUNTIF(无法跨线LIST!$J$3:$K$30,L69)</f>
        <v>1</v>
      </c>
      <c r="O69" s="12">
        <f>COUNTIF(需要换向LIST!$J$3:$K$25,线路信息!L69)</f>
        <v>0</v>
      </c>
      <c r="P69" s="12">
        <f t="shared" si="11"/>
        <v>0</v>
      </c>
    </row>
    <row r="70" spans="2:16" ht="15.5" x14ac:dyDescent="0.3">
      <c r="B70" s="11" t="str">
        <f t="shared" si="8"/>
        <v>0南京</v>
      </c>
      <c r="C70" s="10">
        <v>0</v>
      </c>
      <c r="D70" s="11" t="s">
        <v>101</v>
      </c>
      <c r="E70" s="11" t="s">
        <v>97</v>
      </c>
      <c r="F70" s="12">
        <v>175</v>
      </c>
      <c r="G70" s="12">
        <v>33</v>
      </c>
      <c r="H70" s="12">
        <v>81.294964028776974</v>
      </c>
      <c r="I70" s="13">
        <v>0.61512592901263774</v>
      </c>
      <c r="J70" s="14" t="str">
        <f>IF(C70=1,VLOOKUP(C70,$C$6:$E$8,3,0),"")</f>
        <v/>
      </c>
      <c r="K70" s="15" t="str">
        <f t="shared" si="9"/>
        <v/>
      </c>
      <c r="L70" s="15" t="str">
        <f t="shared" si="10"/>
        <v>南京蚌埠</v>
      </c>
      <c r="M70" s="16">
        <f t="shared" si="12"/>
        <v>0</v>
      </c>
      <c r="N70" s="16">
        <f>1-COUNTIF(无法跨线LIST!$J$3:$K$30,L70)</f>
        <v>1</v>
      </c>
      <c r="O70" s="12">
        <f>COUNTIF(需要换向LIST!$J$3:$K$25,线路信息!L70)</f>
        <v>0</v>
      </c>
      <c r="P70" s="12">
        <f t="shared" si="11"/>
        <v>0</v>
      </c>
    </row>
    <row r="71" spans="2:16" ht="15.5" x14ac:dyDescent="0.3">
      <c r="B71" s="11" t="str">
        <f t="shared" si="8"/>
        <v>0南京</v>
      </c>
      <c r="C71" s="10">
        <v>0</v>
      </c>
      <c r="D71" s="11" t="s">
        <v>101</v>
      </c>
      <c r="E71" s="11" t="s">
        <v>136</v>
      </c>
      <c r="F71" s="12">
        <v>295</v>
      </c>
      <c r="G71" s="12">
        <v>59</v>
      </c>
      <c r="H71" s="12">
        <v>83.812949640287769</v>
      </c>
      <c r="I71" s="13">
        <v>17.143603036368972</v>
      </c>
      <c r="J71" s="14" t="str">
        <f>IF(C71=1,VLOOKUP(C71,$C$89:$E$91,3,0),"")</f>
        <v/>
      </c>
      <c r="K71" s="15" t="str">
        <f t="shared" si="9"/>
        <v/>
      </c>
      <c r="L71" s="15" t="str">
        <f t="shared" si="10"/>
        <v>南京上海</v>
      </c>
      <c r="M71" s="16">
        <f t="shared" si="12"/>
        <v>0</v>
      </c>
      <c r="N71" s="16">
        <f>1-COUNTIF(无法跨线LIST!$J$3:$K$30,L71)</f>
        <v>1</v>
      </c>
      <c r="O71" s="12">
        <f>COUNTIF(需要换向LIST!$J$3:$K$25,线路信息!L71)</f>
        <v>0</v>
      </c>
      <c r="P71" s="12">
        <f t="shared" si="11"/>
        <v>0</v>
      </c>
    </row>
    <row r="72" spans="2:16" ht="15.5" x14ac:dyDescent="0.3">
      <c r="B72" s="11" t="str">
        <f t="shared" si="8"/>
        <v>0南京</v>
      </c>
      <c r="C72" s="10">
        <v>0</v>
      </c>
      <c r="D72" s="11" t="s">
        <v>101</v>
      </c>
      <c r="E72" s="11" t="s">
        <v>95</v>
      </c>
      <c r="F72" s="12">
        <v>85</v>
      </c>
      <c r="G72" s="12">
        <v>29</v>
      </c>
      <c r="H72" s="12">
        <v>22.302158273381295</v>
      </c>
      <c r="I72" s="13">
        <v>2.0597360316149622</v>
      </c>
      <c r="J72" s="14" t="str">
        <f>IF(C72=1,VLOOKUP(C72,$C$114:$E$117,3,0),"")</f>
        <v/>
      </c>
      <c r="K72" s="15" t="str">
        <f t="shared" si="9"/>
        <v/>
      </c>
      <c r="L72" s="15" t="str">
        <f t="shared" si="10"/>
        <v>南京芜湖</v>
      </c>
      <c r="M72" s="16">
        <f t="shared" si="12"/>
        <v>0</v>
      </c>
      <c r="N72" s="16">
        <f>1-COUNTIF(无法跨线LIST!$J$3:$K$30,L72)</f>
        <v>1</v>
      </c>
      <c r="O72" s="12">
        <f>COUNTIF(需要换向LIST!$J$3:$K$25,线路信息!L72)</f>
        <v>0</v>
      </c>
      <c r="P72" s="12">
        <f t="shared" si="11"/>
        <v>0</v>
      </c>
    </row>
    <row r="73" spans="2:16" ht="15.5" x14ac:dyDescent="0.3">
      <c r="B73" s="11" t="str">
        <f t="shared" si="8"/>
        <v>0南京</v>
      </c>
      <c r="C73" s="10">
        <v>0</v>
      </c>
      <c r="D73" s="11" t="s">
        <v>101</v>
      </c>
      <c r="E73" s="11" t="s">
        <v>121</v>
      </c>
      <c r="F73" s="12">
        <v>256</v>
      </c>
      <c r="G73" s="12">
        <v>61</v>
      </c>
      <c r="H73" s="12">
        <v>87.769784172661872</v>
      </c>
      <c r="I73" s="13">
        <v>7.0967348361690252</v>
      </c>
      <c r="J73" s="14" t="str">
        <f>IF(C73=1,VLOOKUP(C73,$C$40:$E$44,3,0),"")</f>
        <v/>
      </c>
      <c r="K73" s="15" t="str">
        <f t="shared" si="9"/>
        <v/>
      </c>
      <c r="L73" s="15" t="str">
        <f t="shared" si="10"/>
        <v>南京杭州</v>
      </c>
      <c r="M73" s="16">
        <f t="shared" si="12"/>
        <v>0</v>
      </c>
      <c r="N73" s="16">
        <f>1-COUNTIF(无法跨线LIST!$J$3:$K$30,L73)</f>
        <v>1</v>
      </c>
      <c r="O73" s="12">
        <f>COUNTIF(需要换向LIST!$J$3:$K$25,线路信息!L73)</f>
        <v>0</v>
      </c>
      <c r="P73" s="12">
        <f t="shared" si="11"/>
        <v>0</v>
      </c>
    </row>
    <row r="74" spans="2:16" ht="15.5" x14ac:dyDescent="0.3">
      <c r="B74" s="11" t="str">
        <f t="shared" si="8"/>
        <v>0南京</v>
      </c>
      <c r="C74" s="10">
        <v>0</v>
      </c>
      <c r="D74" s="11" t="s">
        <v>101</v>
      </c>
      <c r="E74" s="11" t="s">
        <v>91</v>
      </c>
      <c r="F74" s="12">
        <v>157</v>
      </c>
      <c r="G74" s="12">
        <v>48</v>
      </c>
      <c r="H74" s="12">
        <v>74.82014388489209</v>
      </c>
      <c r="I74" s="13">
        <v>2.9583194627322533</v>
      </c>
      <c r="J74" s="14" t="str">
        <f>IF(C74=1,VLOOKUP(C74,$C$45:$E$51,3,0),"")</f>
        <v/>
      </c>
      <c r="K74" s="15" t="str">
        <f t="shared" si="9"/>
        <v/>
      </c>
      <c r="L74" s="15" t="str">
        <f t="shared" si="10"/>
        <v>南京合肥</v>
      </c>
      <c r="M74" s="16">
        <f t="shared" si="12"/>
        <v>0</v>
      </c>
      <c r="N74" s="16">
        <f>1-COUNTIF(无法跨线LIST!$J$3:$K$30,L74)</f>
        <v>1</v>
      </c>
      <c r="O74" s="12">
        <f>COUNTIF(需要换向LIST!$J$3:$K$25,线路信息!L74)</f>
        <v>0</v>
      </c>
      <c r="P74" s="12">
        <f t="shared" si="11"/>
        <v>0</v>
      </c>
    </row>
    <row r="75" spans="2:16" ht="15.5" x14ac:dyDescent="0.3">
      <c r="B75" s="11" t="str">
        <f t="shared" si="8"/>
        <v>0南宁</v>
      </c>
      <c r="C75" s="10">
        <v>0</v>
      </c>
      <c r="D75" s="11" t="s">
        <v>131</v>
      </c>
      <c r="E75" s="11" t="s">
        <v>129</v>
      </c>
      <c r="F75" s="12">
        <v>368</v>
      </c>
      <c r="G75" s="12">
        <v>141</v>
      </c>
      <c r="H75" s="12">
        <v>39.208633093525179</v>
      </c>
      <c r="I75" s="13">
        <v>0.79614154586148567</v>
      </c>
      <c r="J75" s="14" t="str">
        <f>IF(C75=1,VLOOKUP(C75,$C$35:$E$38,3,0),"")</f>
        <v/>
      </c>
      <c r="K75" s="15" t="str">
        <f t="shared" si="9"/>
        <v/>
      </c>
      <c r="L75" s="15" t="str">
        <f t="shared" si="10"/>
        <v>南宁桂林</v>
      </c>
      <c r="M75" s="16">
        <f t="shared" si="12"/>
        <v>0</v>
      </c>
      <c r="N75" s="16">
        <f>1-COUNTIF(无法跨线LIST!$J$3:$K$30,L75)</f>
        <v>1</v>
      </c>
      <c r="O75" s="12">
        <f>COUNTIF(需要换向LIST!$J$3:$K$25,线路信息!L75)</f>
        <v>0</v>
      </c>
      <c r="P75" s="12">
        <f t="shared" si="11"/>
        <v>0</v>
      </c>
    </row>
    <row r="76" spans="2:16" ht="15.5" x14ac:dyDescent="0.3">
      <c r="B76" s="11" t="str">
        <f t="shared" si="8"/>
        <v>0南宁</v>
      </c>
      <c r="C76" s="10">
        <v>0</v>
      </c>
      <c r="D76" s="11" t="s">
        <v>131</v>
      </c>
      <c r="E76" s="11" t="s">
        <v>128</v>
      </c>
      <c r="F76" s="12">
        <v>563</v>
      </c>
      <c r="G76" s="12">
        <v>166</v>
      </c>
      <c r="H76" s="12">
        <v>53.597122302158276</v>
      </c>
      <c r="I76" s="13">
        <v>2.2569222230337367</v>
      </c>
      <c r="J76" s="14" t="str">
        <f>IF(C76=1,VLOOKUP(C76,$C$26:$E$29,3,0),"")</f>
        <v/>
      </c>
      <c r="K76" s="15" t="str">
        <f t="shared" si="9"/>
        <v/>
      </c>
      <c r="L76" s="15" t="str">
        <f t="shared" si="10"/>
        <v>南宁广州</v>
      </c>
      <c r="M76" s="16">
        <f t="shared" si="12"/>
        <v>0</v>
      </c>
      <c r="N76" s="16">
        <f>1-COUNTIF(无法跨线LIST!$J$3:$K$30,L76)</f>
        <v>1</v>
      </c>
      <c r="O76" s="12">
        <f>COUNTIF(需要换向LIST!$J$3:$K$25,线路信息!L76)</f>
        <v>0</v>
      </c>
      <c r="P76" s="12">
        <f t="shared" si="11"/>
        <v>0</v>
      </c>
    </row>
    <row r="77" spans="2:16" ht="15.5" x14ac:dyDescent="0.3">
      <c r="B77" s="11" t="str">
        <f t="shared" si="8"/>
        <v>0宁波</v>
      </c>
      <c r="C77" s="10">
        <v>0</v>
      </c>
      <c r="D77" s="11" t="s">
        <v>122</v>
      </c>
      <c r="E77" s="11" t="s">
        <v>120</v>
      </c>
      <c r="F77" s="12">
        <v>569</v>
      </c>
      <c r="G77" s="12">
        <v>208</v>
      </c>
      <c r="H77" s="12">
        <v>48.201438848920866</v>
      </c>
      <c r="I77" s="13">
        <v>0.67290457735899445</v>
      </c>
      <c r="J77" s="14" t="str">
        <f>IF(C77=1,VLOOKUP(C77,$C$19:$E$22,3,0),"")</f>
        <v/>
      </c>
      <c r="K77" s="15" t="str">
        <f t="shared" si="9"/>
        <v/>
      </c>
      <c r="L77" s="15" t="str">
        <f t="shared" si="10"/>
        <v>宁波福州</v>
      </c>
      <c r="M77" s="16">
        <f t="shared" si="12"/>
        <v>0</v>
      </c>
      <c r="N77" s="16">
        <f>1-COUNTIF(无法跨线LIST!$J$3:$K$30,L77)</f>
        <v>1</v>
      </c>
      <c r="O77" s="12">
        <f>COUNTIF(需要换向LIST!$J$3:$K$25,线路信息!L77)</f>
        <v>0</v>
      </c>
      <c r="P77" s="12">
        <f t="shared" si="11"/>
        <v>0</v>
      </c>
    </row>
    <row r="78" spans="2:16" ht="15.5" x14ac:dyDescent="0.3">
      <c r="B78" s="11" t="str">
        <f t="shared" si="8"/>
        <v>0宁波</v>
      </c>
      <c r="C78" s="10">
        <v>0</v>
      </c>
      <c r="D78" s="11" t="s">
        <v>122</v>
      </c>
      <c r="E78" s="11" t="s">
        <v>121</v>
      </c>
      <c r="F78" s="12">
        <v>155</v>
      </c>
      <c r="G78" s="12">
        <v>46</v>
      </c>
      <c r="H78" s="12">
        <v>62.949640287769782</v>
      </c>
      <c r="I78" s="13">
        <v>13.554819000819093</v>
      </c>
      <c r="J78" s="14" t="str">
        <f>IF(C78=1,VLOOKUP(C78,$C$40:$E$44,3,0),"")</f>
        <v/>
      </c>
      <c r="K78" s="15" t="str">
        <f t="shared" si="9"/>
        <v/>
      </c>
      <c r="L78" s="15" t="str">
        <f t="shared" si="10"/>
        <v>宁波杭州</v>
      </c>
      <c r="M78" s="16">
        <f t="shared" si="12"/>
        <v>0</v>
      </c>
      <c r="N78" s="16">
        <f>1-COUNTIF(无法跨线LIST!$J$3:$K$30,L78)</f>
        <v>1</v>
      </c>
      <c r="O78" s="12">
        <f>COUNTIF(需要换向LIST!$J$3:$K$25,线路信息!L78)</f>
        <v>0</v>
      </c>
      <c r="P78" s="12">
        <f t="shared" si="11"/>
        <v>0</v>
      </c>
    </row>
    <row r="79" spans="2:16" ht="15.5" x14ac:dyDescent="0.3">
      <c r="B79" s="11" t="str">
        <f t="shared" si="8"/>
        <v>0秦皇岛</v>
      </c>
      <c r="C79" s="10">
        <v>0</v>
      </c>
      <c r="D79" s="11" t="s">
        <v>98</v>
      </c>
      <c r="E79" s="11" t="s">
        <v>100</v>
      </c>
      <c r="F79" s="12">
        <v>261</v>
      </c>
      <c r="G79" s="12">
        <v>72</v>
      </c>
      <c r="H79" s="12">
        <v>31.294964028776977</v>
      </c>
      <c r="I79" s="13">
        <v>2.261315804924827</v>
      </c>
      <c r="J79" s="14" t="str">
        <f>IF(C79=1,VLOOKUP(C79,$C$109:$E$112,3,0),"")</f>
        <v/>
      </c>
      <c r="K79" s="15" t="str">
        <f t="shared" si="9"/>
        <v/>
      </c>
      <c r="L79" s="15" t="str">
        <f t="shared" si="10"/>
        <v>秦皇岛天津</v>
      </c>
      <c r="M79" s="16">
        <f t="shared" si="12"/>
        <v>0</v>
      </c>
      <c r="N79" s="16">
        <f>1-COUNTIF(无法跨线LIST!$J$3:$K$30,L79)</f>
        <v>1</v>
      </c>
      <c r="O79" s="12">
        <f>COUNTIF(需要换向LIST!$J$3:$K$25,线路信息!L79)</f>
        <v>0</v>
      </c>
      <c r="P79" s="12">
        <f t="shared" si="11"/>
        <v>0</v>
      </c>
    </row>
    <row r="80" spans="2:16" ht="15.5" x14ac:dyDescent="0.3">
      <c r="B80" s="11" t="str">
        <f t="shared" si="8"/>
        <v>0秦皇岛</v>
      </c>
      <c r="C80" s="10">
        <v>0</v>
      </c>
      <c r="D80" s="11" t="s">
        <v>98</v>
      </c>
      <c r="E80" s="11" t="s">
        <v>96</v>
      </c>
      <c r="F80" s="12">
        <v>404</v>
      </c>
      <c r="G80" s="12">
        <v>145</v>
      </c>
      <c r="H80" s="12">
        <v>22.661870503597122</v>
      </c>
      <c r="I80" s="13">
        <v>0.67581420235752021</v>
      </c>
      <c r="J80" s="14" t="str">
        <f>IF(C80=1,VLOOKUP(C80,$C$99:$E$102,3,0),"")</f>
        <v/>
      </c>
      <c r="K80" s="15" t="str">
        <f t="shared" si="9"/>
        <v/>
      </c>
      <c r="L80" s="15" t="str">
        <f t="shared" si="10"/>
        <v>秦皇岛沈阳</v>
      </c>
      <c r="M80" s="16">
        <f t="shared" si="12"/>
        <v>0</v>
      </c>
      <c r="N80" s="16">
        <f>1-COUNTIF(无法跨线LIST!$J$3:$K$30,L80)</f>
        <v>1</v>
      </c>
      <c r="O80" s="12">
        <f>COUNTIF(需要换向LIST!$J$3:$K$25,线路信息!L80)</f>
        <v>0</v>
      </c>
      <c r="P80" s="12">
        <f t="shared" si="11"/>
        <v>0</v>
      </c>
    </row>
    <row r="81" spans="2:16" ht="15.5" x14ac:dyDescent="0.3">
      <c r="B81" s="11" t="str">
        <f t="shared" si="8"/>
        <v>0青岛</v>
      </c>
      <c r="C81" s="10">
        <v>0</v>
      </c>
      <c r="D81" s="11" t="s">
        <v>114</v>
      </c>
      <c r="E81" s="11" t="s">
        <v>104</v>
      </c>
      <c r="F81" s="12">
        <v>329</v>
      </c>
      <c r="G81" s="12">
        <v>84</v>
      </c>
      <c r="H81" s="12">
        <v>31.654676258992804</v>
      </c>
      <c r="I81" s="13">
        <v>1.7235664575094141</v>
      </c>
      <c r="J81" s="14" t="str">
        <f>IF(C81=1,VLOOKUP(C81,$C$52:$E$55,3,0),"")</f>
        <v/>
      </c>
      <c r="K81" s="15" t="str">
        <f t="shared" si="9"/>
        <v/>
      </c>
      <c r="L81" s="15" t="str">
        <f t="shared" si="10"/>
        <v>青岛济南</v>
      </c>
      <c r="M81" s="16">
        <f t="shared" si="12"/>
        <v>0</v>
      </c>
      <c r="N81" s="16">
        <f>1-COUNTIF(无法跨线LIST!$J$3:$K$30,L81)</f>
        <v>1</v>
      </c>
      <c r="O81" s="12">
        <f>COUNTIF(需要换向LIST!$J$3:$K$25,线路信息!L81)</f>
        <v>0</v>
      </c>
      <c r="P81" s="12">
        <f t="shared" si="11"/>
        <v>0</v>
      </c>
    </row>
    <row r="82" spans="2:16" ht="15.5" x14ac:dyDescent="0.3">
      <c r="B82" s="11" t="str">
        <f t="shared" si="8"/>
        <v>0青岛</v>
      </c>
      <c r="C82" s="10">
        <v>0</v>
      </c>
      <c r="D82" s="11" t="s">
        <v>114</v>
      </c>
      <c r="E82" s="11" t="s">
        <v>116</v>
      </c>
      <c r="F82" s="12">
        <v>179</v>
      </c>
      <c r="G82" s="12">
        <v>78</v>
      </c>
      <c r="H82" s="12">
        <v>33.093525179856115</v>
      </c>
      <c r="I82" s="13">
        <v>0.81849238723134099</v>
      </c>
      <c r="J82" s="14" t="str">
        <f>IF(C82=1,VLOOKUP(C82,$C$62:$E$64,3,0),"")</f>
        <v/>
      </c>
      <c r="K82" s="15" t="str">
        <f t="shared" si="9"/>
        <v/>
      </c>
      <c r="L82" s="15" t="str">
        <f t="shared" si="10"/>
        <v>青岛连云港</v>
      </c>
      <c r="M82" s="16">
        <f t="shared" si="12"/>
        <v>0</v>
      </c>
      <c r="N82" s="16">
        <f>1-COUNTIF(无法跨线LIST!$J$3:$K$30,L82)</f>
        <v>1</v>
      </c>
      <c r="O82" s="12">
        <f>COUNTIF(需要换向LIST!$J$3:$K$25,线路信息!L82)</f>
        <v>0</v>
      </c>
      <c r="P82" s="12">
        <f t="shared" si="11"/>
        <v>0</v>
      </c>
    </row>
    <row r="83" spans="2:16" ht="15.5" x14ac:dyDescent="0.3">
      <c r="B83" s="11" t="str">
        <f t="shared" si="8"/>
        <v>0厦门</v>
      </c>
      <c r="C83" s="10">
        <v>0</v>
      </c>
      <c r="D83" s="11" t="s">
        <v>123</v>
      </c>
      <c r="E83" s="11" t="s">
        <v>125</v>
      </c>
      <c r="F83" s="12">
        <v>427</v>
      </c>
      <c r="G83" s="12">
        <v>167</v>
      </c>
      <c r="H83" s="12">
        <v>55.035971223021583</v>
      </c>
      <c r="I83" s="13">
        <v>0.35105842854889996</v>
      </c>
      <c r="J83" s="14" t="str">
        <f>IF(C83=1,VLOOKUP(C83,$C$23:$E$25,3,0),"")</f>
        <v/>
      </c>
      <c r="K83" s="15" t="str">
        <f t="shared" si="9"/>
        <v/>
      </c>
      <c r="L83" s="15" t="str">
        <f t="shared" si="10"/>
        <v>厦门赣州</v>
      </c>
      <c r="M83" s="16">
        <f t="shared" si="12"/>
        <v>0</v>
      </c>
      <c r="N83" s="16">
        <f>1-COUNTIF(无法跨线LIST!$J$3:$K$30,L83)</f>
        <v>1</v>
      </c>
      <c r="O83" s="12">
        <f>COUNTIF(需要换向LIST!$J$3:$K$25,线路信息!L83)</f>
        <v>0</v>
      </c>
      <c r="P83" s="12">
        <f t="shared" si="11"/>
        <v>0</v>
      </c>
    </row>
    <row r="84" spans="2:16" ht="15.5" x14ac:dyDescent="0.3">
      <c r="B84" s="11" t="str">
        <f t="shared" si="8"/>
        <v>0厦门</v>
      </c>
      <c r="C84" s="10">
        <v>0</v>
      </c>
      <c r="D84" s="11" t="s">
        <v>123</v>
      </c>
      <c r="E84" s="11" t="s">
        <v>120</v>
      </c>
      <c r="F84" s="12">
        <v>226</v>
      </c>
      <c r="G84" s="12">
        <v>79</v>
      </c>
      <c r="H84" s="12">
        <v>76.258992805755398</v>
      </c>
      <c r="I84" s="13">
        <v>1.6884058191769373</v>
      </c>
      <c r="J84" s="14" t="str">
        <f>IF(C84=1,VLOOKUP(C84,$C$19:$E$22,3,0),"")</f>
        <v/>
      </c>
      <c r="K84" s="15" t="str">
        <f t="shared" si="9"/>
        <v/>
      </c>
      <c r="L84" s="15" t="str">
        <f t="shared" si="10"/>
        <v>厦门福州</v>
      </c>
      <c r="M84" s="16">
        <f t="shared" si="12"/>
        <v>0</v>
      </c>
      <c r="N84" s="16">
        <f>1-COUNTIF(无法跨线LIST!$J$3:$K$30,L84)</f>
        <v>1</v>
      </c>
      <c r="O84" s="12">
        <f>COUNTIF(需要换向LIST!$J$3:$K$25,线路信息!L84)</f>
        <v>0</v>
      </c>
      <c r="P84" s="12">
        <f t="shared" si="11"/>
        <v>0</v>
      </c>
    </row>
    <row r="85" spans="2:16" ht="15.5" x14ac:dyDescent="0.3">
      <c r="B85" s="11" t="str">
        <f t="shared" si="8"/>
        <v>0厦门</v>
      </c>
      <c r="C85" s="10">
        <v>0</v>
      </c>
      <c r="D85" s="11" t="s">
        <v>123</v>
      </c>
      <c r="E85" s="11" t="s">
        <v>127</v>
      </c>
      <c r="F85" s="12">
        <v>514</v>
      </c>
      <c r="G85" s="12">
        <v>151</v>
      </c>
      <c r="H85" s="12">
        <v>76.978417266187051</v>
      </c>
      <c r="I85" s="13">
        <v>2.2460177193577766</v>
      </c>
      <c r="J85" s="14" t="str">
        <f>IF(C85=1,VLOOKUP(C85,$C$96:$E$98,3,0),"")</f>
        <v/>
      </c>
      <c r="K85" s="15" t="str">
        <f t="shared" si="9"/>
        <v/>
      </c>
      <c r="L85" s="15" t="str">
        <f t="shared" si="10"/>
        <v>厦门深圳</v>
      </c>
      <c r="M85" s="16">
        <f t="shared" si="12"/>
        <v>0</v>
      </c>
      <c r="N85" s="16">
        <f>1-COUNTIF(无法跨线LIST!$J$3:$K$30,L85)</f>
        <v>1</v>
      </c>
      <c r="O85" s="12">
        <f>COUNTIF(需要换向LIST!$J$3:$K$25,线路信息!L85)</f>
        <v>0</v>
      </c>
      <c r="P85" s="12">
        <f t="shared" si="11"/>
        <v>0</v>
      </c>
    </row>
    <row r="86" spans="2:16" ht="15.5" x14ac:dyDescent="0.3">
      <c r="B86" s="11" t="str">
        <f t="shared" si="8"/>
        <v>0商丘</v>
      </c>
      <c r="C86" s="10">
        <v>0</v>
      </c>
      <c r="D86" s="11" t="s">
        <v>126</v>
      </c>
      <c r="E86" s="11" t="s">
        <v>91</v>
      </c>
      <c r="F86" s="12">
        <v>420</v>
      </c>
      <c r="G86" s="12">
        <v>121</v>
      </c>
      <c r="H86" s="12">
        <v>46.402877697841724</v>
      </c>
      <c r="I86" s="13">
        <v>0.88060714199518253</v>
      </c>
      <c r="J86" s="14" t="str">
        <f>IF(C86=1,VLOOKUP(C86,$C$45:$E$51,3,0),"")</f>
        <v/>
      </c>
      <c r="K86" s="15" t="str">
        <f t="shared" si="9"/>
        <v/>
      </c>
      <c r="L86" s="15" t="str">
        <f t="shared" si="10"/>
        <v>商丘合肥</v>
      </c>
      <c r="M86" s="16">
        <f t="shared" si="12"/>
        <v>0</v>
      </c>
      <c r="N86" s="16">
        <f>1-COUNTIF(无法跨线LIST!$J$3:$K$30,L86)</f>
        <v>1</v>
      </c>
      <c r="O86" s="12">
        <f>COUNTIF(需要换向LIST!$J$3:$K$25,线路信息!L86)</f>
        <v>0</v>
      </c>
      <c r="P86" s="12">
        <f t="shared" si="11"/>
        <v>0</v>
      </c>
    </row>
    <row r="87" spans="2:16" ht="15.5" x14ac:dyDescent="0.3">
      <c r="B87" s="11" t="str">
        <f t="shared" si="8"/>
        <v>0商丘</v>
      </c>
      <c r="C87" s="10">
        <v>0</v>
      </c>
      <c r="D87" s="11" t="s">
        <v>126</v>
      </c>
      <c r="E87" s="11" t="s">
        <v>99</v>
      </c>
      <c r="F87" s="12">
        <v>170</v>
      </c>
      <c r="G87" s="12">
        <v>44</v>
      </c>
      <c r="H87" s="12">
        <v>36.330935251798564</v>
      </c>
      <c r="I87" s="13">
        <v>1.2629620003661266</v>
      </c>
      <c r="J87" s="14" t="str">
        <f>IF(C87=1,VLOOKUP(C87,$C$127:$E$130,3,0),"")</f>
        <v/>
      </c>
      <c r="K87" s="15" t="str">
        <f t="shared" si="9"/>
        <v/>
      </c>
      <c r="L87" s="15" t="str">
        <f t="shared" si="10"/>
        <v>商丘徐州</v>
      </c>
      <c r="M87" s="16">
        <f t="shared" si="12"/>
        <v>0</v>
      </c>
      <c r="N87" s="16">
        <f>1-COUNTIF(无法跨线LIST!$J$3:$K$30,L87)</f>
        <v>1</v>
      </c>
      <c r="O87" s="12">
        <f>COUNTIF(需要换向LIST!$J$3:$K$25,线路信息!L87)</f>
        <v>0</v>
      </c>
      <c r="P87" s="12">
        <f t="shared" si="11"/>
        <v>0</v>
      </c>
    </row>
    <row r="88" spans="2:16" ht="15.5" x14ac:dyDescent="0.3">
      <c r="B88" s="11" t="str">
        <f t="shared" si="8"/>
        <v>0商丘</v>
      </c>
      <c r="C88" s="10">
        <v>0</v>
      </c>
      <c r="D88" s="11" t="s">
        <v>126</v>
      </c>
      <c r="E88" s="11" t="s">
        <v>132</v>
      </c>
      <c r="F88" s="12">
        <v>190</v>
      </c>
      <c r="G88" s="12">
        <v>49</v>
      </c>
      <c r="H88" s="12">
        <v>47.122302158273378</v>
      </c>
      <c r="I88" s="13">
        <v>3.3557740145456929</v>
      </c>
      <c r="J88" s="14" t="str">
        <f>IF(C88=1,VLOOKUP(C88,$C$138:$E$141,3,0),"")</f>
        <v/>
      </c>
      <c r="K88" s="15" t="str">
        <f t="shared" si="9"/>
        <v/>
      </c>
      <c r="L88" s="15" t="str">
        <f t="shared" si="10"/>
        <v>商丘郑州</v>
      </c>
      <c r="M88" s="16">
        <f t="shared" si="12"/>
        <v>0</v>
      </c>
      <c r="N88" s="16">
        <f>1-COUNTIF(无法跨线LIST!$J$3:$K$30,L88)</f>
        <v>1</v>
      </c>
      <c r="O88" s="12">
        <f>COUNTIF(需要换向LIST!$J$3:$K$25,线路信息!L88)</f>
        <v>0</v>
      </c>
      <c r="P88" s="12">
        <f t="shared" si="11"/>
        <v>0</v>
      </c>
    </row>
    <row r="89" spans="2:16" ht="15.5" x14ac:dyDescent="0.3">
      <c r="B89" s="11" t="str">
        <f t="shared" si="8"/>
        <v>0上海</v>
      </c>
      <c r="C89" s="10">
        <v>0</v>
      </c>
      <c r="D89" s="11" t="s">
        <v>136</v>
      </c>
      <c r="E89" s="11" t="s">
        <v>121</v>
      </c>
      <c r="F89" s="12">
        <v>159</v>
      </c>
      <c r="G89" s="12">
        <v>45</v>
      </c>
      <c r="H89" s="12">
        <v>96.762589928057551</v>
      </c>
      <c r="I89" s="13">
        <v>21.266213799374214</v>
      </c>
      <c r="J89" s="14" t="str">
        <f>IF(C89=1,VLOOKUP(C89,$C$40:$E$44,3,0),"")</f>
        <v/>
      </c>
      <c r="K89" s="15" t="str">
        <f t="shared" si="9"/>
        <v/>
      </c>
      <c r="L89" s="15" t="str">
        <f t="shared" si="10"/>
        <v>上海杭州</v>
      </c>
      <c r="M89" s="16">
        <f t="shared" si="12"/>
        <v>0</v>
      </c>
      <c r="N89" s="16">
        <f>1-COUNTIF(无法跨线LIST!$J$3:$K$30,L89)</f>
        <v>1</v>
      </c>
      <c r="O89" s="12">
        <f>COUNTIF(需要换向LIST!$J$3:$K$25,线路信息!L89)</f>
        <v>0</v>
      </c>
      <c r="P89" s="12">
        <f t="shared" si="11"/>
        <v>0</v>
      </c>
    </row>
    <row r="90" spans="2:16" ht="15.5" x14ac:dyDescent="0.3">
      <c r="B90" s="11" t="str">
        <f t="shared" si="8"/>
        <v>0上海</v>
      </c>
      <c r="C90" s="10">
        <v>0</v>
      </c>
      <c r="D90" s="11" t="s">
        <v>136</v>
      </c>
      <c r="E90" s="11" t="s">
        <v>101</v>
      </c>
      <c r="F90" s="12">
        <v>295</v>
      </c>
      <c r="G90" s="12">
        <v>59</v>
      </c>
      <c r="H90" s="12">
        <v>83.812949640287769</v>
      </c>
      <c r="I90" s="13">
        <v>6.6132954263580883</v>
      </c>
      <c r="J90" s="14" t="str">
        <f>IF(C90=1,VLOOKUP(C90,$C$70:$E$74,3,0),"")</f>
        <v/>
      </c>
      <c r="K90" s="15" t="str">
        <f t="shared" si="9"/>
        <v/>
      </c>
      <c r="L90" s="15" t="str">
        <f t="shared" si="10"/>
        <v>上海南京</v>
      </c>
      <c r="M90" s="16">
        <f t="shared" si="12"/>
        <v>0</v>
      </c>
      <c r="N90" s="16">
        <f>1-COUNTIF(无法跨线LIST!$J$3:$K$30,L90)</f>
        <v>1</v>
      </c>
      <c r="O90" s="12">
        <f>COUNTIF(需要换向LIST!$J$3:$K$25,线路信息!L90)</f>
        <v>0</v>
      </c>
      <c r="P90" s="12">
        <f t="shared" si="11"/>
        <v>0</v>
      </c>
    </row>
    <row r="91" spans="2:16" ht="15.5" x14ac:dyDescent="0.3">
      <c r="B91" s="11" t="str">
        <f t="shared" si="8"/>
        <v>0上海</v>
      </c>
      <c r="C91" s="10">
        <v>0</v>
      </c>
      <c r="D91" s="11" t="s">
        <v>136</v>
      </c>
      <c r="E91" s="11" t="s">
        <v>116</v>
      </c>
      <c r="F91" s="12">
        <v>502</v>
      </c>
      <c r="G91" s="12">
        <v>177</v>
      </c>
      <c r="H91" s="12">
        <v>35.251798561151077</v>
      </c>
      <c r="I91" s="13">
        <v>0.3299249105521122</v>
      </c>
      <c r="J91" s="14" t="str">
        <f>IF(C91=1,VLOOKUP(C91,$C$62:$E$64,3,0),"")</f>
        <v/>
      </c>
      <c r="K91" s="15" t="str">
        <f t="shared" si="9"/>
        <v/>
      </c>
      <c r="L91" s="15" t="str">
        <f t="shared" si="10"/>
        <v>上海连云港</v>
      </c>
      <c r="M91" s="16">
        <f t="shared" si="12"/>
        <v>0</v>
      </c>
      <c r="N91" s="16">
        <f>1-COUNTIF(无法跨线LIST!$J$3:$K$30,L91)</f>
        <v>1</v>
      </c>
      <c r="O91" s="12">
        <f>COUNTIF(需要换向LIST!$J$3:$K$25,线路信息!L91)</f>
        <v>0</v>
      </c>
      <c r="P91" s="12">
        <f t="shared" si="11"/>
        <v>0</v>
      </c>
    </row>
    <row r="92" spans="2:16" ht="15.5" x14ac:dyDescent="0.3">
      <c r="B92" s="11" t="str">
        <f t="shared" si="8"/>
        <v>0上饶</v>
      </c>
      <c r="C92" s="10">
        <v>0</v>
      </c>
      <c r="D92" s="11" t="s">
        <v>124</v>
      </c>
      <c r="E92" s="11" t="s">
        <v>91</v>
      </c>
      <c r="F92" s="12">
        <v>468</v>
      </c>
      <c r="G92" s="12">
        <v>118</v>
      </c>
      <c r="H92" s="12">
        <v>43.884892086330936</v>
      </c>
      <c r="I92" s="13">
        <v>0.71319835429079714</v>
      </c>
      <c r="J92" s="14" t="str">
        <f>IF(C92=1,VLOOKUP(C92,$C$45:$E$51,3,0),"")</f>
        <v/>
      </c>
      <c r="K92" s="15" t="str">
        <f t="shared" si="9"/>
        <v/>
      </c>
      <c r="L92" s="15" t="str">
        <f t="shared" si="10"/>
        <v>上饶合肥</v>
      </c>
      <c r="M92" s="16">
        <f t="shared" si="12"/>
        <v>0</v>
      </c>
      <c r="N92" s="16">
        <f>1-COUNTIF(无法跨线LIST!$J$3:$K$30,L92)</f>
        <v>1</v>
      </c>
      <c r="O92" s="12">
        <f>COUNTIF(需要换向LIST!$J$3:$K$25,线路信息!L92)</f>
        <v>0</v>
      </c>
      <c r="P92" s="12">
        <f t="shared" si="11"/>
        <v>0</v>
      </c>
    </row>
    <row r="93" spans="2:16" ht="15.5" x14ac:dyDescent="0.3">
      <c r="B93" s="11" t="str">
        <f t="shared" si="8"/>
        <v>0上饶</v>
      </c>
      <c r="C93" s="10">
        <v>0</v>
      </c>
      <c r="D93" s="11" t="s">
        <v>124</v>
      </c>
      <c r="E93" s="11" t="s">
        <v>120</v>
      </c>
      <c r="F93" s="12">
        <v>340</v>
      </c>
      <c r="G93" s="12">
        <v>87</v>
      </c>
      <c r="H93" s="12">
        <v>32.014388489208635</v>
      </c>
      <c r="I93" s="13">
        <v>0.99478010219830026</v>
      </c>
      <c r="J93" s="14" t="str">
        <f>IF(C93=1,VLOOKUP(C93,$C$19:$E$22,3,0),"")</f>
        <v/>
      </c>
      <c r="K93" s="15" t="str">
        <f t="shared" si="9"/>
        <v/>
      </c>
      <c r="L93" s="15" t="str">
        <f t="shared" si="10"/>
        <v>上饶福州</v>
      </c>
      <c r="M93" s="16">
        <f t="shared" si="12"/>
        <v>0</v>
      </c>
      <c r="N93" s="16">
        <f>1-COUNTIF(无法跨线LIST!$J$3:$K$30,L93)</f>
        <v>1</v>
      </c>
      <c r="O93" s="12">
        <f>COUNTIF(需要换向LIST!$J$3:$K$25,线路信息!L93)</f>
        <v>0</v>
      </c>
      <c r="P93" s="12">
        <f t="shared" si="11"/>
        <v>0</v>
      </c>
    </row>
    <row r="94" spans="2:16" ht="15.5" x14ac:dyDescent="0.3">
      <c r="B94" s="11" t="str">
        <f t="shared" si="8"/>
        <v>0上饶</v>
      </c>
      <c r="C94" s="10">
        <v>0</v>
      </c>
      <c r="D94" s="11" t="s">
        <v>124</v>
      </c>
      <c r="E94" s="11" t="s">
        <v>121</v>
      </c>
      <c r="F94" s="12">
        <v>341</v>
      </c>
      <c r="G94" s="12">
        <v>84</v>
      </c>
      <c r="H94" s="12">
        <v>81.654676258992808</v>
      </c>
      <c r="I94" s="13">
        <v>3.712072625401877</v>
      </c>
      <c r="J94" s="14" t="str">
        <f>IF(C94=1,VLOOKUP(C94,$C$40:$E$44,3,0),"")</f>
        <v/>
      </c>
      <c r="K94" s="15" t="str">
        <f t="shared" si="9"/>
        <v/>
      </c>
      <c r="L94" s="15" t="str">
        <f t="shared" si="10"/>
        <v>上饶杭州</v>
      </c>
      <c r="M94" s="16">
        <f t="shared" si="12"/>
        <v>0</v>
      </c>
      <c r="N94" s="16">
        <f>1-COUNTIF(无法跨线LIST!$J$3:$K$30,L94)</f>
        <v>1</v>
      </c>
      <c r="O94" s="12">
        <f>COUNTIF(需要换向LIST!$J$3:$K$25,线路信息!L94)</f>
        <v>0</v>
      </c>
      <c r="P94" s="12">
        <f t="shared" si="11"/>
        <v>0</v>
      </c>
    </row>
    <row r="95" spans="2:16" ht="15.5" x14ac:dyDescent="0.3">
      <c r="B95" s="11" t="str">
        <f t="shared" si="8"/>
        <v>0上饶</v>
      </c>
      <c r="C95" s="10">
        <v>0</v>
      </c>
      <c r="D95" s="11" t="s">
        <v>124</v>
      </c>
      <c r="E95" s="11" t="s">
        <v>108</v>
      </c>
      <c r="F95" s="12">
        <v>241</v>
      </c>
      <c r="G95" s="12">
        <v>56</v>
      </c>
      <c r="H95" s="12">
        <v>48.920863309352519</v>
      </c>
      <c r="I95" s="13">
        <v>1.6303191666495889</v>
      </c>
      <c r="J95" s="14" t="str">
        <f>IF(C95=1,VLOOKUP(C95,$C$65:$E$69,3,0),"")</f>
        <v/>
      </c>
      <c r="K95" s="15" t="str">
        <f t="shared" si="9"/>
        <v/>
      </c>
      <c r="L95" s="15" t="str">
        <f t="shared" si="10"/>
        <v>上饶南昌</v>
      </c>
      <c r="M95" s="16">
        <f t="shared" si="12"/>
        <v>0</v>
      </c>
      <c r="N95" s="16">
        <f>1-COUNTIF(无法跨线LIST!$J$3:$K$30,L95)</f>
        <v>1</v>
      </c>
      <c r="O95" s="12">
        <f>COUNTIF(需要换向LIST!$J$3:$K$25,线路信息!L95)</f>
        <v>0</v>
      </c>
      <c r="P95" s="12">
        <f t="shared" si="11"/>
        <v>0</v>
      </c>
    </row>
    <row r="96" spans="2:16" ht="15.5" x14ac:dyDescent="0.3">
      <c r="B96" s="11" t="str">
        <f t="shared" si="8"/>
        <v>0深圳</v>
      </c>
      <c r="C96" s="10">
        <v>0</v>
      </c>
      <c r="D96" s="11" t="s">
        <v>127</v>
      </c>
      <c r="E96" s="11" t="s">
        <v>128</v>
      </c>
      <c r="F96" s="12">
        <v>102</v>
      </c>
      <c r="G96" s="12">
        <v>29</v>
      </c>
      <c r="H96" s="12">
        <v>89.928057553956833</v>
      </c>
      <c r="I96" s="13">
        <v>25.16213839888777</v>
      </c>
      <c r="J96" s="14" t="str">
        <f>IF(C96=1,VLOOKUP(C96,$C$26:$E$29,3,0),"")</f>
        <v/>
      </c>
      <c r="K96" s="15" t="str">
        <f t="shared" si="9"/>
        <v/>
      </c>
      <c r="L96" s="15" t="str">
        <f t="shared" si="10"/>
        <v>深圳广州</v>
      </c>
      <c r="M96" s="16">
        <f t="shared" si="12"/>
        <v>0</v>
      </c>
      <c r="N96" s="16">
        <f>1-COUNTIF(无法跨线LIST!$J$3:$K$30,L96)</f>
        <v>1</v>
      </c>
      <c r="O96" s="12">
        <f>COUNTIF(需要换向LIST!$J$3:$K$25,线路信息!L96)</f>
        <v>0</v>
      </c>
      <c r="P96" s="12">
        <f t="shared" si="11"/>
        <v>0</v>
      </c>
    </row>
    <row r="97" spans="2:16" ht="15.5" x14ac:dyDescent="0.3">
      <c r="B97" s="11" t="str">
        <f t="shared" si="8"/>
        <v>0深圳</v>
      </c>
      <c r="C97" s="10">
        <v>0</v>
      </c>
      <c r="D97" s="11" t="s">
        <v>127</v>
      </c>
      <c r="E97" s="11" t="s">
        <v>123</v>
      </c>
      <c r="F97" s="12">
        <v>514</v>
      </c>
      <c r="G97" s="12">
        <v>151</v>
      </c>
      <c r="H97" s="12">
        <v>76.978417266187051</v>
      </c>
      <c r="I97" s="13">
        <v>1.6109365874617729</v>
      </c>
      <c r="J97" s="14" t="str">
        <f>IF(C97=1,VLOOKUP(C97,$C$83:$E$85,3,0),"")</f>
        <v/>
      </c>
      <c r="K97" s="15" t="str">
        <f t="shared" si="9"/>
        <v/>
      </c>
      <c r="L97" s="15" t="str">
        <f t="shared" si="10"/>
        <v>深圳厦门</v>
      </c>
      <c r="M97" s="16">
        <f t="shared" si="12"/>
        <v>0</v>
      </c>
      <c r="N97" s="16">
        <f>1-COUNTIF(无法跨线LIST!$J$3:$K$30,L97)</f>
        <v>1</v>
      </c>
      <c r="O97" s="12">
        <f>COUNTIF(需要换向LIST!$J$3:$K$25,线路信息!L97)</f>
        <v>0</v>
      </c>
      <c r="P97" s="12">
        <f t="shared" si="11"/>
        <v>0</v>
      </c>
    </row>
    <row r="98" spans="2:16" ht="15.5" x14ac:dyDescent="0.3">
      <c r="B98" s="11" t="str">
        <f t="shared" si="8"/>
        <v>0深圳</v>
      </c>
      <c r="C98" s="10">
        <v>0</v>
      </c>
      <c r="D98" s="11" t="s">
        <v>127</v>
      </c>
      <c r="E98" s="11" t="s">
        <v>125</v>
      </c>
      <c r="F98" s="12">
        <v>438</v>
      </c>
      <c r="G98" s="12">
        <v>109</v>
      </c>
      <c r="H98" s="12">
        <v>26.978417266187051</v>
      </c>
      <c r="I98" s="13">
        <v>0.55081676577830918</v>
      </c>
      <c r="J98" s="14" t="str">
        <f>IF(C98=1,VLOOKUP(C98,$C$23:$E$25,3,0),"")</f>
        <v/>
      </c>
      <c r="K98" s="15" t="str">
        <f t="shared" si="9"/>
        <v/>
      </c>
      <c r="L98" s="15" t="str">
        <f t="shared" si="10"/>
        <v>深圳赣州</v>
      </c>
      <c r="M98" s="16">
        <f t="shared" si="12"/>
        <v>0</v>
      </c>
      <c r="N98" s="16">
        <f>1-COUNTIF(无法跨线LIST!$J$3:$K$30,L98)</f>
        <v>1</v>
      </c>
      <c r="O98" s="12">
        <f>COUNTIF(需要换向LIST!$J$3:$K$25,线路信息!L98)</f>
        <v>0</v>
      </c>
      <c r="P98" s="12">
        <f t="shared" si="11"/>
        <v>0</v>
      </c>
    </row>
    <row r="99" spans="2:16" ht="15.5" x14ac:dyDescent="0.3">
      <c r="B99" s="11" t="str">
        <f t="shared" ref="B99:B130" si="13">CONCATENATE(C99,D99)</f>
        <v>0沈阳</v>
      </c>
      <c r="C99" s="10">
        <v>0</v>
      </c>
      <c r="D99" s="11" t="s">
        <v>96</v>
      </c>
      <c r="E99" s="11" t="s">
        <v>94</v>
      </c>
      <c r="F99" s="12">
        <v>298</v>
      </c>
      <c r="G99" s="12">
        <v>64</v>
      </c>
      <c r="H99" s="12">
        <v>50</v>
      </c>
      <c r="I99" s="13">
        <v>1.261758645687536</v>
      </c>
      <c r="J99" s="14" t="str">
        <f>IF(C99=1,VLOOKUP(C99,$C$131:$E$132,3,0),"")</f>
        <v/>
      </c>
      <c r="K99" s="15" t="str">
        <f t="shared" si="9"/>
        <v/>
      </c>
      <c r="L99" s="15" t="str">
        <f t="shared" ref="L99:L130" si="14">CONCATENATE(D99,E99,K99)</f>
        <v>沈阳长春</v>
      </c>
      <c r="M99" s="16">
        <f t="shared" si="12"/>
        <v>0</v>
      </c>
      <c r="N99" s="16">
        <f>1-COUNTIF(无法跨线LIST!$J$3:$K$30,L99)</f>
        <v>1</v>
      </c>
      <c r="O99" s="12">
        <f>COUNTIF(需要换向LIST!$J$3:$K$25,线路信息!L99)</f>
        <v>0</v>
      </c>
      <c r="P99" s="12">
        <f t="shared" ref="P99:P130" si="15">M99*(20*O99+2*(1-O99))</f>
        <v>0</v>
      </c>
    </row>
    <row r="100" spans="2:16" ht="15.5" x14ac:dyDescent="0.3">
      <c r="B100" s="11" t="str">
        <f t="shared" si="13"/>
        <v>0沈阳</v>
      </c>
      <c r="C100" s="10">
        <v>0</v>
      </c>
      <c r="D100" s="11" t="s">
        <v>96</v>
      </c>
      <c r="E100" s="11" t="s">
        <v>102</v>
      </c>
      <c r="F100" s="12">
        <v>697</v>
      </c>
      <c r="G100" s="12">
        <v>164</v>
      </c>
      <c r="H100" s="12">
        <v>32.014388489208635</v>
      </c>
      <c r="I100" s="13">
        <v>10.43120390521292</v>
      </c>
      <c r="J100" s="14" t="str">
        <f>IF(C100=1,VLOOKUP(C100,$C$12:$E$14,3,0),"")</f>
        <v/>
      </c>
      <c r="K100" s="15" t="str">
        <f t="shared" si="9"/>
        <v/>
      </c>
      <c r="L100" s="15" t="str">
        <f t="shared" si="14"/>
        <v>沈阳北京</v>
      </c>
      <c r="M100" s="16">
        <f t="shared" si="12"/>
        <v>0</v>
      </c>
      <c r="N100" s="16">
        <f>1-COUNTIF(无法跨线LIST!$J$3:$K$30,L100)</f>
        <v>1</v>
      </c>
      <c r="O100" s="12">
        <f>COUNTIF(需要换向LIST!$J$3:$K$25,线路信息!L100)</f>
        <v>0</v>
      </c>
      <c r="P100" s="12">
        <f t="shared" si="15"/>
        <v>0</v>
      </c>
    </row>
    <row r="101" spans="2:16" ht="15.5" x14ac:dyDescent="0.3">
      <c r="B101" s="11" t="str">
        <f t="shared" si="13"/>
        <v>0沈阳</v>
      </c>
      <c r="C101" s="10">
        <v>0</v>
      </c>
      <c r="D101" s="11" t="s">
        <v>96</v>
      </c>
      <c r="E101" s="11" t="s">
        <v>98</v>
      </c>
      <c r="F101" s="12">
        <v>404</v>
      </c>
      <c r="G101" s="12">
        <v>145</v>
      </c>
      <c r="H101" s="12">
        <v>22.661870503597122</v>
      </c>
      <c r="I101" s="13">
        <v>0.31721443060446008</v>
      </c>
      <c r="J101" s="14" t="str">
        <f>IF(C101=1,VLOOKUP(C101,$C$79:$E$80,3,0),"")</f>
        <v/>
      </c>
      <c r="K101" s="15" t="str">
        <f t="shared" si="9"/>
        <v/>
      </c>
      <c r="L101" s="15" t="str">
        <f t="shared" si="14"/>
        <v>沈阳秦皇岛</v>
      </c>
      <c r="M101" s="16">
        <f t="shared" si="12"/>
        <v>0</v>
      </c>
      <c r="N101" s="16">
        <f>1-COUNTIF(无法跨线LIST!$J$3:$K$30,L101)</f>
        <v>1</v>
      </c>
      <c r="O101" s="12">
        <f>COUNTIF(需要换向LIST!$J$3:$K$25,线路信息!L101)</f>
        <v>0</v>
      </c>
      <c r="P101" s="12">
        <f t="shared" si="15"/>
        <v>0</v>
      </c>
    </row>
    <row r="102" spans="2:16" ht="15.5" x14ac:dyDescent="0.3">
      <c r="B102" s="11" t="str">
        <f t="shared" si="13"/>
        <v>0沈阳</v>
      </c>
      <c r="C102" s="10">
        <v>0</v>
      </c>
      <c r="D102" s="11" t="s">
        <v>96</v>
      </c>
      <c r="E102" s="11" t="s">
        <v>119</v>
      </c>
      <c r="F102" s="12">
        <v>383</v>
      </c>
      <c r="G102" s="12">
        <v>93</v>
      </c>
      <c r="H102" s="12">
        <v>33.093525179856115</v>
      </c>
      <c r="I102" s="13">
        <v>1.1908855997191075</v>
      </c>
      <c r="J102" s="14" t="str">
        <f>IF(C102=1,VLOOKUP(C102,$C$18:$E$18,3,0),"")</f>
        <v/>
      </c>
      <c r="K102" s="15" t="str">
        <f t="shared" si="9"/>
        <v/>
      </c>
      <c r="L102" s="15" t="str">
        <f t="shared" si="14"/>
        <v>沈阳大连</v>
      </c>
      <c r="M102" s="16">
        <f t="shared" si="12"/>
        <v>0</v>
      </c>
      <c r="N102" s="16">
        <f>1-COUNTIF(无法跨线LIST!$J$3:$K$30,L102)</f>
        <v>1</v>
      </c>
      <c r="O102" s="12">
        <f>COUNTIF(需要换向LIST!$J$3:$K$25,线路信息!L102)</f>
        <v>0</v>
      </c>
      <c r="P102" s="12">
        <f t="shared" si="15"/>
        <v>0</v>
      </c>
    </row>
    <row r="103" spans="2:16" ht="15.5" x14ac:dyDescent="0.3">
      <c r="B103" s="11" t="str">
        <f t="shared" si="13"/>
        <v>0石家庄</v>
      </c>
      <c r="C103" s="10">
        <v>0</v>
      </c>
      <c r="D103" s="11" t="s">
        <v>105</v>
      </c>
      <c r="E103" s="11" t="s">
        <v>103</v>
      </c>
      <c r="F103" s="12">
        <v>142</v>
      </c>
      <c r="G103" s="12">
        <v>29</v>
      </c>
      <c r="H103" s="12">
        <v>87.410071942446038</v>
      </c>
      <c r="I103" s="13">
        <v>2.2467398102356806</v>
      </c>
      <c r="J103" s="14" t="str">
        <f>IF(C103=1,VLOOKUP(C103,$C$9:$E$11,3,0),"")</f>
        <v/>
      </c>
      <c r="K103" s="15" t="str">
        <f t="shared" si="9"/>
        <v/>
      </c>
      <c r="L103" s="15" t="str">
        <f t="shared" si="14"/>
        <v>石家庄保定</v>
      </c>
      <c r="M103" s="16">
        <f t="shared" si="12"/>
        <v>0</v>
      </c>
      <c r="N103" s="16">
        <f>1-COUNTIF(无法跨线LIST!$J$3:$K$30,L103)</f>
        <v>1</v>
      </c>
      <c r="O103" s="12">
        <f>COUNTIF(需要换向LIST!$J$3:$K$25,线路信息!L103)</f>
        <v>0</v>
      </c>
      <c r="P103" s="12">
        <f t="shared" si="15"/>
        <v>0</v>
      </c>
    </row>
    <row r="104" spans="2:16" ht="15.5" x14ac:dyDescent="0.3">
      <c r="B104" s="11" t="str">
        <f t="shared" si="13"/>
        <v>0石家庄</v>
      </c>
      <c r="C104" s="10">
        <v>0</v>
      </c>
      <c r="D104" s="11" t="s">
        <v>105</v>
      </c>
      <c r="E104" s="11" t="s">
        <v>132</v>
      </c>
      <c r="F104" s="12">
        <v>412</v>
      </c>
      <c r="G104" s="12">
        <v>81</v>
      </c>
      <c r="H104" s="12">
        <v>74.460431654676256</v>
      </c>
      <c r="I104" s="13">
        <v>1.4661543291435577</v>
      </c>
      <c r="J104" s="14" t="str">
        <f>IF(C104=1,VLOOKUP(C104,$C$138:$E$141,3,0),"")</f>
        <v/>
      </c>
      <c r="K104" s="15" t="str">
        <f t="shared" si="9"/>
        <v/>
      </c>
      <c r="L104" s="15" t="str">
        <f t="shared" si="14"/>
        <v>石家庄郑州</v>
      </c>
      <c r="M104" s="16">
        <f t="shared" si="12"/>
        <v>0</v>
      </c>
      <c r="N104" s="16">
        <f>1-COUNTIF(无法跨线LIST!$J$3:$K$30,L104)</f>
        <v>1</v>
      </c>
      <c r="O104" s="12">
        <f>COUNTIF(需要换向LIST!$J$3:$K$25,线路信息!L104)</f>
        <v>0</v>
      </c>
      <c r="P104" s="12">
        <f t="shared" si="15"/>
        <v>0</v>
      </c>
    </row>
    <row r="105" spans="2:16" ht="15.5" x14ac:dyDescent="0.3">
      <c r="B105" s="11" t="str">
        <f t="shared" si="13"/>
        <v>0石家庄</v>
      </c>
      <c r="C105" s="10">
        <v>0</v>
      </c>
      <c r="D105" s="11" t="s">
        <v>105</v>
      </c>
      <c r="E105" s="11" t="s">
        <v>104</v>
      </c>
      <c r="F105" s="12">
        <v>307</v>
      </c>
      <c r="G105" s="12">
        <v>104</v>
      </c>
      <c r="H105" s="12">
        <v>26.618705035971225</v>
      </c>
      <c r="I105" s="13">
        <v>1.9134475681690841</v>
      </c>
      <c r="J105" s="14" t="str">
        <f>IF(C105=1,VLOOKUP(C105,$C$52:$E$55,3,0),"")</f>
        <v/>
      </c>
      <c r="K105" s="15" t="str">
        <f t="shared" si="9"/>
        <v/>
      </c>
      <c r="L105" s="15" t="str">
        <f t="shared" si="14"/>
        <v>石家庄济南</v>
      </c>
      <c r="M105" s="16">
        <f t="shared" si="12"/>
        <v>0</v>
      </c>
      <c r="N105" s="16">
        <f>1-COUNTIF(无法跨线LIST!$J$3:$K$30,L105)</f>
        <v>1</v>
      </c>
      <c r="O105" s="12">
        <f>COUNTIF(需要换向LIST!$J$3:$K$25,线路信息!L105)</f>
        <v>0</v>
      </c>
      <c r="P105" s="12">
        <f t="shared" si="15"/>
        <v>0</v>
      </c>
    </row>
    <row r="106" spans="2:16" ht="15.5" x14ac:dyDescent="0.3">
      <c r="B106" s="11" t="str">
        <f t="shared" si="13"/>
        <v>0石家庄</v>
      </c>
      <c r="C106" s="10">
        <v>0</v>
      </c>
      <c r="D106" s="11" t="s">
        <v>105</v>
      </c>
      <c r="E106" s="11" t="s">
        <v>110</v>
      </c>
      <c r="F106" s="12">
        <v>232</v>
      </c>
      <c r="G106" s="12">
        <v>81</v>
      </c>
      <c r="H106" s="12">
        <v>12.949640287769784</v>
      </c>
      <c r="I106" s="13">
        <v>1.7160839402935206</v>
      </c>
      <c r="J106" s="14" t="str">
        <f>IF(C106=1,VLOOKUP(C106,$C$107:$E$108,3,0),"")</f>
        <v/>
      </c>
      <c r="K106" s="15" t="str">
        <f t="shared" si="9"/>
        <v/>
      </c>
      <c r="L106" s="15" t="str">
        <f t="shared" si="14"/>
        <v>石家庄太原</v>
      </c>
      <c r="M106" s="16">
        <f t="shared" si="12"/>
        <v>0</v>
      </c>
      <c r="N106" s="16">
        <f>1-COUNTIF(无法跨线LIST!$J$3:$K$30,L106)</f>
        <v>1</v>
      </c>
      <c r="O106" s="12">
        <f>COUNTIF(需要换向LIST!$J$3:$K$25,线路信息!L106)</f>
        <v>0</v>
      </c>
      <c r="P106" s="12">
        <f t="shared" si="15"/>
        <v>0</v>
      </c>
    </row>
    <row r="107" spans="2:16" ht="15.5" x14ac:dyDescent="0.3">
      <c r="B107" s="11" t="str">
        <f t="shared" si="13"/>
        <v>0太原</v>
      </c>
      <c r="C107" s="10">
        <v>0</v>
      </c>
      <c r="D107" s="11" t="s">
        <v>110</v>
      </c>
      <c r="E107" s="11" t="s">
        <v>117</v>
      </c>
      <c r="F107" s="12">
        <v>571</v>
      </c>
      <c r="G107" s="12">
        <v>176</v>
      </c>
      <c r="H107" s="12">
        <v>29.136690647482013</v>
      </c>
      <c r="I107" s="13">
        <v>1.0956276489876846</v>
      </c>
      <c r="J107" s="14" t="str">
        <f>IF(C107=1,VLOOKUP(C107,$C$123:$E$126,3,0),"")</f>
        <v/>
      </c>
      <c r="K107" s="15" t="str">
        <f t="shared" si="9"/>
        <v/>
      </c>
      <c r="L107" s="15" t="str">
        <f t="shared" si="14"/>
        <v>太原西安</v>
      </c>
      <c r="M107" s="16">
        <f t="shared" si="12"/>
        <v>0</v>
      </c>
      <c r="N107" s="16">
        <f>1-COUNTIF(无法跨线LIST!$J$3:$K$30,L107)</f>
        <v>1</v>
      </c>
      <c r="O107" s="12">
        <f>COUNTIF(需要换向LIST!$J$3:$K$25,线路信息!L107)</f>
        <v>0</v>
      </c>
      <c r="P107" s="12">
        <f t="shared" si="15"/>
        <v>0</v>
      </c>
    </row>
    <row r="108" spans="2:16" ht="15.5" x14ac:dyDescent="0.3">
      <c r="B108" s="11" t="str">
        <f t="shared" si="13"/>
        <v>0太原</v>
      </c>
      <c r="C108" s="10">
        <v>0</v>
      </c>
      <c r="D108" s="11" t="s">
        <v>110</v>
      </c>
      <c r="E108" s="11" t="s">
        <v>105</v>
      </c>
      <c r="F108" s="12">
        <v>232</v>
      </c>
      <c r="G108" s="12">
        <v>81</v>
      </c>
      <c r="H108" s="12">
        <v>12.949640287769784</v>
      </c>
      <c r="I108" s="13">
        <v>1.0891171555753023</v>
      </c>
      <c r="J108" s="14" t="str">
        <f>IF(C108=1,VLOOKUP(C108,$C$103:$E$106,3,0),"")</f>
        <v/>
      </c>
      <c r="K108" s="15" t="str">
        <f t="shared" si="9"/>
        <v/>
      </c>
      <c r="L108" s="15" t="str">
        <f t="shared" si="14"/>
        <v>太原石家庄</v>
      </c>
      <c r="M108" s="16">
        <f t="shared" si="12"/>
        <v>0</v>
      </c>
      <c r="N108" s="16">
        <f>1-COUNTIF(无法跨线LIST!$J$3:$K$30,L108)</f>
        <v>1</v>
      </c>
      <c r="O108" s="12">
        <f>COUNTIF(需要换向LIST!$J$3:$K$25,线路信息!L108)</f>
        <v>0</v>
      </c>
      <c r="P108" s="12">
        <f t="shared" si="15"/>
        <v>0</v>
      </c>
    </row>
    <row r="109" spans="2:16" ht="15.5" x14ac:dyDescent="0.3">
      <c r="B109" s="11" t="str">
        <f t="shared" si="13"/>
        <v>0天津</v>
      </c>
      <c r="C109" s="10">
        <v>0</v>
      </c>
      <c r="D109" s="11" t="s">
        <v>107</v>
      </c>
      <c r="E109" s="11" t="s">
        <v>106</v>
      </c>
      <c r="F109" s="12">
        <v>292</v>
      </c>
      <c r="G109" s="12">
        <v>54</v>
      </c>
      <c r="H109" s="12">
        <v>11.151079136690647</v>
      </c>
      <c r="I109" s="13">
        <v>1.0394728128328721</v>
      </c>
      <c r="J109" s="14" t="str">
        <f>IF(C109=1,VLOOKUP(C109,$C$9:$E$11,3,0),"")</f>
        <v/>
      </c>
      <c r="K109" s="15" t="str">
        <f t="shared" si="9"/>
        <v/>
      </c>
      <c r="L109" s="15" t="str">
        <f t="shared" si="14"/>
        <v>天津保定</v>
      </c>
      <c r="M109" s="16">
        <f t="shared" si="12"/>
        <v>0</v>
      </c>
      <c r="N109" s="16">
        <f>1-COUNTIF(无法跨线LIST!$J$3:$K$30,L109)</f>
        <v>1</v>
      </c>
      <c r="O109" s="12">
        <f>COUNTIF(需要换向LIST!$J$3:$K$25,线路信息!L109)</f>
        <v>0</v>
      </c>
      <c r="P109" s="12">
        <f t="shared" si="15"/>
        <v>0</v>
      </c>
    </row>
    <row r="110" spans="2:16" ht="15.5" x14ac:dyDescent="0.3">
      <c r="B110" s="11" t="str">
        <f t="shared" si="13"/>
        <v>0天津</v>
      </c>
      <c r="C110" s="10">
        <v>0</v>
      </c>
      <c r="D110" s="11" t="s">
        <v>100</v>
      </c>
      <c r="E110" s="11" t="s">
        <v>98</v>
      </c>
      <c r="F110" s="12">
        <v>261</v>
      </c>
      <c r="G110" s="12">
        <v>72</v>
      </c>
      <c r="H110" s="12">
        <v>31.294964028776977</v>
      </c>
      <c r="I110" s="13">
        <v>0.65993967492819694</v>
      </c>
      <c r="J110" s="14" t="str">
        <f>IF(C110=1,VLOOKUP(C110,$C$79:$E$80,3,0),"")</f>
        <v/>
      </c>
      <c r="K110" s="15" t="str">
        <f t="shared" si="9"/>
        <v/>
      </c>
      <c r="L110" s="15" t="str">
        <f t="shared" si="14"/>
        <v>天津秦皇岛</v>
      </c>
      <c r="M110" s="16">
        <f t="shared" si="12"/>
        <v>0</v>
      </c>
      <c r="N110" s="16">
        <f>1-COUNTIF(无法跨线LIST!$J$3:$K$30,L110)</f>
        <v>1</v>
      </c>
      <c r="O110" s="12">
        <f>COUNTIF(需要换向LIST!$J$3:$K$25,线路信息!L110)</f>
        <v>0</v>
      </c>
      <c r="P110" s="12">
        <f t="shared" si="15"/>
        <v>0</v>
      </c>
    </row>
    <row r="111" spans="2:16" ht="15.5" x14ac:dyDescent="0.3">
      <c r="B111" s="11" t="str">
        <f t="shared" si="13"/>
        <v>0天津</v>
      </c>
      <c r="C111" s="10">
        <v>0</v>
      </c>
      <c r="D111" s="11" t="s">
        <v>100</v>
      </c>
      <c r="E111" s="11" t="s">
        <v>102</v>
      </c>
      <c r="F111" s="12">
        <v>122</v>
      </c>
      <c r="G111" s="12">
        <v>31</v>
      </c>
      <c r="H111" s="12">
        <v>87.050359712230218</v>
      </c>
      <c r="I111" s="13">
        <v>100</v>
      </c>
      <c r="J111" s="14" t="str">
        <f>IF(C111=1,VLOOKUP(C111,$C$12:$E$14,3,0),"")</f>
        <v/>
      </c>
      <c r="K111" s="15" t="str">
        <f t="shared" si="9"/>
        <v/>
      </c>
      <c r="L111" s="15" t="str">
        <f t="shared" si="14"/>
        <v>天津北京</v>
      </c>
      <c r="M111" s="16">
        <f t="shared" si="12"/>
        <v>0</v>
      </c>
      <c r="N111" s="16">
        <f>1-COUNTIF(无法跨线LIST!$J$3:$K$30,L111)</f>
        <v>1</v>
      </c>
      <c r="O111" s="12">
        <f>COUNTIF(需要换向LIST!$J$3:$K$25,线路信息!L111)</f>
        <v>0</v>
      </c>
      <c r="P111" s="12">
        <f t="shared" si="15"/>
        <v>0</v>
      </c>
    </row>
    <row r="112" spans="2:16" ht="15.5" x14ac:dyDescent="0.3">
      <c r="B112" s="11" t="str">
        <f t="shared" si="13"/>
        <v>0天津</v>
      </c>
      <c r="C112" s="10">
        <v>0</v>
      </c>
      <c r="D112" s="11" t="s">
        <v>100</v>
      </c>
      <c r="E112" s="11" t="s">
        <v>104</v>
      </c>
      <c r="F112" s="12">
        <v>284</v>
      </c>
      <c r="G112" s="12">
        <v>57</v>
      </c>
      <c r="H112" s="12">
        <v>97.122302158273385</v>
      </c>
      <c r="I112" s="13">
        <v>2.2892385264235835</v>
      </c>
      <c r="J112" s="14" t="str">
        <f>IF(C112=1,VLOOKUP(C112,$C$52:$E$55,3,0),"")</f>
        <v/>
      </c>
      <c r="K112" s="15" t="str">
        <f t="shared" si="9"/>
        <v/>
      </c>
      <c r="L112" s="15" t="str">
        <f t="shared" si="14"/>
        <v>天津济南</v>
      </c>
      <c r="M112" s="16">
        <f t="shared" si="12"/>
        <v>0</v>
      </c>
      <c r="N112" s="16">
        <f>1-COUNTIF(无法跨线LIST!$J$3:$K$30,L112)</f>
        <v>1</v>
      </c>
      <c r="O112" s="12">
        <f>COUNTIF(需要换向LIST!$J$3:$K$25,线路信息!L112)</f>
        <v>0</v>
      </c>
      <c r="P112" s="12">
        <f t="shared" si="15"/>
        <v>0</v>
      </c>
    </row>
    <row r="113" spans="2:16" ht="15.5" x14ac:dyDescent="0.3">
      <c r="B113" s="11" t="str">
        <f t="shared" si="13"/>
        <v>0乌鲁木齐</v>
      </c>
      <c r="C113" s="10">
        <v>0</v>
      </c>
      <c r="D113" s="11" t="s">
        <v>138</v>
      </c>
      <c r="E113" s="11" t="s">
        <v>135</v>
      </c>
      <c r="F113" s="12">
        <v>1786</v>
      </c>
      <c r="G113" s="12">
        <v>720</v>
      </c>
      <c r="H113" s="12">
        <v>0</v>
      </c>
      <c r="I113" s="13">
        <v>3.9362464854507159E-2</v>
      </c>
      <c r="J113" s="14" t="str">
        <f>IF(C113=1,VLOOKUP(C113,$C$60:$E$61,3,0),"")</f>
        <v/>
      </c>
      <c r="K113" s="15" t="str">
        <f t="shared" si="9"/>
        <v/>
      </c>
      <c r="L113" s="15" t="str">
        <f t="shared" si="14"/>
        <v>乌鲁木齐兰州</v>
      </c>
      <c r="M113" s="16">
        <f t="shared" si="12"/>
        <v>0</v>
      </c>
      <c r="N113" s="16">
        <f>1-COUNTIF(无法跨线LIST!$J$3:$K$30,L113)</f>
        <v>1</v>
      </c>
      <c r="O113" s="12">
        <f>COUNTIF(需要换向LIST!$J$3:$K$25,线路信息!L113)</f>
        <v>0</v>
      </c>
      <c r="P113" s="12">
        <f t="shared" si="15"/>
        <v>0</v>
      </c>
    </row>
    <row r="114" spans="2:16" ht="15.5" x14ac:dyDescent="0.3">
      <c r="B114" s="11" t="str">
        <f t="shared" si="13"/>
        <v>0芜湖</v>
      </c>
      <c r="C114" s="10">
        <v>0</v>
      </c>
      <c r="D114" s="11" t="s">
        <v>95</v>
      </c>
      <c r="E114" s="11" t="s">
        <v>91</v>
      </c>
      <c r="F114" s="12">
        <v>128</v>
      </c>
      <c r="G114" s="12">
        <v>37</v>
      </c>
      <c r="H114" s="12">
        <v>20.863309352517987</v>
      </c>
      <c r="I114" s="13">
        <v>2.6358211619168759</v>
      </c>
      <c r="J114" s="14" t="str">
        <f>IF(C114=1,VLOOKUP(C114,$C$45:$E$51,3,0),"")</f>
        <v/>
      </c>
      <c r="K114" s="15" t="str">
        <f t="shared" si="9"/>
        <v/>
      </c>
      <c r="L114" s="15" t="str">
        <f t="shared" si="14"/>
        <v>芜湖合肥</v>
      </c>
      <c r="M114" s="16">
        <f t="shared" si="12"/>
        <v>0</v>
      </c>
      <c r="N114" s="16">
        <f>1-COUNTIF(无法跨线LIST!$J$3:$K$30,L114)</f>
        <v>1</v>
      </c>
      <c r="O114" s="12">
        <f>COUNTIF(需要换向LIST!$J$3:$K$25,线路信息!L114)</f>
        <v>0</v>
      </c>
      <c r="P114" s="12">
        <f t="shared" si="15"/>
        <v>0</v>
      </c>
    </row>
    <row r="115" spans="2:16" ht="15.5" x14ac:dyDescent="0.3">
      <c r="B115" s="11" t="str">
        <f t="shared" si="13"/>
        <v>0芜湖</v>
      </c>
      <c r="C115" s="10">
        <v>0</v>
      </c>
      <c r="D115" s="11" t="s">
        <v>95</v>
      </c>
      <c r="E115" s="11" t="s">
        <v>121</v>
      </c>
      <c r="F115" s="12">
        <v>270</v>
      </c>
      <c r="G115" s="12">
        <v>72</v>
      </c>
      <c r="H115" s="12">
        <v>26.258992805755394</v>
      </c>
      <c r="I115" s="13">
        <v>3.670465956959843</v>
      </c>
      <c r="J115" s="14" t="str">
        <f>IF(C115=1,VLOOKUP(C115,$C$40:$E$44,3,0),"")</f>
        <v/>
      </c>
      <c r="K115" s="15" t="str">
        <f t="shared" si="9"/>
        <v/>
      </c>
      <c r="L115" s="15" t="str">
        <f t="shared" si="14"/>
        <v>芜湖杭州</v>
      </c>
      <c r="M115" s="16">
        <f t="shared" si="12"/>
        <v>0</v>
      </c>
      <c r="N115" s="16">
        <f>1-COUNTIF(无法跨线LIST!$J$3:$K$30,L115)</f>
        <v>1</v>
      </c>
      <c r="O115" s="12">
        <f>COUNTIF(需要换向LIST!$J$3:$K$25,线路信息!L115)</f>
        <v>0</v>
      </c>
      <c r="P115" s="12">
        <f t="shared" si="15"/>
        <v>0</v>
      </c>
    </row>
    <row r="116" spans="2:16" ht="15.5" x14ac:dyDescent="0.3">
      <c r="B116" s="11" t="str">
        <f t="shared" si="13"/>
        <v>0芜湖</v>
      </c>
      <c r="C116" s="10">
        <v>0</v>
      </c>
      <c r="D116" s="11" t="s">
        <v>95</v>
      </c>
      <c r="E116" s="11" t="s">
        <v>101</v>
      </c>
      <c r="F116" s="12">
        <v>85</v>
      </c>
      <c r="G116" s="12">
        <v>29</v>
      </c>
      <c r="H116" s="12">
        <v>22.302158273381295</v>
      </c>
      <c r="I116" s="13">
        <v>7.8219862955182533</v>
      </c>
      <c r="J116" s="14" t="str">
        <f>IF(C116=1,VLOOKUP(C116,$C$70:$E$74,3,0),"")</f>
        <v/>
      </c>
      <c r="K116" s="15" t="str">
        <f t="shared" si="9"/>
        <v/>
      </c>
      <c r="L116" s="15" t="str">
        <f t="shared" si="14"/>
        <v>芜湖南京</v>
      </c>
      <c r="M116" s="16">
        <f t="shared" si="12"/>
        <v>0</v>
      </c>
      <c r="N116" s="16">
        <f>1-COUNTIF(无法跨线LIST!$J$3:$K$30,L116)</f>
        <v>1</v>
      </c>
      <c r="O116" s="12">
        <f>COUNTIF(需要换向LIST!$J$3:$K$25,线路信息!L116)</f>
        <v>0</v>
      </c>
      <c r="P116" s="12">
        <f t="shared" si="15"/>
        <v>0</v>
      </c>
    </row>
    <row r="117" spans="2:16" ht="15.5" x14ac:dyDescent="0.3">
      <c r="B117" s="11" t="str">
        <f t="shared" si="13"/>
        <v>0芜湖</v>
      </c>
      <c r="C117" s="10">
        <v>0</v>
      </c>
      <c r="D117" s="11" t="s">
        <v>95</v>
      </c>
      <c r="E117" s="11" t="s">
        <v>90</v>
      </c>
      <c r="F117" s="12">
        <v>201</v>
      </c>
      <c r="G117" s="12">
        <v>73</v>
      </c>
      <c r="H117" s="12">
        <v>20.14388489208633</v>
      </c>
      <c r="I117" s="13">
        <v>0.5186064002497992</v>
      </c>
      <c r="J117" s="14" t="str">
        <f>IF(C117=1,VLOOKUP(C117,$C$3:$E$5,3,0),"")</f>
        <v/>
      </c>
      <c r="K117" s="15" t="str">
        <f t="shared" si="9"/>
        <v/>
      </c>
      <c r="L117" s="15" t="str">
        <f t="shared" si="14"/>
        <v>芜湖安庆</v>
      </c>
      <c r="M117" s="16">
        <f t="shared" si="12"/>
        <v>0</v>
      </c>
      <c r="N117" s="16">
        <f>1-COUNTIF(无法跨线LIST!$J$3:$K$30,L117)</f>
        <v>1</v>
      </c>
      <c r="O117" s="12">
        <f>COUNTIF(需要换向LIST!$J$3:$K$25,线路信息!L117)</f>
        <v>0</v>
      </c>
      <c r="P117" s="12">
        <f t="shared" si="15"/>
        <v>0</v>
      </c>
    </row>
    <row r="118" spans="2:16" ht="15.5" x14ac:dyDescent="0.3">
      <c r="B118" s="11" t="str">
        <f t="shared" si="13"/>
        <v>0武汉</v>
      </c>
      <c r="C118" s="10">
        <v>0</v>
      </c>
      <c r="D118" s="11" t="s">
        <v>134</v>
      </c>
      <c r="E118" s="11" t="s">
        <v>132</v>
      </c>
      <c r="F118" s="12">
        <v>536</v>
      </c>
      <c r="G118" s="12">
        <v>103</v>
      </c>
      <c r="H118" s="12">
        <v>56.474820143884891</v>
      </c>
      <c r="I118" s="13">
        <v>1.3463244574672739</v>
      </c>
      <c r="J118" s="14" t="str">
        <f>IF(C118=1,VLOOKUP(C118,$C$138:$E$141,3,0),"")</f>
        <v/>
      </c>
      <c r="K118" s="15" t="str">
        <f t="shared" si="9"/>
        <v/>
      </c>
      <c r="L118" s="15" t="str">
        <f t="shared" si="14"/>
        <v>武汉郑州</v>
      </c>
      <c r="M118" s="16">
        <f t="shared" si="12"/>
        <v>0</v>
      </c>
      <c r="N118" s="16">
        <f>1-COUNTIF(无法跨线LIST!$J$3:$K$30,L118)</f>
        <v>1</v>
      </c>
      <c r="O118" s="12">
        <f>COUNTIF(需要换向LIST!$J$3:$K$25,线路信息!L118)</f>
        <v>0</v>
      </c>
      <c r="P118" s="12">
        <f t="shared" si="15"/>
        <v>0</v>
      </c>
    </row>
    <row r="119" spans="2:16" ht="15.5" x14ac:dyDescent="0.3">
      <c r="B119" s="11" t="str">
        <f t="shared" si="13"/>
        <v>0武汉</v>
      </c>
      <c r="C119" s="10">
        <v>0</v>
      </c>
      <c r="D119" s="11" t="s">
        <v>134</v>
      </c>
      <c r="E119" s="11" t="s">
        <v>130</v>
      </c>
      <c r="F119" s="12">
        <v>362</v>
      </c>
      <c r="G119" s="12">
        <v>77</v>
      </c>
      <c r="H119" s="12">
        <v>69.7841726618705</v>
      </c>
      <c r="I119" s="13">
        <v>2.3795761419393822</v>
      </c>
      <c r="J119" s="14" t="str">
        <f>IF(C119=1,VLOOKUP(C119,$C$133:$E$137,3,0),"")</f>
        <v/>
      </c>
      <c r="K119" s="15" t="str">
        <f t="shared" si="9"/>
        <v/>
      </c>
      <c r="L119" s="15" t="str">
        <f t="shared" si="14"/>
        <v>武汉长沙</v>
      </c>
      <c r="M119" s="16">
        <f t="shared" si="12"/>
        <v>0</v>
      </c>
      <c r="N119" s="16">
        <f>1-COUNTIF(无法跨线LIST!$J$3:$K$30,L119)</f>
        <v>1</v>
      </c>
      <c r="O119" s="12">
        <f>COUNTIF(需要换向LIST!$J$3:$K$25,线路信息!L119)</f>
        <v>0</v>
      </c>
      <c r="P119" s="12">
        <f t="shared" si="15"/>
        <v>0</v>
      </c>
    </row>
    <row r="120" spans="2:16" ht="15.5" x14ac:dyDescent="0.3">
      <c r="B120" s="11" t="str">
        <f t="shared" si="13"/>
        <v>0武汉</v>
      </c>
      <c r="C120" s="10">
        <v>0</v>
      </c>
      <c r="D120" s="11" t="s">
        <v>134</v>
      </c>
      <c r="E120" s="11" t="s">
        <v>91</v>
      </c>
      <c r="F120" s="12">
        <v>355</v>
      </c>
      <c r="G120" s="12">
        <v>96</v>
      </c>
      <c r="H120" s="12">
        <v>45.68345323741007</v>
      </c>
      <c r="I120" s="13">
        <v>1.3757218760911518</v>
      </c>
      <c r="J120" s="14" t="str">
        <f>IF(C120=1,VLOOKUP(C120,$C$45:$E$51,3,0),"")</f>
        <v/>
      </c>
      <c r="K120" s="15" t="str">
        <f t="shared" si="9"/>
        <v/>
      </c>
      <c r="L120" s="15" t="str">
        <f t="shared" si="14"/>
        <v>武汉合肥</v>
      </c>
      <c r="M120" s="16">
        <f t="shared" si="12"/>
        <v>0</v>
      </c>
      <c r="N120" s="16">
        <f>1-COUNTIF(无法跨线LIST!$J$3:$K$30,L120)</f>
        <v>1</v>
      </c>
      <c r="O120" s="12">
        <f>COUNTIF(需要换向LIST!$J$3:$K$25,线路信息!L120)</f>
        <v>0</v>
      </c>
      <c r="P120" s="12">
        <f t="shared" si="15"/>
        <v>0</v>
      </c>
    </row>
    <row r="121" spans="2:16" ht="15.5" x14ac:dyDescent="0.3">
      <c r="B121" s="11" t="str">
        <f t="shared" si="13"/>
        <v>0武汉</v>
      </c>
      <c r="C121" s="10">
        <v>0</v>
      </c>
      <c r="D121" s="11" t="s">
        <v>134</v>
      </c>
      <c r="E121" s="11" t="s">
        <v>115</v>
      </c>
      <c r="F121" s="12">
        <v>845</v>
      </c>
      <c r="G121" s="12">
        <v>354</v>
      </c>
      <c r="H121" s="12">
        <v>57.194244604316545</v>
      </c>
      <c r="I121" s="13">
        <v>2.0006116200205453</v>
      </c>
      <c r="J121" s="14" t="str">
        <f>IF(C121=1,VLOOKUP(C121,$C$142:$E$144,3,0),"")</f>
        <v/>
      </c>
      <c r="K121" s="15" t="str">
        <f t="shared" si="9"/>
        <v/>
      </c>
      <c r="L121" s="15" t="str">
        <f t="shared" si="14"/>
        <v>武汉重庆</v>
      </c>
      <c r="M121" s="16">
        <f t="shared" si="12"/>
        <v>0</v>
      </c>
      <c r="N121" s="16">
        <f>1-COUNTIF(无法跨线LIST!$J$3:$K$30,L121)</f>
        <v>1</v>
      </c>
      <c r="O121" s="12">
        <f>COUNTIF(需要换向LIST!$J$3:$K$25,线路信息!L121)</f>
        <v>0</v>
      </c>
      <c r="P121" s="12">
        <f t="shared" si="15"/>
        <v>0</v>
      </c>
    </row>
    <row r="122" spans="2:16" ht="15.5" x14ac:dyDescent="0.3">
      <c r="B122" s="11" t="str">
        <f t="shared" si="13"/>
        <v>0武汉</v>
      </c>
      <c r="C122" s="10">
        <v>0</v>
      </c>
      <c r="D122" s="11" t="s">
        <v>134</v>
      </c>
      <c r="E122" s="11" t="s">
        <v>93</v>
      </c>
      <c r="F122" s="12">
        <v>210</v>
      </c>
      <c r="G122" s="12">
        <v>66</v>
      </c>
      <c r="H122" s="12">
        <v>29.496402877697843</v>
      </c>
      <c r="I122" s="13">
        <v>1.0515997354617028</v>
      </c>
      <c r="J122" s="14" t="str">
        <f>IF(C122=1,VLOOKUP(C122,$C$56:$E$58,3,0),"")</f>
        <v/>
      </c>
      <c r="K122" s="15" t="str">
        <f t="shared" si="9"/>
        <v/>
      </c>
      <c r="L122" s="15" t="str">
        <f t="shared" si="14"/>
        <v>武汉九江</v>
      </c>
      <c r="M122" s="16">
        <f t="shared" si="12"/>
        <v>0</v>
      </c>
      <c r="N122" s="16">
        <f>1-COUNTIF(无法跨线LIST!$J$3:$K$30,L122)</f>
        <v>1</v>
      </c>
      <c r="O122" s="12">
        <f>COUNTIF(需要换向LIST!$J$3:$K$25,线路信息!L122)</f>
        <v>0</v>
      </c>
      <c r="P122" s="12">
        <f t="shared" si="15"/>
        <v>0</v>
      </c>
    </row>
    <row r="123" spans="2:16" ht="15.5" x14ac:dyDescent="0.3">
      <c r="B123" s="11" t="str">
        <f t="shared" si="13"/>
        <v>0西安</v>
      </c>
      <c r="C123" s="10">
        <v>0</v>
      </c>
      <c r="D123" s="11" t="s">
        <v>117</v>
      </c>
      <c r="E123" s="11" t="s">
        <v>110</v>
      </c>
      <c r="F123" s="12">
        <v>571</v>
      </c>
      <c r="G123" s="12">
        <v>176</v>
      </c>
      <c r="H123" s="12">
        <v>29.136690647482013</v>
      </c>
      <c r="I123" s="13">
        <v>0.63903501214257563</v>
      </c>
      <c r="J123" s="14" t="str">
        <f>IF(C123=1,VLOOKUP(C123,$C$107:$E$108,3,0),"")</f>
        <v/>
      </c>
      <c r="K123" s="15" t="str">
        <f t="shared" si="9"/>
        <v/>
      </c>
      <c r="L123" s="15" t="str">
        <f t="shared" si="14"/>
        <v>西安太原</v>
      </c>
      <c r="M123" s="16">
        <f t="shared" si="12"/>
        <v>0</v>
      </c>
      <c r="N123" s="16">
        <f>1-COUNTIF(无法跨线LIST!$J$3:$K$30,L123)</f>
        <v>1</v>
      </c>
      <c r="O123" s="12">
        <f>COUNTIF(需要换向LIST!$J$3:$K$25,线路信息!L123)</f>
        <v>0</v>
      </c>
      <c r="P123" s="12">
        <f t="shared" si="15"/>
        <v>0</v>
      </c>
    </row>
    <row r="124" spans="2:16" ht="15.5" x14ac:dyDescent="0.3">
      <c r="B124" s="11" t="str">
        <f t="shared" si="13"/>
        <v>0西安</v>
      </c>
      <c r="C124" s="10">
        <v>0</v>
      </c>
      <c r="D124" s="11" t="s">
        <v>117</v>
      </c>
      <c r="E124" s="11" t="s">
        <v>111</v>
      </c>
      <c r="F124" s="12">
        <v>658</v>
      </c>
      <c r="G124" s="12">
        <v>188</v>
      </c>
      <c r="H124" s="12">
        <v>61.510791366906474</v>
      </c>
      <c r="I124" s="13">
        <v>2.3624665586541385</v>
      </c>
      <c r="J124" s="14" t="str">
        <f>IF(C124=1,VLOOKUP(C124,$C$15:$E$17,3,0),"")</f>
        <v/>
      </c>
      <c r="K124" s="15" t="str">
        <f t="shared" si="9"/>
        <v/>
      </c>
      <c r="L124" s="15" t="str">
        <f t="shared" si="14"/>
        <v>西安成都</v>
      </c>
      <c r="M124" s="16">
        <f t="shared" si="12"/>
        <v>0</v>
      </c>
      <c r="N124" s="16">
        <f>1-COUNTIF(无法跨线LIST!$J$3:$K$30,L124)</f>
        <v>1</v>
      </c>
      <c r="O124" s="12">
        <f>COUNTIF(需要换向LIST!$J$3:$K$25,线路信息!L124)</f>
        <v>0</v>
      </c>
      <c r="P124" s="12">
        <f t="shared" si="15"/>
        <v>0</v>
      </c>
    </row>
    <row r="125" spans="2:16" ht="15.5" x14ac:dyDescent="0.3">
      <c r="B125" s="11" t="str">
        <f t="shared" si="13"/>
        <v>0西安</v>
      </c>
      <c r="C125" s="10">
        <v>0</v>
      </c>
      <c r="D125" s="11" t="s">
        <v>117</v>
      </c>
      <c r="E125" s="11" t="s">
        <v>132</v>
      </c>
      <c r="F125" s="12">
        <v>523</v>
      </c>
      <c r="G125" s="12">
        <v>107</v>
      </c>
      <c r="H125" s="12">
        <v>69.7841726618705</v>
      </c>
      <c r="I125" s="13">
        <v>1.2351580946695491</v>
      </c>
      <c r="J125" s="14" t="str">
        <f>IF(C125=1,VLOOKUP(C125,$C$138:$E$141,3,0),"")</f>
        <v/>
      </c>
      <c r="K125" s="15" t="str">
        <f t="shared" si="9"/>
        <v/>
      </c>
      <c r="L125" s="15" t="str">
        <f t="shared" si="14"/>
        <v>西安郑州</v>
      </c>
      <c r="M125" s="16">
        <f t="shared" si="12"/>
        <v>0</v>
      </c>
      <c r="N125" s="16">
        <f>1-COUNTIF(无法跨线LIST!$J$3:$K$30,L125)</f>
        <v>1</v>
      </c>
      <c r="O125" s="12">
        <f>COUNTIF(需要换向LIST!$J$3:$K$25,线路信息!L125)</f>
        <v>0</v>
      </c>
      <c r="P125" s="12">
        <f t="shared" si="15"/>
        <v>0</v>
      </c>
    </row>
    <row r="126" spans="2:16" ht="15.5" x14ac:dyDescent="0.3">
      <c r="B126" s="11" t="str">
        <f t="shared" si="13"/>
        <v>0西安</v>
      </c>
      <c r="C126" s="10">
        <v>0</v>
      </c>
      <c r="D126" s="11" t="s">
        <v>117</v>
      </c>
      <c r="E126" s="11" t="s">
        <v>135</v>
      </c>
      <c r="F126" s="12">
        <v>568</v>
      </c>
      <c r="G126" s="12">
        <v>148</v>
      </c>
      <c r="H126" s="12">
        <v>39.928057553956833</v>
      </c>
      <c r="I126" s="13">
        <v>0.53483238019540214</v>
      </c>
      <c r="J126" s="14" t="str">
        <f>IF(C126=1,VLOOKUP(C126,$C$60:$E$61,3,0),"")</f>
        <v/>
      </c>
      <c r="K126" s="15" t="str">
        <f t="shared" si="9"/>
        <v/>
      </c>
      <c r="L126" s="15" t="str">
        <f t="shared" si="14"/>
        <v>西安兰州</v>
      </c>
      <c r="M126" s="16">
        <f t="shared" si="12"/>
        <v>0</v>
      </c>
      <c r="N126" s="16">
        <f>1-COUNTIF(无法跨线LIST!$J$3:$K$30,L126)</f>
        <v>1</v>
      </c>
      <c r="O126" s="12">
        <f>COUNTIF(需要换向LIST!$J$3:$K$25,线路信息!L126)</f>
        <v>0</v>
      </c>
      <c r="P126" s="12">
        <f t="shared" si="15"/>
        <v>0</v>
      </c>
    </row>
    <row r="127" spans="2:16" ht="15.5" x14ac:dyDescent="0.3">
      <c r="B127" s="11" t="str">
        <f t="shared" si="13"/>
        <v>0徐州</v>
      </c>
      <c r="C127" s="10">
        <v>0</v>
      </c>
      <c r="D127" s="11" t="s">
        <v>99</v>
      </c>
      <c r="E127" s="11" t="s">
        <v>104</v>
      </c>
      <c r="F127" s="12">
        <v>286</v>
      </c>
      <c r="G127" s="12">
        <v>56</v>
      </c>
      <c r="H127" s="12">
        <v>99.280575539568346</v>
      </c>
      <c r="I127" s="13">
        <v>1.6981971196727519</v>
      </c>
      <c r="J127" s="14" t="str">
        <f>IF(C127=1,VLOOKUP(C127,$C$52:$E$55,3,0),"")</f>
        <v/>
      </c>
      <c r="K127" s="15" t="str">
        <f t="shared" si="9"/>
        <v/>
      </c>
      <c r="L127" s="15" t="str">
        <f t="shared" si="14"/>
        <v>徐州济南</v>
      </c>
      <c r="M127" s="16">
        <f t="shared" si="12"/>
        <v>0</v>
      </c>
      <c r="N127" s="16">
        <f>1-COUNTIF(无法跨线LIST!$J$3:$K$30,L127)</f>
        <v>1</v>
      </c>
      <c r="O127" s="12">
        <f>COUNTIF(需要换向LIST!$J$3:$K$25,线路信息!L127)</f>
        <v>0</v>
      </c>
      <c r="P127" s="12">
        <f t="shared" si="15"/>
        <v>0</v>
      </c>
    </row>
    <row r="128" spans="2:16" ht="15.5" x14ac:dyDescent="0.3">
      <c r="B128" s="11" t="str">
        <f t="shared" si="13"/>
        <v>0徐州</v>
      </c>
      <c r="C128" s="10">
        <v>0</v>
      </c>
      <c r="D128" s="11" t="s">
        <v>99</v>
      </c>
      <c r="E128" s="11" t="s">
        <v>97</v>
      </c>
      <c r="F128" s="12">
        <v>156</v>
      </c>
      <c r="G128" s="12">
        <v>33</v>
      </c>
      <c r="H128" s="12">
        <v>100</v>
      </c>
      <c r="I128" s="13">
        <v>0.69241807351970086</v>
      </c>
      <c r="J128" s="14" t="str">
        <f>IF(C128=1,VLOOKUP(C128,$C$6:$E$8,3,0),"")</f>
        <v/>
      </c>
      <c r="K128" s="15" t="str">
        <f t="shared" si="9"/>
        <v/>
      </c>
      <c r="L128" s="15" t="str">
        <f t="shared" si="14"/>
        <v>徐州蚌埠</v>
      </c>
      <c r="M128" s="16">
        <f t="shared" si="12"/>
        <v>0</v>
      </c>
      <c r="N128" s="16">
        <f>1-COUNTIF(无法跨线LIST!$J$3:$K$30,L128)</f>
        <v>1</v>
      </c>
      <c r="O128" s="12">
        <f>COUNTIF(需要换向LIST!$J$3:$K$25,线路信息!L128)</f>
        <v>0</v>
      </c>
      <c r="P128" s="12">
        <f t="shared" si="15"/>
        <v>0</v>
      </c>
    </row>
    <row r="129" spans="2:16" ht="15.5" x14ac:dyDescent="0.3">
      <c r="B129" s="11" t="str">
        <f t="shared" si="13"/>
        <v>0徐州</v>
      </c>
      <c r="C129" s="10">
        <v>0</v>
      </c>
      <c r="D129" s="11" t="s">
        <v>99</v>
      </c>
      <c r="E129" s="11" t="s">
        <v>126</v>
      </c>
      <c r="F129" s="12">
        <v>170</v>
      </c>
      <c r="G129" s="12">
        <v>44</v>
      </c>
      <c r="H129" s="12">
        <v>36.330935251798564</v>
      </c>
      <c r="I129" s="13">
        <v>0.61518168939467921</v>
      </c>
      <c r="J129" s="14" t="str">
        <f>IF(C129=1,VLOOKUP(C129,$C$86:$E$88,3,0),"")</f>
        <v/>
      </c>
      <c r="K129" s="15" t="str">
        <f t="shared" si="9"/>
        <v/>
      </c>
      <c r="L129" s="15" t="str">
        <f t="shared" si="14"/>
        <v>徐州商丘</v>
      </c>
      <c r="M129" s="16">
        <f t="shared" si="12"/>
        <v>0</v>
      </c>
      <c r="N129" s="16">
        <f>1-COUNTIF(无法跨线LIST!$J$3:$K$30,L129)</f>
        <v>1</v>
      </c>
      <c r="O129" s="12">
        <f>COUNTIF(需要换向LIST!$J$3:$K$25,线路信息!L129)</f>
        <v>0</v>
      </c>
      <c r="P129" s="12">
        <f t="shared" si="15"/>
        <v>0</v>
      </c>
    </row>
    <row r="130" spans="2:16" ht="15.5" x14ac:dyDescent="0.3">
      <c r="B130" s="11" t="str">
        <f t="shared" si="13"/>
        <v>0徐州</v>
      </c>
      <c r="C130" s="10">
        <v>0</v>
      </c>
      <c r="D130" s="11" t="s">
        <v>99</v>
      </c>
      <c r="E130" s="11" t="s">
        <v>116</v>
      </c>
      <c r="F130" s="12">
        <v>185</v>
      </c>
      <c r="G130" s="12">
        <v>46</v>
      </c>
      <c r="H130" s="12">
        <v>6.1151079136690649</v>
      </c>
      <c r="I130" s="13">
        <v>0.81780010238545564</v>
      </c>
      <c r="J130" s="14" t="str">
        <f>IF(C130=1,VLOOKUP(C130,$C$62:$E$64,3,0),"")</f>
        <v/>
      </c>
      <c r="K130" s="15" t="str">
        <f t="shared" si="9"/>
        <v/>
      </c>
      <c r="L130" s="15" t="str">
        <f t="shared" si="14"/>
        <v>徐州连云港</v>
      </c>
      <c r="M130" s="16">
        <f t="shared" si="12"/>
        <v>0</v>
      </c>
      <c r="N130" s="16">
        <f>1-COUNTIF(无法跨线LIST!$J$3:$K$30,L130)</f>
        <v>1</v>
      </c>
      <c r="O130" s="12">
        <f>COUNTIF(需要换向LIST!$J$3:$K$25,线路信息!L130)</f>
        <v>0</v>
      </c>
      <c r="P130" s="12">
        <f t="shared" si="15"/>
        <v>0</v>
      </c>
    </row>
    <row r="131" spans="2:16" ht="15.5" x14ac:dyDescent="0.3">
      <c r="B131" s="11" t="str">
        <f t="shared" ref="B131:B144" si="16">CONCATENATE(C131,D131)</f>
        <v>0长春</v>
      </c>
      <c r="C131" s="10">
        <v>0</v>
      </c>
      <c r="D131" s="11" t="s">
        <v>94</v>
      </c>
      <c r="E131" s="11" t="s">
        <v>92</v>
      </c>
      <c r="F131" s="12">
        <v>240</v>
      </c>
      <c r="G131" s="12">
        <v>54</v>
      </c>
      <c r="H131" s="12">
        <v>29.85611510791367</v>
      </c>
      <c r="I131" s="13">
        <v>1.6182808144252563</v>
      </c>
      <c r="J131" s="14" t="str">
        <f>IF(C131=1,VLOOKUP(C131,$C$39:$E$39,3,0),"")</f>
        <v/>
      </c>
      <c r="K131" s="15" t="str">
        <f t="shared" ref="K131:K144" si="17">IFERROR(J131,"")</f>
        <v/>
      </c>
      <c r="L131" s="15" t="str">
        <f t="shared" ref="L131:L144" si="18">CONCATENATE(D131,E131,K131)</f>
        <v>长春哈尔滨</v>
      </c>
      <c r="M131" s="16">
        <f t="shared" si="12"/>
        <v>0</v>
      </c>
      <c r="N131" s="16">
        <f>1-COUNTIF(无法跨线LIST!$J$3:$K$30,L131)</f>
        <v>1</v>
      </c>
      <c r="O131" s="12">
        <f>COUNTIF(需要换向LIST!$J$3:$K$25,线路信息!L131)</f>
        <v>0</v>
      </c>
      <c r="P131" s="12">
        <f t="shared" ref="P131:P144" si="19">M131*(20*O131+2*(1-O131))</f>
        <v>0</v>
      </c>
    </row>
    <row r="132" spans="2:16" ht="15.5" x14ac:dyDescent="0.3">
      <c r="B132" s="11" t="str">
        <f t="shared" si="16"/>
        <v>0长春</v>
      </c>
      <c r="C132" s="10">
        <v>0</v>
      </c>
      <c r="D132" s="11" t="s">
        <v>94</v>
      </c>
      <c r="E132" s="11" t="s">
        <v>96</v>
      </c>
      <c r="F132" s="12">
        <v>298</v>
      </c>
      <c r="G132" s="12">
        <v>64</v>
      </c>
      <c r="H132" s="12">
        <v>50</v>
      </c>
      <c r="I132" s="13">
        <v>1.7487676504614429</v>
      </c>
      <c r="J132" s="14" t="str">
        <f>IF(C132=1,VLOOKUP(C132,$C$99:$E$102,3,0),"")</f>
        <v/>
      </c>
      <c r="K132" s="15" t="str">
        <f t="shared" si="17"/>
        <v/>
      </c>
      <c r="L132" s="15" t="str">
        <f t="shared" si="18"/>
        <v>长春沈阳</v>
      </c>
      <c r="M132" s="16">
        <f t="shared" ref="M132:M144" si="20">IF(K132="",0,1)</f>
        <v>0</v>
      </c>
      <c r="N132" s="16">
        <f>1-COUNTIF(无法跨线LIST!$J$3:$K$30,L132)</f>
        <v>1</v>
      </c>
      <c r="O132" s="12">
        <f>COUNTIF(需要换向LIST!$J$3:$K$25,线路信息!L132)</f>
        <v>0</v>
      </c>
      <c r="P132" s="12">
        <f t="shared" si="19"/>
        <v>0</v>
      </c>
    </row>
    <row r="133" spans="2:16" ht="15.5" x14ac:dyDescent="0.3">
      <c r="B133" s="11" t="str">
        <f t="shared" si="16"/>
        <v>0长沙</v>
      </c>
      <c r="C133" s="10">
        <v>0</v>
      </c>
      <c r="D133" s="11" t="s">
        <v>130</v>
      </c>
      <c r="E133" s="11" t="s">
        <v>108</v>
      </c>
      <c r="F133" s="12">
        <v>342</v>
      </c>
      <c r="G133" s="12">
        <v>78</v>
      </c>
      <c r="H133" s="12">
        <v>44.964028776978417</v>
      </c>
      <c r="I133" s="13">
        <v>1.2498205102879081</v>
      </c>
      <c r="J133" s="14" t="str">
        <f>IF(C133=1,VLOOKUP(C133,$C$65:$E$69,3,0),"")</f>
        <v/>
      </c>
      <c r="K133" s="15" t="str">
        <f t="shared" si="17"/>
        <v/>
      </c>
      <c r="L133" s="15" t="str">
        <f t="shared" si="18"/>
        <v>长沙南昌</v>
      </c>
      <c r="M133" s="16">
        <f t="shared" si="20"/>
        <v>0</v>
      </c>
      <c r="N133" s="16">
        <f>1-COUNTIF(无法跨线LIST!$J$3:$K$30,L133)</f>
        <v>1</v>
      </c>
      <c r="O133" s="12">
        <f>COUNTIF(需要换向LIST!$J$3:$K$25,线路信息!L133)</f>
        <v>0</v>
      </c>
      <c r="P133" s="12">
        <f t="shared" si="19"/>
        <v>0</v>
      </c>
    </row>
    <row r="134" spans="2:16" ht="15.5" x14ac:dyDescent="0.3">
      <c r="B134" s="11" t="str">
        <f t="shared" si="16"/>
        <v>0长沙</v>
      </c>
      <c r="C134" s="10">
        <v>0</v>
      </c>
      <c r="D134" s="11" t="s">
        <v>130</v>
      </c>
      <c r="E134" s="11" t="s">
        <v>112</v>
      </c>
      <c r="F134" s="12">
        <v>706</v>
      </c>
      <c r="G134" s="12">
        <v>175</v>
      </c>
      <c r="H134" s="12">
        <v>54.676258992805757</v>
      </c>
      <c r="I134" s="13">
        <v>0.35214520383156878</v>
      </c>
      <c r="J134" s="14" t="str">
        <f>IF(C134=1,VLOOKUP(C134,$C$30:$E$34,3,0),"")</f>
        <v/>
      </c>
      <c r="K134" s="15" t="str">
        <f t="shared" si="17"/>
        <v/>
      </c>
      <c r="L134" s="15" t="str">
        <f t="shared" si="18"/>
        <v>长沙贵阳</v>
      </c>
      <c r="M134" s="16">
        <f t="shared" si="20"/>
        <v>0</v>
      </c>
      <c r="N134" s="16">
        <f>1-COUNTIF(无法跨线LIST!$J$3:$K$30,L134)</f>
        <v>1</v>
      </c>
      <c r="O134" s="12">
        <f>COUNTIF(需要换向LIST!$J$3:$K$25,线路信息!L134)</f>
        <v>0</v>
      </c>
      <c r="P134" s="12">
        <f t="shared" si="19"/>
        <v>0</v>
      </c>
    </row>
    <row r="135" spans="2:16" ht="15.5" x14ac:dyDescent="0.3">
      <c r="B135" s="11" t="str">
        <f t="shared" si="16"/>
        <v>0长沙</v>
      </c>
      <c r="C135" s="10">
        <v>0</v>
      </c>
      <c r="D135" s="11" t="s">
        <v>130</v>
      </c>
      <c r="E135" s="11" t="s">
        <v>134</v>
      </c>
      <c r="F135" s="12">
        <v>362</v>
      </c>
      <c r="G135" s="12">
        <v>77</v>
      </c>
      <c r="H135" s="12">
        <v>69.7841726618705</v>
      </c>
      <c r="I135" s="13">
        <v>3.7286141885153574</v>
      </c>
      <c r="J135" s="14" t="str">
        <f>IF(C135=1,VLOOKUP(C135,$C$118:$E$122,3,0),"")</f>
        <v/>
      </c>
      <c r="K135" s="15" t="str">
        <f t="shared" si="17"/>
        <v/>
      </c>
      <c r="L135" s="15" t="str">
        <f t="shared" si="18"/>
        <v>长沙武汉</v>
      </c>
      <c r="M135" s="16">
        <f t="shared" si="20"/>
        <v>0</v>
      </c>
      <c r="N135" s="16">
        <f>1-COUNTIF(无法跨线LIST!$J$3:$K$30,L135)</f>
        <v>1</v>
      </c>
      <c r="O135" s="12">
        <f>COUNTIF(需要换向LIST!$J$3:$K$25,线路信息!L135)</f>
        <v>0</v>
      </c>
      <c r="P135" s="12">
        <f t="shared" si="19"/>
        <v>0</v>
      </c>
    </row>
    <row r="136" spans="2:16" ht="15.5" x14ac:dyDescent="0.3">
      <c r="B136" s="11" t="str">
        <f t="shared" si="16"/>
        <v>0长沙</v>
      </c>
      <c r="C136" s="10">
        <v>0</v>
      </c>
      <c r="D136" s="11" t="s">
        <v>130</v>
      </c>
      <c r="E136" s="11" t="s">
        <v>128</v>
      </c>
      <c r="F136" s="12">
        <v>707</v>
      </c>
      <c r="G136" s="12">
        <v>140</v>
      </c>
      <c r="H136" s="12">
        <v>88.129496402877692</v>
      </c>
      <c r="I136" s="13">
        <v>1.9672328955944369</v>
      </c>
      <c r="J136" s="14" t="str">
        <f>IF(C136=1,VLOOKUP(C136,$C$26:$E$29,3,0),"")</f>
        <v/>
      </c>
      <c r="K136" s="15" t="str">
        <f t="shared" si="17"/>
        <v/>
      </c>
      <c r="L136" s="15" t="str">
        <f t="shared" si="18"/>
        <v>长沙广州</v>
      </c>
      <c r="M136" s="16">
        <f t="shared" si="20"/>
        <v>0</v>
      </c>
      <c r="N136" s="16">
        <f>1-COUNTIF(无法跨线LIST!$J$3:$K$30,L136)</f>
        <v>1</v>
      </c>
      <c r="O136" s="12">
        <f>COUNTIF(需要换向LIST!$J$3:$K$25,线路信息!L136)</f>
        <v>0</v>
      </c>
      <c r="P136" s="12">
        <f t="shared" si="19"/>
        <v>0</v>
      </c>
    </row>
    <row r="137" spans="2:16" ht="15.5" x14ac:dyDescent="0.3">
      <c r="B137" s="11" t="str">
        <f t="shared" si="16"/>
        <v>0长沙</v>
      </c>
      <c r="C137" s="10">
        <v>0</v>
      </c>
      <c r="D137" s="11" t="s">
        <v>130</v>
      </c>
      <c r="E137" s="11" t="s">
        <v>129</v>
      </c>
      <c r="F137" s="12">
        <v>511</v>
      </c>
      <c r="G137" s="12">
        <v>161</v>
      </c>
      <c r="H137" s="12">
        <v>6.1151079136690649</v>
      </c>
      <c r="I137" s="13">
        <v>0.49230318097362635</v>
      </c>
      <c r="J137" s="14" t="str">
        <f>IF(C137=1,VLOOKUP(C137,$C$35:$E$38,3,0),"")</f>
        <v/>
      </c>
      <c r="K137" s="15" t="str">
        <f t="shared" si="17"/>
        <v/>
      </c>
      <c r="L137" s="15" t="str">
        <f t="shared" si="18"/>
        <v>长沙桂林</v>
      </c>
      <c r="M137" s="16">
        <f t="shared" si="20"/>
        <v>0</v>
      </c>
      <c r="N137" s="16">
        <f>1-COUNTIF(无法跨线LIST!$J$3:$K$30,L137)</f>
        <v>1</v>
      </c>
      <c r="O137" s="12">
        <f>COUNTIF(需要换向LIST!$J$3:$K$25,线路信息!L137)</f>
        <v>0</v>
      </c>
      <c r="P137" s="12">
        <f t="shared" si="19"/>
        <v>0</v>
      </c>
    </row>
    <row r="138" spans="2:16" ht="15.5" x14ac:dyDescent="0.3">
      <c r="B138" s="11" t="str">
        <f t="shared" si="16"/>
        <v>0郑州</v>
      </c>
      <c r="C138" s="10">
        <v>0</v>
      </c>
      <c r="D138" s="11" t="s">
        <v>132</v>
      </c>
      <c r="E138" s="11" t="s">
        <v>105</v>
      </c>
      <c r="F138" s="12">
        <v>412</v>
      </c>
      <c r="G138" s="12">
        <v>81</v>
      </c>
      <c r="H138" s="12">
        <v>74.460431654676256</v>
      </c>
      <c r="I138" s="13">
        <v>0.77236610521274229</v>
      </c>
      <c r="J138" s="14" t="str">
        <f>IF(C138=1,VLOOKUP(C138,$C$103:$E$106,3,0),"")</f>
        <v/>
      </c>
      <c r="K138" s="15" t="str">
        <f t="shared" si="17"/>
        <v/>
      </c>
      <c r="L138" s="15" t="str">
        <f t="shared" si="18"/>
        <v>郑州石家庄</v>
      </c>
      <c r="M138" s="16">
        <f t="shared" si="20"/>
        <v>0</v>
      </c>
      <c r="N138" s="16">
        <f>1-COUNTIF(无法跨线LIST!$J$3:$K$30,L138)</f>
        <v>1</v>
      </c>
      <c r="O138" s="12">
        <f>COUNTIF(需要换向LIST!$J$3:$K$25,线路信息!L138)</f>
        <v>0</v>
      </c>
      <c r="P138" s="12">
        <f t="shared" si="19"/>
        <v>0</v>
      </c>
    </row>
    <row r="139" spans="2:16" ht="15.5" x14ac:dyDescent="0.3">
      <c r="B139" s="11" t="str">
        <f t="shared" si="16"/>
        <v>0郑州</v>
      </c>
      <c r="C139" s="10">
        <v>0</v>
      </c>
      <c r="D139" s="11" t="s">
        <v>132</v>
      </c>
      <c r="E139" s="11" t="s">
        <v>134</v>
      </c>
      <c r="F139" s="12">
        <v>536</v>
      </c>
      <c r="G139" s="12">
        <v>103</v>
      </c>
      <c r="H139" s="12">
        <v>56.474820143884891</v>
      </c>
      <c r="I139" s="13">
        <v>2.8215834436944403</v>
      </c>
      <c r="J139" s="14" t="str">
        <f>IF(C139=1,VLOOKUP(C139,$C$118:$E$122,3,0),"")</f>
        <v/>
      </c>
      <c r="K139" s="15" t="str">
        <f t="shared" si="17"/>
        <v/>
      </c>
      <c r="L139" s="15" t="str">
        <f t="shared" si="18"/>
        <v>郑州武汉</v>
      </c>
      <c r="M139" s="16">
        <f t="shared" si="20"/>
        <v>0</v>
      </c>
      <c r="N139" s="16">
        <f>1-COUNTIF(无法跨线LIST!$J$3:$K$30,L139)</f>
        <v>1</v>
      </c>
      <c r="O139" s="12">
        <f>COUNTIF(需要换向LIST!$J$3:$K$25,线路信息!L139)</f>
        <v>0</v>
      </c>
      <c r="P139" s="12">
        <f t="shared" si="19"/>
        <v>0</v>
      </c>
    </row>
    <row r="140" spans="2:16" ht="15.5" x14ac:dyDescent="0.3">
      <c r="B140" s="11" t="str">
        <f t="shared" si="16"/>
        <v>0郑州</v>
      </c>
      <c r="C140" s="10">
        <v>0</v>
      </c>
      <c r="D140" s="11" t="s">
        <v>132</v>
      </c>
      <c r="E140" s="11" t="s">
        <v>126</v>
      </c>
      <c r="F140" s="12">
        <v>190</v>
      </c>
      <c r="G140" s="12">
        <v>49</v>
      </c>
      <c r="H140" s="12">
        <v>47.122302158273378</v>
      </c>
      <c r="I140" s="13">
        <v>0.66885921750985078</v>
      </c>
      <c r="J140" s="14" t="str">
        <f>IF(C140=1,VLOOKUP(C140,$C$86:$E$88,3,0),"")</f>
        <v/>
      </c>
      <c r="K140" s="15" t="str">
        <f t="shared" si="17"/>
        <v/>
      </c>
      <c r="L140" s="15" t="str">
        <f t="shared" si="18"/>
        <v>郑州商丘</v>
      </c>
      <c r="M140" s="16">
        <f t="shared" si="20"/>
        <v>0</v>
      </c>
      <c r="N140" s="16">
        <f>1-COUNTIF(无法跨线LIST!$J$3:$K$30,L140)</f>
        <v>1</v>
      </c>
      <c r="O140" s="12">
        <f>COUNTIF(需要换向LIST!$J$3:$K$25,线路信息!L140)</f>
        <v>0</v>
      </c>
      <c r="P140" s="12">
        <f t="shared" si="19"/>
        <v>0</v>
      </c>
    </row>
    <row r="141" spans="2:16" ht="15.5" x14ac:dyDescent="0.3">
      <c r="B141" s="11" t="str">
        <f t="shared" si="16"/>
        <v>0郑州</v>
      </c>
      <c r="C141" s="10">
        <v>0</v>
      </c>
      <c r="D141" s="11" t="s">
        <v>132</v>
      </c>
      <c r="E141" s="11" t="s">
        <v>117</v>
      </c>
      <c r="F141" s="12">
        <v>523</v>
      </c>
      <c r="G141" s="12">
        <v>107</v>
      </c>
      <c r="H141" s="12">
        <v>69.7841726618705</v>
      </c>
      <c r="I141" s="13">
        <v>1.9664127455452083</v>
      </c>
      <c r="J141" s="14" t="str">
        <f>IF(C141=1,VLOOKUP(C141,$C$123:$E$126,3,0),"")</f>
        <v/>
      </c>
      <c r="K141" s="15" t="str">
        <f t="shared" si="17"/>
        <v/>
      </c>
      <c r="L141" s="15" t="str">
        <f t="shared" si="18"/>
        <v>郑州西安</v>
      </c>
      <c r="M141" s="16">
        <f t="shared" si="20"/>
        <v>0</v>
      </c>
      <c r="N141" s="16">
        <f>1-COUNTIF(无法跨线LIST!$J$3:$K$30,L141)</f>
        <v>1</v>
      </c>
      <c r="O141" s="12">
        <f>COUNTIF(需要换向LIST!$J$3:$K$25,线路信息!L141)</f>
        <v>0</v>
      </c>
      <c r="P141" s="12">
        <f t="shared" si="19"/>
        <v>0</v>
      </c>
    </row>
    <row r="142" spans="2:16" ht="15.5" x14ac:dyDescent="0.3">
      <c r="B142" s="11" t="str">
        <f t="shared" si="16"/>
        <v>0重庆</v>
      </c>
      <c r="C142" s="10">
        <v>0</v>
      </c>
      <c r="D142" s="11" t="s">
        <v>115</v>
      </c>
      <c r="E142" s="11" t="s">
        <v>111</v>
      </c>
      <c r="F142" s="12">
        <v>302</v>
      </c>
      <c r="G142" s="12">
        <v>77</v>
      </c>
      <c r="H142" s="12">
        <v>55.39568345323741</v>
      </c>
      <c r="I142" s="13">
        <v>7.8180136869690964</v>
      </c>
      <c r="J142" s="14" t="str">
        <f>IF(C142=1,VLOOKUP(C142,$C$15:$E$17,3,0),"")</f>
        <v/>
      </c>
      <c r="K142" s="15" t="str">
        <f t="shared" si="17"/>
        <v/>
      </c>
      <c r="L142" s="15" t="str">
        <f t="shared" si="18"/>
        <v>重庆成都</v>
      </c>
      <c r="M142" s="16">
        <f t="shared" si="20"/>
        <v>0</v>
      </c>
      <c r="N142" s="16">
        <f>1-COUNTIF(无法跨线LIST!$J$3:$K$30,L142)</f>
        <v>1</v>
      </c>
      <c r="O142" s="12">
        <f>COUNTIF(需要换向LIST!$J$3:$K$25,线路信息!L142)</f>
        <v>0</v>
      </c>
      <c r="P142" s="12">
        <f t="shared" si="19"/>
        <v>0</v>
      </c>
    </row>
    <row r="143" spans="2:16" ht="15.5" x14ac:dyDescent="0.3">
      <c r="B143" s="11" t="str">
        <f t="shared" si="16"/>
        <v>0重庆</v>
      </c>
      <c r="C143" s="10">
        <v>0</v>
      </c>
      <c r="D143" s="11" t="s">
        <v>115</v>
      </c>
      <c r="E143" s="11" t="s">
        <v>134</v>
      </c>
      <c r="F143" s="12">
        <v>845</v>
      </c>
      <c r="G143" s="12">
        <v>354</v>
      </c>
      <c r="H143" s="12">
        <v>57.194244604316545</v>
      </c>
      <c r="I143" s="13">
        <v>2.1552302382815882</v>
      </c>
      <c r="J143" s="14" t="str">
        <f>IF(C143=1,VLOOKUP(C143,$C$118:$E$122,3,0),"")</f>
        <v/>
      </c>
      <c r="K143" s="15" t="str">
        <f t="shared" si="17"/>
        <v/>
      </c>
      <c r="L143" s="15" t="str">
        <f t="shared" si="18"/>
        <v>重庆武汉</v>
      </c>
      <c r="M143" s="16">
        <f t="shared" si="20"/>
        <v>0</v>
      </c>
      <c r="N143" s="16">
        <f>1-COUNTIF(无法跨线LIST!$J$3:$K$30,L143)</f>
        <v>1</v>
      </c>
      <c r="O143" s="12">
        <f>COUNTIF(需要换向LIST!$J$3:$K$25,线路信息!L143)</f>
        <v>0</v>
      </c>
      <c r="P143" s="12">
        <f t="shared" si="19"/>
        <v>0</v>
      </c>
    </row>
    <row r="144" spans="2:16" ht="15.5" x14ac:dyDescent="0.3">
      <c r="B144" s="11" t="str">
        <f t="shared" si="16"/>
        <v>0重庆</v>
      </c>
      <c r="C144" s="10">
        <v>0</v>
      </c>
      <c r="D144" s="11" t="s">
        <v>115</v>
      </c>
      <c r="E144" s="11" t="s">
        <v>112</v>
      </c>
      <c r="F144" s="12">
        <v>347</v>
      </c>
      <c r="G144" s="12">
        <v>122</v>
      </c>
      <c r="H144" s="12">
        <v>36.690647482014391</v>
      </c>
      <c r="I144" s="13">
        <v>1.17841524377306</v>
      </c>
      <c r="J144" s="14" t="str">
        <f>IF(C144=1,VLOOKUP(C144,$C$30:$E$34,3,0),"")</f>
        <v/>
      </c>
      <c r="K144" s="15" t="str">
        <f t="shared" si="17"/>
        <v/>
      </c>
      <c r="L144" s="15" t="str">
        <f t="shared" si="18"/>
        <v>重庆贵阳</v>
      </c>
      <c r="M144" s="16">
        <f t="shared" si="20"/>
        <v>0</v>
      </c>
      <c r="N144" s="16">
        <f>1-COUNTIF(无法跨线LIST!$J$3:$K$30,L144)</f>
        <v>1</v>
      </c>
      <c r="O144" s="12">
        <f>COUNTIF(需要换向LIST!$J$3:$K$25,线路信息!L144)</f>
        <v>0</v>
      </c>
      <c r="P144" s="12">
        <f t="shared" si="19"/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F882-1A79-4C47-BCB8-E3D2796B97EA}">
  <dimension ref="B2:K30"/>
  <sheetViews>
    <sheetView showGridLines="0" workbookViewId="0">
      <selection activeCell="G16" sqref="G16"/>
    </sheetView>
  </sheetViews>
  <sheetFormatPr defaultRowHeight="15.5" x14ac:dyDescent="0.3"/>
  <cols>
    <col min="1" max="1" width="3.6640625" style="3" customWidth="1"/>
    <col min="2" max="2" width="8.6640625" style="3"/>
    <col min="3" max="6" width="12.9140625" style="3" bestFit="1" customWidth="1"/>
    <col min="7" max="9" width="8.6640625" style="3"/>
    <col min="10" max="11" width="14.33203125" style="3" bestFit="1" customWidth="1"/>
    <col min="12" max="16384" width="8.6640625" style="3"/>
  </cols>
  <sheetData>
    <row r="2" spans="2:11" x14ac:dyDescent="0.3">
      <c r="B2" s="19" t="s">
        <v>45</v>
      </c>
      <c r="C2" s="19" t="s">
        <v>46</v>
      </c>
      <c r="D2" s="19" t="s">
        <v>47</v>
      </c>
      <c r="E2" s="19" t="s">
        <v>48</v>
      </c>
      <c r="F2" s="19" t="s">
        <v>49</v>
      </c>
      <c r="G2" s="19" t="s">
        <v>50</v>
      </c>
      <c r="H2" s="19" t="s">
        <v>51</v>
      </c>
      <c r="I2" s="19" t="s">
        <v>52</v>
      </c>
      <c r="J2" s="39" t="s">
        <v>170</v>
      </c>
      <c r="K2" s="39"/>
    </row>
    <row r="3" spans="2:11" x14ac:dyDescent="0.3">
      <c r="B3" s="15" t="s">
        <v>23</v>
      </c>
      <c r="C3" s="15" t="s">
        <v>53</v>
      </c>
      <c r="D3" s="15" t="s">
        <v>54</v>
      </c>
      <c r="E3" s="15" t="s">
        <v>13</v>
      </c>
      <c r="F3" s="15" t="s">
        <v>20</v>
      </c>
      <c r="G3" s="11">
        <v>3</v>
      </c>
      <c r="H3" s="11">
        <v>5</v>
      </c>
      <c r="I3" s="15" t="s">
        <v>55</v>
      </c>
      <c r="J3" s="19" t="str">
        <f>CONCATENATE(E3,B3,F3)</f>
        <v>沈阳北京天津</v>
      </c>
      <c r="K3" s="19" t="str">
        <f t="shared" ref="K3:K30" si="0">CONCATENATE(F3,B3,E3)</f>
        <v>天津北京沈阳</v>
      </c>
    </row>
    <row r="4" spans="2:11" x14ac:dyDescent="0.3">
      <c r="B4" s="15" t="s">
        <v>23</v>
      </c>
      <c r="C4" s="15" t="s">
        <v>53</v>
      </c>
      <c r="D4" s="15" t="s">
        <v>56</v>
      </c>
      <c r="E4" s="15" t="s">
        <v>13</v>
      </c>
      <c r="F4" s="15" t="s">
        <v>24</v>
      </c>
      <c r="G4" s="11">
        <v>3</v>
      </c>
      <c r="H4" s="11">
        <v>29</v>
      </c>
      <c r="I4" s="15" t="s">
        <v>55</v>
      </c>
      <c r="J4" s="19" t="str">
        <f t="shared" ref="J4:J30" si="1">CONCATENATE(E4,B4,F4)</f>
        <v>沈阳北京保定</v>
      </c>
      <c r="K4" s="19" t="str">
        <f t="shared" si="0"/>
        <v>保定北京沈阳</v>
      </c>
    </row>
    <row r="5" spans="2:11" x14ac:dyDescent="0.3">
      <c r="B5" s="15" t="s">
        <v>23</v>
      </c>
      <c r="C5" s="15" t="s">
        <v>54</v>
      </c>
      <c r="D5" s="15" t="s">
        <v>56</v>
      </c>
      <c r="E5" s="15" t="s">
        <v>20</v>
      </c>
      <c r="F5" s="15" t="s">
        <v>24</v>
      </c>
      <c r="G5" s="11">
        <v>5</v>
      </c>
      <c r="H5" s="11">
        <v>29</v>
      </c>
      <c r="I5" s="15" t="s">
        <v>55</v>
      </c>
      <c r="J5" s="19" t="str">
        <f t="shared" si="1"/>
        <v>天津北京保定</v>
      </c>
      <c r="K5" s="19" t="str">
        <f t="shared" si="0"/>
        <v>保定北京天津</v>
      </c>
    </row>
    <row r="6" spans="2:11" x14ac:dyDescent="0.3">
      <c r="B6" s="15" t="s">
        <v>24</v>
      </c>
      <c r="C6" s="15" t="s">
        <v>56</v>
      </c>
      <c r="D6" s="15" t="s">
        <v>57</v>
      </c>
      <c r="E6" s="15" t="s">
        <v>23</v>
      </c>
      <c r="F6" s="15" t="s">
        <v>20</v>
      </c>
      <c r="G6" s="11">
        <v>6</v>
      </c>
      <c r="H6" s="11">
        <v>5</v>
      </c>
      <c r="I6" s="15" t="s">
        <v>55</v>
      </c>
      <c r="J6" s="19" t="str">
        <f t="shared" si="1"/>
        <v>北京保定天津</v>
      </c>
      <c r="K6" s="19" t="str">
        <f t="shared" si="0"/>
        <v>天津保定北京</v>
      </c>
    </row>
    <row r="7" spans="2:11" x14ac:dyDescent="0.3">
      <c r="B7" s="15" t="s">
        <v>26</v>
      </c>
      <c r="C7" s="15" t="s">
        <v>58</v>
      </c>
      <c r="D7" s="15" t="s">
        <v>56</v>
      </c>
      <c r="E7" s="15" t="s">
        <v>25</v>
      </c>
      <c r="F7" s="15" t="s">
        <v>24</v>
      </c>
      <c r="G7" s="11">
        <v>7</v>
      </c>
      <c r="H7" s="11">
        <v>29</v>
      </c>
      <c r="I7" s="15" t="s">
        <v>55</v>
      </c>
      <c r="J7" s="19" t="str">
        <f t="shared" si="1"/>
        <v>济南石家庄保定</v>
      </c>
      <c r="K7" s="19" t="str">
        <f t="shared" si="0"/>
        <v>保定石家庄济南</v>
      </c>
    </row>
    <row r="8" spans="2:11" x14ac:dyDescent="0.3">
      <c r="B8" s="15" t="s">
        <v>25</v>
      </c>
      <c r="C8" s="15" t="s">
        <v>58</v>
      </c>
      <c r="D8" s="15" t="s">
        <v>54</v>
      </c>
      <c r="E8" s="15" t="s">
        <v>26</v>
      </c>
      <c r="F8" s="15" t="s">
        <v>20</v>
      </c>
      <c r="G8" s="11">
        <v>11</v>
      </c>
      <c r="H8" s="11">
        <v>5</v>
      </c>
      <c r="I8" s="15" t="s">
        <v>55</v>
      </c>
      <c r="J8" s="19" t="str">
        <f t="shared" si="1"/>
        <v>石家庄济南天津</v>
      </c>
      <c r="K8" s="19" t="str">
        <f t="shared" si="0"/>
        <v>天津济南石家庄</v>
      </c>
    </row>
    <row r="9" spans="2:11" x14ac:dyDescent="0.3">
      <c r="B9" s="15" t="s">
        <v>33</v>
      </c>
      <c r="C9" s="15" t="s">
        <v>59</v>
      </c>
      <c r="D9" s="15" t="s">
        <v>60</v>
      </c>
      <c r="E9" s="15" t="s">
        <v>28</v>
      </c>
      <c r="F9" s="15" t="s">
        <v>42</v>
      </c>
      <c r="G9" s="11">
        <v>12</v>
      </c>
      <c r="H9" s="11">
        <v>30</v>
      </c>
      <c r="I9" s="15" t="s">
        <v>55</v>
      </c>
      <c r="J9" s="19" t="str">
        <f t="shared" si="1"/>
        <v>太原西安郑州</v>
      </c>
      <c r="K9" s="19" t="str">
        <f t="shared" si="0"/>
        <v>郑州西安太原</v>
      </c>
    </row>
    <row r="10" spans="2:11" x14ac:dyDescent="0.3">
      <c r="B10" s="15" t="s">
        <v>31</v>
      </c>
      <c r="C10" s="15" t="s">
        <v>61</v>
      </c>
      <c r="D10" s="15" t="s">
        <v>62</v>
      </c>
      <c r="E10" s="15" t="s">
        <v>30</v>
      </c>
      <c r="F10" s="15" t="s">
        <v>43</v>
      </c>
      <c r="G10" s="11">
        <v>37</v>
      </c>
      <c r="H10" s="11">
        <v>31</v>
      </c>
      <c r="I10" s="15" t="s">
        <v>55</v>
      </c>
      <c r="J10" s="19" t="str">
        <f t="shared" si="1"/>
        <v>贵阳重庆武汉</v>
      </c>
      <c r="K10" s="19" t="str">
        <f t="shared" si="0"/>
        <v>武汉重庆贵阳</v>
      </c>
    </row>
    <row r="11" spans="2:11" x14ac:dyDescent="0.3">
      <c r="B11" s="15" t="s">
        <v>30</v>
      </c>
      <c r="C11" s="15" t="s">
        <v>63</v>
      </c>
      <c r="D11" s="15" t="s">
        <v>61</v>
      </c>
      <c r="E11" s="15" t="s">
        <v>29</v>
      </c>
      <c r="F11" s="15" t="s">
        <v>31</v>
      </c>
      <c r="G11" s="11">
        <v>36</v>
      </c>
      <c r="H11" s="11">
        <v>35</v>
      </c>
      <c r="I11" s="15" t="s">
        <v>55</v>
      </c>
      <c r="J11" s="19" t="str">
        <f t="shared" si="1"/>
        <v>成都贵阳重庆</v>
      </c>
      <c r="K11" s="19" t="str">
        <f t="shared" si="0"/>
        <v>重庆贵阳成都</v>
      </c>
    </row>
    <row r="12" spans="2:11" x14ac:dyDescent="0.3">
      <c r="B12" s="15" t="s">
        <v>30</v>
      </c>
      <c r="C12" s="15" t="s">
        <v>64</v>
      </c>
      <c r="D12" s="15" t="s">
        <v>65</v>
      </c>
      <c r="E12" s="15" t="s">
        <v>40</v>
      </c>
      <c r="F12" s="15" t="s">
        <v>39</v>
      </c>
      <c r="G12" s="11">
        <v>32</v>
      </c>
      <c r="H12" s="11">
        <v>38</v>
      </c>
      <c r="I12" s="15" t="s">
        <v>55</v>
      </c>
      <c r="J12" s="19" t="str">
        <f t="shared" si="1"/>
        <v>长沙贵阳桂林</v>
      </c>
      <c r="K12" s="19" t="str">
        <f t="shared" si="0"/>
        <v>桂林贵阳长沙</v>
      </c>
    </row>
    <row r="13" spans="2:11" x14ac:dyDescent="0.3">
      <c r="B13" s="15" t="s">
        <v>39</v>
      </c>
      <c r="C13" s="15" t="s">
        <v>65</v>
      </c>
      <c r="D13" s="15" t="s">
        <v>66</v>
      </c>
      <c r="E13" s="15" t="s">
        <v>30</v>
      </c>
      <c r="F13" s="15" t="s">
        <v>40</v>
      </c>
      <c r="G13" s="11">
        <v>37</v>
      </c>
      <c r="H13" s="11">
        <v>32</v>
      </c>
      <c r="I13" s="15" t="s">
        <v>55</v>
      </c>
      <c r="J13" s="19" t="str">
        <f t="shared" si="1"/>
        <v>贵阳桂林长沙</v>
      </c>
      <c r="K13" s="19" t="str">
        <f t="shared" si="0"/>
        <v>长沙桂林贵阳</v>
      </c>
    </row>
    <row r="14" spans="2:11" x14ac:dyDescent="0.3">
      <c r="B14" s="15" t="s">
        <v>39</v>
      </c>
      <c r="C14" s="15" t="s">
        <v>66</v>
      </c>
      <c r="D14" s="15" t="s">
        <v>65</v>
      </c>
      <c r="E14" s="15" t="s">
        <v>40</v>
      </c>
      <c r="F14" s="15" t="s">
        <v>38</v>
      </c>
      <c r="G14" s="11">
        <v>32</v>
      </c>
      <c r="H14" s="11">
        <v>26</v>
      </c>
      <c r="I14" s="15" t="s">
        <v>55</v>
      </c>
      <c r="J14" s="19" t="str">
        <f t="shared" si="1"/>
        <v>长沙桂林广州</v>
      </c>
      <c r="K14" s="19" t="str">
        <f t="shared" si="0"/>
        <v>广州桂林长沙</v>
      </c>
    </row>
    <row r="15" spans="2:11" x14ac:dyDescent="0.3">
      <c r="B15" s="15" t="s">
        <v>43</v>
      </c>
      <c r="C15" s="15" t="s">
        <v>62</v>
      </c>
      <c r="D15" s="15" t="s">
        <v>67</v>
      </c>
      <c r="E15" s="15" t="s">
        <v>6</v>
      </c>
      <c r="F15" s="15" t="s">
        <v>7</v>
      </c>
      <c r="G15" s="11">
        <v>16</v>
      </c>
      <c r="H15" s="11">
        <v>24</v>
      </c>
      <c r="I15" s="15" t="s">
        <v>55</v>
      </c>
      <c r="J15" s="19" t="str">
        <f t="shared" si="1"/>
        <v>合肥武汉九江</v>
      </c>
      <c r="K15" s="19" t="str">
        <f t="shared" si="0"/>
        <v>九江武汉合肥</v>
      </c>
    </row>
    <row r="16" spans="2:11" x14ac:dyDescent="0.3">
      <c r="B16" s="15" t="s">
        <v>43</v>
      </c>
      <c r="C16" s="15" t="s">
        <v>67</v>
      </c>
      <c r="D16" s="15" t="s">
        <v>56</v>
      </c>
      <c r="E16" s="15" t="s">
        <v>7</v>
      </c>
      <c r="F16" s="15" t="s">
        <v>40</v>
      </c>
      <c r="G16" s="11">
        <v>24</v>
      </c>
      <c r="H16" s="11">
        <v>32</v>
      </c>
      <c r="I16" s="15" t="s">
        <v>55</v>
      </c>
      <c r="J16" s="19" t="str">
        <f t="shared" si="1"/>
        <v>九江武汉长沙</v>
      </c>
      <c r="K16" s="19" t="str">
        <f t="shared" si="0"/>
        <v>长沙武汉九江</v>
      </c>
    </row>
    <row r="17" spans="2:11" x14ac:dyDescent="0.3">
      <c r="B17" s="15" t="s">
        <v>38</v>
      </c>
      <c r="C17" s="15" t="s">
        <v>65</v>
      </c>
      <c r="D17" s="15" t="s">
        <v>56</v>
      </c>
      <c r="E17" s="15" t="s">
        <v>39</v>
      </c>
      <c r="F17" s="15" t="s">
        <v>40</v>
      </c>
      <c r="G17" s="11">
        <v>38</v>
      </c>
      <c r="H17" s="11">
        <v>32</v>
      </c>
      <c r="I17" s="15" t="s">
        <v>55</v>
      </c>
      <c r="J17" s="19" t="str">
        <f t="shared" si="1"/>
        <v>桂林广州长沙</v>
      </c>
      <c r="K17" s="19" t="str">
        <f t="shared" si="0"/>
        <v>长沙广州桂林</v>
      </c>
    </row>
    <row r="18" spans="2:11" x14ac:dyDescent="0.3">
      <c r="B18" s="15" t="s">
        <v>38</v>
      </c>
      <c r="C18" s="15" t="s">
        <v>65</v>
      </c>
      <c r="D18" s="15" t="s">
        <v>68</v>
      </c>
      <c r="E18" s="15" t="s">
        <v>39</v>
      </c>
      <c r="F18" s="15" t="s">
        <v>41</v>
      </c>
      <c r="G18" s="11">
        <v>38</v>
      </c>
      <c r="H18" s="11">
        <v>39</v>
      </c>
      <c r="I18" s="15" t="s">
        <v>55</v>
      </c>
      <c r="J18" s="19" t="str">
        <f t="shared" si="1"/>
        <v>桂林广州南宁</v>
      </c>
      <c r="K18" s="19" t="str">
        <f t="shared" si="0"/>
        <v>南宁广州桂林</v>
      </c>
    </row>
    <row r="19" spans="2:11" x14ac:dyDescent="0.3">
      <c r="B19" s="15" t="s">
        <v>38</v>
      </c>
      <c r="C19" s="15" t="s">
        <v>56</v>
      </c>
      <c r="D19" s="15" t="s">
        <v>68</v>
      </c>
      <c r="E19" s="15" t="s">
        <v>40</v>
      </c>
      <c r="F19" s="15" t="s">
        <v>41</v>
      </c>
      <c r="G19" s="11">
        <v>32</v>
      </c>
      <c r="H19" s="11">
        <v>39</v>
      </c>
      <c r="I19" s="15" t="s">
        <v>55</v>
      </c>
      <c r="J19" s="19" t="str">
        <f t="shared" si="1"/>
        <v>长沙广州南宁</v>
      </c>
      <c r="K19" s="19" t="str">
        <f t="shared" si="0"/>
        <v>南宁广州长沙</v>
      </c>
    </row>
    <row r="20" spans="2:11" x14ac:dyDescent="0.3">
      <c r="B20" s="15" t="s">
        <v>34</v>
      </c>
      <c r="C20" s="15" t="s">
        <v>69</v>
      </c>
      <c r="D20" s="15" t="s">
        <v>70</v>
      </c>
      <c r="E20" s="15" t="s">
        <v>27</v>
      </c>
      <c r="F20" s="15" t="s">
        <v>36</v>
      </c>
      <c r="G20" s="11">
        <v>21</v>
      </c>
      <c r="H20" s="11">
        <v>28</v>
      </c>
      <c r="I20" s="15" t="s">
        <v>55</v>
      </c>
      <c r="J20" s="19" t="str">
        <f t="shared" si="1"/>
        <v>南昌福州上饶</v>
      </c>
      <c r="K20" s="19" t="str">
        <f t="shared" si="0"/>
        <v>上饶福州南昌</v>
      </c>
    </row>
    <row r="21" spans="2:11" x14ac:dyDescent="0.3">
      <c r="B21" s="15" t="s">
        <v>6</v>
      </c>
      <c r="C21" s="15" t="s">
        <v>71</v>
      </c>
      <c r="D21" s="15" t="s">
        <v>72</v>
      </c>
      <c r="E21" s="15" t="s">
        <v>37</v>
      </c>
      <c r="F21" s="15" t="s">
        <v>14</v>
      </c>
      <c r="G21" s="11">
        <v>22</v>
      </c>
      <c r="H21" s="11">
        <v>9</v>
      </c>
      <c r="I21" s="15" t="s">
        <v>55</v>
      </c>
      <c r="J21" s="19" t="str">
        <f t="shared" si="1"/>
        <v>商丘合肥蚌埠</v>
      </c>
      <c r="K21" s="19" t="str">
        <f t="shared" si="0"/>
        <v>蚌埠合肥商丘</v>
      </c>
    </row>
    <row r="22" spans="2:11" x14ac:dyDescent="0.3">
      <c r="B22" s="15" t="s">
        <v>6</v>
      </c>
      <c r="C22" s="15" t="s">
        <v>71</v>
      </c>
      <c r="D22" s="15" t="s">
        <v>62</v>
      </c>
      <c r="E22" s="15" t="s">
        <v>37</v>
      </c>
      <c r="F22" s="15" t="s">
        <v>43</v>
      </c>
      <c r="G22" s="11">
        <v>22</v>
      </c>
      <c r="H22" s="11">
        <v>31</v>
      </c>
      <c r="I22" s="15" t="s">
        <v>55</v>
      </c>
      <c r="J22" s="19" t="str">
        <f t="shared" si="1"/>
        <v>商丘合肥武汉</v>
      </c>
      <c r="K22" s="19" t="str">
        <f t="shared" si="0"/>
        <v>武汉合肥商丘</v>
      </c>
    </row>
    <row r="23" spans="2:11" x14ac:dyDescent="0.3">
      <c r="B23" s="15" t="s">
        <v>6</v>
      </c>
      <c r="C23" s="15" t="s">
        <v>72</v>
      </c>
      <c r="D23" s="15" t="s">
        <v>62</v>
      </c>
      <c r="E23" s="15" t="s">
        <v>14</v>
      </c>
      <c r="F23" s="15" t="s">
        <v>21</v>
      </c>
      <c r="G23" s="11">
        <v>9</v>
      </c>
      <c r="H23" s="11">
        <v>10</v>
      </c>
      <c r="I23" s="15" t="s">
        <v>55</v>
      </c>
      <c r="J23" s="19" t="str">
        <f t="shared" si="1"/>
        <v>蚌埠合肥南京</v>
      </c>
      <c r="K23" s="19" t="str">
        <f t="shared" si="0"/>
        <v>南京合肥蚌埠</v>
      </c>
    </row>
    <row r="24" spans="2:11" x14ac:dyDescent="0.3">
      <c r="B24" s="15" t="s">
        <v>6</v>
      </c>
      <c r="C24" s="15" t="s">
        <v>62</v>
      </c>
      <c r="D24" s="15" t="s">
        <v>73</v>
      </c>
      <c r="E24" s="15" t="s">
        <v>21</v>
      </c>
      <c r="F24" s="15" t="s">
        <v>12</v>
      </c>
      <c r="G24" s="11">
        <v>10</v>
      </c>
      <c r="H24" s="11">
        <v>15</v>
      </c>
      <c r="I24" s="15" t="s">
        <v>55</v>
      </c>
      <c r="J24" s="19" t="str">
        <f t="shared" si="1"/>
        <v>南京合肥芜湖</v>
      </c>
      <c r="K24" s="19" t="str">
        <f t="shared" si="0"/>
        <v>芜湖合肥南京</v>
      </c>
    </row>
    <row r="25" spans="2:11" x14ac:dyDescent="0.3">
      <c r="B25" s="15" t="s">
        <v>12</v>
      </c>
      <c r="C25" s="15" t="s">
        <v>74</v>
      </c>
      <c r="D25" s="15" t="s">
        <v>73</v>
      </c>
      <c r="E25" s="15" t="s">
        <v>21</v>
      </c>
      <c r="F25" s="15" t="s">
        <v>6</v>
      </c>
      <c r="G25" s="11">
        <v>10</v>
      </c>
      <c r="H25" s="11">
        <v>16</v>
      </c>
      <c r="I25" s="15" t="s">
        <v>55</v>
      </c>
      <c r="J25" s="19" t="str">
        <f t="shared" si="1"/>
        <v>南京芜湖合肥</v>
      </c>
      <c r="K25" s="19" t="str">
        <f t="shared" si="0"/>
        <v>合肥芜湖南京</v>
      </c>
    </row>
    <row r="26" spans="2:11" x14ac:dyDescent="0.3">
      <c r="B26" s="15" t="s">
        <v>35</v>
      </c>
      <c r="C26" s="15" t="s">
        <v>73</v>
      </c>
      <c r="D26" s="15" t="s">
        <v>75</v>
      </c>
      <c r="E26" s="15" t="s">
        <v>12</v>
      </c>
      <c r="F26" s="15" t="s">
        <v>21</v>
      </c>
      <c r="G26" s="11">
        <v>15</v>
      </c>
      <c r="H26" s="11">
        <v>10</v>
      </c>
      <c r="I26" s="15" t="s">
        <v>55</v>
      </c>
      <c r="J26" s="19" t="str">
        <f t="shared" si="1"/>
        <v>芜湖杭州南京</v>
      </c>
      <c r="K26" s="19" t="str">
        <f t="shared" si="0"/>
        <v>南京杭州芜湖</v>
      </c>
    </row>
    <row r="27" spans="2:11" x14ac:dyDescent="0.3">
      <c r="B27" s="15" t="s">
        <v>21</v>
      </c>
      <c r="C27" s="15" t="s">
        <v>74</v>
      </c>
      <c r="D27" s="15" t="s">
        <v>75</v>
      </c>
      <c r="E27" s="15" t="s">
        <v>12</v>
      </c>
      <c r="F27" s="15" t="s">
        <v>35</v>
      </c>
      <c r="G27" s="11">
        <v>15</v>
      </c>
      <c r="H27" s="11">
        <v>17</v>
      </c>
      <c r="I27" s="15" t="s">
        <v>55</v>
      </c>
      <c r="J27" s="19" t="str">
        <f t="shared" si="1"/>
        <v>芜湖南京杭州</v>
      </c>
      <c r="K27" s="19" t="str">
        <f t="shared" si="0"/>
        <v>杭州南京芜湖</v>
      </c>
    </row>
    <row r="28" spans="2:11" x14ac:dyDescent="0.3">
      <c r="B28" s="15" t="s">
        <v>21</v>
      </c>
      <c r="C28" s="15" t="s">
        <v>74</v>
      </c>
      <c r="D28" s="15" t="s">
        <v>54</v>
      </c>
      <c r="E28" s="15" t="s">
        <v>12</v>
      </c>
      <c r="F28" s="15" t="s">
        <v>19</v>
      </c>
      <c r="G28" s="11">
        <v>15</v>
      </c>
      <c r="H28" s="11">
        <v>8</v>
      </c>
      <c r="I28" s="15" t="s">
        <v>55</v>
      </c>
      <c r="J28" s="19" t="str">
        <f t="shared" si="1"/>
        <v>芜湖南京徐州</v>
      </c>
      <c r="K28" s="19" t="str">
        <f t="shared" si="0"/>
        <v>徐州南京芜湖</v>
      </c>
    </row>
    <row r="29" spans="2:11" x14ac:dyDescent="0.3">
      <c r="B29" s="15" t="s">
        <v>21</v>
      </c>
      <c r="C29" s="15" t="s">
        <v>74</v>
      </c>
      <c r="D29" s="15" t="s">
        <v>62</v>
      </c>
      <c r="E29" s="15" t="s">
        <v>12</v>
      </c>
      <c r="F29" s="15" t="s">
        <v>6</v>
      </c>
      <c r="G29" s="11">
        <v>15</v>
      </c>
      <c r="H29" s="11">
        <v>16</v>
      </c>
      <c r="I29" s="15" t="s">
        <v>55</v>
      </c>
      <c r="J29" s="19" t="str">
        <f t="shared" si="1"/>
        <v>芜湖南京合肥</v>
      </c>
      <c r="K29" s="19" t="str">
        <f t="shared" si="0"/>
        <v>合肥南京芜湖</v>
      </c>
    </row>
    <row r="30" spans="2:11" x14ac:dyDescent="0.3">
      <c r="B30" s="15" t="s">
        <v>44</v>
      </c>
      <c r="C30" s="15" t="s">
        <v>54</v>
      </c>
      <c r="D30" s="15" t="s">
        <v>76</v>
      </c>
      <c r="E30" s="15" t="s">
        <v>21</v>
      </c>
      <c r="F30" s="15" t="s">
        <v>32</v>
      </c>
      <c r="G30" s="11">
        <v>10</v>
      </c>
      <c r="H30" s="11">
        <v>14</v>
      </c>
      <c r="I30" s="15" t="s">
        <v>55</v>
      </c>
      <c r="J30" s="19" t="str">
        <f t="shared" si="1"/>
        <v>南京上海连云港</v>
      </c>
      <c r="K30" s="19" t="str">
        <f t="shared" si="0"/>
        <v>连云港上海南京</v>
      </c>
    </row>
  </sheetData>
  <mergeCells count="1">
    <mergeCell ref="J2:K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96A3-0065-4B5E-8A68-7C8716A511E0}">
  <dimension ref="B2:K25"/>
  <sheetViews>
    <sheetView showGridLines="0" workbookViewId="0">
      <selection activeCell="G17" sqref="G17"/>
    </sheetView>
  </sheetViews>
  <sheetFormatPr defaultRowHeight="14" x14ac:dyDescent="0.3"/>
  <cols>
    <col min="1" max="1" width="3.1640625" style="1" customWidth="1"/>
    <col min="2" max="2" width="8.6640625" style="2"/>
    <col min="3" max="6" width="12.9140625" style="2" bestFit="1" customWidth="1"/>
    <col min="7" max="9" width="8.6640625" style="2"/>
    <col min="10" max="11" width="14.33203125" style="2" bestFit="1" customWidth="1"/>
    <col min="12" max="16384" width="8.6640625" style="1"/>
  </cols>
  <sheetData>
    <row r="2" spans="2:11" ht="15.5" x14ac:dyDescent="0.3">
      <c r="B2" s="18" t="s">
        <v>143</v>
      </c>
      <c r="C2" s="18" t="s">
        <v>144</v>
      </c>
      <c r="D2" s="18" t="s">
        <v>145</v>
      </c>
      <c r="E2" s="18" t="s">
        <v>146</v>
      </c>
      <c r="F2" s="18" t="s">
        <v>147</v>
      </c>
      <c r="G2" s="18" t="s">
        <v>148</v>
      </c>
      <c r="H2" s="18" t="s">
        <v>149</v>
      </c>
      <c r="I2" s="18" t="s">
        <v>86</v>
      </c>
      <c r="J2" s="39" t="s">
        <v>150</v>
      </c>
      <c r="K2" s="39"/>
    </row>
    <row r="3" spans="2:11" ht="15.5" x14ac:dyDescent="0.3">
      <c r="B3" s="11" t="s">
        <v>105</v>
      </c>
      <c r="C3" s="11" t="s">
        <v>151</v>
      </c>
      <c r="D3" s="11" t="s">
        <v>152</v>
      </c>
      <c r="E3" s="11" t="s">
        <v>110</v>
      </c>
      <c r="F3" s="11" t="s">
        <v>132</v>
      </c>
      <c r="G3" s="11">
        <v>12</v>
      </c>
      <c r="H3" s="11">
        <v>30</v>
      </c>
      <c r="I3" s="11" t="s">
        <v>153</v>
      </c>
      <c r="J3" s="19" t="str">
        <f t="shared" ref="J3:J25" si="0">CONCATENATE(E3,B3,F3)</f>
        <v>太原石家庄郑州</v>
      </c>
      <c r="K3" s="19" t="str">
        <f t="shared" ref="K3:K25" si="1">CONCATENATE(F3,B3,E3)</f>
        <v>郑州石家庄太原</v>
      </c>
    </row>
    <row r="4" spans="2:11" ht="15.5" x14ac:dyDescent="0.3">
      <c r="B4" s="11" t="s">
        <v>99</v>
      </c>
      <c r="C4" s="11" t="s">
        <v>154</v>
      </c>
      <c r="D4" s="11" t="s">
        <v>155</v>
      </c>
      <c r="E4" s="11" t="s">
        <v>126</v>
      </c>
      <c r="F4" s="11" t="s">
        <v>104</v>
      </c>
      <c r="G4" s="11">
        <v>22</v>
      </c>
      <c r="H4" s="11">
        <v>7</v>
      </c>
      <c r="I4" s="11" t="s">
        <v>153</v>
      </c>
      <c r="J4" s="19" t="str">
        <f t="shared" si="0"/>
        <v>商丘徐州济南</v>
      </c>
      <c r="K4" s="19" t="str">
        <f t="shared" si="1"/>
        <v>济南徐州商丘</v>
      </c>
    </row>
    <row r="5" spans="2:11" ht="15.5" x14ac:dyDescent="0.3">
      <c r="B5" s="11" t="s">
        <v>99</v>
      </c>
      <c r="C5" s="11" t="s">
        <v>156</v>
      </c>
      <c r="D5" s="11" t="s">
        <v>155</v>
      </c>
      <c r="E5" s="11" t="s">
        <v>116</v>
      </c>
      <c r="F5" s="11" t="s">
        <v>97</v>
      </c>
      <c r="G5" s="11">
        <v>14</v>
      </c>
      <c r="H5" s="11">
        <v>9</v>
      </c>
      <c r="I5" s="11" t="s">
        <v>153</v>
      </c>
      <c r="J5" s="19" t="str">
        <f t="shared" si="0"/>
        <v>连云港徐州蚌埠</v>
      </c>
      <c r="K5" s="19" t="str">
        <f t="shared" si="1"/>
        <v>蚌埠徐州连云港</v>
      </c>
    </row>
    <row r="6" spans="2:11" ht="15.5" x14ac:dyDescent="0.3">
      <c r="B6" s="11" t="s">
        <v>126</v>
      </c>
      <c r="C6" s="11" t="s">
        <v>157</v>
      </c>
      <c r="D6" s="11" t="s">
        <v>154</v>
      </c>
      <c r="E6" s="11" t="s">
        <v>91</v>
      </c>
      <c r="F6" s="11" t="s">
        <v>99</v>
      </c>
      <c r="G6" s="11">
        <v>16</v>
      </c>
      <c r="H6" s="11">
        <v>8</v>
      </c>
      <c r="I6" s="11" t="s">
        <v>153</v>
      </c>
      <c r="J6" s="19" t="str">
        <f t="shared" si="0"/>
        <v>合肥商丘徐州</v>
      </c>
      <c r="K6" s="19" t="str">
        <f t="shared" si="1"/>
        <v>徐州商丘合肥</v>
      </c>
    </row>
    <row r="7" spans="2:11" ht="15.5" x14ac:dyDescent="0.3">
      <c r="B7" s="11" t="s">
        <v>132</v>
      </c>
      <c r="C7" s="11" t="s">
        <v>154</v>
      </c>
      <c r="D7" s="11" t="s">
        <v>152</v>
      </c>
      <c r="E7" s="11" t="s">
        <v>126</v>
      </c>
      <c r="F7" s="11" t="s">
        <v>105</v>
      </c>
      <c r="G7" s="11">
        <v>22</v>
      </c>
      <c r="H7" s="11">
        <v>11</v>
      </c>
      <c r="I7" s="11" t="s">
        <v>153</v>
      </c>
      <c r="J7" s="19" t="str">
        <f t="shared" si="0"/>
        <v>商丘郑州石家庄</v>
      </c>
      <c r="K7" s="19" t="str">
        <f t="shared" si="1"/>
        <v>石家庄郑州商丘</v>
      </c>
    </row>
    <row r="8" spans="2:11" ht="15.5" x14ac:dyDescent="0.3">
      <c r="B8" s="11" t="s">
        <v>134</v>
      </c>
      <c r="C8" s="11" t="s">
        <v>158</v>
      </c>
      <c r="D8" s="11" t="s">
        <v>152</v>
      </c>
      <c r="E8" s="11" t="s">
        <v>91</v>
      </c>
      <c r="F8" s="11" t="s">
        <v>132</v>
      </c>
      <c r="G8" s="11">
        <v>16</v>
      </c>
      <c r="H8" s="11">
        <v>30</v>
      </c>
      <c r="I8" s="11" t="s">
        <v>153</v>
      </c>
      <c r="J8" s="19" t="str">
        <f t="shared" si="0"/>
        <v>合肥武汉郑州</v>
      </c>
      <c r="K8" s="19" t="str">
        <f t="shared" si="1"/>
        <v>郑州武汉合肥</v>
      </c>
    </row>
    <row r="9" spans="2:11" ht="15.5" x14ac:dyDescent="0.3">
      <c r="B9" s="11" t="s">
        <v>130</v>
      </c>
      <c r="C9" s="11" t="s">
        <v>159</v>
      </c>
      <c r="D9" s="11" t="s">
        <v>152</v>
      </c>
      <c r="E9" s="11" t="s">
        <v>108</v>
      </c>
      <c r="F9" s="11" t="s">
        <v>134</v>
      </c>
      <c r="G9" s="11">
        <v>21</v>
      </c>
      <c r="H9" s="11">
        <v>31</v>
      </c>
      <c r="I9" s="11" t="s">
        <v>153</v>
      </c>
      <c r="J9" s="19" t="str">
        <f t="shared" si="0"/>
        <v>南昌长沙武汉</v>
      </c>
      <c r="K9" s="19" t="str">
        <f t="shared" si="1"/>
        <v>武汉长沙南昌</v>
      </c>
    </row>
    <row r="10" spans="2:11" ht="15.5" x14ac:dyDescent="0.3">
      <c r="B10" s="11" t="s">
        <v>130</v>
      </c>
      <c r="C10" s="11" t="s">
        <v>159</v>
      </c>
      <c r="D10" s="11" t="s">
        <v>152</v>
      </c>
      <c r="E10" s="11" t="s">
        <v>112</v>
      </c>
      <c r="F10" s="11" t="s">
        <v>128</v>
      </c>
      <c r="G10" s="11">
        <v>37</v>
      </c>
      <c r="H10" s="11">
        <v>26</v>
      </c>
      <c r="I10" s="11" t="s">
        <v>153</v>
      </c>
      <c r="J10" s="19" t="str">
        <f t="shared" si="0"/>
        <v>贵阳长沙广州</v>
      </c>
      <c r="K10" s="19" t="str">
        <f t="shared" si="1"/>
        <v>广州长沙贵阳</v>
      </c>
    </row>
    <row r="11" spans="2:11" ht="15.5" x14ac:dyDescent="0.3">
      <c r="B11" s="11" t="s">
        <v>130</v>
      </c>
      <c r="C11" s="11" t="s">
        <v>159</v>
      </c>
      <c r="D11" s="11" t="s">
        <v>160</v>
      </c>
      <c r="E11" s="11" t="s">
        <v>112</v>
      </c>
      <c r="F11" s="11" t="s">
        <v>129</v>
      </c>
      <c r="G11" s="11">
        <v>37</v>
      </c>
      <c r="H11" s="11">
        <v>38</v>
      </c>
      <c r="I11" s="11" t="s">
        <v>153</v>
      </c>
      <c r="J11" s="19" t="str">
        <f t="shared" si="0"/>
        <v>贵阳长沙桂林</v>
      </c>
      <c r="K11" s="19" t="str">
        <f t="shared" si="1"/>
        <v>桂林长沙贵阳</v>
      </c>
    </row>
    <row r="12" spans="2:11" ht="15.5" x14ac:dyDescent="0.3">
      <c r="B12" s="11" t="s">
        <v>130</v>
      </c>
      <c r="C12" s="11" t="s">
        <v>160</v>
      </c>
      <c r="D12" s="11" t="s">
        <v>152</v>
      </c>
      <c r="E12" s="11" t="s">
        <v>129</v>
      </c>
      <c r="F12" s="11" t="s">
        <v>128</v>
      </c>
      <c r="G12" s="11">
        <v>38</v>
      </c>
      <c r="H12" s="11">
        <v>26</v>
      </c>
      <c r="I12" s="11" t="s">
        <v>153</v>
      </c>
      <c r="J12" s="19" t="str">
        <f t="shared" si="0"/>
        <v>桂林长沙广州</v>
      </c>
      <c r="K12" s="19" t="str">
        <f t="shared" si="1"/>
        <v>广州长沙桂林</v>
      </c>
    </row>
    <row r="13" spans="2:11" ht="15.5" x14ac:dyDescent="0.3">
      <c r="B13" s="11" t="s">
        <v>125</v>
      </c>
      <c r="C13" s="11" t="s">
        <v>161</v>
      </c>
      <c r="D13" s="11" t="s">
        <v>157</v>
      </c>
      <c r="E13" s="11" t="s">
        <v>123</v>
      </c>
      <c r="F13" s="11" t="s">
        <v>127</v>
      </c>
      <c r="G13" s="11">
        <v>20</v>
      </c>
      <c r="H13" s="11">
        <v>27</v>
      </c>
      <c r="I13" s="11" t="s">
        <v>153</v>
      </c>
      <c r="J13" s="19" t="str">
        <f t="shared" si="0"/>
        <v>厦门赣州深圳</v>
      </c>
      <c r="K13" s="19" t="str">
        <f t="shared" si="1"/>
        <v>深圳赣州厦门</v>
      </c>
    </row>
    <row r="14" spans="2:11" ht="15.5" x14ac:dyDescent="0.3">
      <c r="B14" s="11" t="s">
        <v>124</v>
      </c>
      <c r="C14" s="11" t="s">
        <v>162</v>
      </c>
      <c r="D14" s="11" t="s">
        <v>159</v>
      </c>
      <c r="E14" s="11" t="s">
        <v>91</v>
      </c>
      <c r="F14" s="11" t="s">
        <v>108</v>
      </c>
      <c r="G14" s="11">
        <v>16</v>
      </c>
      <c r="H14" s="11">
        <v>21</v>
      </c>
      <c r="I14" s="11" t="s">
        <v>153</v>
      </c>
      <c r="J14" s="19" t="str">
        <f t="shared" si="0"/>
        <v>合肥上饶南昌</v>
      </c>
      <c r="K14" s="19" t="str">
        <f t="shared" si="1"/>
        <v>南昌上饶合肥</v>
      </c>
    </row>
    <row r="15" spans="2:11" ht="15.5" x14ac:dyDescent="0.3">
      <c r="B15" s="11" t="s">
        <v>124</v>
      </c>
      <c r="C15" s="11" t="s">
        <v>162</v>
      </c>
      <c r="D15" s="11" t="s">
        <v>159</v>
      </c>
      <c r="E15" s="11" t="s">
        <v>91</v>
      </c>
      <c r="F15" s="11" t="s">
        <v>121</v>
      </c>
      <c r="G15" s="11">
        <v>16</v>
      </c>
      <c r="H15" s="11">
        <v>17</v>
      </c>
      <c r="I15" s="11" t="s">
        <v>153</v>
      </c>
      <c r="J15" s="19" t="str">
        <f t="shared" si="0"/>
        <v>合肥上饶杭州</v>
      </c>
      <c r="K15" s="19" t="str">
        <f t="shared" si="1"/>
        <v>杭州上饶合肥</v>
      </c>
    </row>
    <row r="16" spans="2:11" ht="15.5" x14ac:dyDescent="0.3">
      <c r="B16" s="11" t="s">
        <v>108</v>
      </c>
      <c r="C16" s="11" t="s">
        <v>163</v>
      </c>
      <c r="D16" s="11" t="s">
        <v>159</v>
      </c>
      <c r="E16" s="11" t="s">
        <v>93</v>
      </c>
      <c r="F16" s="11" t="s">
        <v>130</v>
      </c>
      <c r="G16" s="11">
        <v>24</v>
      </c>
      <c r="H16" s="11">
        <v>32</v>
      </c>
      <c r="I16" s="11" t="s">
        <v>153</v>
      </c>
      <c r="J16" s="19" t="str">
        <f t="shared" si="0"/>
        <v>九江南昌长沙</v>
      </c>
      <c r="K16" s="19" t="str">
        <f t="shared" si="1"/>
        <v>长沙南昌九江</v>
      </c>
    </row>
    <row r="17" spans="2:11" ht="15.5" x14ac:dyDescent="0.3">
      <c r="B17" s="11" t="s">
        <v>108</v>
      </c>
      <c r="C17" s="11" t="s">
        <v>159</v>
      </c>
      <c r="D17" s="11" t="s">
        <v>164</v>
      </c>
      <c r="E17" s="11" t="s">
        <v>124</v>
      </c>
      <c r="F17" s="11" t="s">
        <v>120</v>
      </c>
      <c r="G17" s="11">
        <v>28</v>
      </c>
      <c r="H17" s="11">
        <v>19</v>
      </c>
      <c r="I17" s="11" t="s">
        <v>153</v>
      </c>
      <c r="J17" s="19" t="str">
        <f t="shared" si="0"/>
        <v>上饶南昌福州</v>
      </c>
      <c r="K17" s="19" t="str">
        <f t="shared" si="1"/>
        <v>福州南昌上饶</v>
      </c>
    </row>
    <row r="18" spans="2:11" ht="15.5" x14ac:dyDescent="0.3">
      <c r="B18" s="11" t="s">
        <v>108</v>
      </c>
      <c r="C18" s="11" t="s">
        <v>159</v>
      </c>
      <c r="D18" s="11" t="s">
        <v>157</v>
      </c>
      <c r="E18" s="11" t="s">
        <v>124</v>
      </c>
      <c r="F18" s="11" t="s">
        <v>125</v>
      </c>
      <c r="G18" s="11">
        <v>28</v>
      </c>
      <c r="H18" s="11">
        <v>25</v>
      </c>
      <c r="I18" s="11" t="s">
        <v>153</v>
      </c>
      <c r="J18" s="19" t="str">
        <f t="shared" si="0"/>
        <v>上饶南昌赣州</v>
      </c>
      <c r="K18" s="19" t="str">
        <f t="shared" si="1"/>
        <v>赣州南昌上饶</v>
      </c>
    </row>
    <row r="19" spans="2:11" ht="15.5" x14ac:dyDescent="0.3">
      <c r="B19" s="11" t="s">
        <v>108</v>
      </c>
      <c r="C19" s="11" t="s">
        <v>157</v>
      </c>
      <c r="D19" s="11" t="s">
        <v>164</v>
      </c>
      <c r="E19" s="11" t="s">
        <v>125</v>
      </c>
      <c r="F19" s="11" t="s">
        <v>120</v>
      </c>
      <c r="G19" s="11">
        <v>25</v>
      </c>
      <c r="H19" s="11">
        <v>19</v>
      </c>
      <c r="I19" s="11" t="s">
        <v>153</v>
      </c>
      <c r="J19" s="19" t="str">
        <f t="shared" si="0"/>
        <v>赣州南昌福州</v>
      </c>
      <c r="K19" s="19" t="str">
        <f t="shared" si="1"/>
        <v>福州南昌赣州</v>
      </c>
    </row>
    <row r="20" spans="2:11" ht="15.5" x14ac:dyDescent="0.3">
      <c r="B20" s="11" t="s">
        <v>93</v>
      </c>
      <c r="C20" s="11" t="s">
        <v>165</v>
      </c>
      <c r="D20" s="11" t="s">
        <v>157</v>
      </c>
      <c r="E20" s="11" t="s">
        <v>134</v>
      </c>
      <c r="F20" s="11" t="s">
        <v>90</v>
      </c>
      <c r="G20" s="11">
        <v>31</v>
      </c>
      <c r="H20" s="11">
        <v>23</v>
      </c>
      <c r="I20" s="11" t="s">
        <v>153</v>
      </c>
      <c r="J20" s="19" t="str">
        <f t="shared" si="0"/>
        <v>武汉九江安庆</v>
      </c>
      <c r="K20" s="19" t="str">
        <f t="shared" si="1"/>
        <v>安庆九江武汉</v>
      </c>
    </row>
    <row r="21" spans="2:11" ht="15.5" x14ac:dyDescent="0.3">
      <c r="B21" s="11" t="s">
        <v>91</v>
      </c>
      <c r="C21" s="11" t="s">
        <v>157</v>
      </c>
      <c r="D21" s="11" t="s">
        <v>158</v>
      </c>
      <c r="E21" s="11" t="s">
        <v>90</v>
      </c>
      <c r="F21" s="11" t="s">
        <v>134</v>
      </c>
      <c r="G21" s="11">
        <v>23</v>
      </c>
      <c r="H21" s="11">
        <v>31</v>
      </c>
      <c r="I21" s="11" t="s">
        <v>153</v>
      </c>
      <c r="J21" s="19" t="str">
        <f t="shared" si="0"/>
        <v>安庆合肥武汉</v>
      </c>
      <c r="K21" s="19" t="str">
        <f t="shared" si="1"/>
        <v>武汉合肥安庆</v>
      </c>
    </row>
    <row r="22" spans="2:11" ht="15.5" x14ac:dyDescent="0.3">
      <c r="B22" s="11" t="s">
        <v>91</v>
      </c>
      <c r="C22" s="11" t="s">
        <v>158</v>
      </c>
      <c r="D22" s="11" t="s">
        <v>166</v>
      </c>
      <c r="E22" s="11" t="s">
        <v>134</v>
      </c>
      <c r="F22" s="11" t="s">
        <v>97</v>
      </c>
      <c r="G22" s="11">
        <v>31</v>
      </c>
      <c r="H22" s="11">
        <v>9</v>
      </c>
      <c r="I22" s="11" t="s">
        <v>153</v>
      </c>
      <c r="J22" s="19" t="str">
        <f t="shared" si="0"/>
        <v>武汉合肥蚌埠</v>
      </c>
      <c r="K22" s="19" t="str">
        <f t="shared" si="1"/>
        <v>蚌埠合肥武汉</v>
      </c>
    </row>
    <row r="23" spans="2:11" ht="15.5" x14ac:dyDescent="0.3">
      <c r="B23" s="11" t="s">
        <v>95</v>
      </c>
      <c r="C23" s="11" t="s">
        <v>167</v>
      </c>
      <c r="D23" s="11" t="s">
        <v>168</v>
      </c>
      <c r="E23" s="11" t="s">
        <v>90</v>
      </c>
      <c r="F23" s="11" t="s">
        <v>121</v>
      </c>
      <c r="G23" s="11">
        <v>23</v>
      </c>
      <c r="H23" s="11">
        <v>17</v>
      </c>
      <c r="I23" s="11" t="s">
        <v>153</v>
      </c>
      <c r="J23" s="19" t="str">
        <f t="shared" si="0"/>
        <v>安庆芜湖杭州</v>
      </c>
      <c r="K23" s="19" t="str">
        <f t="shared" si="1"/>
        <v>杭州芜湖安庆</v>
      </c>
    </row>
    <row r="24" spans="2:11" ht="15.5" x14ac:dyDescent="0.3">
      <c r="B24" s="11" t="s">
        <v>121</v>
      </c>
      <c r="C24" s="11" t="s">
        <v>169</v>
      </c>
      <c r="D24" s="11" t="s">
        <v>159</v>
      </c>
      <c r="E24" s="11" t="s">
        <v>101</v>
      </c>
      <c r="F24" s="11" t="s">
        <v>136</v>
      </c>
      <c r="G24" s="11">
        <v>10</v>
      </c>
      <c r="H24" s="11">
        <v>40</v>
      </c>
      <c r="I24" s="11" t="s">
        <v>153</v>
      </c>
      <c r="J24" s="19" t="str">
        <f t="shared" si="0"/>
        <v>南京杭州上海</v>
      </c>
      <c r="K24" s="19" t="str">
        <f t="shared" si="1"/>
        <v>上海杭州南京</v>
      </c>
    </row>
    <row r="25" spans="2:11" ht="15.5" x14ac:dyDescent="0.3">
      <c r="B25" s="11" t="s">
        <v>121</v>
      </c>
      <c r="C25" s="11" t="s">
        <v>168</v>
      </c>
      <c r="D25" s="11" t="s">
        <v>159</v>
      </c>
      <c r="E25" s="11" t="s">
        <v>95</v>
      </c>
      <c r="F25" s="11" t="s">
        <v>136</v>
      </c>
      <c r="G25" s="11">
        <v>15</v>
      </c>
      <c r="H25" s="11">
        <v>40</v>
      </c>
      <c r="I25" s="11" t="s">
        <v>153</v>
      </c>
      <c r="J25" s="19" t="str">
        <f t="shared" si="0"/>
        <v>芜湖杭州上海</v>
      </c>
      <c r="K25" s="19" t="str">
        <f t="shared" si="1"/>
        <v>上海杭州芜湖</v>
      </c>
    </row>
  </sheetData>
  <mergeCells count="1">
    <mergeCell ref="J2:K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INPUT &amp; OUTPUT</vt:lpstr>
      <vt:lpstr>线路信息</vt:lpstr>
      <vt:lpstr>无法跨线LIST</vt:lpstr>
      <vt:lpstr>需要换向LIST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阿爷吸气大神</dc:creator>
  <cp:lastModifiedBy>阿爷吸气大神</cp:lastModifiedBy>
  <dcterms:created xsi:type="dcterms:W3CDTF">2015-06-05T18:19:34Z</dcterms:created>
  <dcterms:modified xsi:type="dcterms:W3CDTF">2022-05-16T05:36:39Z</dcterms:modified>
</cp:coreProperties>
</file>