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yme\OneDrive\Рабочий стол\"/>
    </mc:Choice>
  </mc:AlternateContent>
  <xr:revisionPtr revIDLastSave="0" documentId="13_ncr:1_{D3F24471-AB2B-4A41-8FF2-9B2E35C51496}" xr6:coauthVersionLast="47" xr6:coauthVersionMax="47" xr10:uidLastSave="{00000000-0000-0000-0000-000000000000}"/>
  <bookViews>
    <workbookView xWindow="-120" yWindow="-120" windowWidth="38640" windowHeight="21120" xr2:uid="{3297A0A0-EC2F-414F-85F8-E7EEB2FEB710}"/>
  </bookViews>
  <sheets>
    <sheet name="статистика" sheetId="1" r:id="rId1"/>
    <sheet name="решение_интегральный" sheetId="2" r:id="rId2"/>
    <sheet name="решение_логорифмический" sheetId="3" r:id="rId3"/>
    <sheet name="подсчет отклонений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3" i="4" l="1"/>
  <c r="D143" i="4"/>
  <c r="E143" i="4"/>
  <c r="F143" i="4"/>
  <c r="G143" i="4"/>
  <c r="H143" i="4"/>
  <c r="I143" i="4"/>
  <c r="C139" i="4"/>
  <c r="D139" i="4"/>
  <c r="E139" i="4"/>
  <c r="F139" i="4"/>
  <c r="G139" i="4"/>
  <c r="H139" i="4"/>
  <c r="I139" i="4"/>
  <c r="C135" i="4"/>
  <c r="D135" i="4"/>
  <c r="E135" i="4"/>
  <c r="F135" i="4"/>
  <c r="G135" i="4"/>
  <c r="H135" i="4"/>
  <c r="I135" i="4"/>
  <c r="I131" i="4"/>
  <c r="C131" i="4"/>
  <c r="D131" i="4"/>
  <c r="E131" i="4"/>
  <c r="F131" i="4"/>
  <c r="G131" i="4"/>
  <c r="H131" i="4"/>
  <c r="C127" i="4"/>
  <c r="D127" i="4"/>
  <c r="E127" i="4"/>
  <c r="F127" i="4"/>
  <c r="G127" i="4"/>
  <c r="H127" i="4"/>
  <c r="I127" i="4"/>
  <c r="C123" i="4"/>
  <c r="D123" i="4"/>
  <c r="E123" i="4"/>
  <c r="F123" i="4"/>
  <c r="G123" i="4"/>
  <c r="H123" i="4"/>
  <c r="I123" i="4"/>
  <c r="B143" i="4"/>
  <c r="B139" i="4"/>
  <c r="B135" i="4"/>
  <c r="B131" i="4"/>
  <c r="B127" i="4"/>
  <c r="B123" i="4"/>
  <c r="B83" i="4"/>
  <c r="B119" i="4"/>
  <c r="C119" i="4"/>
  <c r="D119" i="4"/>
  <c r="E119" i="4"/>
  <c r="F119" i="4"/>
  <c r="G119" i="4"/>
  <c r="H119" i="4"/>
  <c r="I119" i="4"/>
  <c r="C115" i="4"/>
  <c r="D115" i="4"/>
  <c r="E115" i="4"/>
  <c r="F115" i="4"/>
  <c r="G115" i="4"/>
  <c r="H115" i="4"/>
  <c r="I115" i="4"/>
  <c r="B115" i="4"/>
  <c r="B106" i="4"/>
  <c r="C106" i="4"/>
  <c r="D106" i="4"/>
  <c r="E106" i="4"/>
  <c r="F106" i="4"/>
  <c r="G106" i="4"/>
  <c r="H106" i="4"/>
  <c r="I106" i="4"/>
  <c r="B107" i="4"/>
  <c r="C107" i="4"/>
  <c r="D107" i="4"/>
  <c r="E107" i="4"/>
  <c r="F107" i="4"/>
  <c r="G107" i="4"/>
  <c r="H107" i="4"/>
  <c r="I107" i="4"/>
  <c r="C105" i="4"/>
  <c r="D105" i="4"/>
  <c r="E105" i="4"/>
  <c r="F105" i="4"/>
  <c r="G105" i="4"/>
  <c r="H105" i="4"/>
  <c r="I105" i="4"/>
  <c r="B105" i="4"/>
  <c r="B102" i="4"/>
  <c r="C102" i="4"/>
  <c r="D102" i="4"/>
  <c r="E102" i="4"/>
  <c r="F102" i="4"/>
  <c r="G102" i="4"/>
  <c r="H102" i="4"/>
  <c r="I102" i="4"/>
  <c r="B103" i="4"/>
  <c r="C103" i="4"/>
  <c r="D103" i="4"/>
  <c r="E103" i="4"/>
  <c r="F103" i="4"/>
  <c r="G103" i="4"/>
  <c r="H103" i="4"/>
  <c r="I103" i="4"/>
  <c r="C101" i="4"/>
  <c r="D101" i="4"/>
  <c r="E101" i="4"/>
  <c r="F101" i="4"/>
  <c r="G101" i="4"/>
  <c r="H101" i="4"/>
  <c r="I101" i="4"/>
  <c r="B98" i="4"/>
  <c r="C98" i="4"/>
  <c r="D98" i="4"/>
  <c r="E98" i="4"/>
  <c r="F98" i="4"/>
  <c r="G98" i="4"/>
  <c r="H98" i="4"/>
  <c r="I98" i="4"/>
  <c r="B99" i="4"/>
  <c r="C99" i="4"/>
  <c r="D99" i="4"/>
  <c r="E99" i="4"/>
  <c r="F99" i="4"/>
  <c r="G99" i="4"/>
  <c r="H99" i="4"/>
  <c r="I99" i="4"/>
  <c r="C97" i="4"/>
  <c r="D97" i="4"/>
  <c r="E97" i="4"/>
  <c r="F97" i="4"/>
  <c r="G97" i="4"/>
  <c r="H97" i="4"/>
  <c r="I97" i="4"/>
  <c r="B94" i="4"/>
  <c r="C94" i="4"/>
  <c r="D94" i="4"/>
  <c r="E94" i="4"/>
  <c r="F94" i="4"/>
  <c r="G94" i="4"/>
  <c r="H94" i="4"/>
  <c r="I94" i="4"/>
  <c r="B95" i="4"/>
  <c r="C95" i="4"/>
  <c r="D95" i="4"/>
  <c r="E95" i="4"/>
  <c r="F95" i="4"/>
  <c r="G95" i="4"/>
  <c r="H95" i="4"/>
  <c r="I95" i="4"/>
  <c r="C93" i="4"/>
  <c r="D93" i="4"/>
  <c r="E93" i="4"/>
  <c r="F93" i="4"/>
  <c r="G93" i="4"/>
  <c r="H93" i="4"/>
  <c r="I93" i="4"/>
  <c r="B90" i="4"/>
  <c r="C90" i="4"/>
  <c r="D90" i="4"/>
  <c r="E90" i="4"/>
  <c r="F90" i="4"/>
  <c r="G90" i="4"/>
  <c r="H90" i="4"/>
  <c r="I90" i="4"/>
  <c r="B91" i="4"/>
  <c r="C91" i="4"/>
  <c r="D91" i="4"/>
  <c r="E91" i="4"/>
  <c r="F91" i="4"/>
  <c r="G91" i="4"/>
  <c r="H91" i="4"/>
  <c r="I91" i="4"/>
  <c r="C89" i="4"/>
  <c r="D89" i="4"/>
  <c r="E89" i="4"/>
  <c r="F89" i="4"/>
  <c r="G89" i="4"/>
  <c r="H89" i="4"/>
  <c r="I89" i="4"/>
  <c r="B101" i="4"/>
  <c r="B97" i="4"/>
  <c r="B93" i="4"/>
  <c r="B89" i="4"/>
  <c r="B86" i="4"/>
  <c r="C86" i="4"/>
  <c r="D86" i="4"/>
  <c r="E86" i="4"/>
  <c r="F86" i="4"/>
  <c r="G86" i="4"/>
  <c r="H86" i="4"/>
  <c r="I86" i="4"/>
  <c r="B87" i="4"/>
  <c r="C87" i="4"/>
  <c r="D87" i="4"/>
  <c r="E87" i="4"/>
  <c r="F87" i="4"/>
  <c r="G87" i="4"/>
  <c r="H87" i="4"/>
  <c r="I87" i="4"/>
  <c r="C85" i="4"/>
  <c r="D85" i="4"/>
  <c r="E85" i="4"/>
  <c r="F85" i="4"/>
  <c r="G85" i="4"/>
  <c r="H85" i="4"/>
  <c r="I85" i="4"/>
  <c r="B85" i="4"/>
  <c r="B82" i="4"/>
  <c r="C82" i="4"/>
  <c r="D82" i="4"/>
  <c r="E82" i="4"/>
  <c r="F82" i="4"/>
  <c r="G82" i="4"/>
  <c r="H82" i="4"/>
  <c r="I82" i="4"/>
  <c r="C83" i="4"/>
  <c r="D83" i="4"/>
  <c r="E83" i="4"/>
  <c r="F83" i="4"/>
  <c r="G83" i="4"/>
  <c r="H83" i="4"/>
  <c r="I83" i="4"/>
  <c r="C81" i="4"/>
  <c r="D81" i="4"/>
  <c r="E81" i="4"/>
  <c r="F81" i="4"/>
  <c r="G81" i="4"/>
  <c r="H81" i="4"/>
  <c r="I81" i="4"/>
  <c r="B81" i="4"/>
  <c r="B78" i="4"/>
  <c r="C78" i="4"/>
  <c r="D78" i="4"/>
  <c r="E78" i="4"/>
  <c r="F78" i="4"/>
  <c r="G78" i="4"/>
  <c r="H78" i="4"/>
  <c r="I78" i="4"/>
  <c r="B79" i="4"/>
  <c r="C79" i="4"/>
  <c r="D79" i="4"/>
  <c r="E79" i="4"/>
  <c r="F79" i="4"/>
  <c r="G79" i="4"/>
  <c r="H79" i="4"/>
  <c r="I79" i="4"/>
  <c r="C77" i="4"/>
  <c r="D77" i="4"/>
  <c r="E77" i="4"/>
  <c r="F77" i="4"/>
  <c r="G77" i="4"/>
  <c r="H77" i="4"/>
  <c r="I77" i="4"/>
  <c r="B77" i="4"/>
  <c r="B70" i="4"/>
  <c r="C70" i="4"/>
  <c r="D70" i="4"/>
  <c r="E70" i="4"/>
  <c r="F70" i="4"/>
  <c r="G70" i="4"/>
  <c r="H70" i="4"/>
  <c r="I70" i="4"/>
  <c r="B71" i="4"/>
  <c r="C71" i="4"/>
  <c r="D71" i="4"/>
  <c r="E71" i="4"/>
  <c r="F71" i="4"/>
  <c r="G71" i="4"/>
  <c r="H71" i="4"/>
  <c r="I71" i="4"/>
  <c r="C69" i="4"/>
  <c r="D69" i="4"/>
  <c r="E69" i="4"/>
  <c r="F69" i="4"/>
  <c r="G69" i="4"/>
  <c r="H69" i="4"/>
  <c r="I69" i="4"/>
  <c r="B69" i="4"/>
  <c r="B66" i="4"/>
  <c r="C66" i="4"/>
  <c r="D66" i="4"/>
  <c r="E66" i="4"/>
  <c r="F66" i="4"/>
  <c r="G66" i="4"/>
  <c r="H66" i="4"/>
  <c r="I66" i="4"/>
  <c r="B67" i="4"/>
  <c r="C67" i="4"/>
  <c r="D67" i="4"/>
  <c r="E67" i="4"/>
  <c r="F67" i="4"/>
  <c r="G67" i="4"/>
  <c r="H67" i="4"/>
  <c r="I67" i="4"/>
  <c r="C65" i="4"/>
  <c r="D65" i="4"/>
  <c r="E65" i="4"/>
  <c r="F65" i="4"/>
  <c r="G65" i="4"/>
  <c r="H65" i="4"/>
  <c r="I65" i="4"/>
  <c r="B65" i="4"/>
  <c r="B62" i="4"/>
  <c r="C62" i="4"/>
  <c r="D62" i="4"/>
  <c r="E62" i="4"/>
  <c r="F62" i="4"/>
  <c r="G62" i="4"/>
  <c r="H62" i="4"/>
  <c r="I62" i="4"/>
  <c r="B63" i="4"/>
  <c r="C63" i="4"/>
  <c r="D63" i="4"/>
  <c r="E63" i="4"/>
  <c r="F63" i="4"/>
  <c r="G63" i="4"/>
  <c r="H63" i="4"/>
  <c r="I63" i="4"/>
  <c r="C61" i="4"/>
  <c r="D61" i="4"/>
  <c r="E61" i="4"/>
  <c r="F61" i="4"/>
  <c r="G61" i="4"/>
  <c r="H61" i="4"/>
  <c r="I61" i="4"/>
  <c r="B61" i="4"/>
  <c r="B58" i="4"/>
  <c r="C58" i="4"/>
  <c r="D58" i="4"/>
  <c r="E58" i="4"/>
  <c r="F58" i="4"/>
  <c r="G58" i="4"/>
  <c r="H58" i="4"/>
  <c r="I58" i="4"/>
  <c r="B59" i="4"/>
  <c r="C59" i="4"/>
  <c r="D59" i="4"/>
  <c r="E59" i="4"/>
  <c r="F59" i="4"/>
  <c r="G59" i="4"/>
  <c r="H59" i="4"/>
  <c r="I59" i="4"/>
  <c r="C57" i="4"/>
  <c r="D57" i="4"/>
  <c r="E57" i="4"/>
  <c r="F57" i="4"/>
  <c r="G57" i="4"/>
  <c r="H57" i="4"/>
  <c r="I57" i="4"/>
  <c r="B57" i="4"/>
  <c r="B54" i="4"/>
  <c r="C54" i="4"/>
  <c r="D54" i="4"/>
  <c r="E54" i="4"/>
  <c r="F54" i="4"/>
  <c r="G54" i="4"/>
  <c r="H54" i="4"/>
  <c r="I54" i="4"/>
  <c r="B55" i="4"/>
  <c r="C55" i="4"/>
  <c r="D55" i="4"/>
  <c r="E55" i="4"/>
  <c r="F55" i="4"/>
  <c r="G55" i="4"/>
  <c r="H55" i="4"/>
  <c r="I55" i="4"/>
  <c r="C53" i="4"/>
  <c r="D53" i="4"/>
  <c r="E53" i="4"/>
  <c r="F53" i="4"/>
  <c r="G53" i="4"/>
  <c r="H53" i="4"/>
  <c r="I53" i="4"/>
  <c r="B53" i="4"/>
  <c r="I45" i="4"/>
  <c r="B50" i="4"/>
  <c r="C50" i="4"/>
  <c r="D50" i="4"/>
  <c r="E50" i="4"/>
  <c r="F50" i="4"/>
  <c r="G50" i="4"/>
  <c r="H50" i="4"/>
  <c r="I50" i="4"/>
  <c r="B51" i="4"/>
  <c r="C51" i="4"/>
  <c r="D51" i="4"/>
  <c r="E51" i="4"/>
  <c r="F51" i="4"/>
  <c r="G51" i="4"/>
  <c r="H51" i="4"/>
  <c r="I51" i="4"/>
  <c r="I49" i="4"/>
  <c r="C49" i="4"/>
  <c r="D49" i="4"/>
  <c r="E49" i="4"/>
  <c r="F49" i="4"/>
  <c r="G49" i="4"/>
  <c r="H49" i="4"/>
  <c r="B49" i="4"/>
  <c r="B46" i="4"/>
  <c r="C46" i="4"/>
  <c r="D46" i="4"/>
  <c r="E46" i="4"/>
  <c r="F46" i="4"/>
  <c r="G46" i="4"/>
  <c r="H46" i="4"/>
  <c r="I46" i="4"/>
  <c r="B47" i="4"/>
  <c r="C47" i="4"/>
  <c r="D47" i="4"/>
  <c r="E47" i="4"/>
  <c r="F47" i="4"/>
  <c r="G47" i="4"/>
  <c r="H47" i="4"/>
  <c r="I47" i="4"/>
  <c r="C45" i="4"/>
  <c r="D45" i="4"/>
  <c r="E45" i="4"/>
  <c r="F45" i="4"/>
  <c r="G45" i="4"/>
  <c r="H45" i="4"/>
  <c r="B45" i="4"/>
  <c r="B42" i="4"/>
  <c r="C42" i="4"/>
  <c r="D42" i="4"/>
  <c r="E42" i="4"/>
  <c r="F42" i="4"/>
  <c r="G42" i="4"/>
  <c r="H42" i="4"/>
  <c r="I42" i="4"/>
  <c r="B43" i="4"/>
  <c r="C43" i="4"/>
  <c r="D43" i="4"/>
  <c r="E43" i="4"/>
  <c r="F43" i="4"/>
  <c r="G43" i="4"/>
  <c r="H43" i="4"/>
  <c r="I43" i="4"/>
  <c r="C41" i="4"/>
  <c r="D41" i="4"/>
  <c r="E41" i="4"/>
  <c r="F41" i="4"/>
  <c r="G41" i="4"/>
  <c r="H41" i="4"/>
  <c r="I41" i="4"/>
  <c r="B41" i="4"/>
  <c r="G3" i="1"/>
  <c r="H3" i="1" l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J54" i="3"/>
  <c r="J55" i="3"/>
  <c r="J56" i="3"/>
  <c r="J57" i="3"/>
  <c r="J58" i="3"/>
  <c r="J53" i="3"/>
  <c r="I54" i="3"/>
  <c r="I55" i="3"/>
  <c r="I56" i="3"/>
  <c r="I57" i="3"/>
  <c r="I58" i="3"/>
  <c r="I53" i="3"/>
  <c r="H54" i="3"/>
  <c r="H55" i="3"/>
  <c r="H56" i="3"/>
  <c r="H57" i="3"/>
  <c r="H58" i="3"/>
  <c r="H53" i="3"/>
  <c r="J41" i="3"/>
  <c r="J42" i="3"/>
  <c r="J43" i="3"/>
  <c r="J44" i="3"/>
  <c r="J45" i="3"/>
  <c r="J40" i="3"/>
  <c r="I41" i="3"/>
  <c r="I42" i="3"/>
  <c r="I43" i="3"/>
  <c r="I44" i="3"/>
  <c r="I45" i="3"/>
  <c r="I40" i="3"/>
  <c r="H41" i="3"/>
  <c r="H42" i="3"/>
  <c r="H43" i="3"/>
  <c r="H44" i="3"/>
  <c r="H45" i="3"/>
  <c r="H40" i="3"/>
  <c r="J28" i="3"/>
  <c r="J29" i="3"/>
  <c r="J30" i="3"/>
  <c r="J31" i="3"/>
  <c r="J32" i="3"/>
  <c r="J27" i="3"/>
  <c r="I28" i="3"/>
  <c r="I29" i="3"/>
  <c r="I30" i="3"/>
  <c r="I31" i="3"/>
  <c r="I32" i="3"/>
  <c r="I27" i="3"/>
  <c r="H28" i="3"/>
  <c r="H29" i="3"/>
  <c r="H30" i="3"/>
  <c r="H31" i="3"/>
  <c r="H32" i="3"/>
  <c r="H27" i="3"/>
  <c r="E54" i="3"/>
  <c r="E55" i="3"/>
  <c r="E56" i="3"/>
  <c r="E57" i="3"/>
  <c r="E58" i="3"/>
  <c r="E53" i="3"/>
  <c r="E41" i="3"/>
  <c r="E42" i="3"/>
  <c r="E43" i="3"/>
  <c r="E44" i="3"/>
  <c r="E45" i="3"/>
  <c r="E40" i="3"/>
  <c r="E28" i="3"/>
  <c r="E29" i="3"/>
  <c r="E30" i="3"/>
  <c r="E31" i="3"/>
  <c r="E32" i="3"/>
  <c r="E27" i="3"/>
  <c r="D32" i="3"/>
  <c r="C32" i="3"/>
  <c r="B32" i="3"/>
  <c r="D29" i="3"/>
  <c r="C29" i="3"/>
  <c r="B29" i="3"/>
  <c r="D28" i="3"/>
  <c r="AG22" i="3"/>
  <c r="AF22" i="3"/>
  <c r="AE22" i="3"/>
  <c r="AG21" i="3"/>
  <c r="D33" i="3" s="1"/>
  <c r="AF21" i="3"/>
  <c r="C33" i="3" s="1"/>
  <c r="AE21" i="3"/>
  <c r="B33" i="3" s="1"/>
  <c r="AG20" i="3"/>
  <c r="AF20" i="3"/>
  <c r="AE20" i="3"/>
  <c r="AG19" i="3"/>
  <c r="D31" i="3" s="1"/>
  <c r="AF19" i="3"/>
  <c r="C31" i="3" s="1"/>
  <c r="AE19" i="3"/>
  <c r="B31" i="3" s="1"/>
  <c r="AG18" i="3"/>
  <c r="D30" i="3" s="1"/>
  <c r="AF18" i="3"/>
  <c r="C30" i="3" s="1"/>
  <c r="AE18" i="3"/>
  <c r="B30" i="3" s="1"/>
  <c r="AG17" i="3"/>
  <c r="AF17" i="3"/>
  <c r="AE17" i="3"/>
  <c r="AG16" i="3"/>
  <c r="AF16" i="3"/>
  <c r="C28" i="3" s="1"/>
  <c r="AE16" i="3"/>
  <c r="B28" i="3" s="1"/>
  <c r="AG15" i="3"/>
  <c r="D27" i="3" s="1"/>
  <c r="AF15" i="3"/>
  <c r="C27" i="3" s="1"/>
  <c r="AE15" i="3"/>
  <c r="B27" i="3" s="1"/>
  <c r="AG27" i="3" l="1" a="1"/>
  <c r="AG27" i="3" s="1"/>
  <c r="W27" i="3" l="1" a="1"/>
  <c r="W27" i="3" s="1"/>
  <c r="W40" i="3" a="1"/>
  <c r="W40" i="3" s="1"/>
  <c r="W53" i="3" a="1"/>
  <c r="W53" i="3" s="1"/>
  <c r="AG53" i="3" a="1"/>
  <c r="AG53" i="3" s="1"/>
  <c r="AG40" i="3" a="1"/>
  <c r="AG40" i="3" s="1"/>
  <c r="AB53" i="3" l="1" a="1"/>
  <c r="AB53" i="3" s="1"/>
  <c r="AI53" i="3" s="1" a="1"/>
  <c r="AA53" i="3"/>
  <c r="AA40" i="3"/>
  <c r="AB40" i="3" a="1"/>
  <c r="AB40" i="3" s="1"/>
  <c r="AI40" i="3" s="1" a="1"/>
  <c r="AB27" i="3" a="1"/>
  <c r="AB27" i="3" s="1"/>
  <c r="AI27" i="3" s="1" a="1"/>
  <c r="AA27" i="3"/>
  <c r="AK55" i="3" l="1"/>
  <c r="D66" i="3" s="1"/>
  <c r="AI53" i="3"/>
  <c r="AK53" i="3" s="1"/>
  <c r="B66" i="3" s="1"/>
  <c r="AK56" i="3"/>
  <c r="E66" i="3" s="1"/>
  <c r="AK54" i="3"/>
  <c r="C66" i="3" s="1"/>
  <c r="C64" i="3"/>
  <c r="AI27" i="3"/>
  <c r="B64" i="3" s="1"/>
  <c r="E64" i="3"/>
  <c r="D64" i="3"/>
  <c r="AK43" i="3"/>
  <c r="E65" i="3" s="1"/>
  <c r="AK41" i="3"/>
  <c r="C65" i="3" s="1"/>
  <c r="AK42" i="3"/>
  <c r="D65" i="3" s="1"/>
  <c r="AI40" i="3"/>
  <c r="AK40" i="3" s="1"/>
  <c r="B65" i="3" s="1"/>
  <c r="AG53" i="2" l="1" a="1"/>
  <c r="AG53" i="2" s="1"/>
  <c r="AG40" i="2" a="1"/>
  <c r="AG40" i="2" s="1"/>
  <c r="AG27" i="2" a="1"/>
  <c r="AG27" i="2" s="1"/>
  <c r="W53" i="2" a="1"/>
  <c r="W53" i="2" s="1"/>
  <c r="W40" i="2" a="1"/>
  <c r="W40" i="2" s="1"/>
  <c r="W27" i="2" a="1"/>
  <c r="W27" i="2" s="1"/>
  <c r="AF16" i="2" l="1"/>
  <c r="C28" i="2" s="1"/>
  <c r="AF17" i="2"/>
  <c r="C29" i="2" s="1"/>
  <c r="AF18" i="2"/>
  <c r="C30" i="2" s="1"/>
  <c r="AF19" i="2"/>
  <c r="C31" i="2" s="1"/>
  <c r="AF20" i="2"/>
  <c r="C32" i="2" s="1"/>
  <c r="AF21" i="2"/>
  <c r="C33" i="2" s="1"/>
  <c r="AF22" i="2"/>
  <c r="AG16" i="2"/>
  <c r="D28" i="2" s="1"/>
  <c r="AG17" i="2"/>
  <c r="D29" i="2" s="1"/>
  <c r="AG18" i="2"/>
  <c r="D30" i="2" s="1"/>
  <c r="AG19" i="2"/>
  <c r="D31" i="2" s="1"/>
  <c r="AG20" i="2"/>
  <c r="D32" i="2" s="1"/>
  <c r="AG21" i="2"/>
  <c r="D33" i="2" s="1"/>
  <c r="AG22" i="2"/>
  <c r="AG15" i="2"/>
  <c r="D27" i="2" s="1"/>
  <c r="AF15" i="2"/>
  <c r="C27" i="2" s="1"/>
  <c r="AE16" i="2"/>
  <c r="B28" i="2" s="1"/>
  <c r="AE17" i="2"/>
  <c r="B29" i="2" s="1"/>
  <c r="AE18" i="2"/>
  <c r="B30" i="2" s="1"/>
  <c r="AE19" i="2"/>
  <c r="B31" i="2" s="1"/>
  <c r="AE20" i="2"/>
  <c r="B32" i="2" s="1"/>
  <c r="AE21" i="2"/>
  <c r="B33" i="2" s="1"/>
  <c r="AE22" i="2"/>
  <c r="AE15" i="2"/>
  <c r="B27" i="2" s="1"/>
  <c r="H53" i="2" l="1"/>
  <c r="I42" i="2"/>
  <c r="H29" i="2"/>
  <c r="E28" i="2"/>
  <c r="G29" i="2"/>
  <c r="G57" i="2"/>
  <c r="H58" i="2"/>
  <c r="E57" i="2"/>
  <c r="E58" i="2"/>
  <c r="G58" i="2"/>
  <c r="J55" i="2"/>
  <c r="I55" i="2"/>
  <c r="H55" i="2"/>
  <c r="G54" i="2"/>
  <c r="E54" i="2"/>
  <c r="G53" i="2"/>
  <c r="E53" i="2"/>
  <c r="J54" i="2"/>
  <c r="H54" i="2"/>
  <c r="G30" i="2"/>
  <c r="I29" i="2"/>
  <c r="I43" i="2"/>
  <c r="H30" i="2"/>
  <c r="J29" i="2"/>
  <c r="E29" i="2"/>
  <c r="H42" i="2"/>
  <c r="G42" i="2"/>
  <c r="J42" i="2"/>
  <c r="E41" i="2"/>
  <c r="H43" i="2"/>
  <c r="E42" i="2"/>
  <c r="G43" i="2"/>
  <c r="J43" i="2"/>
  <c r="E55" i="2"/>
  <c r="G55" i="2"/>
  <c r="J56" i="2"/>
  <c r="H56" i="2"/>
  <c r="I56" i="2"/>
  <c r="J28" i="2"/>
  <c r="H45" i="2" l="1"/>
  <c r="J45" i="2"/>
  <c r="G45" i="2"/>
  <c r="E44" i="2"/>
  <c r="I45" i="2"/>
  <c r="E31" i="2"/>
  <c r="H32" i="2"/>
  <c r="J31" i="2"/>
  <c r="G32" i="2"/>
  <c r="I31" i="2"/>
  <c r="J58" i="2"/>
  <c r="E27" i="2"/>
  <c r="G28" i="2"/>
  <c r="J27" i="2"/>
  <c r="H28" i="2"/>
  <c r="I27" i="2"/>
  <c r="I41" i="2"/>
  <c r="I54" i="2"/>
  <c r="J40" i="2"/>
  <c r="G40" i="2"/>
  <c r="H40" i="2"/>
  <c r="G56" i="2"/>
  <c r="J57" i="2"/>
  <c r="H57" i="2"/>
  <c r="I57" i="2"/>
  <c r="E56" i="2"/>
  <c r="H41" i="2"/>
  <c r="E40" i="2"/>
  <c r="J41" i="2"/>
  <c r="G41" i="2"/>
  <c r="J44" i="2"/>
  <c r="H44" i="2"/>
  <c r="E43" i="2"/>
  <c r="G44" i="2"/>
  <c r="E45" i="2"/>
  <c r="I28" i="2"/>
  <c r="H27" i="2"/>
  <c r="I40" i="2"/>
  <c r="G27" i="2"/>
  <c r="I58" i="2"/>
  <c r="H31" i="2"/>
  <c r="G31" i="2"/>
  <c r="E30" i="2"/>
  <c r="I44" i="2"/>
  <c r="I30" i="2"/>
  <c r="J30" i="2"/>
  <c r="J53" i="2"/>
  <c r="I53" i="2"/>
  <c r="J32" i="2"/>
  <c r="I32" i="2"/>
  <c r="E32" i="2"/>
  <c r="AA53" i="2" l="1"/>
  <c r="AA27" i="2" l="1"/>
  <c r="AB27" i="2" a="1"/>
  <c r="AB27" i="2" s="1"/>
  <c r="AI27" i="2" s="1" a="1"/>
  <c r="AB53" i="2" a="1"/>
  <c r="AB53" i="2" s="1"/>
  <c r="AI53" i="2" s="1" a="1"/>
  <c r="AK56" i="2" s="1"/>
  <c r="E66" i="2" s="1"/>
  <c r="AB40" i="2" a="1"/>
  <c r="AB40" i="2" s="1"/>
  <c r="AI40" i="2" s="1" a="1"/>
  <c r="AA40" i="2"/>
  <c r="AK54" i="2" l="1"/>
  <c r="C66" i="2" s="1"/>
  <c r="AI53" i="2"/>
  <c r="AK53" i="2" s="1"/>
  <c r="B66" i="2" s="1"/>
  <c r="AK55" i="2"/>
  <c r="D66" i="2" s="1"/>
  <c r="AI40" i="2"/>
  <c r="AK40" i="2" s="1"/>
  <c r="B65" i="2" s="1"/>
  <c r="AK41" i="2"/>
  <c r="C65" i="2" s="1"/>
  <c r="AK42" i="2"/>
  <c r="D65" i="2" s="1"/>
  <c r="AK43" i="2"/>
  <c r="E65" i="2" s="1"/>
  <c r="E64" i="2"/>
  <c r="D64" i="2"/>
  <c r="AI27" i="2"/>
  <c r="B64" i="2" s="1"/>
  <c r="C6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<sst xmlns="http://schemas.openxmlformats.org/spreadsheetml/2006/main" count="172" uniqueCount="38">
  <si>
    <t>ЯНДЕКС.ТАКСИ</t>
  </si>
  <si>
    <t>СИТИ-МОБИЛ</t>
  </si>
  <si>
    <t>Gett</t>
  </si>
  <si>
    <t>Доля рынка в стоимостном выражении</t>
  </si>
  <si>
    <t>Выручка RUB тыс</t>
  </si>
  <si>
    <t>A</t>
  </si>
  <si>
    <t>d</t>
  </si>
  <si>
    <t>x</t>
  </si>
  <si>
    <t>xx</t>
  </si>
  <si>
    <t>xy</t>
  </si>
  <si>
    <t>xz</t>
  </si>
  <si>
    <t>X</t>
  </si>
  <si>
    <t>y</t>
  </si>
  <si>
    <t>yy</t>
  </si>
  <si>
    <t>Y</t>
  </si>
  <si>
    <t>z</t>
  </si>
  <si>
    <t>zz</t>
  </si>
  <si>
    <t>zx</t>
  </si>
  <si>
    <t>zy</t>
  </si>
  <si>
    <t>AT</t>
  </si>
  <si>
    <t>AT*A</t>
  </si>
  <si>
    <t>Определитель</t>
  </si>
  <si>
    <t>Обратная матрица (AT*A)</t>
  </si>
  <si>
    <t>AT*D</t>
  </si>
  <si>
    <t>Параметры</t>
  </si>
  <si>
    <t>a0</t>
  </si>
  <si>
    <t>a1</t>
  </si>
  <si>
    <t>a2</t>
  </si>
  <si>
    <t>a3</t>
  </si>
  <si>
    <t xml:space="preserve"> </t>
  </si>
  <si>
    <t>integral excel</t>
  </si>
  <si>
    <t>Log integral excel</t>
  </si>
  <si>
    <t>Integral Golang</t>
  </si>
  <si>
    <t>Log Integral Golang</t>
  </si>
  <si>
    <t>Log integral matchcad</t>
  </si>
  <si>
    <t>integral matchcad</t>
  </si>
  <si>
    <t>integral c++</t>
  </si>
  <si>
    <t>Log integral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</si>
</sst>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"/>
    <numFmt numFmtId="166" formatCode="0.00000"/>
    <numFmt numFmtId="167" formatCode="0.000000"/>
  </numFmts>
  <fonts count="2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111827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202124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8"/>
      <color theme="1"/>
      <name val="Arial Black"/>
      <family val="2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rgb="FF111827"/>
      <name val="Arial"/>
      <family val="2"/>
      <charset val="204"/>
    </font>
    <font>
      <sz val="12"/>
      <color rgb="FF333333"/>
      <name val="Arial"/>
      <family val="2"/>
      <charset val="204"/>
    </font>
    <font>
      <sz val="12"/>
      <color rgb="FF111827"/>
      <name val="Segoe UI"/>
      <family val="2"/>
      <charset val="204"/>
    </font>
    <font>
      <b/>
      <sz val="12"/>
      <color theme="9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2"/>
      <color rgb="FF374151"/>
      <name val="Segoe U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6" fillId="0" borderId="0" xfId="0" applyFont="1"/>
    <xf numFmtId="0" fontId="8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7" fillId="0" borderId="0" xfId="0" applyFont="1"/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1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0" fillId="0" borderId="0" xfId="0" applyFont="1"/>
    <xf numFmtId="3" fontId="9" fillId="0" borderId="0" xfId="0" applyNumberFormat="1" applyFont="1" applyAlignment="1">
      <alignment horizontal="left" vertical="center"/>
    </xf>
    <xf numFmtId="0" fontId="9" fillId="0" borderId="0" xfId="0" applyFont="1"/>
    <xf numFmtId="0" fontId="9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13" xfId="0" applyFont="1" applyBorder="1"/>
    <xf numFmtId="0" fontId="9" fillId="0" borderId="14" xfId="0" applyFont="1" applyBorder="1"/>
    <xf numFmtId="0" fontId="9" fillId="0" borderId="12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165" fontId="9" fillId="0" borderId="0" xfId="0" applyNumberFormat="1" applyFont="1"/>
    <xf numFmtId="164" fontId="9" fillId="0" borderId="4" xfId="0" applyNumberFormat="1" applyFont="1" applyBorder="1"/>
    <xf numFmtId="164" fontId="9" fillId="0" borderId="7" xfId="0" applyNumberFormat="1" applyFont="1" applyBorder="1"/>
    <xf numFmtId="164" fontId="9" fillId="0" borderId="8" xfId="0" applyNumberFormat="1" applyFont="1" applyBorder="1"/>
    <xf numFmtId="164" fontId="0" fillId="0" borderId="4" xfId="0" applyNumberFormat="1" applyBorder="1"/>
    <xf numFmtId="0" fontId="9" fillId="0" borderId="5" xfId="0" applyFont="1" applyBorder="1" applyAlignment="1">
      <alignment vertical="center"/>
    </xf>
    <xf numFmtId="0" fontId="9" fillId="0" borderId="0" xfId="0" applyFont="1" applyAlignment="1">
      <alignment vertical="center"/>
    </xf>
    <xf numFmtId="164" fontId="0" fillId="0" borderId="7" xfId="0" applyNumberFormat="1" applyBorder="1"/>
    <xf numFmtId="0" fontId="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166" fontId="19" fillId="0" borderId="9" xfId="0" applyNumberFormat="1" applyFont="1" applyBorder="1"/>
    <xf numFmtId="166" fontId="19" fillId="0" borderId="10" xfId="0" applyNumberFormat="1" applyFont="1" applyBorder="1"/>
    <xf numFmtId="166" fontId="9" fillId="0" borderId="10" xfId="0" applyNumberFormat="1" applyFont="1" applyBorder="1"/>
    <xf numFmtId="164" fontId="0" fillId="0" borderId="8" xfId="0" applyNumberFormat="1" applyBorder="1"/>
    <xf numFmtId="3" fontId="19" fillId="0" borderId="0" xfId="0" applyNumberFormat="1" applyFont="1"/>
    <xf numFmtId="0" fontId="20" fillId="0" borderId="0" xfId="0" applyFont="1" applyAlignment="1">
      <alignment horizontal="left" vertical="center"/>
    </xf>
    <xf numFmtId="0" fontId="16" fillId="0" borderId="0" xfId="0" applyFont="1"/>
    <xf numFmtId="3" fontId="0" fillId="0" borderId="0" xfId="0" applyNumberFormat="1"/>
    <xf numFmtId="0" fontId="15" fillId="0" borderId="0" xfId="0" applyFont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center" vertical="center"/>
    </xf>
    <xf numFmtId="164" fontId="15" fillId="5" borderId="5" xfId="0" applyNumberFormat="1" applyFont="1" applyFill="1" applyBorder="1" applyAlignment="1">
      <alignment horizontal="center"/>
    </xf>
    <xf numFmtId="164" fontId="15" fillId="5" borderId="0" xfId="0" applyNumberFormat="1" applyFont="1" applyFill="1" applyAlignment="1">
      <alignment horizontal="center"/>
    </xf>
    <xf numFmtId="164" fontId="15" fillId="5" borderId="6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164" fontId="15" fillId="5" borderId="9" xfId="0" applyNumberFormat="1" applyFont="1" applyFill="1" applyBorder="1" applyAlignment="1">
      <alignment horizontal="center"/>
    </xf>
    <xf numFmtId="164" fontId="15" fillId="5" borderId="10" xfId="0" applyNumberFormat="1" applyFont="1" applyFill="1" applyBorder="1" applyAlignment="1">
      <alignment horizontal="center"/>
    </xf>
    <xf numFmtId="164" fontId="15" fillId="5" borderId="11" xfId="0" applyNumberFormat="1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0" borderId="0" xfId="0" applyFont="1"/>
    <xf numFmtId="0" fontId="21" fillId="0" borderId="0" xfId="0" applyFont="1"/>
    <xf numFmtId="164" fontId="15" fillId="0" borderId="5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7" fillId="9" borderId="2" xfId="0" applyFont="1" applyFill="1" applyBorder="1"/>
    <xf numFmtId="0" fontId="10" fillId="9" borderId="3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7" fillId="9" borderId="13" xfId="0" applyFont="1" applyFill="1" applyBorder="1"/>
    <xf numFmtId="0" fontId="10" fillId="9" borderId="14" xfId="0" applyFont="1" applyFill="1" applyBorder="1" applyAlignment="1">
      <alignment horizontal="center" vertical="center"/>
    </xf>
    <xf numFmtId="0" fontId="5" fillId="9" borderId="15" xfId="0" applyFont="1" applyFill="1" applyBorder="1"/>
    <xf numFmtId="0" fontId="0" fillId="9" borderId="1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5" fillId="9" borderId="1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0" fillId="10" borderId="0" xfId="0" applyFill="1"/>
    <xf numFmtId="0" fontId="8" fillId="10" borderId="0" xfId="0" applyFont="1" applyFill="1" applyAlignment="1">
      <alignment vertical="center"/>
    </xf>
    <xf numFmtId="0" fontId="9" fillId="10" borderId="0" xfId="0" applyFont="1" applyFill="1"/>
    <xf numFmtId="166" fontId="9" fillId="10" borderId="0" xfId="0" applyNumberFormat="1" applyFont="1" applyFill="1"/>
    <xf numFmtId="0" fontId="1" fillId="10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3" fontId="1" fillId="10" borderId="0" xfId="0" applyNumberFormat="1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3" fontId="2" fillId="10" borderId="0" xfId="0" applyNumberFormat="1" applyFont="1" applyFill="1" applyAlignment="1">
      <alignment horizontal="center" vertical="center"/>
    </xf>
    <xf numFmtId="3" fontId="14" fillId="10" borderId="0" xfId="0" applyNumberFormat="1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6" xfId="0" applyFont="1" applyBorder="1"/>
    <xf numFmtId="0" fontId="9" fillId="0" borderId="17" xfId="0" applyFont="1" applyBorder="1"/>
    <xf numFmtId="166" fontId="9" fillId="0" borderId="18" xfId="0" applyNumberFormat="1" applyFont="1" applyBorder="1"/>
    <xf numFmtId="0" fontId="22" fillId="0" borderId="0" xfId="0" applyFont="1"/>
    <xf numFmtId="0" fontId="23" fillId="0" borderId="0" xfId="0" applyFont="1"/>
    <xf numFmtId="164" fontId="15" fillId="0" borderId="9" xfId="0" applyNumberFormat="1" applyFont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167" fontId="0" fillId="0" borderId="0" xfId="0" applyNumberFormat="1"/>
    <xf numFmtId="0" fontId="0" fillId="0" borderId="17" xfId="0" applyBorder="1"/>
    <xf numFmtId="0" fontId="24" fillId="0" borderId="17" xfId="0" applyFont="1" applyBorder="1"/>
    <xf numFmtId="0" fontId="0" fillId="6" borderId="0" xfId="0" applyFill="1"/>
    <xf numFmtId="0" fontId="1" fillId="0" borderId="0" xfId="0" applyFont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7" fillId="9" borderId="1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11" fillId="9" borderId="4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25" fillId="0" borderId="0" xfId="0" applyFont="1"/>
    <xf numFmtId="0" fontId="25" fillId="0" borderId="0" xfId="0" applyFont="1" applyAlignment="1">
      <alignment horizontal="left" vertical="center" indent="1"/>
    </xf>
    <xf numFmtId="0" fontId="25" fillId="0" borderId="0" xfId="0" applyFont="1" applyFill="1" applyBorder="1"/>
    <xf numFmtId="0" fontId="25" fillId="0" borderId="0" xfId="0" applyFont="1" applyAlignment="1">
      <alignment horizontal="right" vertical="center" indent="1"/>
    </xf>
    <xf numFmtId="0" fontId="25" fillId="11" borderId="0" xfId="0" applyFont="1" applyFill="1"/>
    <xf numFmtId="0" fontId="25" fillId="11" borderId="0" xfId="0" applyFont="1" applyFill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Доли</a:t>
            </a:r>
            <a:r>
              <a:rPr lang="ru-RU" baseline="0"/>
              <a:t> рынка</a:t>
            </a:r>
          </a:p>
        </c:rich>
      </c:tx>
      <c:layout>
        <c:manualLayout>
          <c:xMode val="edge"/>
          <c:yMode val="edge"/>
          <c:x val="0.40290390988024721"/>
          <c:y val="4.1666696929134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98609350080606"/>
          <c:y val="0.17752798927513588"/>
          <c:w val="0.8465788212427281"/>
          <c:h val="0.61239620196536881"/>
        </c:manualLayout>
      </c:layout>
      <c:scatterChart>
        <c:scatterStyle val="lineMarker"/>
        <c:varyColors val="0"/>
        <c:ser>
          <c:idx val="0"/>
          <c:order val="0"/>
          <c:tx>
            <c:strRef>
              <c:f>статистика!$G$2</c:f>
              <c:strCache>
                <c:ptCount val="1"/>
                <c:pt idx="0">
                  <c:v>ЯНДЕКС.ТАКСИ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prst="angle"/>
                <a:bevelB/>
              </a:sp3d>
            </c:spPr>
          </c:marker>
          <c:xVal>
            <c:numRef>
              <c:f>статистика!$F$3:$F$10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xVal>
          <c:yVal>
            <c:numRef>
              <c:f>статистика!$G$3:$G$10</c:f>
              <c:numCache>
                <c:formatCode>0.0000</c:formatCode>
                <c:ptCount val="8"/>
                <c:pt idx="0">
                  <c:v>7.8298829968017514E-2</c:v>
                </c:pt>
                <c:pt idx="1">
                  <c:v>0.50434371883785911</c:v>
                </c:pt>
                <c:pt idx="2">
                  <c:v>0.69734196031778783</c:v>
                </c:pt>
                <c:pt idx="3">
                  <c:v>0.82134055367987635</c:v>
                </c:pt>
                <c:pt idx="4">
                  <c:v>0.84613909815631616</c:v>
                </c:pt>
                <c:pt idx="5">
                  <c:v>0.87668980150952325</c:v>
                </c:pt>
                <c:pt idx="6">
                  <c:v>0.9097367897891403</c:v>
                </c:pt>
                <c:pt idx="7">
                  <c:v>0.97875747282306291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0-45D4-9F39-B743169BDB44}"/>
            </c:ext>
          </c:extLst>
        </c:ser>
        <c:ser>
          <c:idx val="1"/>
          <c:order val="1"/>
          <c:tx>
            <c:strRef>
              <c:f>статистика!$H$2</c:f>
              <c:strCache>
                <c:ptCount val="1"/>
                <c:pt idx="0">
                  <c:v>СИТИ-МОБИЛ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  <a:scene3d>
                <a:camera prst="orthographicFront"/>
                <a:lightRig rig="sunrise" dir="t"/>
              </a:scene3d>
              <a:sp3d prstMaterial="dkEdge"/>
            </c:spPr>
          </c:marker>
          <c:xVal>
            <c:numRef>
              <c:f>статистика!$F$3:$F$10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xVal>
          <c:yVal>
            <c:numRef>
              <c:f>статистика!$H$3:$H$10</c:f>
              <c:numCache>
                <c:formatCode>0.0000</c:formatCode>
                <c:ptCount val="8"/>
                <c:pt idx="0">
                  <c:v>0.22283404481326408</c:v>
                </c:pt>
                <c:pt idx="1">
                  <c:v>6.9035921295351799E-2</c:v>
                </c:pt>
                <c:pt idx="2">
                  <c:v>2.4463908114826793E-2</c:v>
                </c:pt>
                <c:pt idx="3">
                  <c:v>3.281991335657853E-2</c:v>
                </c:pt>
                <c:pt idx="4">
                  <c:v>5.3017647890874264E-2</c:v>
                </c:pt>
                <c:pt idx="5">
                  <c:v>1.7545382027427447E-2</c:v>
                </c:pt>
                <c:pt idx="6">
                  <c:v>3.3481279110447834E-2</c:v>
                </c:pt>
                <c:pt idx="7">
                  <c:v>9.7330489390977677E-3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70-45D4-9F39-B743169BDB44}"/>
            </c:ext>
          </c:extLst>
        </c:ser>
        <c:ser>
          <c:idx val="2"/>
          <c:order val="2"/>
          <c:tx>
            <c:strRef>
              <c:f>статистика!$I$2</c:f>
              <c:strCache>
                <c:ptCount val="1"/>
                <c:pt idx="0">
                  <c:v>Gett</c:v>
                </c:pt>
              </c:strCache>
            </c:strRef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114300" prst="artDeco"/>
              </a:sp3d>
            </c:spPr>
          </c:marker>
          <c:xVal>
            <c:numRef>
              <c:f>статистика!$F$3:$F$10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xVal>
          <c:yVal>
            <c:numRef>
              <c:f>статистика!$I$3:$I$10</c:f>
              <c:numCache>
                <c:formatCode>0.0000</c:formatCode>
                <c:ptCount val="8"/>
                <c:pt idx="0">
                  <c:v>0.69886712521871841</c:v>
                </c:pt>
                <c:pt idx="1">
                  <c:v>0.42662035986678903</c:v>
                </c:pt>
                <c:pt idx="2">
                  <c:v>0.27819413156738543</c:v>
                </c:pt>
                <c:pt idx="3">
                  <c:v>0.14583953296354515</c:v>
                </c:pt>
                <c:pt idx="4">
                  <c:v>0.10084325395280956</c:v>
                </c:pt>
                <c:pt idx="5">
                  <c:v>0.10576481646304926</c:v>
                </c:pt>
                <c:pt idx="6">
                  <c:v>5.6781931100411909E-2</c:v>
                </c:pt>
                <c:pt idx="7">
                  <c:v>1.1509478237839304E-2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70-45D4-9F39-B743169BD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965439"/>
        <c:axId val="253864687"/>
      </c:scatterChart>
      <c:valAx>
        <c:axId val="5859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3864687"/>
        <c:crosses val="autoZero"/>
        <c:crossBetween val="midCat"/>
      </c:valAx>
      <c:valAx>
        <c:axId val="2538646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9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460896</xdr:colOff>
      <xdr:row>11</xdr:row>
      <xdr:rowOff>104189</xdr:rowOff>
    </xdr:from>
    <xdr:to>
      <xdr:col>9</xdr:col>
      <xdr:colOff>856789</xdr:colOff>
      <xdr:row>25</xdr:row>
      <xdr:rowOff>116089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90E00FE-C2A4-7CE6-20DB-7BBD8DE28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BD21-95CF-45E4-BCEE-FDE3425E52B8}">
  <dimension ref="A1:K24"/>
  <sheetViews>
    <sheetView tabSelected="1" zoomScale="145" zoomScaleNormal="145" workbookViewId="0">
      <selection activeCell="M24" sqref="M24"/>
    </sheetView>
  </sheetViews>
  <sheetFormatPr defaultRowHeight="15" x14ac:dyDescent="0.25"/>
  <cols>
    <col min="1" max="1" width="13.7109375" customWidth="1"/>
    <col min="2" max="2" width="21.140625" customWidth="1"/>
    <col min="3" max="3" width="22.28515625" customWidth="1"/>
    <col min="4" max="4" width="15.5703125" customWidth="1"/>
    <col min="6" max="6" width="9.140625" customWidth="1"/>
    <col min="7" max="7" width="21" customWidth="1"/>
    <col min="8" max="8" width="17.28515625" customWidth="1"/>
    <col min="9" max="9" width="12" customWidth="1"/>
    <col min="10" max="10" width="17.7109375" customWidth="1"/>
    <col min="11" max="11" width="18.7109375" customWidth="1"/>
  </cols>
  <sheetData>
    <row r="1" spans="1:11" ht="21.75" customHeight="1" x14ac:dyDescent="0.25">
      <c r="A1" s="140" t="s">
        <v>4</v>
      </c>
      <c r="B1" s="140"/>
      <c r="C1" s="140"/>
      <c r="D1" s="140"/>
      <c r="F1" s="140" t="s">
        <v>3</v>
      </c>
      <c r="G1" s="140"/>
      <c r="H1" s="140"/>
      <c r="I1" s="140"/>
    </row>
    <row r="2" spans="1:11" ht="15.75" x14ac:dyDescent="0.25">
      <c r="A2" s="1"/>
      <c r="B2" s="8" t="s">
        <v>0</v>
      </c>
      <c r="C2" s="9" t="s">
        <v>1</v>
      </c>
      <c r="D2" s="10" t="s">
        <v>2</v>
      </c>
      <c r="G2" s="8" t="s">
        <v>0</v>
      </c>
      <c r="H2" s="9" t="s">
        <v>1</v>
      </c>
      <c r="I2" s="10" t="s">
        <v>2</v>
      </c>
      <c r="J2" s="4"/>
      <c r="K2" s="4"/>
    </row>
    <row r="3" spans="1:11" ht="15.75" x14ac:dyDescent="0.25">
      <c r="A3" s="1">
        <v>2015</v>
      </c>
      <c r="B3" s="2">
        <v>149192</v>
      </c>
      <c r="C3" s="2">
        <v>424592</v>
      </c>
      <c r="D3" s="2">
        <v>1331634</v>
      </c>
      <c r="F3" s="1">
        <v>2015</v>
      </c>
      <c r="G3" s="4">
        <f t="shared" ref="G3:I10" si="0">B3/($B3+$C3+$D3)</f>
        <v>7.8298829968017514E-2</v>
      </c>
      <c r="H3" s="4">
        <f t="shared" si="0"/>
        <v>0.22283404481326408</v>
      </c>
      <c r="I3" s="4">
        <f t="shared" si="0"/>
        <v>0.69886712521871841</v>
      </c>
      <c r="J3" s="4"/>
      <c r="K3" s="4"/>
    </row>
    <row r="4" spans="1:11" ht="15.75" x14ac:dyDescent="0.25">
      <c r="A4" s="1">
        <v>2016</v>
      </c>
      <c r="B4" s="2">
        <v>2823184</v>
      </c>
      <c r="C4" s="2">
        <v>386445</v>
      </c>
      <c r="D4" s="3">
        <v>2388109</v>
      </c>
      <c r="F4" s="1">
        <v>2016</v>
      </c>
      <c r="G4" s="4">
        <f t="shared" si="0"/>
        <v>0.50434371883785911</v>
      </c>
      <c r="H4" s="4">
        <f t="shared" si="0"/>
        <v>6.9035921295351799E-2</v>
      </c>
      <c r="I4" s="4">
        <f t="shared" si="0"/>
        <v>0.42662035986678903</v>
      </c>
      <c r="J4" s="4"/>
      <c r="K4" s="4"/>
    </row>
    <row r="5" spans="1:11" ht="15.75" x14ac:dyDescent="0.25">
      <c r="A5" s="1">
        <v>2017</v>
      </c>
      <c r="B5" s="2">
        <v>9024803</v>
      </c>
      <c r="C5" s="2">
        <v>316605</v>
      </c>
      <c r="D5" s="2">
        <v>3600310</v>
      </c>
      <c r="F5" s="1">
        <v>2017</v>
      </c>
      <c r="G5" s="4">
        <f t="shared" si="0"/>
        <v>0.69734196031778783</v>
      </c>
      <c r="H5" s="4">
        <f t="shared" si="0"/>
        <v>2.4463908114826793E-2</v>
      </c>
      <c r="I5" s="4">
        <f t="shared" si="0"/>
        <v>0.27819413156738543</v>
      </c>
      <c r="J5" s="4"/>
      <c r="K5" s="4"/>
    </row>
    <row r="6" spans="1:11" ht="15.75" x14ac:dyDescent="0.25">
      <c r="A6" s="1">
        <v>2018</v>
      </c>
      <c r="B6" s="2">
        <v>26744841</v>
      </c>
      <c r="C6" s="3">
        <v>1068696</v>
      </c>
      <c r="D6" s="3">
        <v>4748889</v>
      </c>
      <c r="F6" s="1">
        <v>2018</v>
      </c>
      <c r="G6" s="4">
        <f t="shared" si="0"/>
        <v>0.82134055367987635</v>
      </c>
      <c r="H6" s="4">
        <f t="shared" si="0"/>
        <v>3.281991335657853E-2</v>
      </c>
      <c r="I6" s="4">
        <f t="shared" si="0"/>
        <v>0.14583953296354515</v>
      </c>
      <c r="J6" s="4"/>
      <c r="K6" s="4"/>
    </row>
    <row r="7" spans="1:11" ht="15.75" x14ac:dyDescent="0.25">
      <c r="A7" s="1">
        <v>2019</v>
      </c>
      <c r="B7" s="3">
        <v>46198627</v>
      </c>
      <c r="C7" s="3">
        <v>2894728</v>
      </c>
      <c r="D7" s="3">
        <v>5505974</v>
      </c>
      <c r="F7" s="1">
        <v>2019</v>
      </c>
      <c r="G7" s="4">
        <f t="shared" si="0"/>
        <v>0.84613909815631616</v>
      </c>
      <c r="H7" s="4">
        <f t="shared" si="0"/>
        <v>5.3017647890874264E-2</v>
      </c>
      <c r="I7" s="4">
        <f t="shared" si="0"/>
        <v>0.10084325395280956</v>
      </c>
      <c r="J7" s="4"/>
      <c r="K7" s="4"/>
    </row>
    <row r="8" spans="1:11" ht="15.75" x14ac:dyDescent="0.25">
      <c r="A8" s="1">
        <v>2020</v>
      </c>
      <c r="B8" s="2">
        <v>39644004</v>
      </c>
      <c r="C8" s="3">
        <v>793404</v>
      </c>
      <c r="D8" s="3">
        <v>4782696</v>
      </c>
      <c r="F8" s="1">
        <v>2020</v>
      </c>
      <c r="G8" s="4">
        <f t="shared" si="0"/>
        <v>0.87668980150952325</v>
      </c>
      <c r="H8" s="4">
        <f t="shared" si="0"/>
        <v>1.7545382027427447E-2</v>
      </c>
      <c r="I8" s="4">
        <f t="shared" si="0"/>
        <v>0.10576481646304926</v>
      </c>
      <c r="J8" s="4"/>
      <c r="K8" s="4"/>
    </row>
    <row r="9" spans="1:11" ht="15.75" x14ac:dyDescent="0.25">
      <c r="A9" s="1">
        <v>2021</v>
      </c>
      <c r="B9" s="2">
        <v>80512108</v>
      </c>
      <c r="C9" s="2">
        <v>2963108</v>
      </c>
      <c r="D9" s="2">
        <v>5025226</v>
      </c>
      <c r="F9" s="1">
        <v>2021</v>
      </c>
      <c r="G9" s="4">
        <f t="shared" si="0"/>
        <v>0.9097367897891403</v>
      </c>
      <c r="H9" s="4">
        <f t="shared" si="0"/>
        <v>3.3481279110447834E-2</v>
      </c>
      <c r="I9" s="4">
        <f t="shared" si="0"/>
        <v>5.6781931100411909E-2</v>
      </c>
      <c r="J9" s="4"/>
      <c r="K9" s="4"/>
    </row>
    <row r="10" spans="1:11" ht="15.75" x14ac:dyDescent="0.25">
      <c r="A10" s="1">
        <v>2022</v>
      </c>
      <c r="B10" s="2">
        <v>114776209</v>
      </c>
      <c r="C10" s="2">
        <v>1141368</v>
      </c>
      <c r="D10" s="2">
        <v>1349685</v>
      </c>
      <c r="F10" s="1">
        <v>2022</v>
      </c>
      <c r="G10" s="4">
        <f t="shared" si="0"/>
        <v>0.97875747282306291</v>
      </c>
      <c r="H10" s="4">
        <f t="shared" si="0"/>
        <v>9.7330489390977677E-3</v>
      </c>
      <c r="I10" s="4">
        <f t="shared" si="0"/>
        <v>1.1509478237839304E-2</v>
      </c>
      <c r="J10" s="4"/>
      <c r="K10" s="4"/>
    </row>
    <row r="11" spans="1:11" x14ac:dyDescent="0.25">
      <c r="I11" s="4"/>
      <c r="J11" s="4"/>
      <c r="K11" s="4"/>
    </row>
    <row r="12" spans="1:11" x14ac:dyDescent="0.25">
      <c r="I12" s="4"/>
      <c r="J12" s="4"/>
      <c r="K12" s="4"/>
    </row>
    <row r="13" spans="1:11" x14ac:dyDescent="0.25">
      <c r="I13" s="4"/>
      <c r="J13" s="4"/>
      <c r="K13" s="4"/>
    </row>
    <row r="14" spans="1:11" x14ac:dyDescent="0.25">
      <c r="I14" s="4"/>
      <c r="J14" s="4"/>
      <c r="K14" s="4"/>
    </row>
    <row r="15" spans="1:11" x14ac:dyDescent="0.25">
      <c r="I15" s="4"/>
      <c r="J15" s="4"/>
      <c r="K15" s="4"/>
    </row>
    <row r="16" spans="1:11" ht="15.75" customHeight="1" x14ac:dyDescent="0.25">
      <c r="I16" s="4"/>
      <c r="J16" s="4"/>
      <c r="K16" s="4"/>
    </row>
    <row r="17" spans="2:4" ht="15.75" customHeight="1" x14ac:dyDescent="0.25">
      <c r="B17" s="136">
        <v>7.8298829968017514E-2</v>
      </c>
      <c r="C17" s="136">
        <v>0.22283404481326408</v>
      </c>
      <c r="D17" s="136">
        <v>0.69886712521871841</v>
      </c>
    </row>
    <row r="18" spans="2:4" ht="15.75" customHeight="1" x14ac:dyDescent="0.25">
      <c r="B18" s="136">
        <v>0.50434371883785911</v>
      </c>
      <c r="C18" s="136">
        <v>6.9035921295351799E-2</v>
      </c>
      <c r="D18" s="136">
        <v>0.42662035986678903</v>
      </c>
    </row>
    <row r="19" spans="2:4" ht="15.75" customHeight="1" x14ac:dyDescent="0.25">
      <c r="B19" s="136">
        <v>0.69734196031778783</v>
      </c>
      <c r="C19" s="136">
        <v>2.4463908114826793E-2</v>
      </c>
      <c r="D19" s="136">
        <v>0.27819413156738543</v>
      </c>
    </row>
    <row r="20" spans="2:4" ht="15.75" customHeight="1" x14ac:dyDescent="0.25">
      <c r="B20" s="136">
        <v>0.82134055367987635</v>
      </c>
      <c r="C20" s="136">
        <v>3.281991335657853E-2</v>
      </c>
      <c r="D20" s="136">
        <v>0.14583953296354515</v>
      </c>
    </row>
    <row r="21" spans="2:4" ht="15.75" customHeight="1" x14ac:dyDescent="0.25">
      <c r="B21" s="136">
        <v>0.84613909815631616</v>
      </c>
      <c r="C21" s="136">
        <v>5.3017647890874264E-2</v>
      </c>
      <c r="D21" s="136">
        <v>0.10084325395280956</v>
      </c>
    </row>
    <row r="22" spans="2:4" ht="15.75" customHeight="1" x14ac:dyDescent="0.25">
      <c r="B22" s="136">
        <v>0.87668980150952325</v>
      </c>
      <c r="C22" s="136">
        <v>1.7545382027427447E-2</v>
      </c>
      <c r="D22" s="136">
        <v>0.10576481646304926</v>
      </c>
    </row>
    <row r="23" spans="2:4" x14ac:dyDescent="0.25">
      <c r="B23" s="136">
        <v>0.9097367897891403</v>
      </c>
      <c r="C23" s="136">
        <v>3.3481279110447834E-2</v>
      </c>
      <c r="D23" s="136">
        <v>5.6781931100411909E-2</v>
      </c>
    </row>
    <row r="24" spans="2:4" x14ac:dyDescent="0.25">
      <c r="B24" s="136">
        <v>0.97875747282306291</v>
      </c>
      <c r="C24" s="136">
        <v>9.7330489390977677E-3</v>
      </c>
      <c r="D24" s="136">
        <v>1.1509478237839304E-2</v>
      </c>
    </row>
  </sheetData>
  <mergeCells count="2">
    <mergeCell ref="F1:I1"/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1826-CF48-423A-89A4-9CF234143134}">
  <dimension ref="A1:AK123"/>
  <sheetViews>
    <sheetView topLeftCell="W25" zoomScale="85" zoomScaleNormal="85" workbookViewId="0">
      <selection activeCell="K41" sqref="K41"/>
    </sheetView>
  </sheetViews>
  <sheetFormatPr defaultRowHeight="15" x14ac:dyDescent="0.25"/>
  <cols>
    <col min="2" max="2" width="24.140625" customWidth="1"/>
    <col min="3" max="3" width="19" customWidth="1"/>
    <col min="4" max="4" width="17.85546875" customWidth="1"/>
    <col min="5" max="5" width="21.7109375" customWidth="1"/>
    <col min="6" max="6" width="18.5703125" customWidth="1"/>
    <col min="7" max="7" width="13.140625" customWidth="1"/>
    <col min="8" max="8" width="13.85546875" customWidth="1"/>
    <col min="9" max="9" width="14.28515625" customWidth="1"/>
    <col min="10" max="10" width="16.5703125" customWidth="1"/>
    <col min="11" max="11" width="16.42578125" customWidth="1"/>
    <col min="12" max="12" width="14.85546875" customWidth="1"/>
    <col min="13" max="13" width="18.42578125" customWidth="1"/>
    <col min="14" max="14" width="16" customWidth="1"/>
    <col min="15" max="15" width="12.28515625" customWidth="1"/>
    <col min="16" max="16" width="11.85546875" customWidth="1"/>
    <col min="17" max="17" width="13" customWidth="1"/>
    <col min="18" max="18" width="18.85546875" customWidth="1"/>
    <col min="19" max="19" width="13.5703125" customWidth="1"/>
    <col min="20" max="21" width="9.140625" customWidth="1"/>
    <col min="28" max="28" width="23" customWidth="1"/>
    <col min="29" max="29" width="18.28515625" customWidth="1"/>
    <col min="30" max="30" width="15.42578125" customWidth="1"/>
    <col min="31" max="31" width="24.28515625" customWidth="1"/>
    <col min="32" max="32" width="15.5703125" customWidth="1"/>
    <col min="33" max="33" width="22" customWidth="1"/>
    <col min="34" max="34" width="9.140625" customWidth="1"/>
    <col min="35" max="35" width="16.85546875" customWidth="1"/>
    <col min="36" max="36" width="9.140625" customWidth="1"/>
    <col min="37" max="37" width="19.28515625" customWidth="1"/>
    <col min="39" max="43" width="9.140625" customWidth="1"/>
  </cols>
  <sheetData>
    <row r="1" spans="14:33" ht="15.75" x14ac:dyDescent="0.25">
      <c r="N1" s="28"/>
      <c r="AD1" s="140" t="s">
        <v>4</v>
      </c>
      <c r="AE1" s="140"/>
      <c r="AF1" s="140"/>
      <c r="AG1" s="140"/>
    </row>
    <row r="2" spans="14:33" ht="31.5" x14ac:dyDescent="0.25">
      <c r="N2" s="28"/>
      <c r="AD2" s="1"/>
      <c r="AE2" s="5" t="s">
        <v>0</v>
      </c>
      <c r="AF2" s="6" t="s">
        <v>1</v>
      </c>
      <c r="AG2" s="7" t="s">
        <v>2</v>
      </c>
    </row>
    <row r="3" spans="14:33" ht="15.75" x14ac:dyDescent="0.25">
      <c r="N3" s="28"/>
      <c r="AD3" s="1">
        <v>2015</v>
      </c>
      <c r="AE3" s="2">
        <v>149192</v>
      </c>
      <c r="AF3" s="2">
        <v>424592</v>
      </c>
      <c r="AG3" s="2">
        <v>1331634</v>
      </c>
    </row>
    <row r="4" spans="14:33" ht="15.75" x14ac:dyDescent="0.25">
      <c r="N4" s="28"/>
      <c r="AD4" s="1">
        <v>2016</v>
      </c>
      <c r="AE4" s="2">
        <v>2823184</v>
      </c>
      <c r="AF4" s="2">
        <v>386445</v>
      </c>
      <c r="AG4" s="3">
        <v>2388109</v>
      </c>
    </row>
    <row r="5" spans="14:33" ht="15.75" x14ac:dyDescent="0.25">
      <c r="N5" s="28"/>
      <c r="AD5" s="1">
        <v>2017</v>
      </c>
      <c r="AE5" s="2">
        <v>9024803</v>
      </c>
      <c r="AF5" s="2">
        <v>316605</v>
      </c>
      <c r="AG5" s="2">
        <v>3600310</v>
      </c>
    </row>
    <row r="6" spans="14:33" ht="15.75" x14ac:dyDescent="0.25">
      <c r="N6" s="28"/>
      <c r="AD6" s="1">
        <v>2018</v>
      </c>
      <c r="AE6" s="2">
        <v>26744841</v>
      </c>
      <c r="AF6" s="3">
        <v>1068696</v>
      </c>
      <c r="AG6" s="3">
        <v>4748889</v>
      </c>
    </row>
    <row r="7" spans="14:33" ht="15.75" x14ac:dyDescent="0.25">
      <c r="N7" s="28"/>
      <c r="AD7" s="1">
        <v>2019</v>
      </c>
      <c r="AE7" s="3">
        <v>46198627</v>
      </c>
      <c r="AF7" s="3">
        <v>2894728</v>
      </c>
      <c r="AG7" s="3">
        <v>5505974</v>
      </c>
    </row>
    <row r="8" spans="14:33" ht="15.75" x14ac:dyDescent="0.25">
      <c r="N8" s="28"/>
      <c r="AD8" s="1">
        <v>2020</v>
      </c>
      <c r="AE8" s="2">
        <v>39644004</v>
      </c>
      <c r="AF8" s="3">
        <v>793404</v>
      </c>
      <c r="AG8" s="3">
        <v>4782696</v>
      </c>
    </row>
    <row r="9" spans="14:33" ht="15.75" x14ac:dyDescent="0.25">
      <c r="N9" s="28"/>
      <c r="AD9" s="1">
        <v>2021</v>
      </c>
      <c r="AE9" s="2">
        <v>80512108</v>
      </c>
      <c r="AF9" s="2">
        <v>2963108</v>
      </c>
      <c r="AG9" s="2">
        <v>5025226</v>
      </c>
    </row>
    <row r="10" spans="14:33" ht="15.75" x14ac:dyDescent="0.25">
      <c r="N10" s="28"/>
      <c r="AD10" s="1">
        <v>2022</v>
      </c>
      <c r="AE10" s="2">
        <v>114776209</v>
      </c>
      <c r="AF10" s="2">
        <v>1141368</v>
      </c>
      <c r="AG10" s="2">
        <v>1349685</v>
      </c>
    </row>
    <row r="11" spans="14:33" ht="15.75" x14ac:dyDescent="0.25">
      <c r="N11" s="28"/>
    </row>
    <row r="12" spans="14:33" ht="15.75" x14ac:dyDescent="0.25">
      <c r="N12" s="28"/>
    </row>
    <row r="13" spans="14:33" ht="15.75" x14ac:dyDescent="0.25">
      <c r="N13" s="28"/>
      <c r="AD13" s="140" t="s">
        <v>3</v>
      </c>
      <c r="AE13" s="140"/>
      <c r="AF13" s="140"/>
      <c r="AG13" s="140"/>
    </row>
    <row r="14" spans="14:33" ht="31.5" x14ac:dyDescent="0.25">
      <c r="N14" s="28"/>
      <c r="AE14" s="8" t="s">
        <v>0</v>
      </c>
      <c r="AF14" s="9" t="s">
        <v>1</v>
      </c>
      <c r="AG14" s="10" t="s">
        <v>2</v>
      </c>
    </row>
    <row r="15" spans="14:33" ht="15.75" x14ac:dyDescent="0.25">
      <c r="N15" s="28"/>
      <c r="AD15" s="1">
        <v>2015</v>
      </c>
      <c r="AE15" s="4">
        <f>AE3/($AE3+$AF3+$AG3)</f>
        <v>7.8298829968017514E-2</v>
      </c>
      <c r="AF15" s="4">
        <f>AF3/($AE3+$AF3+$AG3)</f>
        <v>0.22283404481326408</v>
      </c>
      <c r="AG15" s="4">
        <f>AG3/($AE3+$AF3+$AG3)</f>
        <v>0.69886712521871841</v>
      </c>
    </row>
    <row r="16" spans="14:33" ht="15.75" x14ac:dyDescent="0.25">
      <c r="N16" s="28"/>
      <c r="AD16" s="1">
        <v>2016</v>
      </c>
      <c r="AE16" s="4">
        <f t="shared" ref="AE16:AF22" si="0">AE4/($AE4+$AF4+$AG4)</f>
        <v>0.50434371883785911</v>
      </c>
      <c r="AF16" s="4">
        <f t="shared" si="0"/>
        <v>6.9035921295351799E-2</v>
      </c>
      <c r="AG16" s="4">
        <f t="shared" ref="AG16:AG22" si="1">AG4/($AE4+$AF4+$AG4)</f>
        <v>0.42662035986678903</v>
      </c>
    </row>
    <row r="17" spans="1:36" ht="15.75" x14ac:dyDescent="0.25">
      <c r="N17" s="28"/>
      <c r="AD17" s="1">
        <v>2017</v>
      </c>
      <c r="AE17" s="4">
        <f t="shared" si="0"/>
        <v>0.69734196031778783</v>
      </c>
      <c r="AF17" s="4">
        <f t="shared" si="0"/>
        <v>2.4463908114826793E-2</v>
      </c>
      <c r="AG17" s="4">
        <f t="shared" si="1"/>
        <v>0.27819413156738543</v>
      </c>
    </row>
    <row r="18" spans="1:36" ht="15.75" x14ac:dyDescent="0.25">
      <c r="N18" s="28"/>
      <c r="AD18" s="1">
        <v>2018</v>
      </c>
      <c r="AE18" s="4">
        <f t="shared" si="0"/>
        <v>0.82134055367987635</v>
      </c>
      <c r="AF18" s="4">
        <f t="shared" si="0"/>
        <v>3.281991335657853E-2</v>
      </c>
      <c r="AG18" s="4">
        <f t="shared" si="1"/>
        <v>0.14583953296354515</v>
      </c>
    </row>
    <row r="19" spans="1:36" ht="15.75" x14ac:dyDescent="0.25">
      <c r="N19" s="28"/>
      <c r="AD19" s="1">
        <v>2019</v>
      </c>
      <c r="AE19" s="4">
        <f t="shared" si="0"/>
        <v>0.84613909815631616</v>
      </c>
      <c r="AF19" s="4">
        <f t="shared" si="0"/>
        <v>5.3017647890874264E-2</v>
      </c>
      <c r="AG19" s="4">
        <f t="shared" si="1"/>
        <v>0.10084325395280956</v>
      </c>
    </row>
    <row r="20" spans="1:36" ht="15.75" x14ac:dyDescent="0.25">
      <c r="N20" s="28"/>
      <c r="AD20" s="1">
        <v>2020</v>
      </c>
      <c r="AE20" s="4">
        <f t="shared" si="0"/>
        <v>0.87668980150952325</v>
      </c>
      <c r="AF20" s="4">
        <f t="shared" si="0"/>
        <v>1.7545382027427447E-2</v>
      </c>
      <c r="AG20" s="4">
        <f t="shared" si="1"/>
        <v>0.10576481646304926</v>
      </c>
    </row>
    <row r="21" spans="1:36" ht="15.75" x14ac:dyDescent="0.25">
      <c r="N21" s="28"/>
      <c r="AD21" s="1">
        <v>2021</v>
      </c>
      <c r="AE21" s="4">
        <f t="shared" si="0"/>
        <v>0.9097367897891403</v>
      </c>
      <c r="AF21" s="4">
        <f t="shared" si="0"/>
        <v>3.3481279110447834E-2</v>
      </c>
      <c r="AG21" s="4">
        <f t="shared" si="1"/>
        <v>5.6781931100411909E-2</v>
      </c>
    </row>
    <row r="22" spans="1:36" ht="15.75" x14ac:dyDescent="0.25">
      <c r="AD22" s="1">
        <v>2022</v>
      </c>
      <c r="AE22" s="4">
        <f t="shared" si="0"/>
        <v>0.97875747282306291</v>
      </c>
      <c r="AF22" s="4">
        <f t="shared" si="0"/>
        <v>9.7330489390977677E-3</v>
      </c>
      <c r="AG22" s="4">
        <f t="shared" si="1"/>
        <v>1.1509478237839304E-2</v>
      </c>
    </row>
    <row r="24" spans="1:36" ht="15.75" thickBot="1" x14ac:dyDescent="0.3"/>
    <row r="25" spans="1:36" ht="16.5" thickBot="1" x14ac:dyDescent="0.3">
      <c r="A25" s="29"/>
      <c r="B25" s="30"/>
      <c r="C25" s="11"/>
      <c r="D25" s="11"/>
      <c r="E25" s="11"/>
      <c r="F25" s="11"/>
      <c r="G25" s="149" t="s">
        <v>5</v>
      </c>
      <c r="H25" s="150"/>
      <c r="I25" s="150"/>
      <c r="J25" s="151"/>
    </row>
    <row r="26" spans="1:36" ht="16.5" thickBot="1" x14ac:dyDescent="0.3">
      <c r="A26" s="31"/>
      <c r="B26" s="8" t="s">
        <v>0</v>
      </c>
      <c r="C26" s="9" t="s">
        <v>1</v>
      </c>
      <c r="D26" s="10" t="s">
        <v>2</v>
      </c>
      <c r="E26" s="89" t="s">
        <v>6</v>
      </c>
      <c r="F26" s="12"/>
      <c r="G26" s="96" t="s">
        <v>7</v>
      </c>
      <c r="H26" s="97" t="s">
        <v>8</v>
      </c>
      <c r="I26" s="98" t="s">
        <v>9</v>
      </c>
      <c r="J26" s="99" t="s">
        <v>10</v>
      </c>
      <c r="K26" s="12"/>
      <c r="L26" s="144" t="s">
        <v>19</v>
      </c>
      <c r="M26" s="145"/>
      <c r="N26" s="145"/>
      <c r="O26" s="145"/>
      <c r="P26" s="145"/>
      <c r="Q26" s="145"/>
      <c r="R26" s="145"/>
      <c r="W26" s="152" t="s">
        <v>20</v>
      </c>
      <c r="X26" s="153"/>
      <c r="Y26" s="153"/>
      <c r="Z26" s="154"/>
      <c r="AA26" s="104" t="s">
        <v>21</v>
      </c>
      <c r="AB26" s="141" t="s">
        <v>22</v>
      </c>
      <c r="AC26" s="142"/>
      <c r="AD26" s="142"/>
      <c r="AE26" s="143"/>
      <c r="AG26" s="105" t="s">
        <v>23</v>
      </c>
      <c r="AI26" s="105" t="s">
        <v>24</v>
      </c>
    </row>
    <row r="27" spans="1:36" ht="15.75" customHeight="1" thickBot="1" x14ac:dyDescent="0.3">
      <c r="A27" s="32"/>
      <c r="B27" s="94">
        <f>AE15</f>
        <v>7.8298829968017514E-2</v>
      </c>
      <c r="C27" s="95">
        <f>AF15</f>
        <v>0.22283404481326408</v>
      </c>
      <c r="D27" s="95">
        <f>AG15</f>
        <v>0.69886712521871841</v>
      </c>
      <c r="E27" s="13">
        <f>B28-B27</f>
        <v>0.4260448888698416</v>
      </c>
      <c r="F27" s="155" t="s">
        <v>11</v>
      </c>
      <c r="G27" s="14">
        <f>(B27+B28)/2</f>
        <v>0.29132127440293831</v>
      </c>
      <c r="H27" s="15">
        <f>(B27*B27+B28*B28)/2</f>
        <v>0.130246646752781</v>
      </c>
      <c r="I27" s="15">
        <f>(B28*C28+B27*C27)/2</f>
        <v>2.6132739132707417E-2</v>
      </c>
      <c r="J27" s="16">
        <f>(B28*D28+B27*D27)/2</f>
        <v>0.13494188851744987</v>
      </c>
      <c r="K27" s="15"/>
      <c r="L27" s="22">
        <v>0.29132127440293831</v>
      </c>
      <c r="M27" s="23">
        <v>0.60084283957782347</v>
      </c>
      <c r="N27" s="33">
        <v>0.75934125699883204</v>
      </c>
      <c r="O27" s="23">
        <v>0.83373982591809626</v>
      </c>
      <c r="P27" s="34">
        <v>0.8614144498329197</v>
      </c>
      <c r="Q27" s="123">
        <v>0.89321329564933172</v>
      </c>
      <c r="R27" s="34"/>
      <c r="W27" s="35" cm="1">
        <f t="array" ref="W27:Z30">MMULT(L27:Q30,G27:J32)</f>
        <v>3.2574662905998899</v>
      </c>
      <c r="X27" s="36">
        <v>2.633160551503297</v>
      </c>
      <c r="Y27" s="36">
        <v>0.11626757018096615</v>
      </c>
      <c r="Z27" s="37">
        <v>0.50803816891562714</v>
      </c>
      <c r="AA27" s="43">
        <f>MDETERM(_xlfn.ANCHORARRAY(W27))</f>
        <v>-7.2223322475080047E-21</v>
      </c>
      <c r="AB27" s="35" cm="1">
        <f t="array" ref="AB27:AE30">MINVERSE(W27:Z30)</f>
        <v>-3283507311090433</v>
      </c>
      <c r="AC27" s="36">
        <v>3283507311090428</v>
      </c>
      <c r="AD27" s="36">
        <v>3283507311090721</v>
      </c>
      <c r="AE27" s="37">
        <v>3283507311090397.5</v>
      </c>
      <c r="AG27" s="44" cm="1">
        <f t="array" ref="AG27:AG30">MMULT(L27:Q30,E27:E32)</f>
        <v>0.41074515996074495</v>
      </c>
      <c r="AI27" s="44" cm="1">
        <f t="array" ref="AI27:AI30">MMULT(AB27:AE30,AG27:AG30)</f>
        <v>0.3125</v>
      </c>
    </row>
    <row r="28" spans="1:36" ht="15" customHeight="1" x14ac:dyDescent="0.35">
      <c r="A28" s="32"/>
      <c r="B28" s="94">
        <f t="shared" ref="B28:B33" si="2">AE16</f>
        <v>0.50434371883785911</v>
      </c>
      <c r="C28" s="95">
        <f t="shared" ref="C28:C33" si="3">AF16</f>
        <v>6.9035921295351799E-2</v>
      </c>
      <c r="D28" s="95">
        <f t="shared" ref="D28:D33" si="4">AG16</f>
        <v>0.42662035986678903</v>
      </c>
      <c r="E28" s="17">
        <f t="shared" ref="E28:E32" si="5">B29-B28</f>
        <v>0.19299824147992872</v>
      </c>
      <c r="F28" s="156"/>
      <c r="G28" s="14">
        <f t="shared" ref="G28:G32" si="6">(B28+B29)/2</f>
        <v>0.60084283957782347</v>
      </c>
      <c r="H28" s="15">
        <f t="shared" ref="H28:H32" si="7">(B28*B28+B29*B29)/2</f>
        <v>0.37032419817552831</v>
      </c>
      <c r="I28" s="15">
        <f>(B29*C29+B28*C28)/2</f>
        <v>2.5938771460661515E-2</v>
      </c>
      <c r="J28" s="16">
        <f t="shared" ref="J28:J32" si="8">(B29*D29+B28*D28)/2</f>
        <v>0.20457986994163363</v>
      </c>
      <c r="K28" s="15"/>
      <c r="L28" s="14">
        <v>0.130246646752781</v>
      </c>
      <c r="M28" s="15">
        <v>0.37032419817552831</v>
      </c>
      <c r="N28" s="15">
        <v>0.58044305736951052</v>
      </c>
      <c r="O28" s="15">
        <v>0.69527583927397485</v>
      </c>
      <c r="P28" s="15">
        <v>0.74226819074979566</v>
      </c>
      <c r="Q28" s="124">
        <v>0.79810301738332889</v>
      </c>
      <c r="R28" s="15"/>
      <c r="W28" s="38">
        <v>2.633160551503297</v>
      </c>
      <c r="X28">
        <v>2.1623573296266358</v>
      </c>
      <c r="Y28">
        <v>9.1400885671106963E-2</v>
      </c>
      <c r="Z28" s="39">
        <v>0.37940233620555414</v>
      </c>
      <c r="AB28" s="38">
        <v>3283507311090423.5</v>
      </c>
      <c r="AC28">
        <v>-3283507311090414.5</v>
      </c>
      <c r="AD28">
        <v>-3283507311090804</v>
      </c>
      <c r="AE28" s="39">
        <v>-3283507311090382.5</v>
      </c>
      <c r="AG28" s="45">
        <v>0.26523050499655132</v>
      </c>
      <c r="AI28" s="45">
        <v>-0.6875</v>
      </c>
      <c r="AJ28" s="129" t="s">
        <v>7</v>
      </c>
    </row>
    <row r="29" spans="1:36" ht="15" customHeight="1" x14ac:dyDescent="0.35">
      <c r="A29" s="32"/>
      <c r="B29" s="94">
        <f t="shared" si="2"/>
        <v>0.69734196031778783</v>
      </c>
      <c r="C29" s="95">
        <f t="shared" si="3"/>
        <v>2.4463908114826793E-2</v>
      </c>
      <c r="D29" s="95">
        <f t="shared" si="4"/>
        <v>0.27819413156738543</v>
      </c>
      <c r="E29" s="17">
        <f t="shared" si="5"/>
        <v>0.12399859336208852</v>
      </c>
      <c r="F29" s="156"/>
      <c r="G29" s="14">
        <f t="shared" si="6"/>
        <v>0.75934125699883204</v>
      </c>
      <c r="H29" s="15">
        <f t="shared" si="7"/>
        <v>0.58044305736951052</v>
      </c>
      <c r="I29" s="15">
        <f t="shared" ref="I29:I32" si="9">(B30*C30+B29*C29)/2</f>
        <v>2.2008017724922665E-2</v>
      </c>
      <c r="J29" s="16">
        <f t="shared" si="8"/>
        <v>0.15689018190439896</v>
      </c>
      <c r="K29" s="15"/>
      <c r="L29" s="14">
        <v>2.6132739132707417E-2</v>
      </c>
      <c r="M29" s="15">
        <v>2.5938771460661515E-2</v>
      </c>
      <c r="N29" s="15">
        <v>2.2008017724922665E-2</v>
      </c>
      <c r="O29" s="15">
        <v>3.5908315290385621E-2</v>
      </c>
      <c r="P29" s="15">
        <v>3.0121081129893798E-2</v>
      </c>
      <c r="Q29" s="124">
        <v>2.292050443150357E-2</v>
      </c>
      <c r="R29" s="15"/>
      <c r="W29" s="38">
        <v>0.11626757018096615</v>
      </c>
      <c r="X29">
        <v>9.1400885671106963E-2</v>
      </c>
      <c r="Y29">
        <v>4.5621289224690364E-3</v>
      </c>
      <c r="Z29" s="39">
        <v>2.0304555587390121E-2</v>
      </c>
      <c r="AB29" s="38">
        <v>3283507311090901.5</v>
      </c>
      <c r="AC29">
        <v>-3283507311090988.5</v>
      </c>
      <c r="AD29">
        <v>-3283507311087381</v>
      </c>
      <c r="AE29" s="39">
        <v>-3283507311091254.5</v>
      </c>
      <c r="AG29" s="45">
        <v>2.1436968267685378E-2</v>
      </c>
      <c r="AI29" s="45">
        <v>8.75</v>
      </c>
      <c r="AJ29" s="129" t="s">
        <v>12</v>
      </c>
    </row>
    <row r="30" spans="1:36" ht="15.75" customHeight="1" thickBot="1" x14ac:dyDescent="0.4">
      <c r="A30" s="32"/>
      <c r="B30" s="94">
        <f t="shared" si="2"/>
        <v>0.82134055367987635</v>
      </c>
      <c r="C30" s="95">
        <f t="shared" si="3"/>
        <v>3.281991335657853E-2</v>
      </c>
      <c r="D30" s="95">
        <f t="shared" si="4"/>
        <v>0.14583953296354515</v>
      </c>
      <c r="E30" s="17">
        <f t="shared" si="5"/>
        <v>2.479854447643981E-2</v>
      </c>
      <c r="F30" s="156"/>
      <c r="G30" s="14">
        <f t="shared" si="6"/>
        <v>0.83373982591809626</v>
      </c>
      <c r="H30" s="15">
        <f t="shared" si="7"/>
        <v>0.69527583927397485</v>
      </c>
      <c r="I30" s="15">
        <f t="shared" si="9"/>
        <v>3.5908315290385621E-2</v>
      </c>
      <c r="J30" s="16">
        <f t="shared" si="8"/>
        <v>0.10255567135373569</v>
      </c>
      <c r="K30" s="15"/>
      <c r="L30" s="19">
        <v>0.13494188851744987</v>
      </c>
      <c r="M30" s="20">
        <v>0.20457986994163363</v>
      </c>
      <c r="N30" s="20">
        <v>0.15689018190439896</v>
      </c>
      <c r="O30" s="20">
        <v>0.10255567135373569</v>
      </c>
      <c r="P30" s="20">
        <v>8.9025177953230228E-2</v>
      </c>
      <c r="Q30" s="125">
        <v>7.2189773834499343E-2</v>
      </c>
      <c r="W30" s="40">
        <v>0.50803816891562714</v>
      </c>
      <c r="X30" s="41">
        <v>0.37940233620555414</v>
      </c>
      <c r="Y30" s="41">
        <v>2.0304555587390121E-2</v>
      </c>
      <c r="Z30" s="42">
        <v>0.10833127712268292</v>
      </c>
      <c r="AB30" s="40">
        <v>3283507311090379</v>
      </c>
      <c r="AC30" s="41">
        <v>-3283507311090368.5</v>
      </c>
      <c r="AD30" s="41">
        <v>-3283507311091056</v>
      </c>
      <c r="AE30" s="42">
        <v>-3283507311090279.5</v>
      </c>
      <c r="AG30" s="46">
        <v>0.12407768669650823</v>
      </c>
      <c r="AI30" s="46">
        <v>0.75</v>
      </c>
      <c r="AJ30" s="129" t="s">
        <v>15</v>
      </c>
    </row>
    <row r="31" spans="1:36" ht="15" customHeight="1" x14ac:dyDescent="0.25">
      <c r="A31" s="32"/>
      <c r="B31" s="94">
        <f t="shared" si="2"/>
        <v>0.84613909815631616</v>
      </c>
      <c r="C31" s="95">
        <f t="shared" si="3"/>
        <v>5.3017647890874264E-2</v>
      </c>
      <c r="D31" s="95">
        <f t="shared" si="4"/>
        <v>0.10084325395280956</v>
      </c>
      <c r="E31" s="17">
        <f t="shared" si="5"/>
        <v>3.0550703353207087E-2</v>
      </c>
      <c r="F31" s="156"/>
      <c r="G31" s="14">
        <f t="shared" si="6"/>
        <v>0.8614144498329197</v>
      </c>
      <c r="H31" s="15">
        <f t="shared" si="7"/>
        <v>0.74226819074979566</v>
      </c>
      <c r="I31" s="15">
        <f t="shared" si="9"/>
        <v>3.0121081129893798E-2</v>
      </c>
      <c r="J31" s="16">
        <f t="shared" si="8"/>
        <v>8.9025177953230228E-2</v>
      </c>
      <c r="K31" s="15"/>
      <c r="L31" s="27"/>
      <c r="M31" s="27"/>
      <c r="N31" s="27"/>
      <c r="O31" s="27"/>
      <c r="P31" s="27"/>
      <c r="Q31" s="27"/>
      <c r="S31" s="27"/>
      <c r="T31" s="27"/>
      <c r="U31" s="27"/>
    </row>
    <row r="32" spans="1:36" ht="15" customHeight="1" thickBot="1" x14ac:dyDescent="0.3">
      <c r="A32" s="32"/>
      <c r="B32" s="94">
        <f t="shared" si="2"/>
        <v>0.87668980150952325</v>
      </c>
      <c r="C32" s="95">
        <f t="shared" si="3"/>
        <v>1.7545382027427447E-2</v>
      </c>
      <c r="D32" s="95">
        <f t="shared" si="4"/>
        <v>0.10576481646304926</v>
      </c>
      <c r="E32" s="18">
        <f t="shared" si="5"/>
        <v>3.3046988279617051E-2</v>
      </c>
      <c r="F32" s="156"/>
      <c r="G32" s="19">
        <f t="shared" si="6"/>
        <v>0.89321329564933172</v>
      </c>
      <c r="H32" s="20">
        <f t="shared" si="7"/>
        <v>0.79810301738332889</v>
      </c>
      <c r="I32" s="20">
        <f t="shared" si="9"/>
        <v>2.292050443150357E-2</v>
      </c>
      <c r="J32" s="21">
        <f t="shared" si="8"/>
        <v>7.2189773834499343E-2</v>
      </c>
      <c r="K32" s="15"/>
      <c r="L32" s="27"/>
    </row>
    <row r="33" spans="1:37" ht="15" customHeight="1" thickBot="1" x14ac:dyDescent="0.3">
      <c r="A33" s="32"/>
      <c r="B33" s="131">
        <f t="shared" si="2"/>
        <v>0.9097367897891403</v>
      </c>
      <c r="C33" s="132">
        <f t="shared" si="3"/>
        <v>3.3481279110447834E-2</v>
      </c>
      <c r="D33" s="132">
        <f t="shared" si="4"/>
        <v>5.6781931100411909E-2</v>
      </c>
      <c r="E33" s="15"/>
      <c r="F33" s="147"/>
      <c r="G33" s="15"/>
      <c r="H33" s="15"/>
      <c r="I33" s="15"/>
      <c r="J33" s="15"/>
      <c r="K33" s="15"/>
      <c r="L33" s="27"/>
    </row>
    <row r="34" spans="1:37" ht="15" customHeight="1" x14ac:dyDescent="0.25">
      <c r="A34" s="32"/>
      <c r="B34" s="133"/>
      <c r="C34" s="95"/>
      <c r="D34" s="95"/>
      <c r="E34" s="15"/>
      <c r="F34" s="147"/>
      <c r="G34" s="15"/>
      <c r="H34" s="15"/>
      <c r="I34" s="15"/>
      <c r="J34" s="15"/>
      <c r="K34" s="15"/>
      <c r="L34" s="27"/>
    </row>
    <row r="35" spans="1:37" ht="15" customHeight="1" x14ac:dyDescent="0.25">
      <c r="A35" s="32"/>
      <c r="B35" s="133"/>
      <c r="C35" s="95"/>
      <c r="D35" s="95"/>
      <c r="E35" s="15"/>
      <c r="F35" s="147"/>
      <c r="G35" s="15"/>
      <c r="H35" s="15"/>
      <c r="I35" s="15"/>
      <c r="J35" s="15"/>
      <c r="K35" s="15"/>
      <c r="L35" s="27"/>
      <c r="M35" s="47"/>
    </row>
    <row r="36" spans="1:37" ht="16.5" customHeight="1" thickBot="1" x14ac:dyDescent="0.3">
      <c r="A36" s="32"/>
      <c r="B36" s="133"/>
      <c r="C36" s="95"/>
      <c r="D36" s="95"/>
      <c r="E36" s="15"/>
      <c r="F36" s="148"/>
      <c r="G36" s="15"/>
      <c r="H36" s="15"/>
      <c r="I36" s="15"/>
      <c r="J36" s="15"/>
      <c r="K36" s="15"/>
      <c r="L36" s="25"/>
      <c r="M36" s="48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</row>
    <row r="37" spans="1:37" ht="16.5" thickBot="1" x14ac:dyDescent="0.3">
      <c r="A37" s="32"/>
      <c r="B37" s="133"/>
      <c r="C37" s="95"/>
      <c r="D37" s="95"/>
      <c r="E37" s="15"/>
      <c r="F37" s="15"/>
      <c r="G37" s="15"/>
      <c r="H37" s="15"/>
      <c r="I37" s="15"/>
      <c r="J37" s="15"/>
      <c r="K37" s="25"/>
      <c r="L37" s="25"/>
      <c r="M37" s="48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</row>
    <row r="38" spans="1:37" ht="16.5" thickBot="1" x14ac:dyDescent="0.3">
      <c r="A38" s="32"/>
      <c r="B38" s="12"/>
      <c r="C38" s="12"/>
      <c r="D38" s="12"/>
      <c r="E38" s="12"/>
      <c r="F38" s="12"/>
      <c r="G38" s="149" t="s">
        <v>5</v>
      </c>
      <c r="H38" s="150"/>
      <c r="I38" s="150"/>
      <c r="J38" s="151"/>
      <c r="K38" s="27"/>
      <c r="L38" s="15"/>
      <c r="M38" s="15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</row>
    <row r="39" spans="1:37" ht="16.5" thickBot="1" x14ac:dyDescent="0.3">
      <c r="A39" s="32"/>
      <c r="B39" s="15"/>
      <c r="C39" s="15"/>
      <c r="D39" s="15"/>
      <c r="E39" s="90" t="s">
        <v>6</v>
      </c>
      <c r="F39" s="15"/>
      <c r="G39" s="100" t="s">
        <v>12</v>
      </c>
      <c r="H39" s="101" t="s">
        <v>13</v>
      </c>
      <c r="I39" s="102" t="s">
        <v>9</v>
      </c>
      <c r="J39" s="103" t="s">
        <v>10</v>
      </c>
      <c r="K39" s="15"/>
      <c r="L39" s="144" t="s">
        <v>19</v>
      </c>
      <c r="M39" s="145"/>
      <c r="N39" s="145"/>
      <c r="O39" s="145"/>
      <c r="P39" s="145"/>
      <c r="Q39" s="145"/>
      <c r="R39" s="145"/>
      <c r="V39" s="49"/>
      <c r="W39" s="152" t="s">
        <v>20</v>
      </c>
      <c r="X39" s="153"/>
      <c r="Y39" s="153"/>
      <c r="Z39" s="154"/>
      <c r="AA39" s="104" t="s">
        <v>21</v>
      </c>
      <c r="AB39" s="141" t="s">
        <v>22</v>
      </c>
      <c r="AC39" s="142"/>
      <c r="AD39" s="142"/>
      <c r="AE39" s="143"/>
      <c r="AG39" s="106" t="s">
        <v>23</v>
      </c>
      <c r="AI39" s="106" t="s">
        <v>24</v>
      </c>
      <c r="AJ39" s="49"/>
      <c r="AK39" s="106" t="s">
        <v>24</v>
      </c>
    </row>
    <row r="40" spans="1:37" ht="15.75" customHeight="1" x14ac:dyDescent="0.25">
      <c r="A40" s="32"/>
      <c r="B40" s="27"/>
      <c r="C40" s="15"/>
      <c r="D40" s="15"/>
      <c r="E40" s="13">
        <f>(C28-C27)</f>
        <v>-0.15379812351791228</v>
      </c>
      <c r="F40" s="146" t="s">
        <v>14</v>
      </c>
      <c r="G40" s="22">
        <f>(C27+C28)/2</f>
        <v>0.14593498305430794</v>
      </c>
      <c r="H40" s="23">
        <f>(C27*C27+C28*C28)/2</f>
        <v>2.7210484978468896E-2</v>
      </c>
      <c r="I40" s="23">
        <f>(B27*C27+B28*C28)/2</f>
        <v>2.6132739132707417E-2</v>
      </c>
      <c r="J40" s="24">
        <f>(C27*D27+C28*D28)/2</f>
        <v>9.2591758943131625E-2</v>
      </c>
      <c r="K40" s="15"/>
      <c r="L40" s="50">
        <v>0.14593498305430794</v>
      </c>
      <c r="M40" s="23">
        <v>4.6749914705089296E-2</v>
      </c>
      <c r="N40" s="51">
        <v>2.8641910735702662E-2</v>
      </c>
      <c r="O40" s="52">
        <v>4.2918780623726394E-2</v>
      </c>
      <c r="P40" s="52">
        <v>3.5281514959150856E-2</v>
      </c>
      <c r="Q40" s="126">
        <v>2.5513330568937641E-2</v>
      </c>
      <c r="R40" s="52"/>
      <c r="V40" s="49"/>
      <c r="W40" s="54" cm="1">
        <f t="array" ref="W40:Z43">MMULT(L40:Q43,G40:J45)</f>
        <v>2.8040669919346457E-2</v>
      </c>
      <c r="X40" s="52">
        <v>4.2770299745532054E-3</v>
      </c>
      <c r="Y40" s="52">
        <v>8.8453047623355905E-3</v>
      </c>
      <c r="Z40" s="53">
        <v>1.4918335182457656E-2</v>
      </c>
      <c r="AA40" s="49">
        <f>MDETERM(_xlfn.ANCHORARRAY(W40))</f>
        <v>2.0855342432525132E-27</v>
      </c>
      <c r="AB40" s="54" cm="1">
        <f t="array" ref="AB40:AE43">MINVERSE(W40:Z43)</f>
        <v>1.0851025925711246E+17</v>
      </c>
      <c r="AC40" s="52">
        <v>-1.0851025925712554E+17</v>
      </c>
      <c r="AD40" s="52">
        <v>-1.0851025925711264E+17</v>
      </c>
      <c r="AE40" s="53">
        <v>-1.0851025925710858E+17</v>
      </c>
      <c r="AF40" s="49"/>
      <c r="AG40" s="44" cm="1">
        <f t="array" ref="AG40:AG43">MMULT(L40:Q43,E40:E45)</f>
        <v>-2.4267007738484035E-2</v>
      </c>
      <c r="AH40" s="60"/>
      <c r="AI40" s="61" cm="1">
        <f t="array" ref="AI40:AI43">MMULT(AB40:AE43,AG40:AG43)</f>
        <v>-1</v>
      </c>
      <c r="AJ40" s="49"/>
      <c r="AK40" s="64">
        <f>AI40</f>
        <v>-1</v>
      </c>
    </row>
    <row r="41" spans="1:37" ht="15.75" customHeight="1" x14ac:dyDescent="0.3">
      <c r="A41" s="32"/>
      <c r="B41" s="15"/>
      <c r="C41" s="15"/>
      <c r="D41" s="15"/>
      <c r="E41" s="17">
        <f t="shared" ref="E41:E45" si="10">(C29-C28)</f>
        <v>-4.4572013180525005E-2</v>
      </c>
      <c r="F41" s="147"/>
      <c r="G41" s="14">
        <f t="shared" ref="G41:G45" si="11">(C28+C29)/2</f>
        <v>4.6749914705089296E-2</v>
      </c>
      <c r="H41" s="15">
        <f t="shared" ref="H41:H45" si="12">(C28*C28+C29*C29)/2</f>
        <v>2.6822206146743478E-3</v>
      </c>
      <c r="I41" s="15">
        <f t="shared" ref="I41:J45" si="13">(B28*C28+B29*C29)/2</f>
        <v>2.5938771460661515E-2</v>
      </c>
      <c r="J41" s="16">
        <f t="shared" si="13"/>
        <v>1.8128922629753432E-2</v>
      </c>
      <c r="K41" s="15"/>
      <c r="L41" s="65">
        <v>2.7210484978468896E-2</v>
      </c>
      <c r="M41" s="15">
        <v>2.6822206146743478E-3</v>
      </c>
      <c r="N41" s="66">
        <v>8.3781475649200498E-4</v>
      </c>
      <c r="O41" s="49">
        <v>1.944008850307023E-3</v>
      </c>
      <c r="P41" s="49">
        <v>1.5593557091845493E-3</v>
      </c>
      <c r="Q41" s="127">
        <v>7.1441824068004228E-4</v>
      </c>
      <c r="R41" s="49"/>
      <c r="V41" s="49"/>
      <c r="W41" s="55">
        <v>4.2770299745532054E-3</v>
      </c>
      <c r="X41" s="49">
        <v>7.5502788781591596E-4</v>
      </c>
      <c r="Y41" s="49">
        <v>9.3224704416126165E-4</v>
      </c>
      <c r="Z41" s="56">
        <v>2.5897550425760282E-3</v>
      </c>
      <c r="AA41" s="49"/>
      <c r="AB41" s="55">
        <v>-1.0851025925712906E+17</v>
      </c>
      <c r="AC41" s="49">
        <v>1.085102592572735E+17</v>
      </c>
      <c r="AD41" s="49">
        <v>1.0851025925713056E+17</v>
      </c>
      <c r="AE41" s="56">
        <v>1.0851025925708672E+17</v>
      </c>
      <c r="AF41" s="49"/>
      <c r="AG41" s="45">
        <v>-4.3021371278376781E-3</v>
      </c>
      <c r="AH41" s="49"/>
      <c r="AI41" s="62">
        <v>5.75</v>
      </c>
      <c r="AJ41" s="130" t="s">
        <v>12</v>
      </c>
      <c r="AK41" s="67">
        <f>AI41</f>
        <v>5.75</v>
      </c>
    </row>
    <row r="42" spans="1:37" ht="15.75" customHeight="1" x14ac:dyDescent="0.3">
      <c r="A42" s="32"/>
      <c r="B42" s="68"/>
      <c r="C42" s="15"/>
      <c r="D42" s="15"/>
      <c r="E42" s="17">
        <f t="shared" si="10"/>
        <v>8.3560052417517364E-3</v>
      </c>
      <c r="F42" s="147"/>
      <c r="G42" s="14">
        <f t="shared" si="11"/>
        <v>2.8641910735702662E-2</v>
      </c>
      <c r="H42" s="15">
        <f t="shared" si="12"/>
        <v>8.3781475649200498E-4</v>
      </c>
      <c r="I42" s="15">
        <f t="shared" si="13"/>
        <v>2.2008017724922665E-2</v>
      </c>
      <c r="J42" s="16">
        <f t="shared" si="13"/>
        <v>5.7960782542879914E-3</v>
      </c>
      <c r="K42" s="15"/>
      <c r="L42" s="65">
        <v>2.6132739132707417E-2</v>
      </c>
      <c r="M42" s="15">
        <v>2.5938771460661515E-2</v>
      </c>
      <c r="N42" s="66">
        <v>2.2008017724922665E-2</v>
      </c>
      <c r="O42" s="49">
        <v>3.5908315290385621E-2</v>
      </c>
      <c r="P42" s="49">
        <v>3.0121081129893798E-2</v>
      </c>
      <c r="Q42" s="127">
        <v>2.292050443150357E-2</v>
      </c>
      <c r="R42" s="49"/>
      <c r="V42" s="49"/>
      <c r="W42" s="55">
        <v>8.8453047623355905E-3</v>
      </c>
      <c r="X42" s="49">
        <v>9.3224704416126165E-4</v>
      </c>
      <c r="Y42" s="49">
        <v>4.5621289224690364E-3</v>
      </c>
      <c r="Z42" s="56">
        <v>3.3509287957052916E-3</v>
      </c>
      <c r="AA42" s="49"/>
      <c r="AB42" s="55">
        <v>-1.0851025925711274E+17</v>
      </c>
      <c r="AC42" s="49">
        <v>1.0851025925712717E+17</v>
      </c>
      <c r="AD42" s="49">
        <v>1.0851025925711323E+17</v>
      </c>
      <c r="AE42" s="56">
        <v>1.0851025925710832E+17</v>
      </c>
      <c r="AF42" s="49"/>
      <c r="AG42" s="45">
        <v>-4.9693479713684161E-3</v>
      </c>
      <c r="AH42" s="49"/>
      <c r="AI42" s="62">
        <v>1.25</v>
      </c>
      <c r="AJ42" s="130" t="s">
        <v>7</v>
      </c>
      <c r="AK42" s="67">
        <f>AI41</f>
        <v>5.75</v>
      </c>
    </row>
    <row r="43" spans="1:37" ht="16.5" customHeight="1" thickBot="1" x14ac:dyDescent="0.35">
      <c r="A43" s="32"/>
      <c r="B43" s="68"/>
      <c r="C43" s="15"/>
      <c r="D43" s="15"/>
      <c r="E43" s="17">
        <f t="shared" si="10"/>
        <v>2.0197734534295735E-2</v>
      </c>
      <c r="F43" s="147"/>
      <c r="G43" s="14">
        <f t="shared" si="11"/>
        <v>4.2918780623726394E-2</v>
      </c>
      <c r="H43" s="15">
        <f t="shared" si="12"/>
        <v>1.944008850307023E-3</v>
      </c>
      <c r="I43" s="15">
        <f t="shared" si="13"/>
        <v>3.5908315290385621E-2</v>
      </c>
      <c r="J43" s="16">
        <f t="shared" si="13"/>
        <v>5.0664564830337506E-3</v>
      </c>
      <c r="K43" s="69"/>
      <c r="L43" s="70">
        <v>9.2591758943131625E-2</v>
      </c>
      <c r="M43" s="71">
        <v>1.8128922629753432E-2</v>
      </c>
      <c r="N43" s="72">
        <v>5.7960782542879914E-3</v>
      </c>
      <c r="O43" s="72">
        <v>5.0664564830337506E-3</v>
      </c>
      <c r="P43" s="72">
        <v>3.6010781200725094E-3</v>
      </c>
      <c r="Q43" s="128">
        <v>1.8784078967540281E-3</v>
      </c>
      <c r="V43" s="49"/>
      <c r="W43" s="57">
        <v>1.4918335182457656E-2</v>
      </c>
      <c r="X43" s="58">
        <v>2.5897550425760282E-3</v>
      </c>
      <c r="Y43" s="58">
        <v>3.3509287957052916E-3</v>
      </c>
      <c r="Z43" s="59">
        <v>8.9776513441763399E-3</v>
      </c>
      <c r="AA43" s="49"/>
      <c r="AB43" s="57">
        <v>-1.0851025925710752E+17</v>
      </c>
      <c r="AC43" s="58">
        <v>1.0851025925708219E+17</v>
      </c>
      <c r="AD43" s="58">
        <v>1.085102592571072E+17</v>
      </c>
      <c r="AE43" s="59">
        <v>1.0851025925711501E+17</v>
      </c>
      <c r="AF43" s="49"/>
      <c r="AG43" s="46">
        <v>-1.4995522639277942E-2</v>
      </c>
      <c r="AH43" s="49"/>
      <c r="AI43" s="63">
        <v>-2</v>
      </c>
      <c r="AJ43" s="130" t="s">
        <v>15</v>
      </c>
      <c r="AK43" s="73">
        <f>AI43</f>
        <v>-2</v>
      </c>
    </row>
    <row r="44" spans="1:37" ht="15.75" customHeight="1" x14ac:dyDescent="0.25">
      <c r="A44" s="32"/>
      <c r="B44" s="68"/>
      <c r="C44" s="15"/>
      <c r="D44" s="15"/>
      <c r="E44" s="17">
        <f t="shared" si="10"/>
        <v>-3.5472265863446817E-2</v>
      </c>
      <c r="F44" s="147"/>
      <c r="G44" s="14">
        <f t="shared" si="11"/>
        <v>3.5281514959150856E-2</v>
      </c>
      <c r="H44" s="15">
        <f t="shared" si="12"/>
        <v>1.5593557091845493E-3</v>
      </c>
      <c r="I44" s="15">
        <f t="shared" si="13"/>
        <v>3.0121081129893798E-2</v>
      </c>
      <c r="J44" s="16">
        <f t="shared" si="13"/>
        <v>3.6010781200725094E-3</v>
      </c>
      <c r="K44" s="69"/>
      <c r="L44" s="74"/>
      <c r="M44" s="74"/>
      <c r="N44" s="49"/>
      <c r="O44" s="49"/>
      <c r="P44" s="49"/>
      <c r="Q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</row>
    <row r="45" spans="1:37" ht="17.25" customHeight="1" thickBot="1" x14ac:dyDescent="0.3">
      <c r="A45" s="32"/>
      <c r="B45" s="68"/>
      <c r="C45" s="15"/>
      <c r="D45" s="15"/>
      <c r="E45" s="18">
        <f t="shared" si="10"/>
        <v>1.5935897083020387E-2</v>
      </c>
      <c r="F45" s="147"/>
      <c r="G45" s="19">
        <f t="shared" si="11"/>
        <v>2.5513330568937641E-2</v>
      </c>
      <c r="H45" s="20">
        <f t="shared" si="12"/>
        <v>7.1441824068004228E-4</v>
      </c>
      <c r="I45" s="20">
        <f t="shared" si="13"/>
        <v>2.292050443150357E-2</v>
      </c>
      <c r="J45" s="21">
        <f t="shared" si="13"/>
        <v>1.8784078967540281E-3</v>
      </c>
      <c r="K45" s="75"/>
      <c r="L45" s="74"/>
      <c r="M45" s="74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</row>
    <row r="46" spans="1:37" ht="17.25" customHeight="1" x14ac:dyDescent="0.25">
      <c r="A46" s="32"/>
      <c r="B46" s="68"/>
      <c r="C46" s="15"/>
      <c r="D46" s="15"/>
      <c r="E46" s="15"/>
      <c r="F46" s="147"/>
      <c r="G46" s="15"/>
      <c r="H46" s="15"/>
      <c r="I46" s="15"/>
      <c r="J46" s="15"/>
      <c r="K46" s="75"/>
      <c r="L46" s="74"/>
      <c r="M46" s="74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</row>
    <row r="47" spans="1:37" ht="17.25" customHeight="1" x14ac:dyDescent="0.25">
      <c r="A47" s="32"/>
      <c r="B47" s="68"/>
      <c r="C47" s="15"/>
      <c r="D47" s="15"/>
      <c r="E47" s="15"/>
      <c r="F47" s="147"/>
      <c r="G47" s="15"/>
      <c r="H47" s="15"/>
      <c r="I47" s="15"/>
      <c r="J47" s="15"/>
      <c r="K47" s="75"/>
      <c r="L47" s="74"/>
      <c r="M47" s="74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</row>
    <row r="48" spans="1:37" ht="17.25" customHeight="1" x14ac:dyDescent="0.25">
      <c r="A48" s="32"/>
      <c r="B48" s="68"/>
      <c r="C48" s="15"/>
      <c r="D48" s="15"/>
      <c r="E48" s="15"/>
      <c r="F48" s="147"/>
      <c r="G48" s="15"/>
      <c r="H48" s="15"/>
      <c r="I48" s="15"/>
      <c r="J48" s="15"/>
      <c r="K48" s="75"/>
      <c r="L48" s="74"/>
      <c r="M48" s="74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</row>
    <row r="49" spans="1:37" ht="18" customHeight="1" thickBot="1" x14ac:dyDescent="0.3">
      <c r="A49" s="76"/>
      <c r="B49" s="68"/>
      <c r="C49" s="68"/>
      <c r="D49" s="68"/>
      <c r="E49" s="15"/>
      <c r="F49" s="148"/>
      <c r="G49" s="15"/>
      <c r="H49" s="15"/>
      <c r="I49" s="15"/>
      <c r="J49" s="15"/>
      <c r="K49" s="75"/>
      <c r="L49" s="74"/>
      <c r="M49" s="74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</row>
    <row r="50" spans="1:37" ht="16.5" thickBot="1" x14ac:dyDescent="0.3">
      <c r="A50" s="32"/>
      <c r="B50" s="12"/>
      <c r="C50" s="12"/>
      <c r="D50" s="12"/>
      <c r="E50" s="12"/>
      <c r="F50" s="12"/>
      <c r="G50" s="25"/>
      <c r="H50" s="26"/>
      <c r="I50" s="27"/>
      <c r="J50" s="27"/>
      <c r="K50" s="27"/>
      <c r="L50" s="15"/>
      <c r="M50" s="15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</row>
    <row r="51" spans="1:37" ht="16.5" thickBot="1" x14ac:dyDescent="0.3">
      <c r="A51" s="32"/>
      <c r="B51" s="15"/>
      <c r="C51" s="15"/>
      <c r="D51" s="15"/>
      <c r="E51" s="12"/>
      <c r="F51" s="12"/>
      <c r="G51" s="149" t="s">
        <v>5</v>
      </c>
      <c r="H51" s="150"/>
      <c r="I51" s="150"/>
      <c r="J51" s="151"/>
      <c r="K51" s="27"/>
      <c r="L51" s="15"/>
      <c r="M51" s="15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</row>
    <row r="52" spans="1:37" ht="16.5" thickBot="1" x14ac:dyDescent="0.3">
      <c r="A52" s="32"/>
      <c r="B52" s="27"/>
      <c r="C52" s="15"/>
      <c r="D52" s="15"/>
      <c r="E52" s="91" t="s">
        <v>6</v>
      </c>
      <c r="F52" s="15"/>
      <c r="G52" s="100" t="s">
        <v>15</v>
      </c>
      <c r="H52" s="101" t="s">
        <v>16</v>
      </c>
      <c r="I52" s="102" t="s">
        <v>17</v>
      </c>
      <c r="J52" s="103" t="s">
        <v>18</v>
      </c>
      <c r="K52" s="15"/>
      <c r="L52" s="144" t="s">
        <v>19</v>
      </c>
      <c r="M52" s="145"/>
      <c r="N52" s="145"/>
      <c r="O52" s="145"/>
      <c r="P52" s="145"/>
      <c r="Q52" s="145"/>
      <c r="R52" s="145"/>
      <c r="V52" s="49"/>
      <c r="W52" s="152" t="s">
        <v>20</v>
      </c>
      <c r="X52" s="153"/>
      <c r="Y52" s="153"/>
      <c r="Z52" s="154"/>
      <c r="AA52" s="104" t="s">
        <v>21</v>
      </c>
      <c r="AB52" s="141" t="s">
        <v>22</v>
      </c>
      <c r="AC52" s="142"/>
      <c r="AD52" s="142"/>
      <c r="AE52" s="143"/>
      <c r="AG52" s="106" t="s">
        <v>23</v>
      </c>
      <c r="AI52" s="106" t="s">
        <v>24</v>
      </c>
      <c r="AJ52" s="49"/>
      <c r="AK52" s="106" t="s">
        <v>24</v>
      </c>
    </row>
    <row r="53" spans="1:37" ht="15.75" customHeight="1" x14ac:dyDescent="0.25">
      <c r="A53" s="32"/>
      <c r="B53" s="15"/>
      <c r="C53" s="15"/>
      <c r="D53" s="15"/>
      <c r="E53" s="13">
        <f>(D28-D27)</f>
        <v>-0.27224676535192938</v>
      </c>
      <c r="F53" s="146" t="s">
        <v>14</v>
      </c>
      <c r="G53" s="22">
        <f>(D28+D27)/2</f>
        <v>0.56274374254275372</v>
      </c>
      <c r="H53" s="23">
        <f>(D27*D27+D28*D28)/2</f>
        <v>0.3352100950821722</v>
      </c>
      <c r="I53" s="23">
        <f>(D27*B27+B28*D28)/2</f>
        <v>0.13494188851744987</v>
      </c>
      <c r="J53" s="24">
        <f>(D27*C27+C28*D28)/2</f>
        <v>9.2591758943131625E-2</v>
      </c>
      <c r="K53" s="15"/>
      <c r="L53" s="50">
        <v>0.56274374254275372</v>
      </c>
      <c r="M53" s="23">
        <v>0.35240724571708726</v>
      </c>
      <c r="N53" s="51">
        <v>0.2120168322654653</v>
      </c>
      <c r="O53" s="52">
        <v>0.12334139345817735</v>
      </c>
      <c r="P53" s="52">
        <v>0.10330403520792941</v>
      </c>
      <c r="Q53" s="126">
        <v>8.1273373781730579E-2</v>
      </c>
      <c r="R53" s="52"/>
      <c r="V53" s="49"/>
      <c r="W53" s="54" cm="1">
        <f t="array" ref="W53:Z56">MMULT(L53:Q56,G53:J58)</f>
        <v>0.51831270808512198</v>
      </c>
      <c r="X53" s="52">
        <v>0.2484304537876563</v>
      </c>
      <c r="Y53" s="52">
        <v>0.20900961724786227</v>
      </c>
      <c r="Z53" s="53">
        <v>6.087263704960337E-2</v>
      </c>
      <c r="AA53" s="49">
        <f>MDETERM(_xlfn.ANCHORARRAY(W53))</f>
        <v>6.5064534583482846E-23</v>
      </c>
      <c r="AB53" s="54" cm="1">
        <f t="array" ref="AB53:AE56">MINVERSE(W53:Z56)</f>
        <v>1.8014398509476416E+16</v>
      </c>
      <c r="AC53" s="52">
        <v>-1.8014398509476636E+16</v>
      </c>
      <c r="AD53" s="52">
        <v>-1.801439850947637E+16</v>
      </c>
      <c r="AE53" s="53">
        <v>-1.8014398509475694E+16</v>
      </c>
      <c r="AF53" s="49"/>
      <c r="AG53" s="44" cm="1">
        <f t="array" ref="AG53:AG56">MMULT(L53:Q56,E53:E58)</f>
        <v>-0.24259553550599197</v>
      </c>
      <c r="AH53" s="60"/>
      <c r="AI53" s="61" cm="1">
        <f t="array" ref="AI53:AI56">MMULT(AB53:AE56,AG53:AG56)</f>
        <v>0.3125</v>
      </c>
      <c r="AJ53" s="49"/>
      <c r="AK53" s="64">
        <f>AI53</f>
        <v>0.3125</v>
      </c>
    </row>
    <row r="54" spans="1:37" ht="15.75" customHeight="1" x14ac:dyDescent="0.3">
      <c r="A54" s="32"/>
      <c r="B54" s="68"/>
      <c r="C54" s="15"/>
      <c r="D54" s="15"/>
      <c r="E54" s="17">
        <f t="shared" ref="E54:E58" si="14">(D29-D28)</f>
        <v>-0.14842622829940361</v>
      </c>
      <c r="F54" s="147"/>
      <c r="G54" s="14">
        <f t="shared" ref="G54:G58" si="15">(D29+D28)/2</f>
        <v>0.35240724571708726</v>
      </c>
      <c r="H54" s="15">
        <f t="shared" ref="H54:H58" si="16">(D28*D28+D29*D29)/2</f>
        <v>0.12969845314570017</v>
      </c>
      <c r="I54" s="15">
        <f t="shared" ref="I54:I58" si="17">(D28*B28+B29*D29)/2</f>
        <v>0.20457986994163363</v>
      </c>
      <c r="J54" s="16">
        <f t="shared" ref="J54:J58" si="18">(D28*C28+C29*D29)/2</f>
        <v>1.8128922629753432E-2</v>
      </c>
      <c r="K54" s="15"/>
      <c r="L54" s="65">
        <v>0.3352100950821722</v>
      </c>
      <c r="M54" s="15">
        <v>0.12969845314570017</v>
      </c>
      <c r="N54" s="66">
        <v>4.9330572106778367E-2</v>
      </c>
      <c r="O54" s="49">
        <v>1.5719265621407907E-2</v>
      </c>
      <c r="P54" s="49">
        <v>1.0677779134626669E-2</v>
      </c>
      <c r="Q54" s="127">
        <v>7.2051920504772101E-3</v>
      </c>
      <c r="R54" s="49"/>
      <c r="V54" s="49"/>
      <c r="W54" s="55">
        <v>0.2484304537876563</v>
      </c>
      <c r="X54" s="49">
        <v>0.13203402700917685</v>
      </c>
      <c r="Y54" s="49">
        <v>8.2589890599115881E-2</v>
      </c>
      <c r="Z54" s="56">
        <v>3.3806536179363536E-2</v>
      </c>
      <c r="AA54" s="49"/>
      <c r="AB54" s="55">
        <v>-1.8014398509476452E+16</v>
      </c>
      <c r="AC54" s="49">
        <v>1.8014398509477222E+16</v>
      </c>
      <c r="AD54" s="49">
        <v>1.8014398509476292E+16</v>
      </c>
      <c r="AE54" s="56">
        <v>1.801439850947388E+16</v>
      </c>
      <c r="AF54" s="49"/>
      <c r="AG54" s="45">
        <v>-0.11804733258669516</v>
      </c>
      <c r="AH54" s="49"/>
      <c r="AI54" s="62">
        <v>-0.25</v>
      </c>
      <c r="AJ54" s="130" t="s">
        <v>15</v>
      </c>
      <c r="AK54" s="67">
        <f>AI55</f>
        <v>0.3125</v>
      </c>
    </row>
    <row r="55" spans="1:37" ht="15.75" customHeight="1" x14ac:dyDescent="0.3">
      <c r="A55" s="32"/>
      <c r="B55" s="68"/>
      <c r="C55" s="15"/>
      <c r="D55" s="15"/>
      <c r="E55" s="17">
        <f t="shared" si="14"/>
        <v>-0.13235459860384027</v>
      </c>
      <c r="F55" s="147"/>
      <c r="G55" s="14">
        <f t="shared" si="15"/>
        <v>0.2120168322654653</v>
      </c>
      <c r="H55" s="15">
        <f t="shared" si="16"/>
        <v>4.9330572106778367E-2</v>
      </c>
      <c r="I55" s="15">
        <f t="shared" si="17"/>
        <v>0.15689018190439896</v>
      </c>
      <c r="J55" s="16">
        <f t="shared" si="18"/>
        <v>5.7960782542879914E-3</v>
      </c>
      <c r="K55" s="15"/>
      <c r="L55" s="65">
        <v>0.13494188851744987</v>
      </c>
      <c r="M55" s="15">
        <v>0.20457986994163363</v>
      </c>
      <c r="N55" s="66">
        <v>0.15689018190439896</v>
      </c>
      <c r="O55" s="49">
        <v>0.10255567135373569</v>
      </c>
      <c r="P55" s="49">
        <v>8.9025177953230228E-2</v>
      </c>
      <c r="Q55" s="127">
        <v>7.2189773834499343E-2</v>
      </c>
      <c r="R55" s="49"/>
      <c r="V55" s="49"/>
      <c r="W55" s="55">
        <v>0.20900961724786227</v>
      </c>
      <c r="X55" s="49">
        <v>8.2589890599115881E-2</v>
      </c>
      <c r="Y55" s="49">
        <v>0.10833127712268292</v>
      </c>
      <c r="Z55" s="56">
        <v>1.8088449526063494E-2</v>
      </c>
      <c r="AA55" s="49"/>
      <c r="AB55" s="55">
        <v>-1.8014398509476404E+16</v>
      </c>
      <c r="AC55" s="49">
        <v>1.8014398509476514E+16</v>
      </c>
      <c r="AD55" s="49">
        <v>1.801439850947639E+16</v>
      </c>
      <c r="AE55" s="56">
        <v>1.8014398509476028E+16</v>
      </c>
      <c r="AF55" s="49"/>
      <c r="AG55" s="45">
        <v>-9.5580192231789748E-2</v>
      </c>
      <c r="AH55" s="49"/>
      <c r="AI55" s="62">
        <v>0.3125</v>
      </c>
      <c r="AJ55" s="130" t="s">
        <v>7</v>
      </c>
      <c r="AK55" s="67">
        <f>AI56</f>
        <v>1</v>
      </c>
    </row>
    <row r="56" spans="1:37" ht="16.5" customHeight="1" thickBot="1" x14ac:dyDescent="0.35">
      <c r="A56" s="32"/>
      <c r="B56" s="68"/>
      <c r="C56" s="15"/>
      <c r="D56" s="15"/>
      <c r="E56" s="17">
        <f t="shared" si="14"/>
        <v>-4.4996279010735593E-2</v>
      </c>
      <c r="F56" s="147"/>
      <c r="G56" s="14">
        <f t="shared" si="15"/>
        <v>0.12334139345817735</v>
      </c>
      <c r="H56" s="15">
        <f t="shared" si="16"/>
        <v>1.5719265621407907E-2</v>
      </c>
      <c r="I56" s="15">
        <f t="shared" si="17"/>
        <v>0.10255567135373569</v>
      </c>
      <c r="J56" s="16">
        <f t="shared" si="18"/>
        <v>5.0664564830337506E-3</v>
      </c>
      <c r="K56" s="69"/>
      <c r="L56" s="70">
        <v>9.2591758943131625E-2</v>
      </c>
      <c r="M56" s="71">
        <v>1.8128922629753432E-2</v>
      </c>
      <c r="N56" s="72">
        <v>5.7960782542879914E-3</v>
      </c>
      <c r="O56" s="72">
        <v>5.0664564830337506E-3</v>
      </c>
      <c r="P56" s="72">
        <v>3.6010781200725094E-3</v>
      </c>
      <c r="Q56" s="128">
        <v>1.8784078967540281E-3</v>
      </c>
      <c r="V56" s="49"/>
      <c r="W56" s="57">
        <v>6.087263704960337E-2</v>
      </c>
      <c r="X56" s="58">
        <v>3.3806536179363536E-2</v>
      </c>
      <c r="Y56" s="58">
        <v>1.8088449526063494E-2</v>
      </c>
      <c r="Z56" s="59">
        <v>8.9776513441763399E-3</v>
      </c>
      <c r="AA56" s="49"/>
      <c r="AB56" s="57">
        <v>-1.801439850947632E+16</v>
      </c>
      <c r="AC56" s="58">
        <v>1.8014398509474692E+16</v>
      </c>
      <c r="AD56" s="58">
        <v>1.8014398509476612E+16</v>
      </c>
      <c r="AE56" s="59">
        <v>1.8014398509481984E+16</v>
      </c>
      <c r="AF56" s="49"/>
      <c r="AG56" s="46">
        <v>-2.8968010687507026E-2</v>
      </c>
      <c r="AH56" s="49" t="s">
        <v>29</v>
      </c>
      <c r="AI56" s="63">
        <v>1</v>
      </c>
      <c r="AJ56" s="130" t="s">
        <v>12</v>
      </c>
      <c r="AK56" s="73">
        <f>AI54</f>
        <v>-0.25</v>
      </c>
    </row>
    <row r="57" spans="1:37" ht="15.75" customHeight="1" x14ac:dyDescent="0.25">
      <c r="A57" s="32"/>
      <c r="B57" s="68"/>
      <c r="C57" s="15"/>
      <c r="D57" s="15"/>
      <c r="E57" s="17">
        <f t="shared" si="14"/>
        <v>4.921562510239702E-3</v>
      </c>
      <c r="F57" s="147"/>
      <c r="G57" s="14">
        <f t="shared" si="15"/>
        <v>0.10330403520792941</v>
      </c>
      <c r="H57" s="15">
        <f t="shared" si="16"/>
        <v>1.0677779134626669E-2</v>
      </c>
      <c r="I57" s="15">
        <f t="shared" si="17"/>
        <v>8.9025177953230228E-2</v>
      </c>
      <c r="J57" s="16">
        <f t="shared" si="18"/>
        <v>3.6010781200725094E-3</v>
      </c>
      <c r="K57" s="69"/>
      <c r="L57" s="74"/>
      <c r="M57" s="74"/>
      <c r="N57" s="49"/>
      <c r="O57" s="49"/>
      <c r="P57" s="49"/>
      <c r="Q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</row>
    <row r="58" spans="1:37" ht="17.25" customHeight="1" thickBot="1" x14ac:dyDescent="0.3">
      <c r="A58" s="32"/>
      <c r="B58" s="68"/>
      <c r="C58" s="15"/>
      <c r="D58" s="15"/>
      <c r="E58" s="18">
        <f t="shared" si="14"/>
        <v>-4.8982885362637354E-2</v>
      </c>
      <c r="F58" s="147"/>
      <c r="G58" s="19">
        <f t="shared" si="15"/>
        <v>8.1273373781730579E-2</v>
      </c>
      <c r="H58" s="20">
        <f t="shared" si="16"/>
        <v>7.2051920504772101E-3</v>
      </c>
      <c r="I58" s="20">
        <f t="shared" si="17"/>
        <v>7.2189773834499343E-2</v>
      </c>
      <c r="J58" s="21">
        <f t="shared" si="18"/>
        <v>1.8784078967540281E-3</v>
      </c>
      <c r="K58" s="75"/>
      <c r="L58" s="74"/>
      <c r="M58" s="74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</row>
    <row r="59" spans="1:37" ht="17.25" customHeight="1" x14ac:dyDescent="0.25">
      <c r="A59" s="32"/>
      <c r="B59" s="68"/>
      <c r="C59" s="15"/>
      <c r="D59" s="15"/>
      <c r="E59" s="15"/>
      <c r="F59" s="147"/>
      <c r="G59" s="15"/>
      <c r="H59" s="15"/>
      <c r="I59" s="15"/>
      <c r="J59" s="15"/>
      <c r="K59" s="75"/>
      <c r="L59" s="74"/>
      <c r="M59" s="74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</row>
    <row r="60" spans="1:37" ht="17.25" customHeight="1" x14ac:dyDescent="0.25">
      <c r="A60" s="32"/>
      <c r="B60" s="68"/>
      <c r="C60" s="15"/>
      <c r="D60" s="15"/>
      <c r="E60" s="15"/>
      <c r="F60" s="147"/>
      <c r="G60" s="15"/>
      <c r="H60" s="15"/>
      <c r="I60" s="15"/>
      <c r="J60" s="15"/>
      <c r="K60" s="75"/>
      <c r="L60" s="74"/>
      <c r="M60" s="74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</row>
    <row r="61" spans="1:37" ht="17.25" customHeight="1" x14ac:dyDescent="0.25">
      <c r="B61" s="77"/>
      <c r="C61" s="77"/>
      <c r="D61" s="77"/>
      <c r="E61" s="15"/>
      <c r="F61" s="147"/>
      <c r="G61" s="15"/>
      <c r="H61" s="15"/>
      <c r="I61" s="15"/>
      <c r="J61" s="15"/>
      <c r="K61" s="75"/>
      <c r="L61" s="74"/>
      <c r="M61" s="74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</row>
    <row r="62" spans="1:37" ht="18" customHeight="1" thickBot="1" x14ac:dyDescent="0.3">
      <c r="B62" s="66"/>
      <c r="C62" s="66"/>
      <c r="D62" s="66"/>
      <c r="E62" s="15"/>
      <c r="F62" s="148"/>
      <c r="G62" s="15"/>
      <c r="H62" s="15"/>
      <c r="I62" s="15"/>
      <c r="J62" s="15"/>
      <c r="K62" s="75"/>
      <c r="L62" s="74"/>
      <c r="M62" s="74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</row>
    <row r="63" spans="1:37" ht="15.75" thickBot="1" x14ac:dyDescent="0.3">
      <c r="B63" s="78"/>
      <c r="C63" s="78"/>
      <c r="D63" s="78"/>
      <c r="E63" s="78"/>
    </row>
    <row r="64" spans="1:37" x14ac:dyDescent="0.25">
      <c r="B64" s="79">
        <f>AI27</f>
        <v>0.3125</v>
      </c>
      <c r="C64" s="80">
        <f>AI28</f>
        <v>-0.6875</v>
      </c>
      <c r="D64" s="80">
        <f>AI29</f>
        <v>8.75</v>
      </c>
      <c r="E64" s="81">
        <f>AI30</f>
        <v>0.75</v>
      </c>
    </row>
    <row r="65" spans="1:28" ht="15.75" x14ac:dyDescent="0.25">
      <c r="B65" s="82">
        <f>AK40</f>
        <v>-1</v>
      </c>
      <c r="C65" s="83">
        <f>AK41</f>
        <v>5.75</v>
      </c>
      <c r="D65" s="83">
        <f>AK42</f>
        <v>5.75</v>
      </c>
      <c r="E65" s="84">
        <f>AK43</f>
        <v>-2</v>
      </c>
      <c r="F65" s="85"/>
      <c r="G65" s="85"/>
      <c r="H65" s="85"/>
      <c r="I65" s="85"/>
      <c r="J65" s="85"/>
      <c r="K65" s="85"/>
      <c r="L65" s="85"/>
      <c r="M65" s="85"/>
    </row>
    <row r="66" spans="1:28" ht="16.5" thickBot="1" x14ac:dyDescent="0.3">
      <c r="B66" s="86">
        <f>AK53</f>
        <v>0.3125</v>
      </c>
      <c r="C66" s="87">
        <f>AK54</f>
        <v>0.3125</v>
      </c>
      <c r="D66" s="87">
        <f>AK55</f>
        <v>1</v>
      </c>
      <c r="E66" s="88">
        <f>AK56</f>
        <v>-0.25</v>
      </c>
      <c r="F66" s="85"/>
      <c r="G66" s="85"/>
      <c r="H66" s="85"/>
      <c r="I66" s="85"/>
      <c r="J66" s="85"/>
      <c r="K66" s="85"/>
      <c r="L66" s="85"/>
      <c r="M66" s="85"/>
    </row>
    <row r="67" spans="1:28" ht="16.5" thickBot="1" x14ac:dyDescent="0.3">
      <c r="B67" s="107" t="s">
        <v>25</v>
      </c>
      <c r="C67" s="108" t="s">
        <v>26</v>
      </c>
      <c r="D67" s="108" t="s">
        <v>27</v>
      </c>
      <c r="E67" s="109" t="s">
        <v>28</v>
      </c>
      <c r="F67" s="85"/>
      <c r="G67" s="85"/>
      <c r="H67" s="85"/>
      <c r="I67" s="85"/>
      <c r="J67" s="85"/>
      <c r="K67" s="85"/>
      <c r="L67" s="85"/>
      <c r="M67" s="85"/>
    </row>
    <row r="68" spans="1:28" ht="15.75" x14ac:dyDescent="0.25"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</row>
    <row r="69" spans="1:28" ht="15.75" x14ac:dyDescent="0.25">
      <c r="A69" s="9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93"/>
      <c r="O69" s="92"/>
      <c r="P69" s="92"/>
      <c r="Q69" s="92"/>
      <c r="R69" s="92"/>
      <c r="S69" s="92"/>
    </row>
    <row r="73" spans="1:28" x14ac:dyDescent="0.25">
      <c r="B73">
        <v>0.3125</v>
      </c>
      <c r="C73">
        <v>-0.6875</v>
      </c>
      <c r="D73">
        <v>8.75</v>
      </c>
      <c r="E73">
        <v>0.75</v>
      </c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</row>
    <row r="74" spans="1:28" x14ac:dyDescent="0.25">
      <c r="B74">
        <v>-1</v>
      </c>
      <c r="C74">
        <v>5.75</v>
      </c>
      <c r="D74">
        <v>5.75</v>
      </c>
      <c r="E74">
        <v>-2</v>
      </c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</row>
    <row r="75" spans="1:28" ht="15.75" x14ac:dyDescent="0.25">
      <c r="B75">
        <v>0.3125</v>
      </c>
      <c r="C75">
        <v>0.3125</v>
      </c>
      <c r="D75">
        <v>1</v>
      </c>
      <c r="E75">
        <v>-0.25</v>
      </c>
      <c r="O75" s="110"/>
      <c r="P75" s="110"/>
      <c r="Q75" s="111"/>
      <c r="R75" s="111"/>
      <c r="S75" s="111"/>
      <c r="T75" s="110"/>
      <c r="U75" s="110"/>
      <c r="V75" s="110"/>
      <c r="W75" s="110"/>
      <c r="X75" s="110"/>
      <c r="Y75" s="110"/>
      <c r="Z75" s="110"/>
      <c r="AA75" s="110"/>
      <c r="AB75" s="110"/>
    </row>
    <row r="76" spans="1:28" ht="15.75" x14ac:dyDescent="0.25">
      <c r="O76" s="110"/>
      <c r="P76" s="110"/>
      <c r="Q76" s="112"/>
      <c r="R76" s="112"/>
      <c r="S76" s="112"/>
      <c r="T76" s="110"/>
      <c r="U76" s="110"/>
      <c r="V76" s="110"/>
      <c r="W76" s="110"/>
      <c r="X76" s="110"/>
      <c r="Y76" s="110"/>
      <c r="Z76" s="110"/>
      <c r="AA76" s="110"/>
      <c r="AB76" s="110"/>
    </row>
    <row r="77" spans="1:28" ht="16.5" thickBot="1" x14ac:dyDescent="0.3">
      <c r="O77" s="110"/>
      <c r="P77" s="110"/>
      <c r="Q77" s="112"/>
      <c r="R77" s="112"/>
      <c r="S77" s="112"/>
      <c r="T77" s="72"/>
      <c r="U77" s="110"/>
      <c r="V77" s="110"/>
      <c r="W77" s="110"/>
      <c r="X77" s="110"/>
      <c r="Y77" s="110"/>
      <c r="Z77" s="110"/>
      <c r="AA77" s="110"/>
      <c r="AB77" s="110"/>
    </row>
    <row r="78" spans="1:28" ht="15.75" x14ac:dyDescent="0.25">
      <c r="O78" s="110"/>
      <c r="P78" s="110"/>
      <c r="Q78" s="112"/>
      <c r="R78" s="112"/>
      <c r="S78" s="112"/>
      <c r="T78" s="49"/>
      <c r="U78" s="110"/>
      <c r="V78" s="110"/>
      <c r="W78" s="110"/>
      <c r="X78" s="110"/>
      <c r="Y78" s="110"/>
      <c r="Z78" s="110"/>
      <c r="AA78" s="110"/>
      <c r="AB78" s="110"/>
    </row>
    <row r="79" spans="1:28" ht="15.75" x14ac:dyDescent="0.25">
      <c r="O79" s="110"/>
      <c r="P79" s="110"/>
      <c r="Q79" s="113"/>
      <c r="R79" s="113"/>
      <c r="S79" s="113"/>
      <c r="U79" s="110"/>
      <c r="V79" s="110"/>
      <c r="W79" s="110"/>
      <c r="X79" s="110"/>
      <c r="Y79" s="110"/>
      <c r="Z79" s="110"/>
      <c r="AA79" s="110"/>
      <c r="AB79" s="110"/>
    </row>
    <row r="80" spans="1:28" x14ac:dyDescent="0.25"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</row>
    <row r="81" spans="15:28" x14ac:dyDescent="0.25"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</row>
    <row r="82" spans="15:28" x14ac:dyDescent="0.25"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</row>
    <row r="83" spans="15:28" x14ac:dyDescent="0.25"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</row>
    <row r="84" spans="15:28" x14ac:dyDescent="0.25"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</row>
    <row r="85" spans="15:28" x14ac:dyDescent="0.25"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</row>
    <row r="86" spans="15:28" x14ac:dyDescent="0.25"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</row>
    <row r="87" spans="15:28" x14ac:dyDescent="0.25"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</row>
    <row r="88" spans="15:28" x14ac:dyDescent="0.25"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</row>
    <row r="89" spans="15:28" x14ac:dyDescent="0.25"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</row>
    <row r="90" spans="15:28" x14ac:dyDescent="0.25"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</row>
    <row r="91" spans="15:28" x14ac:dyDescent="0.25"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</row>
    <row r="92" spans="15:28" x14ac:dyDescent="0.25"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</row>
    <row r="93" spans="15:28" x14ac:dyDescent="0.25"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</row>
    <row r="94" spans="15:28" x14ac:dyDescent="0.25"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</row>
    <row r="95" spans="15:28" x14ac:dyDescent="0.25"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</row>
    <row r="96" spans="15:28" x14ac:dyDescent="0.25"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</row>
    <row r="97" spans="15:28" x14ac:dyDescent="0.25"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</row>
    <row r="98" spans="15:28" x14ac:dyDescent="0.25"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</row>
    <row r="99" spans="15:28" ht="15.75" x14ac:dyDescent="0.25">
      <c r="O99" s="110"/>
      <c r="P99" s="114"/>
      <c r="Q99" s="115"/>
      <c r="R99" s="115"/>
      <c r="S99" s="115"/>
      <c r="T99" s="115"/>
      <c r="U99" s="115"/>
      <c r="V99" s="115"/>
      <c r="W99" s="115"/>
      <c r="X99" s="115"/>
      <c r="Y99" s="115"/>
      <c r="Z99" s="115"/>
      <c r="AA99" s="115"/>
      <c r="AB99" s="115"/>
    </row>
    <row r="100" spans="15:28" ht="15.75" x14ac:dyDescent="0.25">
      <c r="O100" s="110"/>
      <c r="P100" s="115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</row>
    <row r="101" spans="15:28" ht="15.75" x14ac:dyDescent="0.25">
      <c r="O101" s="110"/>
      <c r="P101" s="117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9"/>
      <c r="AB101" s="119"/>
    </row>
    <row r="102" spans="15:28" ht="15.75" x14ac:dyDescent="0.25">
      <c r="O102" s="110"/>
      <c r="P102" s="115"/>
      <c r="Q102" s="118"/>
      <c r="R102" s="118"/>
      <c r="S102" s="118"/>
      <c r="T102" s="120"/>
      <c r="U102" s="118"/>
      <c r="V102" s="118"/>
      <c r="W102" s="118"/>
      <c r="X102" s="118"/>
      <c r="Y102" s="118"/>
      <c r="Z102" s="118"/>
      <c r="AA102" s="119"/>
      <c r="AB102" s="119"/>
    </row>
    <row r="103" spans="15:28" ht="15.75" x14ac:dyDescent="0.25">
      <c r="O103" s="110"/>
      <c r="P103" s="115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9"/>
      <c r="AB103" s="119"/>
    </row>
    <row r="104" spans="15:28" ht="15.75" x14ac:dyDescent="0.25">
      <c r="O104" s="110"/>
      <c r="P104" s="117"/>
      <c r="Q104" s="114"/>
      <c r="R104" s="114"/>
      <c r="S104" s="114"/>
      <c r="T104" s="114"/>
      <c r="U104" s="114"/>
      <c r="V104" s="114"/>
      <c r="W104" s="114"/>
      <c r="X104" s="114"/>
      <c r="Y104" s="120"/>
      <c r="Z104" s="120"/>
      <c r="AA104" s="119"/>
      <c r="AB104" s="119"/>
    </row>
    <row r="105" spans="15:28" ht="15.75" x14ac:dyDescent="0.25">
      <c r="O105" s="110"/>
      <c r="P105" s="121"/>
      <c r="Q105" s="114"/>
      <c r="R105" s="114"/>
      <c r="S105" s="114"/>
      <c r="T105" s="114"/>
      <c r="U105" s="120"/>
      <c r="V105" s="120"/>
      <c r="W105" s="120"/>
      <c r="X105" s="120"/>
      <c r="Y105" s="120"/>
      <c r="Z105" s="120"/>
      <c r="AA105" s="119"/>
      <c r="AB105" s="119"/>
    </row>
    <row r="106" spans="15:28" ht="15.75" x14ac:dyDescent="0.25">
      <c r="O106" s="110"/>
      <c r="P106" s="117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19"/>
      <c r="AB106" s="119"/>
    </row>
    <row r="107" spans="15:28" ht="15.75" x14ac:dyDescent="0.25">
      <c r="O107" s="110"/>
      <c r="P107" s="117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19"/>
      <c r="AB107" s="119"/>
    </row>
    <row r="108" spans="15:28" ht="15.75" x14ac:dyDescent="0.25">
      <c r="O108" s="110"/>
      <c r="P108" s="117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19"/>
      <c r="AB108" s="119"/>
    </row>
    <row r="109" spans="15:28" ht="15.75" x14ac:dyDescent="0.25">
      <c r="O109" s="110"/>
      <c r="P109" s="117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19"/>
      <c r="AB109" s="119"/>
    </row>
    <row r="110" spans="15:28" ht="15.75" x14ac:dyDescent="0.25">
      <c r="O110" s="110"/>
      <c r="P110" s="117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19"/>
      <c r="AB110" s="119"/>
    </row>
    <row r="111" spans="15:28" ht="15.75" x14ac:dyDescent="0.25">
      <c r="O111" s="110"/>
      <c r="P111" s="117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19"/>
      <c r="AB111" s="119"/>
    </row>
    <row r="112" spans="15:28" ht="15.75" x14ac:dyDescent="0.25">
      <c r="O112" s="110"/>
      <c r="P112" s="117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19"/>
      <c r="AB112" s="119"/>
    </row>
    <row r="113" spans="15:28" ht="15.75" x14ac:dyDescent="0.25">
      <c r="O113" s="110"/>
      <c r="P113" s="117"/>
      <c r="Q113" s="114"/>
      <c r="R113" s="120"/>
      <c r="S113" s="120"/>
      <c r="T113" s="120"/>
      <c r="U113" s="120"/>
      <c r="V113" s="120"/>
      <c r="W113" s="120"/>
      <c r="X113" s="120"/>
      <c r="Y113" s="120"/>
      <c r="Z113" s="120"/>
      <c r="AA113" s="119"/>
      <c r="AB113" s="119"/>
    </row>
    <row r="114" spans="15:28" ht="15.75" x14ac:dyDescent="0.25">
      <c r="O114" s="110"/>
      <c r="P114" s="117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19"/>
      <c r="AB114" s="119"/>
    </row>
    <row r="115" spans="15:28" ht="15.75" x14ac:dyDescent="0.25">
      <c r="O115" s="110"/>
      <c r="P115" s="117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19"/>
      <c r="AB115" s="119"/>
    </row>
    <row r="116" spans="15:28" ht="15.75" x14ac:dyDescent="0.25">
      <c r="O116" s="110"/>
      <c r="P116" s="117"/>
      <c r="Q116" s="114"/>
      <c r="R116" s="120"/>
      <c r="S116" s="120"/>
      <c r="T116" s="120"/>
      <c r="U116" s="120"/>
      <c r="V116" s="120"/>
      <c r="W116" s="120"/>
      <c r="X116" s="120"/>
      <c r="Y116" s="120"/>
      <c r="Z116" s="120"/>
      <c r="AA116" s="119"/>
      <c r="AB116" s="119"/>
    </row>
    <row r="117" spans="15:28" ht="15.75" x14ac:dyDescent="0.25">
      <c r="O117" s="110"/>
      <c r="P117" s="117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19"/>
      <c r="AB117" s="119"/>
    </row>
    <row r="118" spans="15:28" ht="15.75" x14ac:dyDescent="0.25">
      <c r="O118" s="110"/>
      <c r="P118" s="117"/>
      <c r="Q118" s="120"/>
      <c r="R118" s="120"/>
      <c r="S118" s="120"/>
      <c r="T118" s="120"/>
      <c r="U118" s="120"/>
      <c r="V118" s="120"/>
      <c r="W118" s="120"/>
      <c r="X118" s="120"/>
      <c r="Y118" s="120"/>
      <c r="Z118" s="119"/>
      <c r="AA118" s="119"/>
      <c r="AB118" s="119"/>
    </row>
    <row r="119" spans="15:28" ht="15.75" x14ac:dyDescent="0.25">
      <c r="O119" s="110"/>
      <c r="P119" s="117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19"/>
      <c r="AB119" s="119"/>
    </row>
    <row r="120" spans="15:28" ht="15.75" x14ac:dyDescent="0.25">
      <c r="O120" s="110"/>
      <c r="P120" s="117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</row>
    <row r="121" spans="15:28" ht="15.75" x14ac:dyDescent="0.25">
      <c r="O121" s="110"/>
      <c r="P121" s="117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</row>
    <row r="122" spans="15:28" ht="15.75" x14ac:dyDescent="0.25">
      <c r="O122" s="110"/>
      <c r="P122" s="117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</row>
    <row r="123" spans="15:28" x14ac:dyDescent="0.25"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</row>
  </sheetData>
  <mergeCells count="17">
    <mergeCell ref="W26:Z26"/>
    <mergeCell ref="AB26:AE26"/>
    <mergeCell ref="L52:R52"/>
    <mergeCell ref="F53:F62"/>
    <mergeCell ref="G51:J51"/>
    <mergeCell ref="AD1:AG1"/>
    <mergeCell ref="AD13:AG13"/>
    <mergeCell ref="W39:Z39"/>
    <mergeCell ref="AB39:AE39"/>
    <mergeCell ref="F40:F49"/>
    <mergeCell ref="F27:F36"/>
    <mergeCell ref="G38:J38"/>
    <mergeCell ref="L26:R26"/>
    <mergeCell ref="L39:R39"/>
    <mergeCell ref="W52:Z52"/>
    <mergeCell ref="AB52:AE52"/>
    <mergeCell ref="G25:J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5DB5-37B2-4F1C-ADBC-54FADEA15D86}">
  <dimension ref="A1:AK67"/>
  <sheetViews>
    <sheetView topLeftCell="A38" zoomScale="85" zoomScaleNormal="85" workbookViewId="0">
      <selection activeCell="I71" sqref="I71"/>
    </sheetView>
  </sheetViews>
  <sheetFormatPr defaultRowHeight="15" x14ac:dyDescent="0.25"/>
  <cols>
    <col min="1" max="1" width="9.140625" customWidth="1"/>
    <col min="2" max="2" width="21.5703125" customWidth="1"/>
    <col min="3" max="3" width="15.85546875" customWidth="1"/>
    <col min="4" max="4" width="13" customWidth="1"/>
    <col min="5" max="5" width="15.85546875" customWidth="1"/>
    <col min="6" max="6" width="14.28515625" customWidth="1"/>
    <col min="7" max="7" width="17.7109375" customWidth="1"/>
    <col min="8" max="8" width="17" customWidth="1"/>
    <col min="9" max="9" width="15.5703125" customWidth="1"/>
    <col min="10" max="10" width="19.7109375" customWidth="1"/>
    <col min="12" max="12" width="20.5703125" customWidth="1"/>
    <col min="13" max="13" width="18.5703125" customWidth="1"/>
    <col min="14" max="14" width="16.28515625" customWidth="1"/>
    <col min="15" max="15" width="18.28515625" customWidth="1"/>
    <col min="16" max="16" width="17.28515625" customWidth="1"/>
    <col min="17" max="17" width="19.28515625" customWidth="1"/>
    <col min="22" max="22" width="9.140625" customWidth="1"/>
    <col min="23" max="23" width="13.85546875" customWidth="1"/>
    <col min="24" max="24" width="11.85546875" customWidth="1"/>
    <col min="25" max="25" width="14.28515625" customWidth="1"/>
    <col min="26" max="26" width="12.5703125" customWidth="1"/>
    <col min="27" max="27" width="21.28515625" customWidth="1"/>
    <col min="33" max="33" width="11.7109375" customWidth="1"/>
    <col min="35" max="35" width="14.140625" customWidth="1"/>
    <col min="37" max="37" width="15.85546875" customWidth="1"/>
  </cols>
  <sheetData>
    <row r="1" spans="14:33" ht="15.75" x14ac:dyDescent="0.25">
      <c r="N1" s="28"/>
      <c r="AD1" s="140" t="s">
        <v>4</v>
      </c>
      <c r="AE1" s="140"/>
      <c r="AF1" s="140"/>
      <c r="AG1" s="140"/>
    </row>
    <row r="2" spans="14:33" ht="31.5" x14ac:dyDescent="0.25">
      <c r="N2" s="28"/>
      <c r="AD2" s="1"/>
      <c r="AE2" s="5" t="s">
        <v>0</v>
      </c>
      <c r="AF2" s="6" t="s">
        <v>1</v>
      </c>
      <c r="AG2" s="7" t="s">
        <v>2</v>
      </c>
    </row>
    <row r="3" spans="14:33" ht="15.75" x14ac:dyDescent="0.25">
      <c r="N3" s="28"/>
      <c r="AD3" s="1">
        <v>2015</v>
      </c>
      <c r="AE3" s="2">
        <v>149192</v>
      </c>
      <c r="AF3" s="2">
        <v>424592</v>
      </c>
      <c r="AG3" s="2">
        <v>1331634</v>
      </c>
    </row>
    <row r="4" spans="14:33" ht="15.75" x14ac:dyDescent="0.25">
      <c r="N4" s="28"/>
      <c r="AD4" s="1">
        <v>2016</v>
      </c>
      <c r="AE4" s="2">
        <v>2823184</v>
      </c>
      <c r="AF4" s="2">
        <v>386445</v>
      </c>
      <c r="AG4" s="3">
        <v>2388109</v>
      </c>
    </row>
    <row r="5" spans="14:33" ht="15.75" x14ac:dyDescent="0.25">
      <c r="N5" s="28"/>
      <c r="AD5" s="1">
        <v>2017</v>
      </c>
      <c r="AE5" s="2">
        <v>9024803</v>
      </c>
      <c r="AF5" s="2">
        <v>316605</v>
      </c>
      <c r="AG5" s="2">
        <v>3600310</v>
      </c>
    </row>
    <row r="6" spans="14:33" ht="15.75" x14ac:dyDescent="0.25">
      <c r="N6" s="28"/>
      <c r="AD6" s="1">
        <v>2018</v>
      </c>
      <c r="AE6" s="2">
        <v>26744841</v>
      </c>
      <c r="AF6" s="3">
        <v>1068696</v>
      </c>
      <c r="AG6" s="3">
        <v>4748889</v>
      </c>
    </row>
    <row r="7" spans="14:33" ht="15.75" x14ac:dyDescent="0.25">
      <c r="N7" s="28"/>
      <c r="AD7" s="1">
        <v>2019</v>
      </c>
      <c r="AE7" s="3">
        <v>46198627</v>
      </c>
      <c r="AF7" s="3">
        <v>2894728</v>
      </c>
      <c r="AG7" s="3">
        <v>5505974</v>
      </c>
    </row>
    <row r="8" spans="14:33" ht="15.75" x14ac:dyDescent="0.25">
      <c r="N8" s="28"/>
      <c r="AD8" s="1">
        <v>2020</v>
      </c>
      <c r="AE8" s="2">
        <v>39644004</v>
      </c>
      <c r="AF8" s="3">
        <v>793404</v>
      </c>
      <c r="AG8" s="3">
        <v>4782696</v>
      </c>
    </row>
    <row r="9" spans="14:33" ht="15.75" x14ac:dyDescent="0.25">
      <c r="N9" s="28"/>
      <c r="AD9" s="1">
        <v>2021</v>
      </c>
      <c r="AE9" s="2">
        <v>80512108</v>
      </c>
      <c r="AF9" s="2">
        <v>2963108</v>
      </c>
      <c r="AG9" s="2">
        <v>5025226</v>
      </c>
    </row>
    <row r="10" spans="14:33" ht="15.75" x14ac:dyDescent="0.25">
      <c r="N10" s="28"/>
      <c r="AD10" s="1">
        <v>2022</v>
      </c>
      <c r="AE10" s="2">
        <v>114776209</v>
      </c>
      <c r="AF10" s="2">
        <v>1141368</v>
      </c>
      <c r="AG10" s="2">
        <v>1349685</v>
      </c>
    </row>
    <row r="11" spans="14:33" ht="15.75" x14ac:dyDescent="0.25">
      <c r="N11" s="28"/>
    </row>
    <row r="12" spans="14:33" ht="15.75" x14ac:dyDescent="0.25">
      <c r="N12" s="28"/>
    </row>
    <row r="13" spans="14:33" ht="15.75" x14ac:dyDescent="0.25">
      <c r="N13" s="28"/>
      <c r="AD13" s="140" t="s">
        <v>3</v>
      </c>
      <c r="AE13" s="140"/>
      <c r="AF13" s="140"/>
      <c r="AG13" s="140"/>
    </row>
    <row r="14" spans="14:33" ht="31.5" x14ac:dyDescent="0.25">
      <c r="N14" s="28"/>
      <c r="AE14" s="8" t="s">
        <v>0</v>
      </c>
      <c r="AF14" s="9" t="s">
        <v>1</v>
      </c>
      <c r="AG14" s="10" t="s">
        <v>2</v>
      </c>
    </row>
    <row r="15" spans="14:33" ht="15.75" x14ac:dyDescent="0.25">
      <c r="N15" s="28"/>
      <c r="AD15" s="1">
        <v>2015</v>
      </c>
      <c r="AE15" s="4">
        <f>AE3/($AE3+$AF3+$AG3)</f>
        <v>7.8298829968017514E-2</v>
      </c>
      <c r="AF15" s="4">
        <f>AF3/($AE3+$AF3+$AG3)</f>
        <v>0.22283404481326408</v>
      </c>
      <c r="AG15" s="4">
        <f>AG3/($AE3+$AF3+$AG3)</f>
        <v>0.69886712521871841</v>
      </c>
    </row>
    <row r="16" spans="14:33" ht="15.75" x14ac:dyDescent="0.25">
      <c r="N16" s="28"/>
      <c r="AD16" s="1">
        <v>2016</v>
      </c>
      <c r="AE16" s="4">
        <f t="shared" ref="AE16:AG22" si="0">AE4/($AE4+$AF4+$AG4)</f>
        <v>0.50434371883785911</v>
      </c>
      <c r="AF16" s="4">
        <f t="shared" si="0"/>
        <v>6.9035921295351799E-2</v>
      </c>
      <c r="AG16" s="4">
        <f t="shared" si="0"/>
        <v>0.42662035986678903</v>
      </c>
    </row>
    <row r="17" spans="1:36" ht="15.75" x14ac:dyDescent="0.25">
      <c r="N17" s="28"/>
      <c r="AD17" s="1">
        <v>2017</v>
      </c>
      <c r="AE17" s="4">
        <f t="shared" si="0"/>
        <v>0.69734196031778783</v>
      </c>
      <c r="AF17" s="4">
        <f t="shared" si="0"/>
        <v>2.4463908114826793E-2</v>
      </c>
      <c r="AG17" s="4">
        <f t="shared" si="0"/>
        <v>0.27819413156738543</v>
      </c>
    </row>
    <row r="18" spans="1:36" ht="15.75" x14ac:dyDescent="0.25">
      <c r="N18" s="28"/>
      <c r="AD18" s="1">
        <v>2018</v>
      </c>
      <c r="AE18" s="4">
        <f t="shared" si="0"/>
        <v>0.82134055367987635</v>
      </c>
      <c r="AF18" s="4">
        <f t="shared" si="0"/>
        <v>3.281991335657853E-2</v>
      </c>
      <c r="AG18" s="4">
        <f t="shared" si="0"/>
        <v>0.14583953296354515</v>
      </c>
    </row>
    <row r="19" spans="1:36" ht="15.75" x14ac:dyDescent="0.25">
      <c r="N19" s="28"/>
      <c r="AD19" s="1">
        <v>2019</v>
      </c>
      <c r="AE19" s="4">
        <f t="shared" si="0"/>
        <v>0.84613909815631616</v>
      </c>
      <c r="AF19" s="4">
        <f t="shared" si="0"/>
        <v>5.3017647890874264E-2</v>
      </c>
      <c r="AG19" s="4">
        <f t="shared" si="0"/>
        <v>0.10084325395280956</v>
      </c>
    </row>
    <row r="20" spans="1:36" ht="15.75" x14ac:dyDescent="0.25">
      <c r="N20" s="28"/>
      <c r="AD20" s="1">
        <v>2020</v>
      </c>
      <c r="AE20" s="4">
        <f t="shared" si="0"/>
        <v>0.87668980150952325</v>
      </c>
      <c r="AF20" s="4">
        <f t="shared" si="0"/>
        <v>1.7545382027427447E-2</v>
      </c>
      <c r="AG20" s="4">
        <f t="shared" si="0"/>
        <v>0.10576481646304926</v>
      </c>
    </row>
    <row r="21" spans="1:36" ht="15.75" x14ac:dyDescent="0.25">
      <c r="N21" s="28"/>
      <c r="AD21" s="1">
        <v>2021</v>
      </c>
      <c r="AE21" s="4">
        <f t="shared" si="0"/>
        <v>0.9097367897891403</v>
      </c>
      <c r="AF21" s="4">
        <f t="shared" si="0"/>
        <v>3.3481279110447834E-2</v>
      </c>
      <c r="AG21" s="4">
        <f t="shared" si="0"/>
        <v>5.6781931100411909E-2</v>
      </c>
    </row>
    <row r="22" spans="1:36" ht="15.75" x14ac:dyDescent="0.25">
      <c r="AD22" s="1">
        <v>2022</v>
      </c>
      <c r="AE22" s="4">
        <f t="shared" si="0"/>
        <v>0.97875747282306291</v>
      </c>
      <c r="AF22" s="4">
        <f t="shared" si="0"/>
        <v>9.7330489390977677E-3</v>
      </c>
      <c r="AG22" s="4">
        <f t="shared" si="0"/>
        <v>1.1509478237839304E-2</v>
      </c>
    </row>
    <row r="24" spans="1:36" ht="15.75" thickBot="1" x14ac:dyDescent="0.3"/>
    <row r="25" spans="1:36" ht="16.5" thickBot="1" x14ac:dyDescent="0.3">
      <c r="A25" s="29"/>
      <c r="B25" s="30"/>
      <c r="C25" s="11"/>
      <c r="D25" s="11"/>
      <c r="E25" s="11"/>
      <c r="F25" s="11"/>
      <c r="G25" s="149" t="s">
        <v>5</v>
      </c>
      <c r="H25" s="150"/>
      <c r="I25" s="150"/>
      <c r="J25" s="151"/>
    </row>
    <row r="26" spans="1:36" ht="32.25" thickBot="1" x14ac:dyDescent="0.3">
      <c r="A26" s="31"/>
      <c r="B26" s="8" t="s">
        <v>0</v>
      </c>
      <c r="C26" s="9" t="s">
        <v>1</v>
      </c>
      <c r="D26" s="10" t="s">
        <v>2</v>
      </c>
      <c r="E26" s="89" t="s">
        <v>6</v>
      </c>
      <c r="F26" s="12"/>
      <c r="G26" s="96">
        <v>1</v>
      </c>
      <c r="H26" s="97" t="s">
        <v>11</v>
      </c>
      <c r="I26" s="135" t="s">
        <v>12</v>
      </c>
      <c r="J26" s="99" t="s">
        <v>15</v>
      </c>
      <c r="K26" s="12"/>
      <c r="L26" s="144" t="s">
        <v>19</v>
      </c>
      <c r="M26" s="145"/>
      <c r="N26" s="145"/>
      <c r="O26" s="145"/>
      <c r="P26" s="145"/>
      <c r="Q26" s="145"/>
      <c r="R26" s="145"/>
      <c r="W26" s="152" t="s">
        <v>20</v>
      </c>
      <c r="X26" s="153"/>
      <c r="Y26" s="153"/>
      <c r="Z26" s="154"/>
      <c r="AA26" s="104" t="s">
        <v>21</v>
      </c>
      <c r="AB26" s="141" t="s">
        <v>22</v>
      </c>
      <c r="AC26" s="142"/>
      <c r="AD26" s="142"/>
      <c r="AE26" s="143"/>
      <c r="AG26" s="105" t="s">
        <v>23</v>
      </c>
      <c r="AI26" s="105" t="s">
        <v>24</v>
      </c>
    </row>
    <row r="27" spans="1:36" ht="15.75" thickBot="1" x14ac:dyDescent="0.3">
      <c r="A27" s="32"/>
      <c r="B27" s="94">
        <f>AE15</f>
        <v>7.8298829968017514E-2</v>
      </c>
      <c r="C27" s="95">
        <f>AF15</f>
        <v>0.22283404481326408</v>
      </c>
      <c r="D27" s="95">
        <f>AG15</f>
        <v>0.69886712521871841</v>
      </c>
      <c r="E27" s="134">
        <f>LN(B28)-LN(B27)</f>
        <v>1.8627253575006772</v>
      </c>
      <c r="F27" s="155" t="s">
        <v>11</v>
      </c>
      <c r="G27" s="14">
        <v>1</v>
      </c>
      <c r="H27" s="15">
        <f>(B28+B27)/2</f>
        <v>0.29132127440293831</v>
      </c>
      <c r="I27" s="15">
        <f>(C28+C27)/2</f>
        <v>0.14593498305430794</v>
      </c>
      <c r="J27" s="16">
        <f>(D27+D28)/2</f>
        <v>0.56274374254275372</v>
      </c>
      <c r="K27" s="15"/>
      <c r="L27" s="22">
        <v>1</v>
      </c>
      <c r="M27" s="23">
        <v>1</v>
      </c>
      <c r="N27" s="33">
        <v>1</v>
      </c>
      <c r="O27" s="23">
        <v>1</v>
      </c>
      <c r="P27" s="34">
        <v>1</v>
      </c>
      <c r="Q27" s="123">
        <v>1</v>
      </c>
      <c r="R27" s="34"/>
      <c r="W27" s="35" cm="1">
        <f t="array" ref="W27:Z30">MMULT(L27:Q30,G27:J32)</f>
        <v>6</v>
      </c>
      <c r="X27" s="36">
        <v>4.2398729423799413</v>
      </c>
      <c r="Y27" s="36">
        <v>0.32504043464691473</v>
      </c>
      <c r="Z27" s="37">
        <v>1.4350866229731436</v>
      </c>
      <c r="AA27" s="43">
        <f>MDETERM(_xlfn.ANCHORARRAY(W27))</f>
        <v>3.5838250534574373E-19</v>
      </c>
      <c r="AB27" s="35" cm="1">
        <f t="array" ref="AB27:AE30">MINVERSE(W27:Z30)</f>
        <v>6477087104532781</v>
      </c>
      <c r="AC27" s="36">
        <v>-6477087104532781</v>
      </c>
      <c r="AD27" s="36">
        <v>-6477087104532725</v>
      </c>
      <c r="AE27" s="37">
        <v>-6477087104532791</v>
      </c>
      <c r="AG27" s="44" cm="1">
        <f t="array" ref="AG27:AG30">MMULT(L27:Q30,E27:E32)</f>
        <v>2.4526226557344941</v>
      </c>
      <c r="AI27" s="44" cm="1">
        <f t="array" ref="AI27:AI30">MMULT(AB27:AE30,AG27:AG30)</f>
        <v>8</v>
      </c>
    </row>
    <row r="28" spans="1:36" ht="21.75" thickBot="1" x14ac:dyDescent="0.4">
      <c r="A28" s="32"/>
      <c r="B28" s="94">
        <f t="shared" ref="B28:D33" si="1">AE16</f>
        <v>0.50434371883785911</v>
      </c>
      <c r="C28" s="95">
        <f t="shared" si="1"/>
        <v>6.9035921295351799E-2</v>
      </c>
      <c r="D28" s="95">
        <f t="shared" si="1"/>
        <v>0.42662035986678903</v>
      </c>
      <c r="E28" s="134">
        <f t="shared" ref="E28:E32" si="2">LN(B29)-LN(B28)</f>
        <v>0.32401789038420886</v>
      </c>
      <c r="F28" s="156"/>
      <c r="G28" s="14">
        <v>1</v>
      </c>
      <c r="H28" s="15">
        <f t="shared" ref="H28:H32" si="3">(B29+B28)/2</f>
        <v>0.60084283957782347</v>
      </c>
      <c r="I28" s="15">
        <f t="shared" ref="I28:I32" si="4">(C29+C28)/2</f>
        <v>4.6749914705089296E-2</v>
      </c>
      <c r="J28" s="16">
        <f t="shared" ref="J28:J32" si="5">(D28+D29)/2</f>
        <v>0.35240724571708726</v>
      </c>
      <c r="K28" s="15"/>
      <c r="L28" s="14">
        <v>0.29132127440293831</v>
      </c>
      <c r="M28" s="15">
        <v>0.60084283957782347</v>
      </c>
      <c r="N28" s="15">
        <v>0.75934125699883204</v>
      </c>
      <c r="O28" s="15">
        <v>0.83373982591809626</v>
      </c>
      <c r="P28" s="15">
        <v>0.8614144498329197</v>
      </c>
      <c r="Q28" s="124">
        <v>0.89321329564933172</v>
      </c>
      <c r="R28" s="15"/>
      <c r="W28" s="38">
        <v>4.2398729423799413</v>
      </c>
      <c r="X28">
        <v>3.2574662905998899</v>
      </c>
      <c r="Y28">
        <v>0.18131625080979899</v>
      </c>
      <c r="Z28" s="39">
        <v>0.8010904009702523</v>
      </c>
      <c r="AB28" s="38">
        <v>-6477087104532782</v>
      </c>
      <c r="AC28">
        <v>6477087104532784</v>
      </c>
      <c r="AD28">
        <v>6477087104532726</v>
      </c>
      <c r="AE28" s="39">
        <v>6477087104532791</v>
      </c>
      <c r="AG28" s="45">
        <v>0.95001563966029445</v>
      </c>
      <c r="AI28" s="45">
        <v>-7</v>
      </c>
      <c r="AJ28" s="129" t="s">
        <v>7</v>
      </c>
    </row>
    <row r="29" spans="1:36" ht="21.75" thickBot="1" x14ac:dyDescent="0.4">
      <c r="A29" s="32"/>
      <c r="B29" s="94">
        <f t="shared" si="1"/>
        <v>0.69734196031778783</v>
      </c>
      <c r="C29" s="95">
        <f t="shared" si="1"/>
        <v>2.4463908114826793E-2</v>
      </c>
      <c r="D29" s="95">
        <f t="shared" si="1"/>
        <v>0.27819413156738543</v>
      </c>
      <c r="E29" s="134">
        <f t="shared" si="2"/>
        <v>0.16366191912020303</v>
      </c>
      <c r="F29" s="156"/>
      <c r="G29" s="14">
        <v>1</v>
      </c>
      <c r="H29" s="15">
        <f t="shared" si="3"/>
        <v>0.75934125699883204</v>
      </c>
      <c r="I29" s="15">
        <f t="shared" si="4"/>
        <v>2.8641910735702662E-2</v>
      </c>
      <c r="J29" s="16">
        <f t="shared" si="5"/>
        <v>0.2120168322654653</v>
      </c>
      <c r="K29" s="15"/>
      <c r="L29" s="14">
        <v>0.14593498305430794</v>
      </c>
      <c r="M29" s="15">
        <v>4.6749914705089296E-2</v>
      </c>
      <c r="N29" s="15">
        <v>2.8641910735702662E-2</v>
      </c>
      <c r="O29" s="15">
        <v>4.2918780623726394E-2</v>
      </c>
      <c r="P29" s="15">
        <v>3.5281514959150856E-2</v>
      </c>
      <c r="Q29" s="124">
        <v>2.5513330568937641E-2</v>
      </c>
      <c r="R29" s="15"/>
      <c r="W29" s="38">
        <v>0.32504043464691473</v>
      </c>
      <c r="X29">
        <v>0.18131625080979899</v>
      </c>
      <c r="Y29">
        <v>2.8040669919346457E-2</v>
      </c>
      <c r="Z29" s="39">
        <v>0.11568351391776932</v>
      </c>
      <c r="AB29" s="38">
        <v>-6477087104532627</v>
      </c>
      <c r="AC29">
        <v>6477087104532627</v>
      </c>
      <c r="AD29">
        <v>6477087104533022</v>
      </c>
      <c r="AE29" s="39">
        <v>6477087104532536</v>
      </c>
      <c r="AG29" s="45">
        <v>0.29514431454750462</v>
      </c>
      <c r="AI29" s="45">
        <v>4</v>
      </c>
      <c r="AJ29" s="129" t="s">
        <v>12</v>
      </c>
    </row>
    <row r="30" spans="1:36" ht="21.75" thickBot="1" x14ac:dyDescent="0.4">
      <c r="A30" s="32"/>
      <c r="B30" s="94">
        <f t="shared" si="1"/>
        <v>0.82134055367987635</v>
      </c>
      <c r="C30" s="95">
        <f t="shared" si="1"/>
        <v>3.281991335657853E-2</v>
      </c>
      <c r="D30" s="95">
        <f t="shared" si="1"/>
        <v>0.14583953296354515</v>
      </c>
      <c r="E30" s="134">
        <f t="shared" si="2"/>
        <v>2.9745937762446856E-2</v>
      </c>
      <c r="F30" s="156"/>
      <c r="G30" s="14">
        <v>1</v>
      </c>
      <c r="H30" s="15">
        <f t="shared" si="3"/>
        <v>0.83373982591809626</v>
      </c>
      <c r="I30" s="15">
        <f t="shared" si="4"/>
        <v>4.2918780623726394E-2</v>
      </c>
      <c r="J30" s="16">
        <f t="shared" si="5"/>
        <v>0.12334139345817735</v>
      </c>
      <c r="K30" s="15"/>
      <c r="L30" s="19">
        <v>0.56274374254275372</v>
      </c>
      <c r="M30" s="20">
        <v>0.35240724571708726</v>
      </c>
      <c r="N30" s="20">
        <v>0.2120168322654653</v>
      </c>
      <c r="O30" s="20">
        <v>0.12334139345817735</v>
      </c>
      <c r="P30" s="20">
        <v>0.10330403520792941</v>
      </c>
      <c r="Q30" s="125">
        <v>8.1273373781730579E-2</v>
      </c>
      <c r="W30" s="40">
        <v>1.4350866229731436</v>
      </c>
      <c r="X30" s="41">
        <v>0.8010904009702523</v>
      </c>
      <c r="Y30" s="41">
        <v>0.11568351391776932</v>
      </c>
      <c r="Z30" s="42">
        <v>0.51831270808512198</v>
      </c>
      <c r="AB30" s="40">
        <v>-6477087104532813</v>
      </c>
      <c r="AC30" s="41">
        <v>6477087104532814</v>
      </c>
      <c r="AD30" s="41">
        <v>6477087104532658</v>
      </c>
      <c r="AE30" s="42">
        <v>6477087104532848</v>
      </c>
      <c r="AG30" s="46">
        <v>1.2074627015266945</v>
      </c>
      <c r="AI30" s="46">
        <v>-5</v>
      </c>
      <c r="AJ30" s="129" t="s">
        <v>15</v>
      </c>
    </row>
    <row r="31" spans="1:36" ht="15.75" thickBot="1" x14ac:dyDescent="0.3">
      <c r="A31" s="32"/>
      <c r="B31" s="94">
        <f t="shared" si="1"/>
        <v>0.84613909815631616</v>
      </c>
      <c r="C31" s="95">
        <f t="shared" si="1"/>
        <v>5.3017647890874264E-2</v>
      </c>
      <c r="D31" s="95">
        <f t="shared" si="1"/>
        <v>0.10084325395280956</v>
      </c>
      <c r="E31" s="134">
        <f t="shared" si="2"/>
        <v>3.5469460994641794E-2</v>
      </c>
      <c r="F31" s="156"/>
      <c r="G31" s="14">
        <v>1</v>
      </c>
      <c r="H31" s="15">
        <f t="shared" si="3"/>
        <v>0.8614144498329197</v>
      </c>
      <c r="I31" s="15">
        <f t="shared" si="4"/>
        <v>3.5281514959150856E-2</v>
      </c>
      <c r="J31" s="16">
        <f t="shared" si="5"/>
        <v>0.10330403520792941</v>
      </c>
      <c r="K31" s="15"/>
      <c r="L31" s="27"/>
      <c r="M31" s="27"/>
      <c r="N31" s="27"/>
      <c r="O31" s="27"/>
      <c r="P31" s="27"/>
      <c r="Q31" s="27"/>
      <c r="S31" s="27"/>
      <c r="T31" s="27"/>
      <c r="U31" s="27"/>
    </row>
    <row r="32" spans="1:36" x14ac:dyDescent="0.25">
      <c r="A32" s="32"/>
      <c r="B32" s="94">
        <f t="shared" si="1"/>
        <v>0.87668980150952325</v>
      </c>
      <c r="C32" s="95">
        <f t="shared" si="1"/>
        <v>1.7545382027427447E-2</v>
      </c>
      <c r="D32" s="95">
        <f t="shared" si="1"/>
        <v>0.10576481646304926</v>
      </c>
      <c r="E32" s="134">
        <f t="shared" si="2"/>
        <v>3.700208997231616E-2</v>
      </c>
      <c r="F32" s="156"/>
      <c r="G32" s="14">
        <v>1</v>
      </c>
      <c r="H32" s="15">
        <f t="shared" si="3"/>
        <v>0.89321329564933172</v>
      </c>
      <c r="I32" s="15">
        <f t="shared" si="4"/>
        <v>2.5513330568937641E-2</v>
      </c>
      <c r="J32" s="16">
        <f t="shared" si="5"/>
        <v>8.1273373781730579E-2</v>
      </c>
      <c r="K32" s="15"/>
      <c r="L32" s="27"/>
    </row>
    <row r="33" spans="1:37" ht="15.75" thickBot="1" x14ac:dyDescent="0.3">
      <c r="A33" s="32"/>
      <c r="B33" s="131">
        <f t="shared" si="1"/>
        <v>0.9097367897891403</v>
      </c>
      <c r="C33" s="132">
        <f t="shared" si="1"/>
        <v>3.3481279110447834E-2</v>
      </c>
      <c r="D33" s="132">
        <f t="shared" si="1"/>
        <v>5.6781931100411909E-2</v>
      </c>
      <c r="E33" s="15"/>
      <c r="F33" s="147"/>
      <c r="G33" s="15"/>
      <c r="H33" s="15"/>
      <c r="I33" s="15"/>
      <c r="J33" s="15"/>
      <c r="K33" s="15"/>
      <c r="L33" s="27"/>
    </row>
    <row r="34" spans="1:37" x14ac:dyDescent="0.25">
      <c r="A34" s="32"/>
      <c r="B34" s="133"/>
      <c r="C34" s="95"/>
      <c r="D34" s="95"/>
      <c r="E34" s="15"/>
      <c r="F34" s="147"/>
      <c r="G34" s="15"/>
      <c r="H34" s="15"/>
      <c r="I34" s="15"/>
      <c r="J34" s="15"/>
      <c r="K34" s="15"/>
      <c r="L34" s="27"/>
    </row>
    <row r="35" spans="1:37" x14ac:dyDescent="0.25">
      <c r="A35" s="32"/>
      <c r="B35" s="133"/>
      <c r="C35" s="95"/>
      <c r="D35" s="95"/>
      <c r="E35" s="15"/>
      <c r="F35" s="147"/>
      <c r="G35" s="15"/>
      <c r="H35" s="15"/>
      <c r="I35" s="15"/>
      <c r="J35" s="15"/>
      <c r="K35" s="15"/>
      <c r="L35" s="27"/>
      <c r="M35" s="47"/>
    </row>
    <row r="36" spans="1:37" ht="16.5" thickBot="1" x14ac:dyDescent="0.3">
      <c r="A36" s="32"/>
      <c r="B36" s="133"/>
      <c r="C36" s="95"/>
      <c r="D36" s="95"/>
      <c r="E36" s="15"/>
      <c r="F36" s="148"/>
      <c r="G36" s="15"/>
      <c r="H36" s="15"/>
      <c r="I36" s="15"/>
      <c r="J36" s="15"/>
      <c r="K36" s="15"/>
      <c r="L36" s="25"/>
      <c r="M36" s="48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</row>
    <row r="37" spans="1:37" ht="16.5" thickBot="1" x14ac:dyDescent="0.3">
      <c r="A37" s="32"/>
      <c r="B37" s="133"/>
      <c r="C37" s="95"/>
      <c r="D37" s="95"/>
      <c r="E37" s="15"/>
      <c r="F37" s="15"/>
      <c r="G37" s="15"/>
      <c r="H37" s="15"/>
      <c r="I37" s="15"/>
      <c r="J37" s="15"/>
      <c r="K37" s="25"/>
      <c r="L37" s="25"/>
      <c r="M37" s="48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</row>
    <row r="38" spans="1:37" ht="16.5" thickBot="1" x14ac:dyDescent="0.3">
      <c r="A38" s="32"/>
      <c r="B38" s="12"/>
      <c r="C38" s="12"/>
      <c r="D38" s="12"/>
      <c r="E38" s="12"/>
      <c r="F38" s="12"/>
      <c r="G38" s="149" t="s">
        <v>5</v>
      </c>
      <c r="H38" s="150"/>
      <c r="I38" s="150"/>
      <c r="J38" s="151"/>
      <c r="K38" s="27"/>
      <c r="L38" s="15"/>
      <c r="M38" s="15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</row>
    <row r="39" spans="1:37" ht="31.5" customHeight="1" thickBot="1" x14ac:dyDescent="0.3">
      <c r="A39" s="32"/>
      <c r="B39" s="15"/>
      <c r="C39" s="15"/>
      <c r="D39" s="15"/>
      <c r="E39" s="90" t="s">
        <v>6</v>
      </c>
      <c r="F39" s="15"/>
      <c r="G39" s="96">
        <v>1</v>
      </c>
      <c r="H39" s="97" t="s">
        <v>12</v>
      </c>
      <c r="I39" s="135" t="s">
        <v>7</v>
      </c>
      <c r="J39" s="99" t="s">
        <v>15</v>
      </c>
      <c r="K39" s="15"/>
      <c r="L39" s="144" t="s">
        <v>19</v>
      </c>
      <c r="M39" s="145"/>
      <c r="N39" s="145"/>
      <c r="O39" s="145"/>
      <c r="P39" s="145"/>
      <c r="Q39" s="145"/>
      <c r="R39" s="145"/>
      <c r="V39" s="49"/>
      <c r="W39" s="152" t="s">
        <v>20</v>
      </c>
      <c r="X39" s="153"/>
      <c r="Y39" s="153"/>
      <c r="Z39" s="154"/>
      <c r="AA39" s="104" t="s">
        <v>21</v>
      </c>
      <c r="AB39" s="141" t="s">
        <v>22</v>
      </c>
      <c r="AC39" s="142"/>
      <c r="AD39" s="142"/>
      <c r="AE39" s="143"/>
      <c r="AG39" s="106" t="s">
        <v>23</v>
      </c>
      <c r="AI39" s="106" t="s">
        <v>24</v>
      </c>
      <c r="AJ39" s="49"/>
      <c r="AK39" s="106" t="s">
        <v>24</v>
      </c>
    </row>
    <row r="40" spans="1:37" ht="16.5" thickBot="1" x14ac:dyDescent="0.3">
      <c r="A40" s="32"/>
      <c r="B40" s="27"/>
      <c r="C40" s="15"/>
      <c r="D40" s="15"/>
      <c r="E40" s="134">
        <f>LN(C28)-LN(C27)</f>
        <v>-1.1718003331318201</v>
      </c>
      <c r="F40" s="146" t="s">
        <v>14</v>
      </c>
      <c r="G40" s="15">
        <v>1</v>
      </c>
      <c r="H40" s="15">
        <f>(C28+C27)/2</f>
        <v>0.14593498305430794</v>
      </c>
      <c r="I40" s="15">
        <f>(B28+B27)/2</f>
        <v>0.29132127440293831</v>
      </c>
      <c r="J40" s="124">
        <f>(D27+D28)/2</f>
        <v>0.56274374254275372</v>
      </c>
      <c r="K40" s="15"/>
      <c r="L40" s="50">
        <v>1</v>
      </c>
      <c r="M40" s="23">
        <v>1</v>
      </c>
      <c r="N40" s="51">
        <v>1</v>
      </c>
      <c r="O40" s="52">
        <v>1</v>
      </c>
      <c r="P40" s="52">
        <v>1</v>
      </c>
      <c r="Q40" s="126">
        <v>1</v>
      </c>
      <c r="R40" s="52"/>
      <c r="V40" s="49"/>
      <c r="W40" s="54" cm="1">
        <f t="array" ref="W40:Z43">MMULT(L40:Q43,G40:J45)</f>
        <v>6</v>
      </c>
      <c r="X40" s="52">
        <v>0.32504043464691473</v>
      </c>
      <c r="Y40" s="52">
        <v>4.2398729423799413</v>
      </c>
      <c r="Z40" s="53">
        <v>1.4350866229731436</v>
      </c>
      <c r="AA40" s="49">
        <f>MDETERM(_xlfn.ANCHORARRAY(W40))</f>
        <v>4.1878405119053205E-19</v>
      </c>
      <c r="AB40" s="54" cm="1">
        <f t="array" ref="AB40:AE43">MINVERSE(W40:Z43)</f>
        <v>5542891849071319</v>
      </c>
      <c r="AC40" s="52">
        <v>-5542891849071263</v>
      </c>
      <c r="AD40" s="52">
        <v>-5542891849071323</v>
      </c>
      <c r="AE40" s="53">
        <v>-5542891849071331</v>
      </c>
      <c r="AF40" s="49"/>
      <c r="AG40" s="44" cm="1">
        <f t="array" ref="AG40:AG43">MMULT(L40:Q43,E40:E45)</f>
        <v>-1.8954408506460783</v>
      </c>
      <c r="AH40" s="60"/>
      <c r="AI40" s="61" cm="1">
        <f t="array" ref="AI40:AI43">MMULT(AB40:AE43,AG40:AG43)</f>
        <v>4</v>
      </c>
      <c r="AJ40" s="49"/>
      <c r="AK40" s="64">
        <f>AI40</f>
        <v>4</v>
      </c>
    </row>
    <row r="41" spans="1:37" ht="21" thickBot="1" x14ac:dyDescent="0.35">
      <c r="A41" s="32"/>
      <c r="B41" s="15"/>
      <c r="C41" s="15"/>
      <c r="D41" s="15"/>
      <c r="E41" s="134">
        <f t="shared" ref="E41:E45" si="6">LN(C29)-LN(C28)</f>
        <v>-1.0374280743707449</v>
      </c>
      <c r="F41" s="147"/>
      <c r="G41" s="15">
        <v>1</v>
      </c>
      <c r="H41" s="15">
        <f t="shared" ref="H41:H45" si="7">(C29+C28)/2</f>
        <v>4.6749914705089296E-2</v>
      </c>
      <c r="I41" s="15">
        <f t="shared" ref="I41:I45" si="8">(B29+B28)/2</f>
        <v>0.60084283957782347</v>
      </c>
      <c r="J41" s="124">
        <f t="shared" ref="J41:J45" si="9">(D28+D29)/2</f>
        <v>0.35240724571708726</v>
      </c>
      <c r="K41" s="15"/>
      <c r="L41" s="65">
        <v>0.14593498305430794</v>
      </c>
      <c r="M41" s="15">
        <v>4.6749914705089296E-2</v>
      </c>
      <c r="N41" s="66">
        <v>2.8641910735702662E-2</v>
      </c>
      <c r="O41" s="49">
        <v>4.2918780623726394E-2</v>
      </c>
      <c r="P41" s="49">
        <v>3.5281514959150856E-2</v>
      </c>
      <c r="Q41" s="127">
        <v>2.5513330568937641E-2</v>
      </c>
      <c r="R41" s="49"/>
      <c r="V41" s="49"/>
      <c r="W41" s="55">
        <v>0.32504043464691473</v>
      </c>
      <c r="X41" s="49">
        <v>2.8040669919346457E-2</v>
      </c>
      <c r="Y41" s="49">
        <v>0.18131625080979899</v>
      </c>
      <c r="Z41" s="56">
        <v>0.11568351391776932</v>
      </c>
      <c r="AA41" s="49"/>
      <c r="AB41" s="55">
        <v>-5542891849071204</v>
      </c>
      <c r="AC41" s="49">
        <v>5542891849071597</v>
      </c>
      <c r="AD41" s="49">
        <v>5542891849071215</v>
      </c>
      <c r="AE41" s="56">
        <v>5542891849071117</v>
      </c>
      <c r="AF41" s="49"/>
      <c r="AG41" s="45">
        <v>-0.21303580061771865</v>
      </c>
      <c r="AH41" s="49"/>
      <c r="AI41" s="62">
        <v>-7</v>
      </c>
      <c r="AJ41" s="130" t="s">
        <v>12</v>
      </c>
      <c r="AK41" s="67">
        <f>AI41</f>
        <v>-7</v>
      </c>
    </row>
    <row r="42" spans="1:37" ht="21" thickBot="1" x14ac:dyDescent="0.35">
      <c r="A42" s="32"/>
      <c r="B42" s="68"/>
      <c r="C42" s="15"/>
      <c r="D42" s="15"/>
      <c r="E42" s="134">
        <f t="shared" si="6"/>
        <v>0.29383655245496643</v>
      </c>
      <c r="F42" s="147"/>
      <c r="G42" s="15">
        <v>1</v>
      </c>
      <c r="H42" s="15">
        <f t="shared" si="7"/>
        <v>2.8641910735702662E-2</v>
      </c>
      <c r="I42" s="15">
        <f t="shared" si="8"/>
        <v>0.75934125699883204</v>
      </c>
      <c r="J42" s="124">
        <f t="shared" si="9"/>
        <v>0.2120168322654653</v>
      </c>
      <c r="K42" s="15"/>
      <c r="L42" s="65">
        <v>0.29132127440293831</v>
      </c>
      <c r="M42" s="15">
        <v>0.60084283957782347</v>
      </c>
      <c r="N42" s="66">
        <v>0.75934125699883204</v>
      </c>
      <c r="O42" s="49">
        <v>0.83373982591809626</v>
      </c>
      <c r="P42" s="49">
        <v>0.8614144498329197</v>
      </c>
      <c r="Q42" s="127">
        <v>0.89321329564933172</v>
      </c>
      <c r="R42" s="49"/>
      <c r="V42" s="49"/>
      <c r="W42" s="55">
        <v>4.2398729423799413</v>
      </c>
      <c r="X42" s="49">
        <v>0.18131625080979899</v>
      </c>
      <c r="Y42" s="49">
        <v>3.2574662905998899</v>
      </c>
      <c r="Z42" s="56">
        <v>0.8010904009702523</v>
      </c>
      <c r="AA42" s="49"/>
      <c r="AB42" s="55">
        <v>-5542891849071321</v>
      </c>
      <c r="AC42" s="49">
        <v>5542891849071264</v>
      </c>
      <c r="AD42" s="49">
        <v>5542891849071324</v>
      </c>
      <c r="AE42" s="56">
        <v>5542891849071332</v>
      </c>
      <c r="AF42" s="49"/>
      <c r="AG42" s="45">
        <v>-0.71711747553908134</v>
      </c>
      <c r="AH42" s="49"/>
      <c r="AI42" s="62">
        <v>-1</v>
      </c>
      <c r="AJ42" s="130" t="s">
        <v>7</v>
      </c>
      <c r="AK42" s="67">
        <f>AI41</f>
        <v>-7</v>
      </c>
    </row>
    <row r="43" spans="1:37" ht="21" thickBot="1" x14ac:dyDescent="0.35">
      <c r="A43" s="32"/>
      <c r="B43" s="68"/>
      <c r="C43" s="15"/>
      <c r="D43" s="15"/>
      <c r="E43" s="134">
        <f t="shared" si="6"/>
        <v>0.47958939149953039</v>
      </c>
      <c r="F43" s="147"/>
      <c r="G43" s="15">
        <v>1</v>
      </c>
      <c r="H43" s="15">
        <f t="shared" si="7"/>
        <v>4.2918780623726394E-2</v>
      </c>
      <c r="I43" s="15">
        <f t="shared" si="8"/>
        <v>0.83373982591809626</v>
      </c>
      <c r="J43" s="124">
        <f t="shared" si="9"/>
        <v>0.12334139345817735</v>
      </c>
      <c r="K43" s="69"/>
      <c r="L43" s="70">
        <v>0.56274374254275372</v>
      </c>
      <c r="M43" s="71">
        <v>0.35240724571708726</v>
      </c>
      <c r="N43" s="72">
        <v>0.2120168322654653</v>
      </c>
      <c r="O43" s="72">
        <v>0.12334139345817735</v>
      </c>
      <c r="P43" s="72">
        <v>0.10330403520792941</v>
      </c>
      <c r="Q43" s="128">
        <v>8.1273373781730579E-2</v>
      </c>
      <c r="V43" s="49"/>
      <c r="W43" s="57">
        <v>1.4350866229731436</v>
      </c>
      <c r="X43" s="58">
        <v>0.11568351391776932</v>
      </c>
      <c r="Y43" s="58">
        <v>0.8010904009702523</v>
      </c>
      <c r="Z43" s="59">
        <v>0.51831270808512198</v>
      </c>
      <c r="AA43" s="49"/>
      <c r="AB43" s="57">
        <v>-5542891849071343</v>
      </c>
      <c r="AC43" s="58">
        <v>5542891849071187</v>
      </c>
      <c r="AD43" s="58">
        <v>5542891849071344</v>
      </c>
      <c r="AE43" s="59">
        <v>5542891849071380</v>
      </c>
      <c r="AF43" s="49"/>
      <c r="AG43" s="46">
        <v>-0.96528757448927827</v>
      </c>
      <c r="AH43" s="49"/>
      <c r="AI43" s="63">
        <v>-4</v>
      </c>
      <c r="AJ43" s="130" t="s">
        <v>15</v>
      </c>
      <c r="AK43" s="73">
        <f>AI43</f>
        <v>-4</v>
      </c>
    </row>
    <row r="44" spans="1:37" ht="16.5" thickBot="1" x14ac:dyDescent="0.3">
      <c r="A44" s="32"/>
      <c r="B44" s="68"/>
      <c r="C44" s="15"/>
      <c r="D44" s="15"/>
      <c r="E44" s="134">
        <f t="shared" si="6"/>
        <v>-1.1058340542538234</v>
      </c>
      <c r="F44" s="147"/>
      <c r="G44" s="15">
        <v>1</v>
      </c>
      <c r="H44" s="15">
        <f t="shared" si="7"/>
        <v>3.5281514959150856E-2</v>
      </c>
      <c r="I44" s="15">
        <f t="shared" si="8"/>
        <v>0.8614144498329197</v>
      </c>
      <c r="J44" s="124">
        <f t="shared" si="9"/>
        <v>0.10330403520792941</v>
      </c>
      <c r="K44" s="69"/>
      <c r="L44" s="74"/>
      <c r="M44" s="74"/>
      <c r="N44" s="49"/>
      <c r="O44" s="49"/>
      <c r="P44" s="49"/>
      <c r="Q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</row>
    <row r="45" spans="1:37" ht="18" thickBot="1" x14ac:dyDescent="0.3">
      <c r="A45" s="32"/>
      <c r="B45" s="68"/>
      <c r="C45" s="15"/>
      <c r="D45" s="15"/>
      <c r="E45" s="134">
        <f t="shared" si="6"/>
        <v>0.64619566715581334</v>
      </c>
      <c r="F45" s="147"/>
      <c r="G45" s="19">
        <v>1</v>
      </c>
      <c r="H45" s="20">
        <f t="shared" si="7"/>
        <v>2.5513330568937641E-2</v>
      </c>
      <c r="I45" s="20">
        <f t="shared" si="8"/>
        <v>0.89321329564933172</v>
      </c>
      <c r="J45" s="125">
        <f t="shared" si="9"/>
        <v>8.1273373781730579E-2</v>
      </c>
      <c r="K45" s="75"/>
      <c r="L45" s="74"/>
      <c r="M45" s="74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</row>
    <row r="46" spans="1:37" ht="17.25" x14ac:dyDescent="0.25">
      <c r="A46" s="32"/>
      <c r="B46" s="68"/>
      <c r="C46" s="15"/>
      <c r="D46" s="15"/>
      <c r="E46" s="15"/>
      <c r="F46" s="147"/>
      <c r="G46" s="15"/>
      <c r="H46" s="15"/>
      <c r="I46" s="15"/>
      <c r="J46" s="15"/>
      <c r="K46" s="75"/>
      <c r="L46" s="74"/>
      <c r="M46" s="74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</row>
    <row r="47" spans="1:37" ht="17.25" x14ac:dyDescent="0.25">
      <c r="A47" s="32"/>
      <c r="B47" s="68"/>
      <c r="C47" s="15"/>
      <c r="D47" s="15"/>
      <c r="E47" s="15"/>
      <c r="F47" s="147"/>
      <c r="G47" s="15"/>
      <c r="H47" s="15"/>
      <c r="I47" s="15"/>
      <c r="J47" s="15"/>
      <c r="K47" s="75"/>
      <c r="L47" s="74"/>
      <c r="M47" s="74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</row>
    <row r="48" spans="1:37" ht="17.25" x14ac:dyDescent="0.25">
      <c r="A48" s="32"/>
      <c r="B48" s="68"/>
      <c r="C48" s="15"/>
      <c r="D48" s="15"/>
      <c r="E48" s="15"/>
      <c r="F48" s="147"/>
      <c r="G48" s="15"/>
      <c r="H48" s="15"/>
      <c r="I48" s="15"/>
      <c r="J48" s="15"/>
      <c r="K48" s="75"/>
      <c r="L48" s="74"/>
      <c r="M48" s="74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</row>
    <row r="49" spans="1:37" ht="18" thickBot="1" x14ac:dyDescent="0.3">
      <c r="A49" s="76"/>
      <c r="B49" s="68"/>
      <c r="C49" s="68"/>
      <c r="D49" s="68"/>
      <c r="E49" s="15"/>
      <c r="F49" s="148"/>
      <c r="G49" s="15"/>
      <c r="H49" s="15"/>
      <c r="I49" s="15"/>
      <c r="J49" s="15"/>
      <c r="K49" s="75"/>
      <c r="L49" s="74"/>
      <c r="M49" s="74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</row>
    <row r="50" spans="1:37" ht="16.5" thickBot="1" x14ac:dyDescent="0.3">
      <c r="A50" s="32"/>
      <c r="B50" s="12"/>
      <c r="C50" s="12"/>
      <c r="D50" s="12"/>
      <c r="E50" s="12"/>
      <c r="F50" s="12"/>
      <c r="G50" s="25"/>
      <c r="H50" s="26"/>
      <c r="I50" s="27"/>
      <c r="J50" s="27"/>
      <c r="K50" s="27"/>
      <c r="L50" s="15"/>
      <c r="M50" s="15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</row>
    <row r="51" spans="1:37" ht="16.5" thickBot="1" x14ac:dyDescent="0.3">
      <c r="A51" s="32"/>
      <c r="B51" s="15"/>
      <c r="C51" s="15"/>
      <c r="D51" s="15"/>
      <c r="E51" s="12"/>
      <c r="F51" s="12"/>
      <c r="G51" s="149" t="s">
        <v>5</v>
      </c>
      <c r="H51" s="150"/>
      <c r="I51" s="150"/>
      <c r="J51" s="151"/>
      <c r="K51" s="27"/>
      <c r="L51" s="15"/>
      <c r="M51" s="15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</row>
    <row r="52" spans="1:37" ht="32.25" customHeight="1" thickBot="1" x14ac:dyDescent="0.3">
      <c r="A52" s="32"/>
      <c r="B52" s="27"/>
      <c r="C52" s="15"/>
      <c r="D52" s="15"/>
      <c r="E52" s="91" t="s">
        <v>6</v>
      </c>
      <c r="F52" s="15"/>
      <c r="G52" s="96">
        <v>1</v>
      </c>
      <c r="H52" s="97" t="s">
        <v>15</v>
      </c>
      <c r="I52" s="135" t="s">
        <v>7</v>
      </c>
      <c r="J52" s="99" t="s">
        <v>12</v>
      </c>
      <c r="K52" s="15"/>
      <c r="L52" s="144" t="s">
        <v>19</v>
      </c>
      <c r="M52" s="145"/>
      <c r="N52" s="145"/>
      <c r="O52" s="145"/>
      <c r="P52" s="145"/>
      <c r="Q52" s="145"/>
      <c r="R52" s="145"/>
      <c r="V52" s="49"/>
      <c r="W52" s="152" t="s">
        <v>20</v>
      </c>
      <c r="X52" s="153"/>
      <c r="Y52" s="153"/>
      <c r="Z52" s="154"/>
      <c r="AA52" s="104" t="s">
        <v>21</v>
      </c>
      <c r="AB52" s="141" t="s">
        <v>22</v>
      </c>
      <c r="AC52" s="142"/>
      <c r="AD52" s="142"/>
      <c r="AE52" s="143"/>
      <c r="AG52" s="106" t="s">
        <v>23</v>
      </c>
      <c r="AI52" s="106" t="s">
        <v>24</v>
      </c>
      <c r="AJ52" s="49"/>
      <c r="AK52" s="106" t="s">
        <v>24</v>
      </c>
    </row>
    <row r="53" spans="1:37" ht="16.5" thickBot="1" x14ac:dyDescent="0.3">
      <c r="A53" s="32"/>
      <c r="B53" s="15"/>
      <c r="C53" s="15"/>
      <c r="D53" s="15"/>
      <c r="E53" s="134">
        <f>LN(D28)-LN(D27)</f>
        <v>-0.49356610069345963</v>
      </c>
      <c r="F53" s="146" t="s">
        <v>14</v>
      </c>
      <c r="G53" s="15">
        <v>1</v>
      </c>
      <c r="H53" s="15">
        <f>(D27+D28)/2</f>
        <v>0.56274374254275372</v>
      </c>
      <c r="I53" s="15">
        <f>(B28+B27)/2</f>
        <v>0.29132127440293831</v>
      </c>
      <c r="J53" s="124">
        <f>(C28+C27)/2</f>
        <v>0.14593498305430794</v>
      </c>
      <c r="K53" s="15"/>
      <c r="L53" s="50">
        <v>1</v>
      </c>
      <c r="M53" s="23">
        <v>1</v>
      </c>
      <c r="N53" s="51">
        <v>1</v>
      </c>
      <c r="O53" s="52">
        <v>1</v>
      </c>
      <c r="P53" s="52">
        <v>1</v>
      </c>
      <c r="Q53" s="126">
        <v>1</v>
      </c>
      <c r="R53" s="52"/>
      <c r="V53" s="49"/>
      <c r="W53" s="54" cm="1">
        <f t="array" ref="W53:Z56">MMULT(L53:Q56,G53:J58)</f>
        <v>6</v>
      </c>
      <c r="X53" s="52">
        <v>1.4350866229731436</v>
      </c>
      <c r="Y53" s="52">
        <v>4.2398729423799413</v>
      </c>
      <c r="Z53" s="53">
        <v>0.32504043464691473</v>
      </c>
      <c r="AA53" s="49">
        <f>MDETERM(_xlfn.ANCHORARRAY(W53))</f>
        <v>3.8254312368367067E-19</v>
      </c>
      <c r="AB53" s="54" cm="1">
        <f t="array" ref="AB53:AE56">MINVERSE(W53:Z56)</f>
        <v>6068007918983153</v>
      </c>
      <c r="AC53" s="52">
        <v>-6068007918983168</v>
      </c>
      <c r="AD53" s="52">
        <v>-6068007918983155</v>
      </c>
      <c r="AE53" s="53">
        <v>-6068007918983079</v>
      </c>
      <c r="AF53" s="49"/>
      <c r="AG53" s="44" cm="1">
        <f t="array" ref="AG53:AG56">MMULT(L53:Q56,E53:E58)</f>
        <v>-2.5102424707982141</v>
      </c>
      <c r="AH53" s="60"/>
      <c r="AI53" s="61" cm="1">
        <f t="array" ref="AI53:AI56">MMULT(AB53:AE56,AG53:AG56)</f>
        <v>1.75</v>
      </c>
      <c r="AJ53" s="49"/>
      <c r="AK53" s="64">
        <f>AI53</f>
        <v>1.75</v>
      </c>
    </row>
    <row r="54" spans="1:37" ht="21" thickBot="1" x14ac:dyDescent="0.35">
      <c r="A54" s="32"/>
      <c r="B54" s="68"/>
      <c r="C54" s="15"/>
      <c r="D54" s="15"/>
      <c r="E54" s="134">
        <f t="shared" ref="E54:E58" si="10">LN(D29)-LN(D28)</f>
        <v>-0.42757534582059442</v>
      </c>
      <c r="F54" s="147"/>
      <c r="G54" s="15">
        <v>1</v>
      </c>
      <c r="H54" s="15">
        <f t="shared" ref="H54:H58" si="11">(D28+D29)/2</f>
        <v>0.35240724571708726</v>
      </c>
      <c r="I54" s="15">
        <f t="shared" ref="I54:I58" si="12">(B29+B28)/2</f>
        <v>0.60084283957782347</v>
      </c>
      <c r="J54" s="124">
        <f t="shared" ref="J54:J58" si="13">(C29+C28)/2</f>
        <v>4.6749914705089296E-2</v>
      </c>
      <c r="K54" s="15"/>
      <c r="L54" s="65">
        <v>0.56274374254275372</v>
      </c>
      <c r="M54" s="15">
        <v>0.35240724571708726</v>
      </c>
      <c r="N54" s="66">
        <v>0.2120168322654653</v>
      </c>
      <c r="O54" s="49">
        <v>0.12334139345817735</v>
      </c>
      <c r="P54" s="49">
        <v>0.10330403520792941</v>
      </c>
      <c r="Q54" s="127">
        <v>8.1273373781730579E-2</v>
      </c>
      <c r="R54" s="49"/>
      <c r="V54" s="49"/>
      <c r="W54" s="55">
        <v>1.4350866229731436</v>
      </c>
      <c r="X54" s="49">
        <v>0.51831270808512198</v>
      </c>
      <c r="Y54" s="49">
        <v>0.8010904009702523</v>
      </c>
      <c r="Z54" s="56">
        <v>0.11568351391776932</v>
      </c>
      <c r="AA54" s="49"/>
      <c r="AB54" s="55">
        <v>-6068007918983179</v>
      </c>
      <c r="AC54" s="49">
        <v>6068007918983219</v>
      </c>
      <c r="AD54" s="49">
        <v>6068007918983179</v>
      </c>
      <c r="AE54" s="56">
        <v>6068007918983005</v>
      </c>
      <c r="AF54" s="49"/>
      <c r="AG54" s="45">
        <v>-0.65648999771013461</v>
      </c>
      <c r="AH54" s="49"/>
      <c r="AI54" s="62">
        <v>-3.375</v>
      </c>
      <c r="AJ54" s="130" t="s">
        <v>15</v>
      </c>
      <c r="AK54" s="67">
        <f>AI55</f>
        <v>0.125</v>
      </c>
    </row>
    <row r="55" spans="1:37" ht="21" thickBot="1" x14ac:dyDescent="0.35">
      <c r="A55" s="32"/>
      <c r="B55" s="68"/>
      <c r="C55" s="15"/>
      <c r="D55" s="15"/>
      <c r="E55" s="134">
        <f t="shared" si="10"/>
        <v>-0.64581225699678479</v>
      </c>
      <c r="F55" s="147"/>
      <c r="G55" s="15">
        <v>1</v>
      </c>
      <c r="H55" s="15">
        <f t="shared" si="11"/>
        <v>0.2120168322654653</v>
      </c>
      <c r="I55" s="15">
        <f t="shared" si="12"/>
        <v>0.75934125699883204</v>
      </c>
      <c r="J55" s="124">
        <f t="shared" si="13"/>
        <v>2.8641910735702662E-2</v>
      </c>
      <c r="K55" s="15"/>
      <c r="L55" s="65">
        <v>0.29132127440293831</v>
      </c>
      <c r="M55" s="15">
        <v>0.60084283957782347</v>
      </c>
      <c r="N55" s="66">
        <v>0.75934125699883204</v>
      </c>
      <c r="O55" s="49">
        <v>0.83373982591809626</v>
      </c>
      <c r="P55" s="49">
        <v>0.8614144498329197</v>
      </c>
      <c r="Q55" s="127">
        <v>0.89321329564933172</v>
      </c>
      <c r="R55" s="49"/>
      <c r="V55" s="49"/>
      <c r="W55" s="55">
        <v>4.2398729423799413</v>
      </c>
      <c r="X55" s="49">
        <v>0.8010904009702523</v>
      </c>
      <c r="Y55" s="49">
        <v>3.2574662905998899</v>
      </c>
      <c r="Z55" s="56">
        <v>0.18131625080979899</v>
      </c>
      <c r="AA55" s="49"/>
      <c r="AB55" s="55">
        <v>-6068007918983155</v>
      </c>
      <c r="AC55" s="49">
        <v>6068007918983168</v>
      </c>
      <c r="AD55" s="49">
        <v>6068007918983156</v>
      </c>
      <c r="AE55" s="56">
        <v>6068007918983080</v>
      </c>
      <c r="AF55" s="49"/>
      <c r="AG55" s="45">
        <v>-1.7132149667184862</v>
      </c>
      <c r="AH55" s="49"/>
      <c r="AI55" s="62">
        <v>0.125</v>
      </c>
      <c r="AJ55" s="130" t="s">
        <v>7</v>
      </c>
      <c r="AK55" s="67">
        <f>AI56</f>
        <v>4.375</v>
      </c>
    </row>
    <row r="56" spans="1:37" ht="21" thickBot="1" x14ac:dyDescent="0.35">
      <c r="A56" s="32"/>
      <c r="B56" s="68"/>
      <c r="C56" s="15"/>
      <c r="D56" s="15"/>
      <c r="E56" s="134">
        <f t="shared" si="10"/>
        <v>-0.36893955770395825</v>
      </c>
      <c r="F56" s="147"/>
      <c r="G56" s="15">
        <v>1</v>
      </c>
      <c r="H56" s="15">
        <f t="shared" si="11"/>
        <v>0.12334139345817735</v>
      </c>
      <c r="I56" s="15">
        <f t="shared" si="12"/>
        <v>0.83373982591809626</v>
      </c>
      <c r="J56" s="124">
        <f t="shared" si="13"/>
        <v>4.2918780623726394E-2</v>
      </c>
      <c r="K56" s="69"/>
      <c r="L56" s="70">
        <v>0.14593498305430794</v>
      </c>
      <c r="M56" s="71">
        <v>4.6749914705089296E-2</v>
      </c>
      <c r="N56" s="72">
        <v>2.8641910735702662E-2</v>
      </c>
      <c r="O56" s="72">
        <v>4.2918780623726394E-2</v>
      </c>
      <c r="P56" s="72">
        <v>3.5281514959150856E-2</v>
      </c>
      <c r="Q56" s="128">
        <v>2.5513330568937641E-2</v>
      </c>
      <c r="V56" s="49"/>
      <c r="W56" s="57">
        <v>0.32504043464691473</v>
      </c>
      <c r="X56" s="58">
        <v>0.11568351391776932</v>
      </c>
      <c r="Y56" s="58">
        <v>0.18131625080979899</v>
      </c>
      <c r="Z56" s="59">
        <v>2.8040669919346457E-2</v>
      </c>
      <c r="AA56" s="49"/>
      <c r="AB56" s="57">
        <v>-6068007918983028</v>
      </c>
      <c r="AC56" s="58">
        <v>6068007918982942</v>
      </c>
      <c r="AD56" s="58">
        <v>6068007918983028</v>
      </c>
      <c r="AE56" s="59">
        <v>6068007918983405</v>
      </c>
      <c r="AF56" s="49"/>
      <c r="AG56" s="46">
        <v>-0.14053750636959342</v>
      </c>
      <c r="AH56" s="49" t="s">
        <v>29</v>
      </c>
      <c r="AI56" s="63">
        <v>4.375</v>
      </c>
      <c r="AJ56" s="130" t="s">
        <v>12</v>
      </c>
      <c r="AK56" s="73">
        <f>AI54</f>
        <v>-3.375</v>
      </c>
    </row>
    <row r="57" spans="1:37" ht="16.5" thickBot="1" x14ac:dyDescent="0.3">
      <c r="A57" s="32"/>
      <c r="B57" s="68"/>
      <c r="C57" s="15"/>
      <c r="D57" s="15"/>
      <c r="E57" s="134">
        <f t="shared" si="10"/>
        <v>4.7650546237725244E-2</v>
      </c>
      <c r="F57" s="147"/>
      <c r="G57" s="15">
        <v>1</v>
      </c>
      <c r="H57" s="15">
        <f t="shared" si="11"/>
        <v>0.10330403520792941</v>
      </c>
      <c r="I57" s="15">
        <f t="shared" si="12"/>
        <v>0.8614144498329197</v>
      </c>
      <c r="J57" s="124">
        <f t="shared" si="13"/>
        <v>3.5281514959150856E-2</v>
      </c>
      <c r="K57" s="69"/>
      <c r="L57" s="74"/>
      <c r="M57" s="74"/>
      <c r="N57" s="49"/>
      <c r="O57" s="49"/>
      <c r="P57" s="49"/>
      <c r="Q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</row>
    <row r="58" spans="1:37" ht="18" thickBot="1" x14ac:dyDescent="0.3">
      <c r="A58" s="32"/>
      <c r="B58" s="68"/>
      <c r="C58" s="15"/>
      <c r="D58" s="15"/>
      <c r="E58" s="134">
        <f t="shared" si="10"/>
        <v>-0.62199975582114231</v>
      </c>
      <c r="F58" s="147"/>
      <c r="G58" s="20">
        <v>1</v>
      </c>
      <c r="H58" s="20">
        <f t="shared" si="11"/>
        <v>8.1273373781730579E-2</v>
      </c>
      <c r="I58" s="20">
        <f t="shared" si="12"/>
        <v>0.89321329564933172</v>
      </c>
      <c r="J58" s="125">
        <f t="shared" si="13"/>
        <v>2.5513330568937641E-2</v>
      </c>
      <c r="K58" s="75"/>
      <c r="L58" s="74"/>
      <c r="M58" s="74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</row>
    <row r="59" spans="1:37" ht="17.25" x14ac:dyDescent="0.25">
      <c r="A59" s="32"/>
      <c r="B59" s="68"/>
      <c r="C59" s="15"/>
      <c r="D59" s="15"/>
      <c r="E59" s="15"/>
      <c r="F59" s="147"/>
      <c r="G59" s="15"/>
      <c r="H59" s="15"/>
      <c r="I59" s="15"/>
      <c r="J59" s="15"/>
      <c r="K59" s="75"/>
      <c r="L59" s="74"/>
      <c r="M59" s="74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</row>
    <row r="60" spans="1:37" ht="17.25" x14ac:dyDescent="0.25">
      <c r="A60" s="32"/>
      <c r="B60" s="68"/>
      <c r="C60" s="15"/>
      <c r="D60" s="15"/>
      <c r="E60" s="15"/>
      <c r="F60" s="147"/>
      <c r="G60" s="15"/>
      <c r="H60" s="15"/>
      <c r="I60" s="15"/>
      <c r="J60" s="15"/>
      <c r="K60" s="75"/>
      <c r="L60" s="74"/>
      <c r="M60" s="74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</row>
    <row r="61" spans="1:37" ht="17.25" x14ac:dyDescent="0.25">
      <c r="B61" s="77"/>
      <c r="C61" s="77"/>
      <c r="D61" s="77"/>
      <c r="E61" s="15"/>
      <c r="F61" s="147"/>
      <c r="G61" s="15"/>
      <c r="H61" s="15"/>
      <c r="I61" s="15"/>
      <c r="J61" s="15"/>
      <c r="K61" s="75"/>
      <c r="L61" s="74"/>
      <c r="M61" s="74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</row>
    <row r="62" spans="1:37" ht="18" thickBot="1" x14ac:dyDescent="0.3">
      <c r="B62" s="66"/>
      <c r="C62" s="66"/>
      <c r="D62" s="66"/>
      <c r="E62" s="15"/>
      <c r="F62" s="148"/>
      <c r="G62" s="15"/>
      <c r="H62" s="15"/>
      <c r="I62" s="15"/>
      <c r="J62" s="15"/>
      <c r="K62" s="75"/>
      <c r="L62" s="74"/>
      <c r="M62" s="74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</row>
    <row r="63" spans="1:37" ht="15.75" thickBot="1" x14ac:dyDescent="0.3">
      <c r="B63" s="78"/>
      <c r="C63" s="78"/>
      <c r="D63" s="78"/>
      <c r="E63" s="78"/>
    </row>
    <row r="64" spans="1:37" x14ac:dyDescent="0.25">
      <c r="B64" s="79">
        <f>AI27</f>
        <v>8</v>
      </c>
      <c r="C64" s="80">
        <f>AI28</f>
        <v>-7</v>
      </c>
      <c r="D64" s="80">
        <f>AI29</f>
        <v>4</v>
      </c>
      <c r="E64" s="81">
        <f>AI30</f>
        <v>-5</v>
      </c>
    </row>
    <row r="65" spans="2:13" ht="15.75" x14ac:dyDescent="0.25">
      <c r="B65" s="82">
        <f>AK40</f>
        <v>4</v>
      </c>
      <c r="C65" s="83">
        <f>AK41</f>
        <v>-7</v>
      </c>
      <c r="D65" s="83">
        <f>AK42</f>
        <v>-7</v>
      </c>
      <c r="E65" s="84">
        <f>AK43</f>
        <v>-4</v>
      </c>
      <c r="F65" s="85"/>
      <c r="G65" s="85"/>
      <c r="H65" s="85"/>
      <c r="I65" s="85"/>
      <c r="J65" s="85"/>
      <c r="K65" s="85"/>
      <c r="L65" s="85"/>
      <c r="M65" s="85"/>
    </row>
    <row r="66" spans="2:13" ht="16.5" thickBot="1" x14ac:dyDescent="0.3">
      <c r="B66" s="86">
        <f>AK53</f>
        <v>1.75</v>
      </c>
      <c r="C66" s="87">
        <f>AK54</f>
        <v>0.125</v>
      </c>
      <c r="D66" s="87">
        <f>AK55</f>
        <v>4.375</v>
      </c>
      <c r="E66" s="88">
        <f>AK56</f>
        <v>-3.375</v>
      </c>
      <c r="F66" s="85"/>
      <c r="G66" s="85"/>
      <c r="H66" s="85"/>
      <c r="I66" s="85"/>
      <c r="J66" s="85"/>
      <c r="K66" s="85"/>
      <c r="L66" s="85"/>
      <c r="M66" s="85"/>
    </row>
    <row r="67" spans="2:13" ht="16.5" thickBot="1" x14ac:dyDescent="0.3">
      <c r="B67" s="107" t="s">
        <v>25</v>
      </c>
      <c r="C67" s="108" t="s">
        <v>26</v>
      </c>
      <c r="D67" s="108" t="s">
        <v>27</v>
      </c>
      <c r="E67" s="109" t="s">
        <v>28</v>
      </c>
      <c r="F67" s="85"/>
      <c r="G67" s="85"/>
      <c r="H67" s="85"/>
      <c r="I67" s="85"/>
      <c r="J67" s="85"/>
      <c r="K67" s="85"/>
      <c r="L67" s="85"/>
      <c r="M67" s="85"/>
    </row>
  </sheetData>
  <mergeCells count="17">
    <mergeCell ref="G51:J51"/>
    <mergeCell ref="L52:R52"/>
    <mergeCell ref="W52:Z52"/>
    <mergeCell ref="AB52:AE52"/>
    <mergeCell ref="F53:F62"/>
    <mergeCell ref="F40:F49"/>
    <mergeCell ref="AD1:AG1"/>
    <mergeCell ref="AD13:AG13"/>
    <mergeCell ref="G25:J25"/>
    <mergeCell ref="L26:R26"/>
    <mergeCell ref="W26:Z26"/>
    <mergeCell ref="AB26:AE26"/>
    <mergeCell ref="F27:F36"/>
    <mergeCell ref="G38:J38"/>
    <mergeCell ref="L39:R39"/>
    <mergeCell ref="W39:Z39"/>
    <mergeCell ref="AB39:AE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1B6F-B99F-42CF-A774-986B3B9EDDCE}">
  <dimension ref="A1:T144"/>
  <sheetViews>
    <sheetView zoomScaleNormal="100" workbookViewId="0">
      <selection activeCell="L132" sqref="L132"/>
    </sheetView>
  </sheetViews>
  <sheetFormatPr defaultRowHeight="15" x14ac:dyDescent="0.25"/>
  <cols>
    <col min="1" max="1" width="27.85546875" customWidth="1"/>
    <col min="2" max="2" width="18.28515625" customWidth="1"/>
    <col min="3" max="3" width="18.42578125" customWidth="1"/>
    <col min="4" max="4" width="16.5703125" customWidth="1"/>
    <col min="5" max="5" width="19.140625" customWidth="1"/>
    <col min="6" max="6" width="18.28515625" customWidth="1"/>
    <col min="7" max="7" width="17.42578125" customWidth="1"/>
    <col min="8" max="8" width="15.85546875" customWidth="1"/>
    <col min="9" max="9" width="15.7109375" customWidth="1"/>
    <col min="12" max="12" width="19" customWidth="1"/>
    <col min="30" max="30" width="14.7109375" customWidth="1"/>
    <col min="31" max="31" width="13.5703125" customWidth="1"/>
    <col min="32" max="32" width="14.28515625" customWidth="1"/>
  </cols>
  <sheetData>
    <row r="1" spans="1:20" x14ac:dyDescent="0.25">
      <c r="A1" s="137"/>
      <c r="B1" s="139">
        <v>2015</v>
      </c>
      <c r="C1" s="139">
        <v>2016</v>
      </c>
      <c r="D1" s="139">
        <v>2017</v>
      </c>
      <c r="E1" s="139">
        <v>2018</v>
      </c>
      <c r="F1" s="139">
        <v>2019</v>
      </c>
      <c r="G1" s="139">
        <v>2020</v>
      </c>
      <c r="H1" s="139">
        <v>2021</v>
      </c>
      <c r="I1" s="139">
        <v>2022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  <c r="T1">
        <v>2022</v>
      </c>
    </row>
    <row r="2" spans="1:20" ht="18.75" x14ac:dyDescent="0.3">
      <c r="A2" s="138"/>
      <c r="B2" s="157">
        <v>8.2963010000000004E-2</v>
      </c>
      <c r="C2" s="160">
        <v>0.49869786399999999</v>
      </c>
      <c r="D2" s="157">
        <v>0.65273967799999999</v>
      </c>
      <c r="E2" s="157">
        <v>0.86448953500000003</v>
      </c>
      <c r="F2" s="157">
        <v>0.79615940600000001</v>
      </c>
      <c r="G2" s="157">
        <v>0.855057226</v>
      </c>
      <c r="H2" s="157">
        <v>0.94814900800000002</v>
      </c>
      <c r="I2" s="161">
        <v>1.0389021460000001</v>
      </c>
      <c r="L2" t="s">
        <v>0</v>
      </c>
      <c r="M2">
        <v>7.8298829968017514E-2</v>
      </c>
      <c r="N2">
        <v>0.50434371883785911</v>
      </c>
      <c r="O2">
        <v>0.69734196031778783</v>
      </c>
      <c r="P2">
        <v>0.82134055367987635</v>
      </c>
      <c r="Q2">
        <v>0.84613909815631616</v>
      </c>
      <c r="R2">
        <v>0.87668980150952325</v>
      </c>
      <c r="S2">
        <v>0.9097367897891403</v>
      </c>
      <c r="T2">
        <v>0.97875747282306291</v>
      </c>
    </row>
    <row r="3" spans="1:20" ht="18.75" x14ac:dyDescent="0.3">
      <c r="A3" s="138" t="s">
        <v>30</v>
      </c>
      <c r="B3" s="157">
        <v>0.20055064049999999</v>
      </c>
      <c r="C3" s="157">
        <v>7.5939513099999995E-2</v>
      </c>
      <c r="D3" s="157">
        <v>2.6909399000000001E-2</v>
      </c>
      <c r="E3" s="157">
        <v>3.6101904300000001E-2</v>
      </c>
      <c r="F3" s="159">
        <v>5.8319413000000001E-2</v>
      </c>
      <c r="G3" s="157">
        <v>1.5790843799999999E-2</v>
      </c>
      <c r="H3" s="157">
        <v>3.6829407000000002E-2</v>
      </c>
      <c r="I3" s="161">
        <v>8.7597440999999995E-3</v>
      </c>
      <c r="L3" t="s">
        <v>1</v>
      </c>
      <c r="M3">
        <v>0.22283404481326408</v>
      </c>
      <c r="N3">
        <v>6.9035921295351799E-2</v>
      </c>
      <c r="O3">
        <v>2.4463908114826793E-2</v>
      </c>
      <c r="P3">
        <v>3.281991335657853E-2</v>
      </c>
      <c r="Q3">
        <v>5.3017647890874264E-2</v>
      </c>
      <c r="R3">
        <v>1.7545382027427447E-2</v>
      </c>
      <c r="S3">
        <v>3.3481279110447834E-2</v>
      </c>
      <c r="T3">
        <v>9.7330489390977677E-3</v>
      </c>
    </row>
    <row r="4" spans="1:20" ht="18.75" x14ac:dyDescent="0.3">
      <c r="A4" s="138"/>
      <c r="B4" s="157">
        <v>0.62898041250000003</v>
      </c>
      <c r="C4" s="157">
        <v>0.46902032399999999</v>
      </c>
      <c r="D4" s="157">
        <v>0.30571271799999999</v>
      </c>
      <c r="E4" s="157">
        <v>0.16525557969999999</v>
      </c>
      <c r="F4" s="157">
        <v>0.110252928</v>
      </c>
      <c r="G4" s="157">
        <v>0.1209165576</v>
      </c>
      <c r="H4" s="157">
        <v>6.7103737900000002E-2</v>
      </c>
      <c r="I4" s="161">
        <v>1.3358530299999999E-2</v>
      </c>
      <c r="L4" t="s">
        <v>2</v>
      </c>
      <c r="M4">
        <v>0.69886712521871841</v>
      </c>
      <c r="N4">
        <v>0.42662035986678903</v>
      </c>
      <c r="O4">
        <v>0.27819413156738543</v>
      </c>
      <c r="P4">
        <v>0.14583953296354515</v>
      </c>
      <c r="Q4">
        <v>0.10084325395280956</v>
      </c>
      <c r="R4">
        <v>0.10576481646304926</v>
      </c>
      <c r="S4">
        <v>5.6781931100411909E-2</v>
      </c>
      <c r="T4">
        <v>1.1509478237839304E-2</v>
      </c>
    </row>
    <row r="5" spans="1:20" ht="18.75" x14ac:dyDescent="0.3">
      <c r="A5" s="138"/>
      <c r="B5" s="139">
        <v>2015</v>
      </c>
      <c r="C5" s="139">
        <v>2016</v>
      </c>
      <c r="D5" s="139">
        <v>2017</v>
      </c>
      <c r="E5" s="139">
        <v>2018</v>
      </c>
      <c r="F5" s="139">
        <v>2019</v>
      </c>
      <c r="G5" s="139">
        <v>2020</v>
      </c>
      <c r="H5" s="139">
        <v>2021</v>
      </c>
      <c r="I5" s="139">
        <v>2022</v>
      </c>
    </row>
    <row r="6" spans="1:20" ht="18.75" x14ac:dyDescent="0.3">
      <c r="A6" s="138"/>
      <c r="B6" s="157">
        <v>7.6877227300000003E-2</v>
      </c>
      <c r="C6" s="157">
        <v>0.52709638400000003</v>
      </c>
      <c r="D6" s="157">
        <v>0.71530442900000002</v>
      </c>
      <c r="E6" s="157">
        <v>0.74511310600000003</v>
      </c>
      <c r="F6" s="157">
        <v>0.81126327200000004</v>
      </c>
      <c r="G6" s="157">
        <v>0.92719859199999999</v>
      </c>
      <c r="H6" s="157">
        <v>0.83868217199999995</v>
      </c>
      <c r="I6" s="161">
        <v>1.0675373770000001</v>
      </c>
    </row>
    <row r="7" spans="1:20" ht="18.75" x14ac:dyDescent="0.3">
      <c r="A7" s="138" t="s">
        <v>31</v>
      </c>
      <c r="B7" s="157">
        <v>0.2471174495</v>
      </c>
      <c r="C7" s="157">
        <v>7.5939513099999995E-2</v>
      </c>
      <c r="D7" s="157">
        <v>2.6909399000000001E-2</v>
      </c>
      <c r="E7" s="157">
        <v>3.6101904300000001E-2</v>
      </c>
      <c r="F7" s="157">
        <v>5.8319413000000001E-2</v>
      </c>
      <c r="G7" s="157">
        <v>1.5790843799999999E-2</v>
      </c>
      <c r="H7" s="157">
        <v>3.6829407000000002E-2</v>
      </c>
      <c r="I7" s="161">
        <v>8.7597440999999995E-3</v>
      </c>
    </row>
    <row r="8" spans="1:20" ht="18.75" x14ac:dyDescent="0.3">
      <c r="A8" s="138"/>
      <c r="B8" s="157">
        <v>1.3358530299999999E-2</v>
      </c>
      <c r="C8" s="157">
        <v>0.46902032399999999</v>
      </c>
      <c r="D8" s="157">
        <v>0.30571271799999999</v>
      </c>
      <c r="E8" s="157">
        <v>0.16525557969999999</v>
      </c>
      <c r="F8" s="157">
        <v>0.110252928</v>
      </c>
      <c r="G8" s="157">
        <v>0.1209165576</v>
      </c>
      <c r="H8" s="157">
        <v>6.7103737900000002E-2</v>
      </c>
      <c r="I8" s="161">
        <v>1.3358530299999999E-2</v>
      </c>
    </row>
    <row r="9" spans="1:20" ht="18.75" x14ac:dyDescent="0.3">
      <c r="A9" s="138"/>
      <c r="B9" s="139">
        <v>2015</v>
      </c>
      <c r="C9" s="139">
        <v>2016</v>
      </c>
      <c r="D9" s="139">
        <v>2017</v>
      </c>
      <c r="E9" s="139">
        <v>2018</v>
      </c>
      <c r="F9" s="139">
        <v>2019</v>
      </c>
      <c r="G9" s="139">
        <v>2020</v>
      </c>
      <c r="H9" s="139">
        <v>2021</v>
      </c>
      <c r="I9" s="139">
        <v>2022</v>
      </c>
    </row>
    <row r="10" spans="1:20" ht="18.75" x14ac:dyDescent="0.3">
      <c r="A10" s="138"/>
      <c r="B10" s="157">
        <v>6.7822146200000002E-2</v>
      </c>
      <c r="C10" s="157">
        <v>0.54645090799999996</v>
      </c>
      <c r="D10" s="157">
        <v>0.66865265399999996</v>
      </c>
      <c r="E10" s="157">
        <v>0.78912423899999995</v>
      </c>
      <c r="F10" s="157">
        <v>0.89336157100000002</v>
      </c>
      <c r="G10" s="157">
        <v>0.92077324599999999</v>
      </c>
      <c r="H10" s="157">
        <v>0.86010311100000003</v>
      </c>
      <c r="I10" s="161">
        <v>1.0183959760000001</v>
      </c>
    </row>
    <row r="11" spans="1:20" ht="18.75" x14ac:dyDescent="0.3">
      <c r="A11" s="138" t="s">
        <v>32</v>
      </c>
      <c r="B11" s="157">
        <v>0.20055064049999999</v>
      </c>
      <c r="C11" s="157">
        <v>6.2632328900000006E-2</v>
      </c>
      <c r="D11" s="157">
        <v>2.7410298999999999E-2</v>
      </c>
      <c r="E11" s="157">
        <v>3.59018043E-2</v>
      </c>
      <c r="F11" s="157">
        <v>5.8319413000000001E-2</v>
      </c>
      <c r="G11" s="157">
        <v>1.5790843799999999E-2</v>
      </c>
      <c r="H11" s="157">
        <v>3.6829407000000002E-2</v>
      </c>
      <c r="I11" s="161">
        <v>8.7597440999999995E-3</v>
      </c>
    </row>
    <row r="12" spans="1:20" ht="18.75" x14ac:dyDescent="0.3">
      <c r="A12" s="138"/>
      <c r="B12" s="157">
        <v>0.69886712500000003</v>
      </c>
      <c r="C12" s="157">
        <v>0.38495832400000002</v>
      </c>
      <c r="D12" s="157">
        <v>0.250374718</v>
      </c>
      <c r="E12" s="157">
        <v>0.16025557970000001</v>
      </c>
      <c r="F12" s="157">
        <v>9.0252927999999996E-2</v>
      </c>
      <c r="G12" s="157">
        <v>0.11091655759999999</v>
      </c>
      <c r="H12" s="157">
        <v>5.1103737900000001E-2</v>
      </c>
      <c r="I12" s="161">
        <v>1.23585303E-2</v>
      </c>
    </row>
    <row r="13" spans="1:20" ht="18.75" x14ac:dyDescent="0.3">
      <c r="A13" s="138"/>
      <c r="B13" s="139">
        <v>2015</v>
      </c>
      <c r="C13" s="139">
        <v>2016</v>
      </c>
      <c r="D13" s="139">
        <v>2017</v>
      </c>
      <c r="E13" s="139">
        <v>2018</v>
      </c>
      <c r="F13" s="139">
        <v>2019</v>
      </c>
      <c r="G13" s="139">
        <v>2020</v>
      </c>
      <c r="H13" s="139">
        <v>2021</v>
      </c>
      <c r="I13" s="139">
        <v>2022</v>
      </c>
    </row>
    <row r="14" spans="1:20" ht="18.75" x14ac:dyDescent="0.3">
      <c r="A14" s="138"/>
      <c r="B14" s="157">
        <v>7.5656408199999997E-2</v>
      </c>
      <c r="C14" s="157">
        <v>0.52734506299999995</v>
      </c>
      <c r="D14" s="157">
        <v>0.74757964600000004</v>
      </c>
      <c r="E14" s="157">
        <v>0.93871046000000002</v>
      </c>
      <c r="F14" s="157">
        <v>0.87382343600000001</v>
      </c>
      <c r="G14" s="157">
        <v>0.84489839799999999</v>
      </c>
      <c r="H14" s="157">
        <v>0.93160615000000002</v>
      </c>
      <c r="I14" s="161">
        <v>0.99050126999999999</v>
      </c>
    </row>
    <row r="15" spans="1:20" ht="18.75" x14ac:dyDescent="0.3">
      <c r="A15" s="138" t="s">
        <v>33</v>
      </c>
      <c r="B15" s="157">
        <v>0.2471174495</v>
      </c>
      <c r="C15" s="157">
        <v>7.8939513099999997E-2</v>
      </c>
      <c r="D15" s="157">
        <v>2.4909398999999999E-2</v>
      </c>
      <c r="E15" s="157">
        <v>3.6101904300000001E-2</v>
      </c>
      <c r="F15" s="157">
        <v>5.8319413000000001E-2</v>
      </c>
      <c r="G15" s="157">
        <v>1.67908438E-2</v>
      </c>
      <c r="H15" s="157">
        <v>3.5829407000000001E-2</v>
      </c>
      <c r="I15" s="161">
        <v>9.7597441000000004E-3</v>
      </c>
    </row>
    <row r="16" spans="1:20" ht="18.75" x14ac:dyDescent="0.3">
      <c r="A16" s="138"/>
      <c r="B16" s="157">
        <v>0.76575383750000003</v>
      </c>
      <c r="C16" s="157">
        <v>0.47262036000000002</v>
      </c>
      <c r="D16" s="157">
        <v>0.250374718</v>
      </c>
      <c r="E16" s="157">
        <v>0.16025557970000001</v>
      </c>
      <c r="F16" s="157">
        <v>0.110252928</v>
      </c>
      <c r="G16" s="157">
        <v>0.1159165576</v>
      </c>
      <c r="H16" s="157">
        <v>6.51037379E-2</v>
      </c>
      <c r="I16" s="161">
        <v>1.43585303E-2</v>
      </c>
    </row>
    <row r="17" spans="1:9" ht="18.75" x14ac:dyDescent="0.3">
      <c r="A17" s="138"/>
      <c r="B17" s="139">
        <v>2015</v>
      </c>
      <c r="C17" s="139">
        <v>2016</v>
      </c>
      <c r="D17" s="139">
        <v>2017</v>
      </c>
      <c r="E17" s="139">
        <v>2018</v>
      </c>
      <c r="F17" s="139">
        <v>2019</v>
      </c>
      <c r="G17" s="139">
        <v>2020</v>
      </c>
      <c r="H17" s="139">
        <v>2021</v>
      </c>
      <c r="I17" s="139">
        <v>2022</v>
      </c>
    </row>
    <row r="18" spans="1:9" ht="18.75" x14ac:dyDescent="0.3">
      <c r="A18" s="138"/>
      <c r="B18" s="157">
        <v>8.3808265100000001E-2</v>
      </c>
      <c r="C18" s="157">
        <v>0.50419093699999995</v>
      </c>
      <c r="D18" s="157">
        <v>0.72982323100000002</v>
      </c>
      <c r="E18" s="157">
        <v>0.74157818099999995</v>
      </c>
      <c r="F18" s="157">
        <v>0.79452036400000003</v>
      </c>
      <c r="G18" s="157">
        <v>0.80017556499999998</v>
      </c>
      <c r="H18" s="157">
        <v>0.88203144</v>
      </c>
      <c r="I18" s="161">
        <v>1.0648726500000001</v>
      </c>
    </row>
    <row r="19" spans="1:9" ht="18.75" x14ac:dyDescent="0.3">
      <c r="A19" s="138" t="s">
        <v>35</v>
      </c>
      <c r="B19" s="157">
        <v>0.20055064049999999</v>
      </c>
      <c r="C19" s="157">
        <v>6.5963328900000007E-2</v>
      </c>
      <c r="D19" s="157">
        <v>2.6909399000000001E-2</v>
      </c>
      <c r="E19" s="157">
        <v>3.6101904300000001E-2</v>
      </c>
      <c r="F19" s="157">
        <v>5.8319413000000001E-2</v>
      </c>
      <c r="G19" s="157">
        <v>1.5790843799999999E-2</v>
      </c>
      <c r="H19" s="157">
        <v>3.6829407000000002E-2</v>
      </c>
      <c r="I19" s="161">
        <v>8.7597440999999995E-3</v>
      </c>
    </row>
    <row r="20" spans="1:9" ht="18.75" x14ac:dyDescent="0.3">
      <c r="A20" s="138"/>
      <c r="B20" s="157">
        <v>0.62898041250000003</v>
      </c>
      <c r="C20" s="157">
        <v>0.413282396</v>
      </c>
      <c r="D20" s="157">
        <v>0.30571271799999999</v>
      </c>
      <c r="E20" s="157">
        <v>0.16525557969999999</v>
      </c>
      <c r="F20" s="157">
        <v>0.110252928</v>
      </c>
      <c r="G20" s="157">
        <v>0.1209165576</v>
      </c>
      <c r="H20" s="157">
        <v>6.7103737900000002E-2</v>
      </c>
      <c r="I20" s="161">
        <v>1.3358530299999999E-2</v>
      </c>
    </row>
    <row r="21" spans="1:9" ht="18.75" x14ac:dyDescent="0.3">
      <c r="A21" s="138"/>
      <c r="B21" s="139">
        <v>2015</v>
      </c>
      <c r="C21" s="139">
        <v>2016</v>
      </c>
      <c r="D21" s="139">
        <v>2017</v>
      </c>
      <c r="E21" s="139">
        <v>2018</v>
      </c>
      <c r="F21" s="139">
        <v>2019</v>
      </c>
      <c r="G21" s="139">
        <v>2020</v>
      </c>
      <c r="H21" s="139">
        <v>2021</v>
      </c>
      <c r="I21" s="139">
        <v>2022</v>
      </c>
    </row>
    <row r="22" spans="1:9" ht="18.75" x14ac:dyDescent="0.3">
      <c r="A22" s="138"/>
      <c r="B22" s="157">
        <v>7.6146164700000005E-2</v>
      </c>
      <c r="C22" s="157">
        <v>0.505556212</v>
      </c>
      <c r="D22" s="157">
        <v>0.77189963399999995</v>
      </c>
      <c r="E22" s="157">
        <v>0.89828043800000001</v>
      </c>
      <c r="F22" s="157">
        <v>0.94226746400000005</v>
      </c>
      <c r="G22" s="157">
        <v>0.96644617399999999</v>
      </c>
      <c r="H22" s="157">
        <v>0.982301325</v>
      </c>
      <c r="I22" s="161">
        <v>1.0409872200000001</v>
      </c>
    </row>
    <row r="23" spans="1:9" ht="18.75" x14ac:dyDescent="0.3">
      <c r="A23" s="138" t="s">
        <v>34</v>
      </c>
      <c r="B23" s="157">
        <v>0.2471174495</v>
      </c>
      <c r="C23" s="157">
        <v>7.5939513099999995E-2</v>
      </c>
      <c r="D23" s="157">
        <v>2.6909399000000001E-2</v>
      </c>
      <c r="E23" s="157">
        <v>3.5401904300000002E-2</v>
      </c>
      <c r="F23" s="157">
        <v>5.8319413000000001E-2</v>
      </c>
      <c r="G23" s="157">
        <v>1.47908438E-2</v>
      </c>
      <c r="H23" s="157">
        <v>3.6829407000000002E-2</v>
      </c>
      <c r="I23" s="161">
        <v>8.7597440999999995E-3</v>
      </c>
    </row>
    <row r="24" spans="1:9" ht="18.75" x14ac:dyDescent="0.3">
      <c r="A24" s="138"/>
      <c r="B24" s="157">
        <v>0.76575383750000003</v>
      </c>
      <c r="C24" s="157">
        <v>0.46902032399999999</v>
      </c>
      <c r="D24" s="157">
        <v>0.28319413199999999</v>
      </c>
      <c r="E24" s="157">
        <v>0.1492555797</v>
      </c>
      <c r="F24" s="157">
        <v>0.10025292800000001</v>
      </c>
      <c r="G24" s="157">
        <v>9.5764816000000003E-2</v>
      </c>
      <c r="H24" s="158">
        <v>5.1103737900000001E-2</v>
      </c>
      <c r="I24" s="162">
        <v>9.3585303000000009E-3</v>
      </c>
    </row>
    <row r="25" spans="1:9" ht="18.75" x14ac:dyDescent="0.3">
      <c r="A25" s="138"/>
      <c r="B25" s="139">
        <v>2015</v>
      </c>
      <c r="C25" s="139">
        <v>2016</v>
      </c>
      <c r="D25" s="139">
        <v>2017</v>
      </c>
      <c r="E25" s="139">
        <v>2018</v>
      </c>
      <c r="F25" s="139">
        <v>2019</v>
      </c>
      <c r="G25" s="139">
        <v>2020</v>
      </c>
      <c r="H25" s="139">
        <v>2021</v>
      </c>
      <c r="I25" s="139">
        <v>2022</v>
      </c>
    </row>
    <row r="26" spans="1:9" ht="18.75" x14ac:dyDescent="0.3">
      <c r="A26" s="138"/>
      <c r="B26" s="157">
        <v>9.1630985200000001E-2</v>
      </c>
      <c r="C26" s="157">
        <v>0.49381973800000001</v>
      </c>
      <c r="D26" s="157">
        <v>0.65524318599999998</v>
      </c>
      <c r="E26" s="157">
        <v>0.80370652899999995</v>
      </c>
      <c r="F26" s="157">
        <v>0.75401985599999999</v>
      </c>
      <c r="G26" s="157">
        <v>0.97405821800000003</v>
      </c>
      <c r="H26" s="157">
        <v>0.81856012099999997</v>
      </c>
      <c r="I26" s="161">
        <v>0.92135372500000001</v>
      </c>
    </row>
    <row r="27" spans="1:9" ht="18.75" x14ac:dyDescent="0.3">
      <c r="A27" s="138" t="s">
        <v>36</v>
      </c>
      <c r="B27" s="157">
        <v>0.20055064049999999</v>
      </c>
      <c r="C27" s="157">
        <v>6.2963328900000004E-2</v>
      </c>
      <c r="D27" s="157">
        <v>2.6909399000000001E-2</v>
      </c>
      <c r="E27" s="157">
        <v>3.6101904300000001E-2</v>
      </c>
      <c r="F27" s="157">
        <v>5.8319413000000001E-2</v>
      </c>
      <c r="G27" s="157">
        <v>1.5790843799999999E-2</v>
      </c>
      <c r="H27" s="157">
        <v>3.6829407000000002E-2</v>
      </c>
      <c r="I27" s="161">
        <v>8.7597440999999995E-3</v>
      </c>
    </row>
    <row r="28" spans="1:9" ht="18.75" x14ac:dyDescent="0.3">
      <c r="A28" s="138"/>
      <c r="B28" s="157">
        <v>0.69886712500000003</v>
      </c>
      <c r="C28" s="157">
        <v>0.46902032399999999</v>
      </c>
      <c r="D28" s="157">
        <v>0.30571271799999999</v>
      </c>
      <c r="E28" s="157">
        <v>0.16525557969999999</v>
      </c>
      <c r="F28" s="157">
        <v>0.110252928</v>
      </c>
      <c r="G28" s="157">
        <v>0.1209165576</v>
      </c>
      <c r="H28" s="157">
        <v>6.7103737900000002E-2</v>
      </c>
      <c r="I28" s="161">
        <v>1.3358530299999999E-2</v>
      </c>
    </row>
    <row r="29" spans="1:9" ht="18.75" x14ac:dyDescent="0.3">
      <c r="A29" s="138"/>
      <c r="B29" s="139">
        <v>2015</v>
      </c>
      <c r="C29" s="139">
        <v>2016</v>
      </c>
      <c r="D29" s="139">
        <v>2017</v>
      </c>
      <c r="E29" s="139">
        <v>2018</v>
      </c>
      <c r="F29" s="139">
        <v>2019</v>
      </c>
      <c r="G29" s="139">
        <v>2020</v>
      </c>
      <c r="H29" s="139">
        <v>2021</v>
      </c>
      <c r="I29" s="139">
        <v>2022</v>
      </c>
    </row>
    <row r="30" spans="1:9" ht="18.75" x14ac:dyDescent="0.3">
      <c r="A30" s="138"/>
      <c r="B30" s="157">
        <v>8.6860710899999999E-2</v>
      </c>
      <c r="C30" s="157">
        <v>0.57450138900000003</v>
      </c>
      <c r="D30" s="157">
        <v>0.72981910999999999</v>
      </c>
      <c r="E30" s="157">
        <v>0.91418497899999995</v>
      </c>
      <c r="F30" s="157">
        <v>0.74825736499999995</v>
      </c>
      <c r="G30" s="157">
        <v>0.846177069</v>
      </c>
      <c r="H30" s="157">
        <v>0.93163546900000005</v>
      </c>
      <c r="I30" s="161">
        <v>1.0427699290000001</v>
      </c>
    </row>
    <row r="31" spans="1:9" ht="18.75" x14ac:dyDescent="0.3">
      <c r="A31" s="138" t="s">
        <v>37</v>
      </c>
      <c r="B31" s="157">
        <v>0.2471174495</v>
      </c>
      <c r="C31" s="157">
        <v>7.5939513099999995E-2</v>
      </c>
      <c r="D31" s="157">
        <v>2.8909398999999999E-2</v>
      </c>
      <c r="E31" s="157">
        <v>3.6101904300000001E-2</v>
      </c>
      <c r="F31" s="157">
        <v>5.8319413000000001E-2</v>
      </c>
      <c r="G31" s="157">
        <v>1.5790843799999999E-2</v>
      </c>
      <c r="H31" s="157">
        <v>3.6829407000000002E-2</v>
      </c>
      <c r="I31" s="161">
        <v>8.7597440999999995E-3</v>
      </c>
    </row>
    <row r="32" spans="1:9" ht="18.75" x14ac:dyDescent="0.3">
      <c r="A32" s="138"/>
      <c r="B32" s="157">
        <v>0.76575383750000003</v>
      </c>
      <c r="C32" s="157">
        <v>0.48195832399999999</v>
      </c>
      <c r="D32" s="157">
        <v>0.250374718</v>
      </c>
      <c r="E32" s="157">
        <v>0.16525557969999999</v>
      </c>
      <c r="F32" s="157">
        <v>0.110252928</v>
      </c>
      <c r="G32" s="157">
        <v>0.1209165576</v>
      </c>
      <c r="H32" s="157">
        <v>6.7103737900000002E-2</v>
      </c>
      <c r="I32" s="161">
        <v>1.3358530299999999E-2</v>
      </c>
    </row>
    <row r="40" spans="1:9" x14ac:dyDescent="0.25">
      <c r="A40" s="137"/>
      <c r="B40" s="139">
        <v>2015</v>
      </c>
      <c r="C40" s="139">
        <v>2016</v>
      </c>
      <c r="D40" s="139">
        <v>2017</v>
      </c>
      <c r="E40" s="139">
        <v>2018</v>
      </c>
      <c r="F40" s="139">
        <v>2019</v>
      </c>
      <c r="G40" s="139">
        <v>2020</v>
      </c>
      <c r="H40" s="139">
        <v>2021</v>
      </c>
      <c r="I40" s="139">
        <v>2022</v>
      </c>
    </row>
    <row r="41" spans="1:9" ht="18.75" x14ac:dyDescent="0.3">
      <c r="A41" s="138"/>
      <c r="B41" s="157">
        <f>ABS(B2-M2)</f>
        <v>4.66418003198249E-3</v>
      </c>
      <c r="C41" s="157">
        <f t="shared" ref="C41:I41" si="0">ABS(C2-N2)</f>
        <v>5.6458548378591211E-3</v>
      </c>
      <c r="D41" s="157">
        <f t="shared" si="0"/>
        <v>4.4602282317787845E-2</v>
      </c>
      <c r="E41" s="157">
        <f t="shared" si="0"/>
        <v>4.314898132012368E-2</v>
      </c>
      <c r="F41" s="157">
        <f t="shared" si="0"/>
        <v>4.9979692156316147E-2</v>
      </c>
      <c r="G41" s="157">
        <f t="shared" si="0"/>
        <v>2.1632575509523244E-2</v>
      </c>
      <c r="H41" s="157">
        <f t="shared" si="0"/>
        <v>3.8412218210859717E-2</v>
      </c>
      <c r="I41" s="157">
        <f t="shared" si="0"/>
        <v>6.0144673176937169E-2</v>
      </c>
    </row>
    <row r="42" spans="1:9" ht="18.75" x14ac:dyDescent="0.3">
      <c r="A42" s="138" t="s">
        <v>30</v>
      </c>
      <c r="B42" s="157">
        <f t="shared" ref="B42:B43" si="1">ABS(B3-M3)</f>
        <v>2.2283404313264088E-2</v>
      </c>
      <c r="C42" s="157">
        <f t="shared" ref="C42:C43" si="2">ABS(C3-N3)</f>
        <v>6.9035918046481959E-3</v>
      </c>
      <c r="D42" s="157">
        <f t="shared" ref="D42:D43" si="3">ABS(D3-O3)</f>
        <v>2.4454908851732071E-3</v>
      </c>
      <c r="E42" s="157">
        <f t="shared" ref="E42:E43" si="4">ABS(E3-P3)</f>
        <v>3.2819909434214714E-3</v>
      </c>
      <c r="F42" s="157">
        <f t="shared" ref="F42:F43" si="5">ABS(F3-Q3)</f>
        <v>5.3017651091257362E-3</v>
      </c>
      <c r="G42" s="157">
        <f t="shared" ref="G42:G43" si="6">ABS(G3-R3)</f>
        <v>1.7545382274274483E-3</v>
      </c>
      <c r="H42" s="157">
        <f t="shared" ref="H42:H43" si="7">ABS(H3-S3)</f>
        <v>3.3481278895521674E-3</v>
      </c>
      <c r="I42" s="157">
        <f t="shared" ref="I42:I43" si="8">ABS(I3-T3)</f>
        <v>9.7330483909776819E-4</v>
      </c>
    </row>
    <row r="43" spans="1:9" ht="18.75" x14ac:dyDescent="0.3">
      <c r="A43" s="138"/>
      <c r="B43" s="157">
        <f t="shared" si="1"/>
        <v>6.988671271871838E-2</v>
      </c>
      <c r="C43" s="157">
        <f t="shared" si="2"/>
        <v>4.2399964133210954E-2</v>
      </c>
      <c r="D43" s="157">
        <f t="shared" si="3"/>
        <v>2.7518586432614567E-2</v>
      </c>
      <c r="E43" s="157">
        <f t="shared" si="4"/>
        <v>1.9416046736454834E-2</v>
      </c>
      <c r="F43" s="157">
        <f t="shared" si="5"/>
        <v>9.4096740471904389E-3</v>
      </c>
      <c r="G43" s="157">
        <f t="shared" si="6"/>
        <v>1.5151741136950739E-2</v>
      </c>
      <c r="H43" s="157">
        <f t="shared" si="7"/>
        <v>1.0321806799588093E-2</v>
      </c>
      <c r="I43" s="157">
        <f t="shared" si="8"/>
        <v>1.8490520621606953E-3</v>
      </c>
    </row>
    <row r="44" spans="1:9" ht="18.75" x14ac:dyDescent="0.3">
      <c r="A44" s="138"/>
      <c r="B44" s="139">
        <v>2015</v>
      </c>
      <c r="C44" s="139">
        <v>2016</v>
      </c>
      <c r="D44" s="139">
        <v>2017</v>
      </c>
      <c r="E44" s="139">
        <v>2018</v>
      </c>
      <c r="F44" s="139">
        <v>2019</v>
      </c>
      <c r="G44" s="139">
        <v>2020</v>
      </c>
      <c r="H44" s="139">
        <v>2021</v>
      </c>
      <c r="I44" s="139">
        <v>2022</v>
      </c>
    </row>
    <row r="45" spans="1:9" ht="18.75" x14ac:dyDescent="0.3">
      <c r="A45" s="138"/>
      <c r="B45" s="157">
        <f>ABS(B6-M2)</f>
        <v>1.4216026680175103E-3</v>
      </c>
      <c r="C45" s="157">
        <f t="shared" ref="C45:I45" si="9">ABS(C6-N2)</f>
        <v>2.2752665162140917E-2</v>
      </c>
      <c r="D45" s="157">
        <f t="shared" si="9"/>
        <v>1.7962468682212185E-2</v>
      </c>
      <c r="E45" s="157">
        <f t="shared" si="9"/>
        <v>7.6227447679876326E-2</v>
      </c>
      <c r="F45" s="157">
        <f t="shared" si="9"/>
        <v>3.4875826156316125E-2</v>
      </c>
      <c r="G45" s="157">
        <f t="shared" si="9"/>
        <v>5.050879049047674E-2</v>
      </c>
      <c r="H45" s="157">
        <f t="shared" si="9"/>
        <v>7.1054617789140351E-2</v>
      </c>
      <c r="I45" s="157">
        <f>ABS(I6-T2)</f>
        <v>8.8779904176937152E-2</v>
      </c>
    </row>
    <row r="46" spans="1:9" ht="18.75" x14ac:dyDescent="0.3">
      <c r="A46" s="138" t="s">
        <v>31</v>
      </c>
      <c r="B46" s="157">
        <f t="shared" ref="B46:B47" si="10">ABS(B7-M3)</f>
        <v>2.4283404686735927E-2</v>
      </c>
      <c r="C46" s="157">
        <f t="shared" ref="C46:C47" si="11">ABS(C7-N3)</f>
        <v>6.9035918046481959E-3</v>
      </c>
      <c r="D46" s="157">
        <f t="shared" ref="D46:D47" si="12">ABS(D7-O3)</f>
        <v>2.4454908851732071E-3</v>
      </c>
      <c r="E46" s="157">
        <f t="shared" ref="E46:E47" si="13">ABS(E7-P3)</f>
        <v>3.2819909434214714E-3</v>
      </c>
      <c r="F46" s="157">
        <f t="shared" ref="F46:F47" si="14">ABS(F7-Q3)</f>
        <v>5.3017651091257362E-3</v>
      </c>
      <c r="G46" s="157">
        <f t="shared" ref="G46:G47" si="15">ABS(G7-R3)</f>
        <v>1.7545382274274483E-3</v>
      </c>
      <c r="H46" s="157">
        <f t="shared" ref="H46:H47" si="16">ABS(H7-S3)</f>
        <v>3.3481278895521674E-3</v>
      </c>
      <c r="I46" s="157">
        <f t="shared" ref="I46:I47" si="17">ABS(I7-T3)</f>
        <v>9.7330483909776819E-4</v>
      </c>
    </row>
    <row r="47" spans="1:9" ht="18.75" x14ac:dyDescent="0.3">
      <c r="A47" s="138"/>
      <c r="B47" s="157">
        <f t="shared" si="10"/>
        <v>0.68550859491871841</v>
      </c>
      <c r="C47" s="157">
        <f t="shared" si="11"/>
        <v>4.2399964133210954E-2</v>
      </c>
      <c r="D47" s="157">
        <f t="shared" si="12"/>
        <v>2.7518586432614567E-2</v>
      </c>
      <c r="E47" s="157">
        <f t="shared" si="13"/>
        <v>1.9416046736454834E-2</v>
      </c>
      <c r="F47" s="157">
        <f t="shared" si="14"/>
        <v>9.4096740471904389E-3</v>
      </c>
      <c r="G47" s="157">
        <f t="shared" si="15"/>
        <v>1.5151741136950739E-2</v>
      </c>
      <c r="H47" s="157">
        <f t="shared" si="16"/>
        <v>1.0321806799588093E-2</v>
      </c>
      <c r="I47" s="157">
        <f t="shared" si="17"/>
        <v>1.8490520621606953E-3</v>
      </c>
    </row>
    <row r="48" spans="1:9" ht="18.75" x14ac:dyDescent="0.3">
      <c r="A48" s="138"/>
      <c r="B48" s="139">
        <v>2015</v>
      </c>
      <c r="C48" s="139">
        <v>2016</v>
      </c>
      <c r="D48" s="139">
        <v>2017</v>
      </c>
      <c r="E48" s="139">
        <v>2018</v>
      </c>
      <c r="F48" s="139">
        <v>2019</v>
      </c>
      <c r="G48" s="139">
        <v>2020</v>
      </c>
      <c r="H48" s="139">
        <v>2021</v>
      </c>
      <c r="I48" s="139">
        <v>2022</v>
      </c>
    </row>
    <row r="49" spans="1:9" ht="18.75" x14ac:dyDescent="0.3">
      <c r="A49" s="138"/>
      <c r="B49" s="157">
        <f>ABS(M2-B10)</f>
        <v>1.0476683768017511E-2</v>
      </c>
      <c r="C49" s="157">
        <f t="shared" ref="C49:H49" si="18">ABS(N2-C10)</f>
        <v>4.2107189162140846E-2</v>
      </c>
      <c r="D49" s="157">
        <f t="shared" si="18"/>
        <v>2.8689306317787877E-2</v>
      </c>
      <c r="E49" s="157">
        <f t="shared" si="18"/>
        <v>3.2216314679876401E-2</v>
      </c>
      <c r="F49" s="157">
        <f t="shared" si="18"/>
        <v>4.722247284368386E-2</v>
      </c>
      <c r="G49" s="157">
        <f t="shared" si="18"/>
        <v>4.4083444490476742E-2</v>
      </c>
      <c r="H49" s="157">
        <f t="shared" si="18"/>
        <v>4.9633678789140268E-2</v>
      </c>
      <c r="I49" s="157">
        <f>ABS(T2-I10)</f>
        <v>3.9638503176937179E-2</v>
      </c>
    </row>
    <row r="50" spans="1:9" ht="18.75" x14ac:dyDescent="0.3">
      <c r="A50" s="138" t="s">
        <v>32</v>
      </c>
      <c r="B50" s="157">
        <f t="shared" ref="B50:B51" si="19">ABS(M3-B11)</f>
        <v>2.2283404313264088E-2</v>
      </c>
      <c r="C50" s="157">
        <f t="shared" ref="C50:C51" si="20">ABS(N3-C11)</f>
        <v>6.4035923953517926E-3</v>
      </c>
      <c r="D50" s="157">
        <f t="shared" ref="D50:D51" si="21">ABS(O3-D11)</f>
        <v>2.9463908851732057E-3</v>
      </c>
      <c r="E50" s="157">
        <f t="shared" ref="E50:E51" si="22">ABS(P3-E11)</f>
        <v>3.0818909434214697E-3</v>
      </c>
      <c r="F50" s="157">
        <f t="shared" ref="F50:F51" si="23">ABS(Q3-F11)</f>
        <v>5.3017651091257362E-3</v>
      </c>
      <c r="G50" s="157">
        <f t="shared" ref="G50:G51" si="24">ABS(R3-G11)</f>
        <v>1.7545382274274483E-3</v>
      </c>
      <c r="H50" s="157">
        <f t="shared" ref="H50:I51" si="25">ABS(S3-H11)</f>
        <v>3.3481278895521674E-3</v>
      </c>
      <c r="I50" s="157">
        <f t="shared" si="25"/>
        <v>9.7330483909776819E-4</v>
      </c>
    </row>
    <row r="51" spans="1:9" ht="18.75" x14ac:dyDescent="0.3">
      <c r="A51" s="138"/>
      <c r="B51" s="157">
        <f t="shared" si="19"/>
        <v>2.1871837674325434E-10</v>
      </c>
      <c r="C51" s="157">
        <f t="shared" si="20"/>
        <v>4.1662035866789016E-2</v>
      </c>
      <c r="D51" s="157">
        <f t="shared" si="21"/>
        <v>2.7819413567385431E-2</v>
      </c>
      <c r="E51" s="157">
        <f t="shared" si="22"/>
        <v>1.4416046736454857E-2</v>
      </c>
      <c r="F51" s="157">
        <f t="shared" si="23"/>
        <v>1.0590325952809565E-2</v>
      </c>
      <c r="G51" s="157">
        <f t="shared" si="24"/>
        <v>5.1517411369507299E-3</v>
      </c>
      <c r="H51" s="157">
        <f t="shared" si="25"/>
        <v>5.6781932004119073E-3</v>
      </c>
      <c r="I51" s="157">
        <f t="shared" ref="I51" si="26">ABS(T4-I12)</f>
        <v>8.4905206216069617E-4</v>
      </c>
    </row>
    <row r="52" spans="1:9" ht="18.75" x14ac:dyDescent="0.3">
      <c r="A52" s="138"/>
      <c r="B52" s="139">
        <v>2015</v>
      </c>
      <c r="C52" s="139">
        <v>2016</v>
      </c>
      <c r="D52" s="139">
        <v>2017</v>
      </c>
      <c r="E52" s="139">
        <v>2018</v>
      </c>
      <c r="F52" s="139">
        <v>2019</v>
      </c>
      <c r="G52" s="139">
        <v>2020</v>
      </c>
      <c r="H52" s="139">
        <v>2021</v>
      </c>
      <c r="I52" s="139">
        <v>2022</v>
      </c>
    </row>
    <row r="53" spans="1:9" ht="18.75" x14ac:dyDescent="0.3">
      <c r="A53" s="138"/>
      <c r="B53" s="157">
        <f>ABS(M2-B14)</f>
        <v>2.6424217680175166E-3</v>
      </c>
      <c r="C53" s="157">
        <f t="shared" ref="C53:I53" si="27">ABS(N2-C14)</f>
        <v>2.3001344162140835E-2</v>
      </c>
      <c r="D53" s="157">
        <f t="shared" si="27"/>
        <v>5.0237685682212208E-2</v>
      </c>
      <c r="E53" s="157">
        <f t="shared" si="27"/>
        <v>0.11736990632012367</v>
      </c>
      <c r="F53" s="157">
        <f t="shared" si="27"/>
        <v>2.7684337843683848E-2</v>
      </c>
      <c r="G53" s="157">
        <f t="shared" si="27"/>
        <v>3.1791403509523253E-2</v>
      </c>
      <c r="H53" s="157">
        <f t="shared" si="27"/>
        <v>2.1869360210859723E-2</v>
      </c>
      <c r="I53" s="157">
        <f t="shared" si="27"/>
        <v>1.1743797176937076E-2</v>
      </c>
    </row>
    <row r="54" spans="1:9" ht="18.75" x14ac:dyDescent="0.3">
      <c r="A54" s="138" t="s">
        <v>33</v>
      </c>
      <c r="B54" s="157">
        <f t="shared" ref="B54:B55" si="28">ABS(M3-B15)</f>
        <v>2.4283404686735927E-2</v>
      </c>
      <c r="C54" s="157">
        <f t="shared" ref="C54:C55" si="29">ABS(N3-C15)</f>
        <v>9.9035918046481985E-3</v>
      </c>
      <c r="D54" s="157">
        <f t="shared" ref="D54:D55" si="30">ABS(O3-D15)</f>
        <v>4.4549088517320534E-4</v>
      </c>
      <c r="E54" s="157">
        <f t="shared" ref="E54:E55" si="31">ABS(P3-E15)</f>
        <v>3.2819909434214714E-3</v>
      </c>
      <c r="F54" s="157">
        <f t="shared" ref="F54:F55" si="32">ABS(Q3-F15)</f>
        <v>5.3017651091257362E-3</v>
      </c>
      <c r="G54" s="157">
        <f t="shared" ref="G54:G55" si="33">ABS(R3-G15)</f>
        <v>7.5453822742744744E-4</v>
      </c>
      <c r="H54" s="157">
        <f t="shared" ref="H54:H55" si="34">ABS(S3-H15)</f>
        <v>2.3481278895521665E-3</v>
      </c>
      <c r="I54" s="157">
        <f t="shared" ref="I54:I55" si="35">ABS(T3-I15)</f>
        <v>2.6695160902232701E-5</v>
      </c>
    </row>
    <row r="55" spans="1:9" ht="18.75" x14ac:dyDescent="0.3">
      <c r="A55" s="138"/>
      <c r="B55" s="157">
        <f t="shared" si="28"/>
        <v>6.6886712281281624E-2</v>
      </c>
      <c r="C55" s="157">
        <f t="shared" si="29"/>
        <v>4.6000000133210983E-2</v>
      </c>
      <c r="D55" s="157">
        <f t="shared" si="30"/>
        <v>2.7819413567385431E-2</v>
      </c>
      <c r="E55" s="157">
        <f t="shared" si="31"/>
        <v>1.4416046736454857E-2</v>
      </c>
      <c r="F55" s="157">
        <f t="shared" si="32"/>
        <v>9.4096740471904389E-3</v>
      </c>
      <c r="G55" s="157">
        <f t="shared" si="33"/>
        <v>1.0151741136950734E-2</v>
      </c>
      <c r="H55" s="157">
        <f t="shared" si="34"/>
        <v>8.3218067995880912E-3</v>
      </c>
      <c r="I55" s="157">
        <f t="shared" si="35"/>
        <v>2.8490520621606962E-3</v>
      </c>
    </row>
    <row r="56" spans="1:9" ht="18.75" x14ac:dyDescent="0.3">
      <c r="A56" s="138"/>
      <c r="B56" s="139">
        <v>2015</v>
      </c>
      <c r="C56" s="139">
        <v>2016</v>
      </c>
      <c r="D56" s="139">
        <v>2017</v>
      </c>
      <c r="E56" s="139">
        <v>2018</v>
      </c>
      <c r="F56" s="139">
        <v>2019</v>
      </c>
      <c r="G56" s="139">
        <v>2020</v>
      </c>
      <c r="H56" s="139">
        <v>2021</v>
      </c>
      <c r="I56" s="139">
        <v>2022</v>
      </c>
    </row>
    <row r="57" spans="1:9" ht="18.75" x14ac:dyDescent="0.3">
      <c r="A57" s="138"/>
      <c r="B57" s="157">
        <f>ABS(B18-M2)</f>
        <v>5.5094351319824875E-3</v>
      </c>
      <c r="C57" s="157">
        <f t="shared" ref="C57:I57" si="36">ABS(C18-N2)</f>
        <v>1.5278183785916166E-4</v>
      </c>
      <c r="D57" s="157">
        <f t="shared" si="36"/>
        <v>3.2481270682212182E-2</v>
      </c>
      <c r="E57" s="157">
        <f t="shared" si="36"/>
        <v>7.9762372679876403E-2</v>
      </c>
      <c r="F57" s="157">
        <f t="shared" si="36"/>
        <v>5.1618734156316126E-2</v>
      </c>
      <c r="G57" s="157">
        <f t="shared" si="36"/>
        <v>7.651423650952327E-2</v>
      </c>
      <c r="H57" s="157">
        <f t="shared" si="36"/>
        <v>2.7705349789140299E-2</v>
      </c>
      <c r="I57" s="157">
        <f t="shared" si="36"/>
        <v>8.6115177176937174E-2</v>
      </c>
    </row>
    <row r="58" spans="1:9" ht="18.75" x14ac:dyDescent="0.3">
      <c r="A58" s="138" t="s">
        <v>35</v>
      </c>
      <c r="B58" s="157">
        <f t="shared" ref="B58:B59" si="37">ABS(B19-M3)</f>
        <v>2.2283404313264088E-2</v>
      </c>
      <c r="C58" s="157">
        <f t="shared" ref="C58:C59" si="38">ABS(C19-N3)</f>
        <v>3.072592395351792E-3</v>
      </c>
      <c r="D58" s="157">
        <f t="shared" ref="D58:D59" si="39">ABS(D19-O3)</f>
        <v>2.4454908851732071E-3</v>
      </c>
      <c r="E58" s="157">
        <f t="shared" ref="E58:E59" si="40">ABS(E19-P3)</f>
        <v>3.2819909434214714E-3</v>
      </c>
      <c r="F58" s="157">
        <f t="shared" ref="F58:F59" si="41">ABS(F19-Q3)</f>
        <v>5.3017651091257362E-3</v>
      </c>
      <c r="G58" s="157">
        <f t="shared" ref="G58:G59" si="42">ABS(G19-R3)</f>
        <v>1.7545382274274483E-3</v>
      </c>
      <c r="H58" s="157">
        <f t="shared" ref="H58:H59" si="43">ABS(H19-S3)</f>
        <v>3.3481278895521674E-3</v>
      </c>
      <c r="I58" s="157">
        <f t="shared" ref="I58:I59" si="44">ABS(I19-T3)</f>
        <v>9.7330483909776819E-4</v>
      </c>
    </row>
    <row r="59" spans="1:9" ht="18.75" x14ac:dyDescent="0.3">
      <c r="A59" s="138"/>
      <c r="B59" s="157">
        <f t="shared" si="37"/>
        <v>6.988671271871838E-2</v>
      </c>
      <c r="C59" s="157">
        <f t="shared" si="38"/>
        <v>1.3337963866789038E-2</v>
      </c>
      <c r="D59" s="157">
        <f t="shared" si="39"/>
        <v>2.7518586432614567E-2</v>
      </c>
      <c r="E59" s="157">
        <f t="shared" si="40"/>
        <v>1.9416046736454834E-2</v>
      </c>
      <c r="F59" s="157">
        <f t="shared" si="41"/>
        <v>9.4096740471904389E-3</v>
      </c>
      <c r="G59" s="157">
        <f t="shared" si="42"/>
        <v>1.5151741136950739E-2</v>
      </c>
      <c r="H59" s="157">
        <f t="shared" si="43"/>
        <v>1.0321806799588093E-2</v>
      </c>
      <c r="I59" s="157">
        <f t="shared" si="44"/>
        <v>1.8490520621606953E-3</v>
      </c>
    </row>
    <row r="60" spans="1:9" ht="18.75" x14ac:dyDescent="0.3">
      <c r="A60" s="138"/>
      <c r="B60" s="139">
        <v>2015</v>
      </c>
      <c r="C60" s="139">
        <v>2016</v>
      </c>
      <c r="D60" s="139">
        <v>2017</v>
      </c>
      <c r="E60" s="139">
        <v>2018</v>
      </c>
      <c r="F60" s="139">
        <v>2019</v>
      </c>
      <c r="G60" s="139">
        <v>2020</v>
      </c>
      <c r="H60" s="139">
        <v>2021</v>
      </c>
      <c r="I60" s="139">
        <v>2022</v>
      </c>
    </row>
    <row r="61" spans="1:9" ht="18.75" x14ac:dyDescent="0.3">
      <c r="A61" s="138"/>
      <c r="B61" s="157">
        <f>ABS(B22-M2)</f>
        <v>2.152665268017509E-3</v>
      </c>
      <c r="C61" s="157">
        <f t="shared" ref="C61:I61" si="45">ABS(C22-N2)</f>
        <v>1.212493162140893E-3</v>
      </c>
      <c r="D61" s="157">
        <f t="shared" si="45"/>
        <v>7.4557673682212111E-2</v>
      </c>
      <c r="E61" s="157">
        <f t="shared" si="45"/>
        <v>7.6939884320123664E-2</v>
      </c>
      <c r="F61" s="157">
        <f t="shared" si="45"/>
        <v>9.6128365843683894E-2</v>
      </c>
      <c r="G61" s="157">
        <f t="shared" si="45"/>
        <v>8.9756372490476743E-2</v>
      </c>
      <c r="H61" s="157">
        <f t="shared" si="45"/>
        <v>7.2564535210859704E-2</v>
      </c>
      <c r="I61" s="157">
        <f t="shared" si="45"/>
        <v>6.2229747176937189E-2</v>
      </c>
    </row>
    <row r="62" spans="1:9" ht="18.75" x14ac:dyDescent="0.3">
      <c r="A62" s="138" t="s">
        <v>34</v>
      </c>
      <c r="B62" s="157">
        <f t="shared" ref="B62:B63" si="46">ABS(B23-M3)</f>
        <v>2.4283404686735927E-2</v>
      </c>
      <c r="C62" s="157">
        <f t="shared" ref="C62:C63" si="47">ABS(C23-N3)</f>
        <v>6.9035918046481959E-3</v>
      </c>
      <c r="D62" s="157">
        <f t="shared" ref="D62:D63" si="48">ABS(D23-O3)</f>
        <v>2.4454908851732071E-3</v>
      </c>
      <c r="E62" s="157">
        <f t="shared" ref="E62:E63" si="49">ABS(E23-P3)</f>
        <v>2.5819909434214722E-3</v>
      </c>
      <c r="F62" s="157">
        <f t="shared" ref="F62:F63" si="50">ABS(F23-Q3)</f>
        <v>5.3017651091257362E-3</v>
      </c>
      <c r="G62" s="157">
        <f t="shared" ref="G62:G63" si="51">ABS(G23-R3)</f>
        <v>2.7545382274274475E-3</v>
      </c>
      <c r="H62" s="157">
        <f t="shared" ref="H62:H63" si="52">ABS(H23-S3)</f>
        <v>3.3481278895521674E-3</v>
      </c>
      <c r="I62" s="157">
        <f t="shared" ref="I62:I63" si="53">ABS(I23-T3)</f>
        <v>9.7330483909776819E-4</v>
      </c>
    </row>
    <row r="63" spans="1:9" ht="18.75" x14ac:dyDescent="0.3">
      <c r="A63" s="138"/>
      <c r="B63" s="157">
        <f t="shared" si="46"/>
        <v>6.6886712281281624E-2</v>
      </c>
      <c r="C63" s="157">
        <f t="shared" si="47"/>
        <v>4.2399964133210954E-2</v>
      </c>
      <c r="D63" s="157">
        <f t="shared" si="48"/>
        <v>5.0000004326145597E-3</v>
      </c>
      <c r="E63" s="157">
        <f t="shared" si="49"/>
        <v>3.4160467364548475E-3</v>
      </c>
      <c r="F63" s="157">
        <f t="shared" si="50"/>
        <v>5.9032595280955613E-4</v>
      </c>
      <c r="G63" s="157">
        <f t="shared" si="51"/>
        <v>1.0000000463049261E-2</v>
      </c>
      <c r="H63" s="157">
        <f t="shared" si="52"/>
        <v>5.6781932004119073E-3</v>
      </c>
      <c r="I63" s="157">
        <f t="shared" si="53"/>
        <v>2.150947937839303E-3</v>
      </c>
    </row>
    <row r="64" spans="1:9" ht="18.75" x14ac:dyDescent="0.3">
      <c r="A64" s="138"/>
      <c r="B64" s="139">
        <v>2015</v>
      </c>
      <c r="C64" s="139">
        <v>2016</v>
      </c>
      <c r="D64" s="139">
        <v>2017</v>
      </c>
      <c r="E64" s="139">
        <v>2018</v>
      </c>
      <c r="F64" s="139">
        <v>2019</v>
      </c>
      <c r="G64" s="139">
        <v>2020</v>
      </c>
      <c r="H64" s="139">
        <v>2021</v>
      </c>
      <c r="I64" s="139">
        <v>2022</v>
      </c>
    </row>
    <row r="65" spans="1:9" ht="18.75" x14ac:dyDescent="0.3">
      <c r="A65" s="138"/>
      <c r="B65" s="157">
        <f>ABS(B26-M2)</f>
        <v>1.3332155231982487E-2</v>
      </c>
      <c r="C65" s="157">
        <f t="shared" ref="C65:I65" si="54">ABS(C26-N2)</f>
        <v>1.0523980837859104E-2</v>
      </c>
      <c r="D65" s="157">
        <f t="shared" si="54"/>
        <v>4.2098774317787857E-2</v>
      </c>
      <c r="E65" s="157">
        <f t="shared" si="54"/>
        <v>1.7634024679876403E-2</v>
      </c>
      <c r="F65" s="157">
        <f t="shared" si="54"/>
        <v>9.2119242156316172E-2</v>
      </c>
      <c r="G65" s="157">
        <f t="shared" si="54"/>
        <v>9.7368416490476783E-2</v>
      </c>
      <c r="H65" s="157">
        <f t="shared" si="54"/>
        <v>9.1176668789140325E-2</v>
      </c>
      <c r="I65" s="157">
        <f t="shared" si="54"/>
        <v>5.7403747823062901E-2</v>
      </c>
    </row>
    <row r="66" spans="1:9" ht="18.75" x14ac:dyDescent="0.3">
      <c r="A66" s="138" t="s">
        <v>36</v>
      </c>
      <c r="B66" s="157">
        <f t="shared" ref="B66:B67" si="55">ABS(B27-M3)</f>
        <v>2.2283404313264088E-2</v>
      </c>
      <c r="C66" s="157">
        <f t="shared" ref="C66:C67" si="56">ABS(C27-N3)</f>
        <v>6.0725923953517946E-3</v>
      </c>
      <c r="D66" s="157">
        <f t="shared" ref="D66:D67" si="57">ABS(D27-O3)</f>
        <v>2.4454908851732071E-3</v>
      </c>
      <c r="E66" s="157">
        <f t="shared" ref="E66:E67" si="58">ABS(E27-P3)</f>
        <v>3.2819909434214714E-3</v>
      </c>
      <c r="F66" s="157">
        <f t="shared" ref="F66:F67" si="59">ABS(F27-Q3)</f>
        <v>5.3017651091257362E-3</v>
      </c>
      <c r="G66" s="157">
        <f t="shared" ref="G66:G67" si="60">ABS(G27-R3)</f>
        <v>1.7545382274274483E-3</v>
      </c>
      <c r="H66" s="157">
        <f t="shared" ref="H66:H67" si="61">ABS(H27-S3)</f>
        <v>3.3481278895521674E-3</v>
      </c>
      <c r="I66" s="157">
        <f t="shared" ref="I66:I67" si="62">ABS(I27-T3)</f>
        <v>9.7330483909776819E-4</v>
      </c>
    </row>
    <row r="67" spans="1:9" ht="18.75" x14ac:dyDescent="0.3">
      <c r="A67" s="138"/>
      <c r="B67" s="157">
        <f t="shared" si="55"/>
        <v>2.1871837674325434E-10</v>
      </c>
      <c r="C67" s="157">
        <f t="shared" si="56"/>
        <v>4.2399964133210954E-2</v>
      </c>
      <c r="D67" s="157">
        <f t="shared" si="57"/>
        <v>2.7518586432614567E-2</v>
      </c>
      <c r="E67" s="157">
        <f t="shared" si="58"/>
        <v>1.9416046736454834E-2</v>
      </c>
      <c r="F67" s="157">
        <f t="shared" si="59"/>
        <v>9.4096740471904389E-3</v>
      </c>
      <c r="G67" s="157">
        <f t="shared" si="60"/>
        <v>1.5151741136950739E-2</v>
      </c>
      <c r="H67" s="157">
        <f t="shared" si="61"/>
        <v>1.0321806799588093E-2</v>
      </c>
      <c r="I67" s="157">
        <f t="shared" si="62"/>
        <v>1.8490520621606953E-3</v>
      </c>
    </row>
    <row r="68" spans="1:9" ht="18.75" x14ac:dyDescent="0.3">
      <c r="A68" s="138"/>
      <c r="B68" s="139">
        <v>2015</v>
      </c>
      <c r="C68" s="139">
        <v>2016</v>
      </c>
      <c r="D68" s="139">
        <v>2017</v>
      </c>
      <c r="E68" s="139">
        <v>2018</v>
      </c>
      <c r="F68" s="139">
        <v>2019</v>
      </c>
      <c r="G68" s="139">
        <v>2020</v>
      </c>
      <c r="H68" s="139">
        <v>2021</v>
      </c>
      <c r="I68" s="139">
        <v>2022</v>
      </c>
    </row>
    <row r="69" spans="1:9" ht="18.75" x14ac:dyDescent="0.3">
      <c r="A69" s="138"/>
      <c r="B69" s="157">
        <f>ABS(B30-M2)</f>
        <v>8.5618809319824851E-3</v>
      </c>
      <c r="C69" s="157">
        <f t="shared" ref="C69:I69" si="63">ABS(C30-N2)</f>
        <v>7.0157670162140917E-2</v>
      </c>
      <c r="D69" s="157">
        <f t="shared" si="63"/>
        <v>3.2477149682212159E-2</v>
      </c>
      <c r="E69" s="157">
        <f t="shared" si="63"/>
        <v>9.2844425320123602E-2</v>
      </c>
      <c r="F69" s="157">
        <f t="shared" si="63"/>
        <v>9.7881733156316209E-2</v>
      </c>
      <c r="G69" s="157">
        <f t="shared" si="63"/>
        <v>3.0512732509523244E-2</v>
      </c>
      <c r="H69" s="157">
        <f t="shared" si="63"/>
        <v>2.1898679210859751E-2</v>
      </c>
      <c r="I69" s="157">
        <f t="shared" si="63"/>
        <v>6.4012456176937182E-2</v>
      </c>
    </row>
    <row r="70" spans="1:9" ht="18.75" x14ac:dyDescent="0.3">
      <c r="A70" s="138" t="s">
        <v>37</v>
      </c>
      <c r="B70" s="157">
        <f t="shared" ref="B70:B71" si="64">ABS(B31-M3)</f>
        <v>2.4283404686735927E-2</v>
      </c>
      <c r="C70" s="157">
        <f t="shared" ref="C70:C71" si="65">ABS(C31-N3)</f>
        <v>6.9035918046481959E-3</v>
      </c>
      <c r="D70" s="157">
        <f t="shared" ref="D70:D71" si="66">ABS(D31-O3)</f>
        <v>4.4454908851732054E-3</v>
      </c>
      <c r="E70" s="157">
        <f t="shared" ref="E70:E71" si="67">ABS(E31-P3)</f>
        <v>3.2819909434214714E-3</v>
      </c>
      <c r="F70" s="157">
        <f t="shared" ref="F70:F71" si="68">ABS(F31-Q3)</f>
        <v>5.3017651091257362E-3</v>
      </c>
      <c r="G70" s="157">
        <f t="shared" ref="G70:G71" si="69">ABS(G31-R3)</f>
        <v>1.7545382274274483E-3</v>
      </c>
      <c r="H70" s="157">
        <f t="shared" ref="H70:H71" si="70">ABS(H31-S3)</f>
        <v>3.3481278895521674E-3</v>
      </c>
      <c r="I70" s="157">
        <f t="shared" ref="I70:I71" si="71">ABS(I31-T3)</f>
        <v>9.7330483909776819E-4</v>
      </c>
    </row>
    <row r="71" spans="1:9" ht="18.75" x14ac:dyDescent="0.3">
      <c r="A71" s="138"/>
      <c r="B71" s="157">
        <f t="shared" si="64"/>
        <v>6.6886712281281624E-2</v>
      </c>
      <c r="C71" s="157">
        <f t="shared" si="65"/>
        <v>5.533796413321096E-2</v>
      </c>
      <c r="D71" s="157">
        <f t="shared" si="66"/>
        <v>2.7819413567385431E-2</v>
      </c>
      <c r="E71" s="157">
        <f t="shared" si="67"/>
        <v>1.9416046736454834E-2</v>
      </c>
      <c r="F71" s="157">
        <f t="shared" si="68"/>
        <v>9.4096740471904389E-3</v>
      </c>
      <c r="G71" s="157">
        <f t="shared" si="69"/>
        <v>1.5151741136950739E-2</v>
      </c>
      <c r="H71" s="157">
        <f t="shared" si="70"/>
        <v>1.0321806799588093E-2</v>
      </c>
      <c r="I71" s="157">
        <f t="shared" si="71"/>
        <v>1.8490520621606953E-3</v>
      </c>
    </row>
    <row r="76" spans="1:9" x14ac:dyDescent="0.25">
      <c r="A76" s="137"/>
      <c r="B76" s="139">
        <v>2015</v>
      </c>
      <c r="C76" s="139">
        <v>2016</v>
      </c>
      <c r="D76" s="139">
        <v>2017</v>
      </c>
      <c r="E76" s="139">
        <v>2018</v>
      </c>
      <c r="F76" s="139">
        <v>2019</v>
      </c>
      <c r="G76" s="139">
        <v>2020</v>
      </c>
      <c r="H76" s="139">
        <v>2021</v>
      </c>
      <c r="I76" s="139">
        <v>2022</v>
      </c>
    </row>
    <row r="77" spans="1:9" ht="18.75" x14ac:dyDescent="0.3">
      <c r="A77" s="138"/>
      <c r="B77" s="157">
        <f>B41/M2</f>
        <v>5.956896206351555E-2</v>
      </c>
      <c r="C77" s="157">
        <f t="shared" ref="C77:I77" si="72">C41/N2</f>
        <v>1.1194458515055286E-2</v>
      </c>
      <c r="D77" s="157">
        <f t="shared" si="72"/>
        <v>6.3960416633271289E-2</v>
      </c>
      <c r="E77" s="157">
        <f t="shared" si="72"/>
        <v>5.2534823864232714E-2</v>
      </c>
      <c r="F77" s="157">
        <f t="shared" si="72"/>
        <v>5.9067938433785591E-2</v>
      </c>
      <c r="G77" s="157">
        <f t="shared" si="72"/>
        <v>2.4675290475918984E-2</v>
      </c>
      <c r="H77" s="157">
        <f t="shared" si="72"/>
        <v>4.222344159541238E-2</v>
      </c>
      <c r="I77" s="157">
        <f t="shared" si="72"/>
        <v>6.1450027046495874E-2</v>
      </c>
    </row>
    <row r="78" spans="1:9" ht="18.75" x14ac:dyDescent="0.3">
      <c r="A78" s="138" t="s">
        <v>30</v>
      </c>
      <c r="B78" s="157">
        <f t="shared" ref="B78:B79" si="73">B42/M3</f>
        <v>9.9999999245796042E-2</v>
      </c>
      <c r="C78" s="157">
        <f t="shared" ref="C78:C79" si="74">C42/N3</f>
        <v>9.9999995293942948E-2</v>
      </c>
      <c r="D78" s="157">
        <f t="shared" ref="D78:D79" si="75">D42/O3</f>
        <v>9.9963214123219873E-2</v>
      </c>
      <c r="E78" s="157">
        <f t="shared" ref="E78:E79" si="76">E42/P3</f>
        <v>9.9999988048829466E-2</v>
      </c>
      <c r="F78" s="157">
        <f t="shared" ref="F78:F79" si="77">F42/Q3</f>
        <v>0.10000000603644867</v>
      </c>
      <c r="G78" s="157">
        <f t="shared" ref="G78:G79" si="78">G42/R3</f>
        <v>0.10000000140690601</v>
      </c>
      <c r="H78" s="157">
        <f t="shared" ref="H78:H79" si="79">H42/S3</f>
        <v>9.9999999358070635E-2</v>
      </c>
      <c r="I78" s="157">
        <f t="shared" ref="I78:I79" si="80">I42/T3</f>
        <v>9.9999994368464712E-2</v>
      </c>
    </row>
    <row r="79" spans="1:9" ht="18.75" x14ac:dyDescent="0.3">
      <c r="A79" s="138"/>
      <c r="B79" s="157">
        <f t="shared" si="73"/>
        <v>0.10000000028166518</v>
      </c>
      <c r="C79" s="157">
        <f t="shared" si="74"/>
        <v>9.9385702422758779E-2</v>
      </c>
      <c r="D79" s="157">
        <f t="shared" si="75"/>
        <v>9.8918644608248646E-2</v>
      </c>
      <c r="E79" s="157">
        <f t="shared" si="76"/>
        <v>0.13313294647829252</v>
      </c>
      <c r="F79" s="157">
        <f t="shared" si="77"/>
        <v>9.3309901042996635E-2</v>
      </c>
      <c r="G79" s="157">
        <f t="shared" si="78"/>
        <v>0.14325880423802614</v>
      </c>
      <c r="H79" s="157">
        <f t="shared" si="79"/>
        <v>0.18177977746715304</v>
      </c>
      <c r="I79" s="157">
        <f t="shared" si="80"/>
        <v>0.16065472508402964</v>
      </c>
    </row>
    <row r="80" spans="1:9" ht="18.75" x14ac:dyDescent="0.3">
      <c r="A80" s="138"/>
      <c r="B80" s="139">
        <v>2015</v>
      </c>
      <c r="C80" s="139">
        <v>2016</v>
      </c>
      <c r="D80" s="139">
        <v>2017</v>
      </c>
      <c r="E80" s="139">
        <v>2018</v>
      </c>
      <c r="F80" s="139">
        <v>2019</v>
      </c>
      <c r="G80" s="139">
        <v>2020</v>
      </c>
      <c r="H80" s="139">
        <v>2021</v>
      </c>
      <c r="I80" s="139">
        <v>2022</v>
      </c>
    </row>
    <row r="81" spans="1:9" ht="18.75" x14ac:dyDescent="0.3">
      <c r="A81" s="138"/>
      <c r="B81" s="157">
        <f>B45/M2</f>
        <v>1.8156116363401448E-2</v>
      </c>
      <c r="C81" s="157">
        <f t="shared" ref="C81:I81" si="81">C45/N2</f>
        <v>4.511341038323835E-2</v>
      </c>
      <c r="D81" s="157">
        <f t="shared" si="81"/>
        <v>2.5758479633186643E-2</v>
      </c>
      <c r="E81" s="157">
        <f t="shared" si="81"/>
        <v>9.2808576586596442E-2</v>
      </c>
      <c r="F81" s="157">
        <f t="shared" si="81"/>
        <v>4.1217603857697106E-2</v>
      </c>
      <c r="G81" s="157">
        <f t="shared" si="81"/>
        <v>5.7613069529847925E-2</v>
      </c>
      <c r="H81" s="157">
        <f t="shared" si="81"/>
        <v>7.8104588697143332E-2</v>
      </c>
      <c r="I81" s="157">
        <f t="shared" si="81"/>
        <v>9.0706744665628253E-2</v>
      </c>
    </row>
    <row r="82" spans="1:9" ht="18.75" x14ac:dyDescent="0.3">
      <c r="A82" s="138" t="s">
        <v>31</v>
      </c>
      <c r="B82" s="157">
        <f t="shared" ref="B82:B83" si="82">B46/M3</f>
        <v>0.10897529014063147</v>
      </c>
      <c r="C82" s="157">
        <f t="shared" ref="C82:C83" si="83">C46/N3</f>
        <v>9.9999995293942948E-2</v>
      </c>
      <c r="D82" s="157">
        <f t="shared" ref="D82:D83" si="84">D46/O3</f>
        <v>9.9963214123219873E-2</v>
      </c>
      <c r="E82" s="157">
        <f t="shared" ref="E82:E83" si="85">E46/P3</f>
        <v>9.9999988048829466E-2</v>
      </c>
      <c r="F82" s="157">
        <f t="shared" ref="F82:F83" si="86">F46/Q3</f>
        <v>0.10000000603644867</v>
      </c>
      <c r="G82" s="157">
        <f t="shared" ref="G82:G83" si="87">G46/R3</f>
        <v>0.10000000140690601</v>
      </c>
      <c r="H82" s="157">
        <f t="shared" ref="H82:H83" si="88">H46/S3</f>
        <v>9.9999999358070635E-2</v>
      </c>
      <c r="I82" s="157">
        <f t="shared" ref="I82:I83" si="89">I46/T3</f>
        <v>9.9999994368464712E-2</v>
      </c>
    </row>
    <row r="83" spans="1:9" ht="18.75" x14ac:dyDescent="0.3">
      <c r="A83" s="138"/>
      <c r="B83" s="157">
        <f>B47/M4</f>
        <v>0.98088545044121322</v>
      </c>
      <c r="C83" s="157">
        <f t="shared" si="83"/>
        <v>9.9385702422758779E-2</v>
      </c>
      <c r="D83" s="157">
        <f t="shared" si="84"/>
        <v>9.8918644608248646E-2</v>
      </c>
      <c r="E83" s="157">
        <f t="shared" si="85"/>
        <v>0.13313294647829252</v>
      </c>
      <c r="F83" s="157">
        <f t="shared" si="86"/>
        <v>9.3309901042996635E-2</v>
      </c>
      <c r="G83" s="157">
        <f t="shared" si="87"/>
        <v>0.14325880423802614</v>
      </c>
      <c r="H83" s="157">
        <f t="shared" si="88"/>
        <v>0.18177977746715304</v>
      </c>
      <c r="I83" s="157">
        <f t="shared" si="89"/>
        <v>0.16065472508402964</v>
      </c>
    </row>
    <row r="84" spans="1:9" ht="18.75" x14ac:dyDescent="0.3">
      <c r="A84" s="138"/>
      <c r="B84" s="139">
        <v>2015</v>
      </c>
      <c r="C84" s="139">
        <v>2016</v>
      </c>
      <c r="D84" s="139">
        <v>2017</v>
      </c>
      <c r="E84" s="139">
        <v>2018</v>
      </c>
      <c r="F84" s="139">
        <v>2019</v>
      </c>
      <c r="G84" s="139">
        <v>2020</v>
      </c>
      <c r="H84" s="139">
        <v>2021</v>
      </c>
      <c r="I84" s="139">
        <v>2022</v>
      </c>
    </row>
    <row r="85" spans="1:9" ht="18.75" x14ac:dyDescent="0.3">
      <c r="A85" s="138"/>
      <c r="B85" s="157">
        <f>B49/M2</f>
        <v>0.13380383554003158</v>
      </c>
      <c r="C85" s="157">
        <f t="shared" ref="C85:I85" si="90">C49/N2</f>
        <v>8.3489072212829196E-2</v>
      </c>
      <c r="D85" s="157">
        <f t="shared" si="90"/>
        <v>4.1140943683804408E-2</v>
      </c>
      <c r="E85" s="157">
        <f t="shared" si="90"/>
        <v>3.9224064287994416E-2</v>
      </c>
      <c r="F85" s="157">
        <f t="shared" si="90"/>
        <v>5.5809349723442231E-2</v>
      </c>
      <c r="G85" s="157">
        <f t="shared" si="90"/>
        <v>5.0283970926286489E-2</v>
      </c>
      <c r="H85" s="157">
        <f t="shared" si="90"/>
        <v>5.4558284710728704E-2</v>
      </c>
      <c r="I85" s="157">
        <f t="shared" si="90"/>
        <v>4.0498800037364231E-2</v>
      </c>
    </row>
    <row r="86" spans="1:9" ht="18.75" x14ac:dyDescent="0.3">
      <c r="A86" s="138" t="s">
        <v>32</v>
      </c>
      <c r="B86" s="157">
        <f t="shared" ref="B86:B87" si="91">B50/M3</f>
        <v>9.9999999245796042E-2</v>
      </c>
      <c r="C86" s="157">
        <f t="shared" ref="C86:C87" si="92">C50/N3</f>
        <v>9.2757397528682617E-2</v>
      </c>
      <c r="D86" s="157">
        <f t="shared" ref="D86:D87" si="93">D50/O3</f>
        <v>0.12043827467564319</v>
      </c>
      <c r="E86" s="157">
        <f t="shared" ref="E86:E87" si="94">E50/P3</f>
        <v>9.3903079814308094E-2</v>
      </c>
      <c r="F86" s="157">
        <f t="shared" ref="F86:F87" si="95">F50/Q3</f>
        <v>0.10000000603644867</v>
      </c>
      <c r="G86" s="157">
        <f t="shared" ref="G86:G87" si="96">G50/R3</f>
        <v>0.10000000140690601</v>
      </c>
      <c r="H86" s="157">
        <f t="shared" ref="H86:H87" si="97">H50/S3</f>
        <v>9.9999999358070635E-2</v>
      </c>
      <c r="I86" s="157">
        <f t="shared" ref="I86:I87" si="98">I50/T3</f>
        <v>9.9999994368464712E-2</v>
      </c>
    </row>
    <row r="87" spans="1:9" ht="18.75" x14ac:dyDescent="0.3">
      <c r="A87" s="138"/>
      <c r="B87" s="157">
        <f t="shared" si="91"/>
        <v>3.1296131818305793E-10</v>
      </c>
      <c r="C87" s="157">
        <f t="shared" si="92"/>
        <v>9.7655995320518371E-2</v>
      </c>
      <c r="D87" s="157">
        <f t="shared" si="93"/>
        <v>0.10000000147611629</v>
      </c>
      <c r="E87" s="157">
        <f t="shared" si="94"/>
        <v>9.8848689676333312E-2</v>
      </c>
      <c r="F87" s="157">
        <f t="shared" si="95"/>
        <v>0.10501769367503151</v>
      </c>
      <c r="G87" s="157">
        <f t="shared" si="96"/>
        <v>4.8709403648902264E-2</v>
      </c>
      <c r="H87" s="157">
        <f t="shared" si="97"/>
        <v>0.10000000159154003</v>
      </c>
      <c r="I87" s="157">
        <f t="shared" si="98"/>
        <v>7.3769813419456126E-2</v>
      </c>
    </row>
    <row r="88" spans="1:9" ht="18.75" x14ac:dyDescent="0.3">
      <c r="A88" s="138"/>
      <c r="B88" s="139">
        <v>2015</v>
      </c>
      <c r="C88" s="139">
        <v>2016</v>
      </c>
      <c r="D88" s="139">
        <v>2017</v>
      </c>
      <c r="E88" s="139">
        <v>2018</v>
      </c>
      <c r="F88" s="139">
        <v>2019</v>
      </c>
      <c r="G88" s="139">
        <v>2020</v>
      </c>
      <c r="H88" s="139">
        <v>2021</v>
      </c>
      <c r="I88" s="139">
        <v>2022</v>
      </c>
    </row>
    <row r="89" spans="1:9" ht="18.75" x14ac:dyDescent="0.3">
      <c r="A89" s="138"/>
      <c r="B89" s="157">
        <f>B53/M2</f>
        <v>3.3747908737548932E-2</v>
      </c>
      <c r="C89" s="157">
        <f t="shared" ref="C89:I89" si="99">C53/N2</f>
        <v>4.5606484829714931E-2</v>
      </c>
      <c r="D89" s="157">
        <f t="shared" si="99"/>
        <v>7.2041679034082845E-2</v>
      </c>
      <c r="E89" s="157">
        <f t="shared" si="99"/>
        <v>0.1429004154175364</v>
      </c>
      <c r="F89" s="157">
        <f t="shared" si="99"/>
        <v>3.271842407945251E-2</v>
      </c>
      <c r="G89" s="157">
        <f t="shared" si="99"/>
        <v>3.6263001411426722E-2</v>
      </c>
      <c r="H89" s="157">
        <f t="shared" si="99"/>
        <v>2.4039217118974186E-2</v>
      </c>
      <c r="I89" s="157">
        <f t="shared" si="99"/>
        <v>1.1998679451267993E-2</v>
      </c>
    </row>
    <row r="90" spans="1:9" ht="18.75" x14ac:dyDescent="0.3">
      <c r="A90" s="138" t="s">
        <v>33</v>
      </c>
      <c r="B90" s="157">
        <f t="shared" ref="B90:B91" si="100">B54/M3</f>
        <v>0.10897529014063147</v>
      </c>
      <c r="C90" s="157">
        <f t="shared" ref="C90:C91" si="101">C54/N3</f>
        <v>0.14345563322430824</v>
      </c>
      <c r="D90" s="157">
        <f t="shared" ref="D90:D91" si="102">D54/O3</f>
        <v>1.8210127469503023E-2</v>
      </c>
      <c r="E90" s="157">
        <f t="shared" ref="E90:E91" si="103">E54/P3</f>
        <v>9.9999988048829466E-2</v>
      </c>
      <c r="F90" s="157">
        <f t="shared" ref="F90:F91" si="104">F54/Q3</f>
        <v>0.10000000603644867</v>
      </c>
      <c r="G90" s="157">
        <f t="shared" ref="G90:G91" si="105">G54/R3</f>
        <v>4.3004947184845078E-2</v>
      </c>
      <c r="H90" s="157">
        <f t="shared" ref="H90:H91" si="106">H54/S3</f>
        <v>7.0132562194119785E-2</v>
      </c>
      <c r="I90" s="157">
        <f t="shared" ref="I90:I91" si="107">I54/T3</f>
        <v>2.7427336561514589E-3</v>
      </c>
    </row>
    <row r="91" spans="1:9" ht="18.75" x14ac:dyDescent="0.3">
      <c r="A91" s="138"/>
      <c r="B91" s="157">
        <f t="shared" si="100"/>
        <v>9.5707338158664515E-2</v>
      </c>
      <c r="C91" s="157">
        <f t="shared" si="101"/>
        <v>0.1078242026413703</v>
      </c>
      <c r="D91" s="157">
        <f t="shared" si="102"/>
        <v>0.10000000147611629</v>
      </c>
      <c r="E91" s="157">
        <f t="shared" si="103"/>
        <v>9.8848689676333312E-2</v>
      </c>
      <c r="F91" s="157">
        <f t="shared" si="104"/>
        <v>9.3309901042996635E-2</v>
      </c>
      <c r="G91" s="157">
        <f t="shared" si="105"/>
        <v>9.5984103943464197E-2</v>
      </c>
      <c r="H91" s="157">
        <f t="shared" si="106"/>
        <v>0.14655730508481637</v>
      </c>
      <c r="I91" s="157">
        <f t="shared" si="107"/>
        <v>0.2475396367486033</v>
      </c>
    </row>
    <row r="92" spans="1:9" ht="18.75" x14ac:dyDescent="0.3">
      <c r="A92" s="138"/>
      <c r="B92" s="139">
        <v>2015</v>
      </c>
      <c r="C92" s="139">
        <v>2016</v>
      </c>
      <c r="D92" s="139">
        <v>2017</v>
      </c>
      <c r="E92" s="139">
        <v>2018</v>
      </c>
      <c r="F92" s="139">
        <v>2019</v>
      </c>
      <c r="G92" s="139">
        <v>2020</v>
      </c>
      <c r="H92" s="139">
        <v>2021</v>
      </c>
      <c r="I92" s="139">
        <v>2022</v>
      </c>
    </row>
    <row r="93" spans="1:9" ht="18.75" x14ac:dyDescent="0.3">
      <c r="A93" s="138"/>
      <c r="B93" s="157">
        <f>B57/M2</f>
        <v>7.0364207667380343E-2</v>
      </c>
      <c r="C93" s="157">
        <f t="shared" ref="C93:I93" si="108">C57/N2</f>
        <v>3.0293197308218947E-4</v>
      </c>
      <c r="D93" s="157">
        <f t="shared" si="108"/>
        <v>4.6578683817348442E-2</v>
      </c>
      <c r="E93" s="157">
        <f t="shared" si="108"/>
        <v>9.7112424709232592E-2</v>
      </c>
      <c r="F93" s="157">
        <f t="shared" si="108"/>
        <v>6.1005021832450594E-2</v>
      </c>
      <c r="G93" s="157">
        <f t="shared" si="108"/>
        <v>8.7276293596409676E-2</v>
      </c>
      <c r="H93" s="157">
        <f t="shared" si="108"/>
        <v>3.0454247976012788E-2</v>
      </c>
      <c r="I93" s="157">
        <f t="shared" si="108"/>
        <v>8.7984183587944714E-2</v>
      </c>
    </row>
    <row r="94" spans="1:9" ht="18.75" x14ac:dyDescent="0.3">
      <c r="A94" s="138" t="s">
        <v>35</v>
      </c>
      <c r="B94" s="157">
        <f t="shared" ref="B94:B95" si="109">B58/M3</f>
        <v>9.9999999245796042E-2</v>
      </c>
      <c r="C94" s="157">
        <f t="shared" ref="C94:C95" si="110">C58/N3</f>
        <v>4.4507154213333719E-2</v>
      </c>
      <c r="D94" s="157">
        <f t="shared" ref="D94:D95" si="111">D58/O3</f>
        <v>9.9963214123219873E-2</v>
      </c>
      <c r="E94" s="157">
        <f t="shared" ref="E94:E95" si="112">E58/P3</f>
        <v>9.9999988048829466E-2</v>
      </c>
      <c r="F94" s="157">
        <f t="shared" ref="F94:F95" si="113">F58/Q3</f>
        <v>0.10000000603644867</v>
      </c>
      <c r="G94" s="157">
        <f t="shared" ref="G94:G95" si="114">G58/R3</f>
        <v>0.10000000140690601</v>
      </c>
      <c r="H94" s="157">
        <f t="shared" ref="H94:H95" si="115">H58/S3</f>
        <v>9.9999999358070635E-2</v>
      </c>
      <c r="I94" s="157">
        <f t="shared" ref="I94:I95" si="116">I58/T3</f>
        <v>9.9999994368464712E-2</v>
      </c>
    </row>
    <row r="95" spans="1:9" ht="18.75" x14ac:dyDescent="0.3">
      <c r="A95" s="138"/>
      <c r="B95" s="157">
        <f t="shared" si="109"/>
        <v>0.10000000028166518</v>
      </c>
      <c r="C95" s="157">
        <f t="shared" si="110"/>
        <v>3.1264245970243375E-2</v>
      </c>
      <c r="D95" s="157">
        <f t="shared" si="111"/>
        <v>9.8918644608248646E-2</v>
      </c>
      <c r="E95" s="157">
        <f t="shared" si="112"/>
        <v>0.13313294647829252</v>
      </c>
      <c r="F95" s="157">
        <f t="shared" si="113"/>
        <v>9.3309901042996635E-2</v>
      </c>
      <c r="G95" s="157">
        <f t="shared" si="114"/>
        <v>0.14325880423802614</v>
      </c>
      <c r="H95" s="157">
        <f t="shared" si="115"/>
        <v>0.18177977746715304</v>
      </c>
      <c r="I95" s="157">
        <f t="shared" si="116"/>
        <v>0.16065472508402964</v>
      </c>
    </row>
    <row r="96" spans="1:9" ht="18.75" x14ac:dyDescent="0.3">
      <c r="A96" s="138"/>
      <c r="B96" s="139">
        <v>2015</v>
      </c>
      <c r="C96" s="139">
        <v>2016</v>
      </c>
      <c r="D96" s="139">
        <v>2017</v>
      </c>
      <c r="E96" s="139">
        <v>2018</v>
      </c>
      <c r="F96" s="139">
        <v>2019</v>
      </c>
      <c r="G96" s="139">
        <v>2020</v>
      </c>
      <c r="H96" s="139">
        <v>2021</v>
      </c>
      <c r="I96" s="139">
        <v>2022</v>
      </c>
    </row>
    <row r="97" spans="1:9" ht="18.75" x14ac:dyDescent="0.3">
      <c r="A97" s="138"/>
      <c r="B97" s="157">
        <f>B61/M2</f>
        <v>2.7492942983909231E-2</v>
      </c>
      <c r="C97" s="157">
        <f t="shared" ref="C97:I97" si="117">C61/N2</f>
        <v>2.4041008479986563E-3</v>
      </c>
      <c r="D97" s="157">
        <f t="shared" si="117"/>
        <v>0.10691694738724056</v>
      </c>
      <c r="E97" s="157">
        <f t="shared" si="117"/>
        <v>9.3675983701775864E-2</v>
      </c>
      <c r="F97" s="157">
        <f t="shared" si="117"/>
        <v>0.11360823067169636</v>
      </c>
      <c r="G97" s="157">
        <f t="shared" si="117"/>
        <v>0.10238099306725167</v>
      </c>
      <c r="H97" s="157">
        <f t="shared" si="117"/>
        <v>7.9764318674722154E-2</v>
      </c>
      <c r="I97" s="157">
        <f t="shared" si="117"/>
        <v>6.3580354587174537E-2</v>
      </c>
    </row>
    <row r="98" spans="1:9" ht="18.75" x14ac:dyDescent="0.3">
      <c r="A98" s="138" t="s">
        <v>34</v>
      </c>
      <c r="B98" s="157">
        <f t="shared" ref="B98:B99" si="118">B62/M3</f>
        <v>0.10897529014063147</v>
      </c>
      <c r="C98" s="157">
        <f t="shared" ref="C98:C99" si="119">C62/N3</f>
        <v>9.9999995293942948E-2</v>
      </c>
      <c r="D98" s="157">
        <f t="shared" ref="D98:D99" si="120">D62/O3</f>
        <v>9.9963214123219873E-2</v>
      </c>
      <c r="E98" s="157">
        <f t="shared" ref="E98:E99" si="121">E62/P3</f>
        <v>7.8671473485286622E-2</v>
      </c>
      <c r="F98" s="157">
        <f t="shared" ref="F98:F99" si="122">F62/Q3</f>
        <v>0.10000000603644867</v>
      </c>
      <c r="G98" s="157">
        <f t="shared" ref="G98:G99" si="123">G62/R3</f>
        <v>0.15699505562896687</v>
      </c>
      <c r="H98" s="157">
        <f t="shared" ref="H98:H99" si="124">H62/S3</f>
        <v>9.9999999358070635E-2</v>
      </c>
      <c r="I98" s="157">
        <f t="shared" ref="I98:I99" si="125">I62/T3</f>
        <v>9.9999994368464712E-2</v>
      </c>
    </row>
    <row r="99" spans="1:9" ht="18.75" x14ac:dyDescent="0.3">
      <c r="A99" s="138"/>
      <c r="B99" s="157">
        <f t="shared" si="118"/>
        <v>9.5707338158664515E-2</v>
      </c>
      <c r="C99" s="157">
        <f t="shared" si="119"/>
        <v>9.9385702422758779E-2</v>
      </c>
      <c r="D99" s="157">
        <f t="shared" si="120"/>
        <v>1.7973062208191969E-2</v>
      </c>
      <c r="E99" s="157">
        <f t="shared" si="121"/>
        <v>2.3423324712022638E-2</v>
      </c>
      <c r="F99" s="157">
        <f t="shared" si="122"/>
        <v>5.8538963160173719E-3</v>
      </c>
      <c r="G99" s="157">
        <f t="shared" si="123"/>
        <v>9.4549404967226802E-2</v>
      </c>
      <c r="H99" s="157">
        <f t="shared" si="124"/>
        <v>0.10000000159154003</v>
      </c>
      <c r="I99" s="157">
        <f t="shared" si="125"/>
        <v>0.18688492157426456</v>
      </c>
    </row>
    <row r="100" spans="1:9" ht="18.75" x14ac:dyDescent="0.3">
      <c r="A100" s="138"/>
      <c r="B100" s="139">
        <v>2015</v>
      </c>
      <c r="C100" s="139">
        <v>2016</v>
      </c>
      <c r="D100" s="139">
        <v>2017</v>
      </c>
      <c r="E100" s="139">
        <v>2018</v>
      </c>
      <c r="F100" s="139">
        <v>2019</v>
      </c>
      <c r="G100" s="139">
        <v>2020</v>
      </c>
      <c r="H100" s="139">
        <v>2021</v>
      </c>
      <c r="I100" s="139">
        <v>2022</v>
      </c>
    </row>
    <row r="101" spans="1:9" ht="18.75" x14ac:dyDescent="0.3">
      <c r="A101" s="138"/>
      <c r="B101" s="157">
        <f>B65/M2</f>
        <v>0.17027272613688138</v>
      </c>
      <c r="C101" s="157">
        <f t="shared" ref="C101:I101" si="126">C65/N2</f>
        <v>2.0866683661906468E-2</v>
      </c>
      <c r="D101" s="157">
        <f t="shared" si="126"/>
        <v>6.0370344412665054E-2</v>
      </c>
      <c r="E101" s="157">
        <f t="shared" si="126"/>
        <v>2.1469808839792656E-2</v>
      </c>
      <c r="F101" s="157">
        <f t="shared" si="126"/>
        <v>0.10887009282166278</v>
      </c>
      <c r="G101" s="157">
        <f t="shared" si="126"/>
        <v>0.11106370385833568</v>
      </c>
      <c r="H101" s="157">
        <f t="shared" si="126"/>
        <v>0.10022313026416503</v>
      </c>
      <c r="I101" s="157">
        <f t="shared" si="126"/>
        <v>5.8649613838953743E-2</v>
      </c>
    </row>
    <row r="102" spans="1:9" ht="18.75" x14ac:dyDescent="0.3">
      <c r="A102" s="138" t="s">
        <v>36</v>
      </c>
      <c r="B102" s="157">
        <f t="shared" ref="B102:B103" si="127">B66/M3</f>
        <v>9.9999999245796042E-2</v>
      </c>
      <c r="C102" s="157">
        <f t="shared" ref="C102:C103" si="128">C66/N3</f>
        <v>8.7962792143699009E-2</v>
      </c>
      <c r="D102" s="157">
        <f t="shared" ref="D102:D103" si="129">D66/O3</f>
        <v>9.9963214123219873E-2</v>
      </c>
      <c r="E102" s="157">
        <f t="shared" ref="E102:E103" si="130">E66/P3</f>
        <v>9.9999988048829466E-2</v>
      </c>
      <c r="F102" s="157">
        <f t="shared" ref="F102:F103" si="131">F66/Q3</f>
        <v>0.10000000603644867</v>
      </c>
      <c r="G102" s="157">
        <f t="shared" ref="G102:G103" si="132">G66/R3</f>
        <v>0.10000000140690601</v>
      </c>
      <c r="H102" s="157">
        <f t="shared" ref="H102:H103" si="133">H66/S3</f>
        <v>9.9999999358070635E-2</v>
      </c>
      <c r="I102" s="157">
        <f t="shared" ref="I102:I103" si="134">I66/T3</f>
        <v>9.9999994368464712E-2</v>
      </c>
    </row>
    <row r="103" spans="1:9" ht="18.75" x14ac:dyDescent="0.3">
      <c r="A103" s="138"/>
      <c r="B103" s="157">
        <f t="shared" si="127"/>
        <v>3.1296131818305793E-10</v>
      </c>
      <c r="C103" s="157">
        <f t="shared" si="128"/>
        <v>9.9385702422758779E-2</v>
      </c>
      <c r="D103" s="157">
        <f t="shared" si="129"/>
        <v>9.8918644608248646E-2</v>
      </c>
      <c r="E103" s="157">
        <f t="shared" si="130"/>
        <v>0.13313294647829252</v>
      </c>
      <c r="F103" s="157">
        <f t="shared" si="131"/>
        <v>9.3309901042996635E-2</v>
      </c>
      <c r="G103" s="157">
        <f t="shared" si="132"/>
        <v>0.14325880423802614</v>
      </c>
      <c r="H103" s="157">
        <f t="shared" si="133"/>
        <v>0.18177977746715304</v>
      </c>
      <c r="I103" s="157">
        <f t="shared" si="134"/>
        <v>0.16065472508402964</v>
      </c>
    </row>
    <row r="104" spans="1:9" ht="18.75" x14ac:dyDescent="0.3">
      <c r="A104" s="138"/>
      <c r="B104" s="139">
        <v>2015</v>
      </c>
      <c r="C104" s="139">
        <v>2016</v>
      </c>
      <c r="D104" s="139">
        <v>2017</v>
      </c>
      <c r="E104" s="139">
        <v>2018</v>
      </c>
      <c r="F104" s="139">
        <v>2019</v>
      </c>
      <c r="G104" s="139">
        <v>2020</v>
      </c>
      <c r="H104" s="139">
        <v>2021</v>
      </c>
      <c r="I104" s="139">
        <v>2022</v>
      </c>
    </row>
    <row r="105" spans="1:9" ht="18.75" x14ac:dyDescent="0.3">
      <c r="A105" s="138"/>
      <c r="B105" s="157">
        <f>B69/M2</f>
        <v>0.10934877233133281</v>
      </c>
      <c r="C105" s="157">
        <f t="shared" ref="C105:I105" si="135">C69/N2</f>
        <v>0.13910685816371954</v>
      </c>
      <c r="D105" s="157">
        <f t="shared" si="135"/>
        <v>4.6572774234626434E-2</v>
      </c>
      <c r="E105" s="157">
        <f t="shared" si="135"/>
        <v>0.11304010852033299</v>
      </c>
      <c r="F105" s="157">
        <f t="shared" si="135"/>
        <v>0.11568042815843677</v>
      </c>
      <c r="G105" s="157">
        <f t="shared" si="135"/>
        <v>3.4804479825116107E-2</v>
      </c>
      <c r="H105" s="157">
        <f t="shared" si="135"/>
        <v>2.4071445121984621E-2</v>
      </c>
      <c r="I105" s="157">
        <f t="shared" si="135"/>
        <v>6.5401754729191408E-2</v>
      </c>
    </row>
    <row r="106" spans="1:9" ht="18.75" x14ac:dyDescent="0.3">
      <c r="A106" s="138" t="s">
        <v>37</v>
      </c>
      <c r="B106" s="157">
        <f t="shared" ref="B106:B107" si="136">B70/M3</f>
        <v>0.10897529014063147</v>
      </c>
      <c r="C106" s="157">
        <f t="shared" ref="C106:C107" si="137">C70/N3</f>
        <v>9.9999995293942948E-2</v>
      </c>
      <c r="D106" s="157">
        <f t="shared" ref="D106:D107" si="138">D70/O3</f>
        <v>0.1817163007769366</v>
      </c>
      <c r="E106" s="157">
        <f t="shared" ref="E106:E107" si="139">E70/P3</f>
        <v>9.9999988048829466E-2</v>
      </c>
      <c r="F106" s="157">
        <f t="shared" ref="F106:F107" si="140">F70/Q3</f>
        <v>0.10000000603644867</v>
      </c>
      <c r="G106" s="157">
        <f t="shared" ref="G106:G107" si="141">G70/R3</f>
        <v>0.10000000140690601</v>
      </c>
      <c r="H106" s="157">
        <f t="shared" ref="H106:H107" si="142">H70/S3</f>
        <v>9.9999999358070635E-2</v>
      </c>
      <c r="I106" s="157">
        <f t="shared" ref="I106:I107" si="143">I70/T3</f>
        <v>9.9999994368464712E-2</v>
      </c>
    </row>
    <row r="107" spans="1:9" ht="18.75" x14ac:dyDescent="0.3">
      <c r="A107" s="138"/>
      <c r="B107" s="157">
        <f t="shared" si="136"/>
        <v>9.5707338158664515E-2</v>
      </c>
      <c r="C107" s="157">
        <f t="shared" si="137"/>
        <v>0.12971243133002391</v>
      </c>
      <c r="D107" s="157">
        <f t="shared" si="138"/>
        <v>0.10000000147611629</v>
      </c>
      <c r="E107" s="157">
        <f t="shared" si="139"/>
        <v>0.13313294647829252</v>
      </c>
      <c r="F107" s="157">
        <f t="shared" si="140"/>
        <v>9.3309901042996635E-2</v>
      </c>
      <c r="G107" s="157">
        <f t="shared" si="141"/>
        <v>0.14325880423802614</v>
      </c>
      <c r="H107" s="157">
        <f t="shared" si="142"/>
        <v>0.18177977746715304</v>
      </c>
      <c r="I107" s="157">
        <f t="shared" si="143"/>
        <v>0.16065472508402964</v>
      </c>
    </row>
    <row r="113" spans="1:9" x14ac:dyDescent="0.25">
      <c r="A113" s="137"/>
      <c r="B113" s="139">
        <v>2015</v>
      </c>
      <c r="C113" s="139">
        <v>2016</v>
      </c>
      <c r="D113" s="139">
        <v>2017</v>
      </c>
      <c r="E113" s="139">
        <v>2018</v>
      </c>
      <c r="F113" s="139">
        <v>2019</v>
      </c>
      <c r="G113" s="139">
        <v>2020</v>
      </c>
      <c r="H113" s="139">
        <v>2021</v>
      </c>
      <c r="I113" s="139">
        <v>2022</v>
      </c>
    </row>
    <row r="114" spans="1:9" ht="18.75" x14ac:dyDescent="0.3">
      <c r="A114" s="138"/>
      <c r="B114" s="157"/>
      <c r="C114" s="157"/>
      <c r="D114" s="157"/>
      <c r="E114" s="157"/>
      <c r="F114" s="157"/>
      <c r="G114" s="157"/>
      <c r="H114" s="157"/>
      <c r="I114" s="157"/>
    </row>
    <row r="115" spans="1:9" ht="18.75" x14ac:dyDescent="0.3">
      <c r="A115" s="138" t="s">
        <v>30</v>
      </c>
      <c r="B115" s="157">
        <f>_xlfn.STDEV.S(B77:B79)</f>
        <v>2.3342870499835123E-2</v>
      </c>
      <c r="C115" s="157">
        <f t="shared" ref="C115:I115" si="144">_xlfn.STDEV.S(C77:C79)</f>
        <v>5.1095492658853991E-2</v>
      </c>
      <c r="D115" s="157">
        <f t="shared" si="144"/>
        <v>2.049134067406827E-2</v>
      </c>
      <c r="E115" s="157">
        <f t="shared" si="144"/>
        <v>4.0510887660541846E-2</v>
      </c>
      <c r="F115" s="157">
        <f t="shared" si="144"/>
        <v>2.1957169164773967E-2</v>
      </c>
      <c r="G115" s="157">
        <f t="shared" si="144"/>
        <v>6.0009979497005782E-2</v>
      </c>
      <c r="H115" s="157">
        <f t="shared" si="144"/>
        <v>7.0121363383325877E-2</v>
      </c>
      <c r="I115" s="157">
        <f t="shared" si="144"/>
        <v>5.0011112850746844E-2</v>
      </c>
    </row>
    <row r="116" spans="1:9" ht="18.75" x14ac:dyDescent="0.3">
      <c r="A116" s="138"/>
      <c r="B116" s="157"/>
      <c r="C116" s="157"/>
      <c r="D116" s="157"/>
      <c r="E116" s="157"/>
      <c r="F116" s="157"/>
      <c r="G116" s="157"/>
      <c r="H116" s="157"/>
      <c r="I116" s="157"/>
    </row>
    <row r="117" spans="1:9" ht="18.75" x14ac:dyDescent="0.3">
      <c r="A117" s="138"/>
      <c r="B117" s="139">
        <v>2015</v>
      </c>
      <c r="C117" s="139">
        <v>2016</v>
      </c>
      <c r="D117" s="139">
        <v>2017</v>
      </c>
      <c r="E117" s="139">
        <v>2018</v>
      </c>
      <c r="F117" s="139">
        <v>2019</v>
      </c>
      <c r="G117" s="139">
        <v>2020</v>
      </c>
      <c r="H117" s="139">
        <v>2021</v>
      </c>
      <c r="I117" s="139">
        <v>2022</v>
      </c>
    </row>
    <row r="118" spans="1:9" ht="18.75" x14ac:dyDescent="0.3">
      <c r="A118" s="138"/>
      <c r="B118" s="157"/>
      <c r="C118" s="157"/>
      <c r="D118" s="157"/>
      <c r="E118" s="157"/>
      <c r="F118" s="157"/>
      <c r="G118" s="157"/>
      <c r="H118" s="157"/>
      <c r="I118" s="157"/>
    </row>
    <row r="119" spans="1:9" ht="18.75" x14ac:dyDescent="0.3">
      <c r="A119" s="138" t="s">
        <v>31</v>
      </c>
      <c r="B119" s="157">
        <f>_xlfn.STDEV.S(B81:B83)</f>
        <v>0.53155796495692287</v>
      </c>
      <c r="C119" s="157">
        <f t="shared" ref="C119:I119" si="145">_xlfn.STDEV.S(C81:C83)</f>
        <v>3.1512950359374882E-2</v>
      </c>
      <c r="D119" s="157">
        <f t="shared" si="145"/>
        <v>4.2543788197938318E-2</v>
      </c>
      <c r="E119" s="157">
        <f t="shared" si="145"/>
        <v>2.1507999055661458E-2</v>
      </c>
      <c r="F119" s="157">
        <f t="shared" si="145"/>
        <v>3.2181091075271402E-2</v>
      </c>
      <c r="G119" s="157">
        <f t="shared" si="145"/>
        <v>4.2823606982667357E-2</v>
      </c>
      <c r="H119" s="157">
        <f t="shared" si="145"/>
        <v>5.4644130337543347E-2</v>
      </c>
      <c r="I119" s="157">
        <f t="shared" si="145"/>
        <v>3.7987017108546461E-2</v>
      </c>
    </row>
    <row r="120" spans="1:9" ht="18.75" x14ac:dyDescent="0.3">
      <c r="A120" s="138"/>
      <c r="B120" s="157"/>
      <c r="C120" s="157"/>
      <c r="D120" s="157"/>
      <c r="E120" s="157"/>
      <c r="F120" s="157"/>
      <c r="G120" s="157"/>
      <c r="H120" s="157"/>
      <c r="I120" s="157"/>
    </row>
    <row r="121" spans="1:9" ht="18.75" x14ac:dyDescent="0.3">
      <c r="A121" s="138"/>
      <c r="B121" s="139">
        <v>2015</v>
      </c>
      <c r="C121" s="139">
        <v>2016</v>
      </c>
      <c r="D121" s="139">
        <v>2017</v>
      </c>
      <c r="E121" s="139">
        <v>2018</v>
      </c>
      <c r="F121" s="139">
        <v>2019</v>
      </c>
      <c r="G121" s="139">
        <v>2020</v>
      </c>
      <c r="H121" s="139">
        <v>2021</v>
      </c>
      <c r="I121" s="139">
        <v>2022</v>
      </c>
    </row>
    <row r="122" spans="1:9" ht="18.75" x14ac:dyDescent="0.3">
      <c r="A122" s="138"/>
      <c r="B122" s="157"/>
      <c r="C122" s="157"/>
      <c r="D122" s="157"/>
      <c r="E122" s="157"/>
      <c r="F122" s="157"/>
      <c r="G122" s="157"/>
      <c r="H122" s="157"/>
      <c r="I122" s="157"/>
    </row>
    <row r="123" spans="1:9" ht="18.75" x14ac:dyDescent="0.3">
      <c r="A123" s="138" t="s">
        <v>32</v>
      </c>
      <c r="B123" s="157">
        <f>_xlfn.STDEV.S(B85:B87)</f>
        <v>6.9577493315304439E-2</v>
      </c>
      <c r="C123" s="157">
        <f t="shared" ref="C123:I123" si="146">_xlfn.STDEV.S(C85:C87)</f>
        <v>7.1949035762110232E-3</v>
      </c>
      <c r="D123" s="157">
        <f t="shared" si="146"/>
        <v>4.1170738795910343E-2</v>
      </c>
      <c r="E123" s="157">
        <f t="shared" si="146"/>
        <v>3.308914663081626E-2</v>
      </c>
      <c r="F123" s="157">
        <f t="shared" si="146"/>
        <v>2.7078442868422568E-2</v>
      </c>
      <c r="G123" s="157">
        <f t="shared" si="146"/>
        <v>2.9168728595404578E-2</v>
      </c>
      <c r="H123" s="157">
        <f t="shared" si="146"/>
        <v>2.6235786828828066E-2</v>
      </c>
      <c r="I123" s="157">
        <f t="shared" si="146"/>
        <v>2.9819945369155335E-2</v>
      </c>
    </row>
    <row r="124" spans="1:9" ht="18.75" x14ac:dyDescent="0.3">
      <c r="A124" s="138"/>
      <c r="B124" s="157"/>
      <c r="C124" s="157"/>
      <c r="D124" s="157"/>
      <c r="E124" s="157"/>
      <c r="F124" s="157"/>
      <c r="G124" s="157"/>
      <c r="H124" s="157"/>
      <c r="I124" s="157"/>
    </row>
    <row r="125" spans="1:9" ht="18.75" x14ac:dyDescent="0.3">
      <c r="A125" s="138"/>
      <c r="B125" s="139">
        <v>2015</v>
      </c>
      <c r="C125" s="139">
        <v>2016</v>
      </c>
      <c r="D125" s="139">
        <v>2017</v>
      </c>
      <c r="E125" s="139">
        <v>2018</v>
      </c>
      <c r="F125" s="139">
        <v>2019</v>
      </c>
      <c r="G125" s="139">
        <v>2020</v>
      </c>
      <c r="H125" s="139">
        <v>2021</v>
      </c>
      <c r="I125" s="139">
        <v>2022</v>
      </c>
    </row>
    <row r="126" spans="1:9" ht="18.75" x14ac:dyDescent="0.3">
      <c r="A126" s="138"/>
      <c r="B126" s="157"/>
      <c r="C126" s="157"/>
      <c r="D126" s="157"/>
      <c r="E126" s="157"/>
      <c r="F126" s="157"/>
      <c r="G126" s="157"/>
      <c r="H126" s="157"/>
      <c r="I126" s="157"/>
    </row>
    <row r="127" spans="1:9" ht="18.75" x14ac:dyDescent="0.3">
      <c r="A127" s="138" t="s">
        <v>33</v>
      </c>
      <c r="B127" s="157">
        <f>_xlfn.STDEV.S(B89:B91)</f>
        <v>4.0154220111861268E-2</v>
      </c>
      <c r="C127" s="157">
        <f t="shared" ref="C127:I127" si="147">_xlfn.STDEV.S(C89:C91)</f>
        <v>4.9522888810166449E-2</v>
      </c>
      <c r="D127" s="157">
        <f t="shared" si="147"/>
        <v>4.1571398877193598E-2</v>
      </c>
      <c r="E127" s="157">
        <f t="shared" si="147"/>
        <v>2.5107524427079572E-2</v>
      </c>
      <c r="F127" s="157">
        <f t="shared" si="147"/>
        <v>3.7065023620845704E-2</v>
      </c>
      <c r="G127" s="157">
        <f t="shared" si="147"/>
        <v>3.2707937291805746E-2</v>
      </c>
      <c r="H127" s="157">
        <f t="shared" si="147"/>
        <v>6.1881633873241387E-2</v>
      </c>
      <c r="I127" s="157">
        <f t="shared" si="147"/>
        <v>0.13873880667208346</v>
      </c>
    </row>
    <row r="128" spans="1:9" ht="18.75" x14ac:dyDescent="0.3">
      <c r="A128" s="138"/>
      <c r="B128" s="157"/>
      <c r="C128" s="157"/>
      <c r="D128" s="157"/>
      <c r="E128" s="157"/>
      <c r="F128" s="157"/>
      <c r="G128" s="157"/>
      <c r="H128" s="157"/>
      <c r="I128" s="157"/>
    </row>
    <row r="129" spans="1:9" ht="18.75" x14ac:dyDescent="0.3">
      <c r="A129" s="138"/>
      <c r="B129" s="139">
        <v>2015</v>
      </c>
      <c r="C129" s="139">
        <v>2016</v>
      </c>
      <c r="D129" s="139">
        <v>2017</v>
      </c>
      <c r="E129" s="139">
        <v>2018</v>
      </c>
      <c r="F129" s="139">
        <v>2019</v>
      </c>
      <c r="G129" s="139">
        <v>2020</v>
      </c>
      <c r="H129" s="139">
        <v>2021</v>
      </c>
      <c r="I129" s="139">
        <v>2022</v>
      </c>
    </row>
    <row r="130" spans="1:9" ht="18.75" x14ac:dyDescent="0.3">
      <c r="A130" s="138"/>
      <c r="B130" s="157"/>
      <c r="C130" s="157"/>
      <c r="D130" s="157"/>
      <c r="E130" s="157"/>
      <c r="F130" s="157"/>
      <c r="G130" s="157"/>
      <c r="H130" s="157"/>
      <c r="I130" s="157"/>
    </row>
    <row r="131" spans="1:9" ht="18.75" x14ac:dyDescent="0.3">
      <c r="A131" s="138" t="s">
        <v>35</v>
      </c>
      <c r="B131" s="157">
        <f>_xlfn.STDEV.S(B93:B95)</f>
        <v>1.7110232544475648E-2</v>
      </c>
      <c r="C131" s="157">
        <f t="shared" ref="C131:H131" si="148">_xlfn.STDEV.S(C93:C95)</f>
        <v>2.2686232414657961E-2</v>
      </c>
      <c r="D131" s="157">
        <f t="shared" si="148"/>
        <v>3.0524500260837101E-2</v>
      </c>
      <c r="E131" s="157">
        <f t="shared" si="148"/>
        <v>2.0015031621442411E-2</v>
      </c>
      <c r="F131" s="157">
        <f t="shared" si="148"/>
        <v>2.0852543884385923E-2</v>
      </c>
      <c r="G131" s="157">
        <f t="shared" si="148"/>
        <v>2.9346374735127918E-2</v>
      </c>
      <c r="H131" s="157">
        <f t="shared" si="148"/>
        <v>7.5745142328996581E-2</v>
      </c>
      <c r="I131" s="157">
        <f>_xlfn.STDEV.S(I93:I95)</f>
        <v>3.8953783873168515E-2</v>
      </c>
    </row>
    <row r="132" spans="1:9" ht="18.75" x14ac:dyDescent="0.3">
      <c r="A132" s="138"/>
      <c r="B132" s="157"/>
      <c r="C132" s="157"/>
      <c r="D132" s="157"/>
      <c r="E132" s="157"/>
      <c r="F132" s="157"/>
      <c r="G132" s="157"/>
      <c r="H132" s="157"/>
      <c r="I132" s="157"/>
    </row>
    <row r="133" spans="1:9" ht="18.75" x14ac:dyDescent="0.3">
      <c r="A133" s="138"/>
      <c r="B133" s="139">
        <v>2015</v>
      </c>
      <c r="C133" s="139">
        <v>2016</v>
      </c>
      <c r="D133" s="139">
        <v>2017</v>
      </c>
      <c r="E133" s="139">
        <v>2018</v>
      </c>
      <c r="F133" s="139">
        <v>2019</v>
      </c>
      <c r="G133" s="139">
        <v>2020</v>
      </c>
      <c r="H133" s="139">
        <v>2021</v>
      </c>
      <c r="I133" s="139">
        <v>2022</v>
      </c>
    </row>
    <row r="134" spans="1:9" ht="18.75" x14ac:dyDescent="0.3">
      <c r="A134" s="138"/>
      <c r="B134" s="157"/>
      <c r="C134" s="157"/>
      <c r="D134" s="157"/>
      <c r="E134" s="157"/>
      <c r="F134" s="157"/>
      <c r="G134" s="157"/>
      <c r="H134" s="157"/>
      <c r="I134" s="157"/>
    </row>
    <row r="135" spans="1:9" ht="18.75" x14ac:dyDescent="0.3">
      <c r="A135" s="138" t="s">
        <v>34</v>
      </c>
      <c r="B135" s="157">
        <f>_xlfn.STDEV.S(B97:B99)</f>
        <v>4.3719970945823805E-2</v>
      </c>
      <c r="C135" s="157">
        <f t="shared" ref="C135:I135" si="149">_xlfn.STDEV.S(C97:C99)</f>
        <v>5.6170524613954199E-2</v>
      </c>
      <c r="D135" s="157">
        <f t="shared" si="149"/>
        <v>4.9466746621847357E-2</v>
      </c>
      <c r="E135" s="157">
        <f t="shared" si="149"/>
        <v>3.6997588580969243E-2</v>
      </c>
      <c r="F135" s="157">
        <f t="shared" si="149"/>
        <v>5.8679454561272E-2</v>
      </c>
      <c r="G135" s="157">
        <f t="shared" si="149"/>
        <v>3.401835016632309E-2</v>
      </c>
      <c r="H135" s="157">
        <f t="shared" si="149"/>
        <v>1.1683076334513568E-2</v>
      </c>
      <c r="I135" s="157">
        <f t="shared" si="149"/>
        <v>6.3350081527479535E-2</v>
      </c>
    </row>
    <row r="136" spans="1:9" ht="18.75" x14ac:dyDescent="0.3">
      <c r="A136" s="138"/>
      <c r="B136" s="157"/>
      <c r="C136" s="157"/>
      <c r="D136" s="157"/>
      <c r="E136" s="157"/>
      <c r="F136" s="157"/>
      <c r="G136" s="157"/>
      <c r="H136" s="157"/>
      <c r="I136" s="157"/>
    </row>
    <row r="137" spans="1:9" ht="18.75" x14ac:dyDescent="0.3">
      <c r="A137" s="138"/>
      <c r="B137" s="139">
        <v>2015</v>
      </c>
      <c r="C137" s="139">
        <v>2016</v>
      </c>
      <c r="D137" s="139">
        <v>2017</v>
      </c>
      <c r="E137" s="139">
        <v>2018</v>
      </c>
      <c r="F137" s="139">
        <v>2019</v>
      </c>
      <c r="G137" s="139">
        <v>2020</v>
      </c>
      <c r="H137" s="139">
        <v>2021</v>
      </c>
      <c r="I137" s="139">
        <v>2022</v>
      </c>
    </row>
    <row r="138" spans="1:9" ht="18.75" x14ac:dyDescent="0.3">
      <c r="A138" s="138"/>
      <c r="B138" s="157"/>
      <c r="C138" s="157"/>
      <c r="D138" s="157"/>
      <c r="E138" s="157"/>
      <c r="F138" s="157"/>
      <c r="G138" s="157"/>
      <c r="H138" s="157"/>
      <c r="I138" s="157"/>
    </row>
    <row r="139" spans="1:9" ht="18.75" x14ac:dyDescent="0.3">
      <c r="A139" s="138" t="s">
        <v>36</v>
      </c>
      <c r="B139" s="157">
        <f>_xlfn.STDEV.S(B101:B103)</f>
        <v>8.5567767579059692E-2</v>
      </c>
      <c r="C139" s="157">
        <f t="shared" ref="C139:I139" si="150">_xlfn.STDEV.S(C101:C103)</f>
        <v>4.242170623594127E-2</v>
      </c>
      <c r="D139" s="157">
        <f t="shared" si="150"/>
        <v>2.2563458309685213E-2</v>
      </c>
      <c r="E139" s="157">
        <f t="shared" si="150"/>
        <v>5.7348987622808899E-2</v>
      </c>
      <c r="F139" s="157">
        <f t="shared" si="150"/>
        <v>7.8055056700330801E-3</v>
      </c>
      <c r="G139" s="157">
        <f t="shared" si="150"/>
        <v>2.247314702325803E-2</v>
      </c>
      <c r="H139" s="157">
        <f t="shared" si="150"/>
        <v>4.7151296549802796E-2</v>
      </c>
      <c r="I139" s="157">
        <f t="shared" si="150"/>
        <v>5.1306096207360083E-2</v>
      </c>
    </row>
    <row r="140" spans="1:9" ht="18.75" x14ac:dyDescent="0.3">
      <c r="A140" s="138"/>
      <c r="B140" s="157"/>
      <c r="C140" s="157"/>
      <c r="D140" s="157"/>
      <c r="E140" s="157"/>
      <c r="F140" s="157"/>
      <c r="G140" s="157"/>
      <c r="H140" s="157"/>
      <c r="I140" s="157"/>
    </row>
    <row r="141" spans="1:9" ht="18.75" x14ac:dyDescent="0.3">
      <c r="A141" s="138"/>
      <c r="B141" s="139">
        <v>2015</v>
      </c>
      <c r="C141" s="139">
        <v>2016</v>
      </c>
      <c r="D141" s="139">
        <v>2017</v>
      </c>
      <c r="E141" s="139">
        <v>2018</v>
      </c>
      <c r="F141" s="139">
        <v>2019</v>
      </c>
      <c r="G141" s="139">
        <v>2020</v>
      </c>
      <c r="H141" s="139">
        <v>2021</v>
      </c>
      <c r="I141" s="139">
        <v>2022</v>
      </c>
    </row>
    <row r="142" spans="1:9" ht="18.75" x14ac:dyDescent="0.3">
      <c r="A142" s="138"/>
      <c r="B142" s="157"/>
      <c r="C142" s="157"/>
      <c r="D142" s="157"/>
      <c r="E142" s="157"/>
      <c r="F142" s="157"/>
      <c r="G142" s="157"/>
      <c r="H142" s="157"/>
      <c r="I142" s="157"/>
    </row>
    <row r="143" spans="1:9" ht="18.75" x14ac:dyDescent="0.3">
      <c r="A143" s="138" t="s">
        <v>37</v>
      </c>
      <c r="B143" s="157">
        <f>_xlfn.STDEV.S(B105:B107)</f>
        <v>7.7703149338770264E-3</v>
      </c>
      <c r="C143" s="157">
        <f t="shared" ref="C143:I143" si="151">_xlfn.STDEV.S(C105:C107)</f>
        <v>2.0414173320871039E-2</v>
      </c>
      <c r="D143" s="157">
        <f t="shared" si="151"/>
        <v>6.8063444604313961E-2</v>
      </c>
      <c r="E143" s="157">
        <f t="shared" si="151"/>
        <v>1.669111446950472E-2</v>
      </c>
      <c r="F143" s="157">
        <f t="shared" si="151"/>
        <v>1.1482404119418166E-2</v>
      </c>
      <c r="G143" s="157">
        <f t="shared" si="151"/>
        <v>5.4595666098699459E-2</v>
      </c>
      <c r="H143" s="157">
        <f t="shared" si="151"/>
        <v>7.887225488836061E-2</v>
      </c>
      <c r="I143" s="157">
        <f t="shared" si="151"/>
        <v>4.8216807072731314E-2</v>
      </c>
    </row>
    <row r="144" spans="1:9" ht="18.75" x14ac:dyDescent="0.3">
      <c r="A144" s="138"/>
      <c r="B144" s="157"/>
      <c r="C144" s="157"/>
      <c r="D144" s="157"/>
      <c r="E144" s="157"/>
      <c r="F144" s="157"/>
      <c r="G144" s="157"/>
      <c r="H144" s="157"/>
      <c r="I144" s="1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статистика</vt:lpstr>
      <vt:lpstr>решение_интегральный</vt:lpstr>
      <vt:lpstr>решение_логорифмический</vt:lpstr>
      <vt:lpstr>подсчет отклонений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asd</dc:creator>
  <cp:lastModifiedBy>asd asd</cp:lastModifiedBy>
  <dcterms:created xsi:type="dcterms:W3CDTF">2023-11-06T01:46:16Z</dcterms:created>
  <dcterms:modified xsi:type="dcterms:W3CDTF">2024-01-14T15:46:18Z</dcterms:modified>
</cp:coreProperties>
</file>