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me\OneDrive\Рабочий стол\Кожеватов А.Д\Лаба 3\"/>
    </mc:Choice>
  </mc:AlternateContent>
  <xr:revisionPtr revIDLastSave="0" documentId="13_ncr:1_{CAE8FDC1-846F-4401-96F0-587DFC2DEC22}" xr6:coauthVersionLast="47" xr6:coauthVersionMax="47" xr10:uidLastSave="{00000000-0000-0000-0000-000000000000}"/>
  <bookViews>
    <workbookView xWindow="-120" yWindow="-120" windowWidth="38640" windowHeight="21120" xr2:uid="{9B447FB7-A63D-4C2B-BC07-BF34BFCC890A}"/>
  </bookViews>
  <sheets>
    <sheet name="Рунге-Кутта" sheetId="1" r:id="rId1"/>
    <sheet name="Метод прогонки" sheetId="2" r:id="rId2"/>
    <sheet name="Проекционный метод" sheetId="3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'Проекционный метод'!$J$22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3" l="1"/>
  <c r="G29" i="2"/>
  <c r="G28" i="2" s="1"/>
  <c r="G27" i="2" s="1"/>
  <c r="G26" i="2" s="1"/>
  <c r="G25" i="2" s="1"/>
  <c r="G24" i="2" s="1"/>
  <c r="G23" i="2" s="1"/>
  <c r="A24" i="3" l="1"/>
  <c r="A25" i="3"/>
  <c r="A26" i="3"/>
  <c r="A27" i="3"/>
  <c r="A28" i="3"/>
  <c r="A29" i="3"/>
  <c r="A30" i="3"/>
  <c r="A31" i="3"/>
  <c r="D24" i="3"/>
  <c r="D25" i="3"/>
  <c r="D26" i="3"/>
  <c r="D27" i="3"/>
  <c r="D28" i="3"/>
  <c r="D29" i="3"/>
  <c r="D30" i="3"/>
  <c r="D31" i="3"/>
  <c r="D23" i="3"/>
  <c r="C24" i="3"/>
  <c r="C25" i="3"/>
  <c r="C26" i="3"/>
  <c r="C27" i="3"/>
  <c r="C28" i="3"/>
  <c r="C29" i="3"/>
  <c r="C30" i="3"/>
  <c r="C31" i="3"/>
  <c r="C23" i="3"/>
  <c r="B24" i="3"/>
  <c r="B25" i="3"/>
  <c r="B26" i="3"/>
  <c r="B27" i="3"/>
  <c r="B28" i="3"/>
  <c r="B29" i="3"/>
  <c r="B30" i="3"/>
  <c r="B31" i="3"/>
  <c r="B23" i="3"/>
  <c r="D15" i="3"/>
  <c r="H3" i="3" l="1"/>
  <c r="B3" i="3"/>
  <c r="H14" i="2"/>
  <c r="D15" i="2"/>
  <c r="D7" i="2"/>
  <c r="B3" i="2"/>
  <c r="E25" i="1"/>
  <c r="E24" i="1"/>
  <c r="E20" i="1"/>
  <c r="E19" i="1"/>
  <c r="O9" i="1"/>
  <c r="O8" i="1"/>
  <c r="O7" i="1"/>
  <c r="O6" i="1"/>
  <c r="L9" i="1"/>
  <c r="L8" i="1"/>
  <c r="L7" i="1"/>
  <c r="L6" i="1"/>
  <c r="I14" i="1"/>
  <c r="I13" i="1"/>
  <c r="I12" i="1"/>
  <c r="I11" i="1"/>
  <c r="F14" i="1"/>
  <c r="F13" i="1"/>
  <c r="F12" i="1"/>
  <c r="F11" i="1"/>
  <c r="C14" i="1"/>
  <c r="C12" i="1"/>
  <c r="C13" i="1" s="1"/>
  <c r="C11" i="1"/>
  <c r="G4" i="1"/>
  <c r="H7" i="2" l="1"/>
  <c r="B8" i="3" l="1"/>
  <c r="B7" i="3" l="1"/>
  <c r="M7" i="3" s="1"/>
  <c r="H3" i="2" l="1"/>
  <c r="B7" i="2" s="1"/>
  <c r="A21" i="2" l="1"/>
  <c r="B21" i="2"/>
  <c r="D21" i="2"/>
  <c r="C21" i="2"/>
  <c r="B9" i="2"/>
  <c r="B8" i="2"/>
  <c r="B29" i="1"/>
  <c r="D23" i="2" l="1"/>
  <c r="A23" i="2"/>
  <c r="B23" i="2"/>
  <c r="C23" i="2"/>
  <c r="D22" i="2"/>
  <c r="A22" i="2"/>
  <c r="B22" i="2"/>
  <c r="C22" i="2"/>
  <c r="F5" i="1"/>
  <c r="G5" i="1" s="1"/>
  <c r="J2" i="3"/>
  <c r="J1" i="3"/>
  <c r="O1" i="3" s="1" a="1"/>
  <c r="O1" i="3" s="1"/>
  <c r="M2" i="3"/>
  <c r="M1" i="3"/>
  <c r="O7" i="3"/>
  <c r="N7" i="3"/>
  <c r="O12" i="3"/>
  <c r="B15" i="3"/>
  <c r="B14" i="3"/>
  <c r="B13" i="3"/>
  <c r="B12" i="3"/>
  <c r="B11" i="3"/>
  <c r="B10" i="3"/>
  <c r="B9" i="3"/>
  <c r="N12" i="3" l="1"/>
  <c r="O13" i="3"/>
  <c r="B30" i="1"/>
  <c r="N14" i="3"/>
  <c r="M13" i="3"/>
  <c r="N10" i="3"/>
  <c r="M12" i="3"/>
  <c r="P2" i="3"/>
  <c r="O2" i="3"/>
  <c r="P1" i="3"/>
  <c r="S1" i="3" s="1" a="1"/>
  <c r="N13" i="3" l="1"/>
  <c r="S1" i="3"/>
  <c r="S2" i="3"/>
  <c r="O8" i="3"/>
  <c r="M8" i="3"/>
  <c r="N15" i="3"/>
  <c r="N9" i="3"/>
  <c r="O10" i="3"/>
  <c r="M10" i="3"/>
  <c r="O15" i="3"/>
  <c r="M15" i="3"/>
  <c r="M11" i="3"/>
  <c r="N11" i="3"/>
  <c r="O11" i="3"/>
  <c r="O9" i="3"/>
  <c r="M9" i="3"/>
  <c r="O14" i="3"/>
  <c r="M14" i="3"/>
  <c r="N8" i="3"/>
  <c r="B11" i="2"/>
  <c r="B12" i="2"/>
  <c r="B13" i="2"/>
  <c r="B14" i="2"/>
  <c r="B15" i="2"/>
  <c r="C26" i="2" l="1"/>
  <c r="B26" i="2"/>
  <c r="D26" i="2"/>
  <c r="A26" i="2"/>
  <c r="B27" i="2"/>
  <c r="C27" i="2"/>
  <c r="A27" i="2"/>
  <c r="D27" i="2"/>
  <c r="D29" i="2"/>
  <c r="B29" i="2"/>
  <c r="A29" i="2"/>
  <c r="C29" i="2"/>
  <c r="B28" i="2"/>
  <c r="C28" i="2"/>
  <c r="D28" i="2"/>
  <c r="A28" i="2"/>
  <c r="C25" i="2"/>
  <c r="A25" i="2"/>
  <c r="B25" i="2"/>
  <c r="D25" i="2"/>
  <c r="F8" i="3"/>
  <c r="F9" i="3" s="1"/>
  <c r="F10" i="3" s="1"/>
  <c r="F11" i="3" s="1"/>
  <c r="F12" i="3" s="1"/>
  <c r="F13" i="3" s="1"/>
  <c r="F14" i="3" s="1"/>
  <c r="D8" i="3"/>
  <c r="D7" i="3"/>
  <c r="C7" i="3"/>
  <c r="G7" i="3" s="1"/>
  <c r="G8" i="3" s="1"/>
  <c r="D14" i="3"/>
  <c r="D11" i="3"/>
  <c r="D9" i="3"/>
  <c r="D13" i="3"/>
  <c r="D12" i="3"/>
  <c r="D10" i="3"/>
  <c r="B10" i="2"/>
  <c r="E8" i="2"/>
  <c r="C24" i="2" l="1"/>
  <c r="D24" i="2"/>
  <c r="B24" i="2"/>
  <c r="A24" i="2"/>
  <c r="G9" i="3"/>
  <c r="G10" i="3" s="1"/>
  <c r="G11" i="3" s="1"/>
  <c r="G12" i="3" s="1"/>
  <c r="G13" i="3" s="1"/>
  <c r="G14" i="3" s="1"/>
  <c r="F23" i="3"/>
  <c r="G23" i="3" s="1"/>
  <c r="F25" i="3"/>
  <c r="G25" i="3" s="1"/>
  <c r="D8" i="2"/>
  <c r="F8" i="2"/>
  <c r="G8" i="2" s="1"/>
  <c r="C14" i="3" l="1"/>
  <c r="C13" i="3" s="1"/>
  <c r="C12" i="3" s="1"/>
  <c r="C11" i="3" s="1"/>
  <c r="C10" i="3" s="1"/>
  <c r="C9" i="3" s="1"/>
  <c r="C8" i="3" s="1"/>
  <c r="F30" i="3"/>
  <c r="G30" i="3" s="1"/>
  <c r="F28" i="3"/>
  <c r="G28" i="3" s="1"/>
  <c r="F31" i="3"/>
  <c r="G31" i="3" s="1"/>
  <c r="D9" i="2"/>
  <c r="F9" i="2"/>
  <c r="E9" i="2"/>
  <c r="F27" i="3"/>
  <c r="G27" i="3" s="1"/>
  <c r="F24" i="3"/>
  <c r="G24" i="3" s="1"/>
  <c r="F7" i="2"/>
  <c r="H8" i="2"/>
  <c r="F29" i="3"/>
  <c r="G29" i="3" s="1"/>
  <c r="E7" i="2"/>
  <c r="F26" i="3"/>
  <c r="G26" i="3" s="1"/>
  <c r="G33" i="3" l="1"/>
  <c r="G9" i="2"/>
  <c r="D10" i="2"/>
  <c r="F10" i="2"/>
  <c r="E10" i="2"/>
  <c r="H9" i="2"/>
  <c r="E11" i="2"/>
  <c r="F6" i="1"/>
  <c r="G10" i="2" l="1"/>
  <c r="B31" i="1"/>
  <c r="G6" i="1"/>
  <c r="D11" i="2"/>
  <c r="F11" i="2"/>
  <c r="H10" i="2"/>
  <c r="H11" i="2" s="1"/>
  <c r="G11" i="2"/>
  <c r="D12" i="2" l="1"/>
  <c r="F12" i="2"/>
  <c r="E12" i="2"/>
  <c r="H12" i="2" s="1"/>
  <c r="F7" i="1"/>
  <c r="G12" i="2"/>
  <c r="E13" i="2"/>
  <c r="B32" i="1" l="1"/>
  <c r="G7" i="1"/>
  <c r="D13" i="2"/>
  <c r="F13" i="2"/>
  <c r="G13" i="2" s="1"/>
  <c r="H13" i="2"/>
  <c r="E14" i="2" l="1"/>
  <c r="D14" i="2"/>
  <c r="F14" i="2"/>
  <c r="G14" i="2" s="1"/>
  <c r="D19" i="1"/>
  <c r="D24" i="1" s="1"/>
  <c r="B34" i="1" s="1"/>
  <c r="E15" i="2"/>
  <c r="F15" i="2" l="1"/>
  <c r="M2" i="1"/>
  <c r="N2" i="1" s="1"/>
  <c r="D20" i="1"/>
  <c r="M3" i="1" l="1"/>
  <c r="N3" i="1" s="1"/>
  <c r="D25" i="1" l="1"/>
  <c r="B35" i="1" s="1"/>
  <c r="I15" i="2" l="1"/>
  <c r="I14" i="2"/>
  <c r="I13" i="2" l="1"/>
  <c r="J15" i="2"/>
  <c r="J14" i="2"/>
  <c r="I12" i="2"/>
  <c r="J13" i="2" l="1"/>
  <c r="I11" i="2"/>
  <c r="J12" i="2" l="1"/>
  <c r="I10" i="2" l="1"/>
  <c r="J11" i="2"/>
  <c r="I7" i="2" l="1"/>
  <c r="J8" i="2"/>
  <c r="J9" i="2"/>
  <c r="I8" i="2"/>
  <c r="I9" i="2"/>
  <c r="J10" i="2"/>
  <c r="J7" i="2" l="1"/>
</calcChain>
</file>

<file path=xl/sharedStrings.xml><?xml version="1.0" encoding="utf-8"?>
<sst xmlns="http://schemas.openxmlformats.org/spreadsheetml/2006/main" count="132" uniqueCount="81">
  <si>
    <t>x</t>
  </si>
  <si>
    <t>y</t>
  </si>
  <si>
    <t>i</t>
  </si>
  <si>
    <t>k</t>
  </si>
  <si>
    <t>y'=</t>
  </si>
  <si>
    <t>h=</t>
  </si>
  <si>
    <t>i=1</t>
  </si>
  <si>
    <t>i=2</t>
  </si>
  <si>
    <t>i=3</t>
  </si>
  <si>
    <t>y'</t>
  </si>
  <si>
    <t>Метод Адамса</t>
  </si>
  <si>
    <t>i=4</t>
  </si>
  <si>
    <t>i=5</t>
  </si>
  <si>
    <t>Интерполяционная формула</t>
  </si>
  <si>
    <t>Экстраполяционная формула</t>
  </si>
  <si>
    <t>Проверка правилом Рунге</t>
  </si>
  <si>
    <t>E1(x)=</t>
  </si>
  <si>
    <t>E2(x)=</t>
  </si>
  <si>
    <t>E3(x)=</t>
  </si>
  <si>
    <t>E4(x)=</t>
  </si>
  <si>
    <t>Продолжение Рунге-Кутты  для проверки Адамса</t>
  </si>
  <si>
    <t>Для метода Адамса</t>
  </si>
  <si>
    <t>E5(x)=</t>
  </si>
  <si>
    <t>E6(x)=</t>
  </si>
  <si>
    <t>A(x)</t>
  </si>
  <si>
    <t>B(x)</t>
  </si>
  <si>
    <t>C(x)</t>
  </si>
  <si>
    <t>f(x)</t>
  </si>
  <si>
    <t>a=</t>
  </si>
  <si>
    <t>b=</t>
  </si>
  <si>
    <t>y(a)=</t>
  </si>
  <si>
    <t>y(b)=</t>
  </si>
  <si>
    <t>n=</t>
  </si>
  <si>
    <t>A(x)=</t>
  </si>
  <si>
    <t>B(x)=</t>
  </si>
  <si>
    <t>C(x)=</t>
  </si>
  <si>
    <t>f(x)=</t>
  </si>
  <si>
    <t>y''</t>
  </si>
  <si>
    <t>L</t>
  </si>
  <si>
    <t>K</t>
  </si>
  <si>
    <t>a</t>
  </si>
  <si>
    <t>b</t>
  </si>
  <si>
    <t>c</t>
  </si>
  <si>
    <t>ai</t>
  </si>
  <si>
    <t>bi</t>
  </si>
  <si>
    <t>ci</t>
  </si>
  <si>
    <t>d=</t>
  </si>
  <si>
    <t>c=</t>
  </si>
  <si>
    <t>d</t>
  </si>
  <si>
    <t>ca+</t>
  </si>
  <si>
    <t>cb+</t>
  </si>
  <si>
    <t>y(a)</t>
  </si>
  <si>
    <t>y(b)</t>
  </si>
  <si>
    <t>Обратная матрица</t>
  </si>
  <si>
    <t>u(x)</t>
  </si>
  <si>
    <t>Au(x)</t>
  </si>
  <si>
    <t>Bu(x)</t>
  </si>
  <si>
    <t>Cu(x)</t>
  </si>
  <si>
    <t>fu(x)</t>
  </si>
  <si>
    <t>a1</t>
  </si>
  <si>
    <t>b1</t>
  </si>
  <si>
    <t>c1</t>
  </si>
  <si>
    <t>L(u)</t>
  </si>
  <si>
    <t>L(u)-f(x)</t>
  </si>
  <si>
    <t>сумма погрешностей=</t>
  </si>
  <si>
    <t>Коэффициенты для нахождения L</t>
  </si>
  <si>
    <t>Ответ</t>
  </si>
  <si>
    <t>Невязка r(x)</t>
  </si>
  <si>
    <t>e^(x*y)</t>
  </si>
  <si>
    <t>0,4+2*x+(x^2)/2</t>
  </si>
  <si>
    <t>x^0,7</t>
  </si>
  <si>
    <t>sqrt(x)+cos(2*x/pi)</t>
  </si>
  <si>
    <t>Xi</t>
  </si>
  <si>
    <t>A(xi)</t>
  </si>
  <si>
    <t>B(xi)</t>
  </si>
  <si>
    <t>C(xi)</t>
  </si>
  <si>
    <t>xi</t>
  </si>
  <si>
    <t>f(xi)</t>
  </si>
  <si>
    <t>fu(xi)</t>
  </si>
  <si>
    <t>Lu(xi)</t>
  </si>
  <si>
    <t>Lu(xi)-f(xi)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</si>
</sst>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2" borderId="1" xfId="0" applyNumberFormat="1" applyFill="1" applyBorder="1"/>
    <xf numFmtId="164" fontId="0" fillId="2" borderId="4" xfId="0" applyNumberFormat="1" applyFill="1" applyBorder="1"/>
    <xf numFmtId="0" fontId="0" fillId="0" borderId="4" xfId="0" applyBorder="1"/>
    <xf numFmtId="164" fontId="0" fillId="0" borderId="4" xfId="0" applyNumberFormat="1" applyBorder="1"/>
    <xf numFmtId="165" fontId="0" fillId="2" borderId="0" xfId="0" applyNumberFormat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0C0-E9F1-4221-84FB-D1C41A3EA7DB}">
  <dimension ref="A1:O35"/>
  <sheetViews>
    <sheetView tabSelected="1" zoomScale="130" zoomScaleNormal="130" workbookViewId="0">
      <selection activeCell="P25" sqref="P25"/>
    </sheetView>
  </sheetViews>
  <sheetFormatPr defaultRowHeight="15" x14ac:dyDescent="0.25"/>
  <cols>
    <col min="1" max="1" width="6.28515625" customWidth="1"/>
    <col min="2" max="2" width="17.140625" customWidth="1"/>
    <col min="3" max="3" width="18.7109375" customWidth="1"/>
    <col min="5" max="5" width="11.42578125" customWidth="1"/>
    <col min="6" max="6" width="15.28515625" customWidth="1"/>
    <col min="7" max="7" width="10.28515625" customWidth="1"/>
    <col min="8" max="8" width="9.42578125" customWidth="1"/>
    <col min="10" max="10" width="0.140625" customWidth="1"/>
    <col min="15" max="15" width="19" customWidth="1"/>
  </cols>
  <sheetData>
    <row r="1" spans="2:15" x14ac:dyDescent="0.25">
      <c r="K1" s="17" t="s">
        <v>20</v>
      </c>
      <c r="L1" s="17"/>
      <c r="M1" s="17"/>
      <c r="N1" s="17"/>
      <c r="O1" s="17"/>
    </row>
    <row r="2" spans="2:15" x14ac:dyDescent="0.25">
      <c r="B2" s="1"/>
      <c r="C2" s="1"/>
      <c r="D2" s="1"/>
      <c r="E2" s="1"/>
      <c r="F2" s="1"/>
      <c r="K2" s="3">
        <v>5</v>
      </c>
      <c r="L2" s="2">
        <v>0.4</v>
      </c>
      <c r="M2" s="2">
        <f>F7+(1/6)*(L6+2*L7+2*L8+L9)</f>
        <v>0.41043609225179234</v>
      </c>
      <c r="N2" s="2">
        <f>TANH(L2+M2)</f>
        <v>0.66983075918102131</v>
      </c>
    </row>
    <row r="3" spans="2:15" x14ac:dyDescent="0.25">
      <c r="B3" s="1" t="s">
        <v>4</v>
      </c>
      <c r="C3" s="1" t="s">
        <v>68</v>
      </c>
      <c r="D3" s="2" t="s">
        <v>2</v>
      </c>
      <c r="E3" s="2" t="s">
        <v>0</v>
      </c>
      <c r="F3" s="2" t="s">
        <v>1</v>
      </c>
      <c r="G3" s="2" t="s">
        <v>9</v>
      </c>
      <c r="K3" s="3">
        <v>6</v>
      </c>
      <c r="L3" s="2">
        <v>0.5</v>
      </c>
      <c r="M3" s="2">
        <f>M2+(1/6)*(O6+2*O7+2*O8+O9)</f>
        <v>0.5177646057881794</v>
      </c>
      <c r="N3" s="2">
        <f>TANH(L3+M3)</f>
        <v>0.76895447942483752</v>
      </c>
    </row>
    <row r="4" spans="2:15" x14ac:dyDescent="0.25">
      <c r="B4" s="1"/>
      <c r="C4" s="1"/>
      <c r="D4" s="3">
        <v>1</v>
      </c>
      <c r="E4" s="2">
        <v>0</v>
      </c>
      <c r="F4" s="2">
        <v>0</v>
      </c>
      <c r="G4" s="2">
        <f>EXP(E4*F4)</f>
        <v>1</v>
      </c>
    </row>
    <row r="5" spans="2:15" x14ac:dyDescent="0.25">
      <c r="B5" s="1" t="s">
        <v>5</v>
      </c>
      <c r="C5" s="1">
        <v>0.1</v>
      </c>
      <c r="D5" s="3">
        <v>2</v>
      </c>
      <c r="E5" s="2">
        <v>0.1</v>
      </c>
      <c r="F5" s="2">
        <f>F4+(1/6)*(C11+2*C12+2*C13+C14)</f>
        <v>0.10170903654586747</v>
      </c>
      <c r="G5" s="2">
        <f t="shared" ref="G5:G7" si="0">EXP(E5*F5)</f>
        <v>1.0102228031006815</v>
      </c>
      <c r="K5" s="2" t="s">
        <v>11</v>
      </c>
      <c r="L5" s="2" t="s">
        <v>3</v>
      </c>
      <c r="N5" s="2" t="s">
        <v>12</v>
      </c>
      <c r="O5" s="2" t="s">
        <v>3</v>
      </c>
    </row>
    <row r="6" spans="2:15" x14ac:dyDescent="0.25">
      <c r="B6" s="1"/>
      <c r="C6" s="1"/>
      <c r="D6" s="3">
        <v>3</v>
      </c>
      <c r="E6" s="2">
        <v>0.2</v>
      </c>
      <c r="F6" s="2">
        <f>F5+(1/6)*(F11+2*F12+2*F13+F14)</f>
        <v>0.20290003492299225</v>
      </c>
      <c r="G6" s="2">
        <f t="shared" si="0"/>
        <v>1.0414146268135056</v>
      </c>
      <c r="K6" s="3">
        <v>1</v>
      </c>
      <c r="L6" s="2">
        <f>EXP(E7*F7)*$C$5</f>
        <v>0.10960340373086047</v>
      </c>
      <c r="N6" s="3">
        <v>1</v>
      </c>
      <c r="O6" s="2">
        <f>EXP(L2*M2)*$C$5</f>
        <v>0.11784198570727591</v>
      </c>
    </row>
    <row r="7" spans="2:15" x14ac:dyDescent="0.25">
      <c r="B7" s="1"/>
      <c r="C7" s="1"/>
      <c r="D7" s="3">
        <v>4</v>
      </c>
      <c r="E7" s="2">
        <v>0.3</v>
      </c>
      <c r="F7" s="2">
        <f>F6+(1/6)*(I11+2*I12+2*I13+I14)</f>
        <v>0.30566081327368622</v>
      </c>
      <c r="G7" s="2">
        <f t="shared" si="0"/>
        <v>1.0960340373086046</v>
      </c>
      <c r="K7" s="3">
        <v>2</v>
      </c>
      <c r="L7" s="2">
        <f>EXP(($E$7*$C$5/2)+($F$7*L6/2))*$C$5</f>
        <v>0.10322601645919574</v>
      </c>
      <c r="N7" s="3">
        <v>2</v>
      </c>
      <c r="O7" s="2">
        <f>EXP(($L$2*$C$5/2)+($M$2*O6/2))*$C$5</f>
        <v>0.10451739198617221</v>
      </c>
    </row>
    <row r="8" spans="2:15" x14ac:dyDescent="0.25">
      <c r="B8" s="1"/>
      <c r="C8" s="1"/>
      <c r="D8" s="1"/>
      <c r="E8" s="1"/>
      <c r="F8" s="1"/>
      <c r="K8" s="3">
        <v>3</v>
      </c>
      <c r="L8" s="2">
        <f>EXP(($E$7*$C$5/2)+($F$7*L7/2))*$C$5</f>
        <v>0.10312545533956406</v>
      </c>
      <c r="N8" s="3">
        <v>3</v>
      </c>
      <c r="O8" s="2">
        <f>EXP(($L$2*$C$5/2)+($M$2*O7/2))*$C$5</f>
        <v>0.10423198510077021</v>
      </c>
    </row>
    <row r="9" spans="2:15" x14ac:dyDescent="0.25">
      <c r="B9" s="1"/>
      <c r="C9" s="1"/>
      <c r="D9" s="1"/>
      <c r="E9" s="1"/>
      <c r="F9" s="1"/>
      <c r="G9" s="1"/>
      <c r="H9" s="1"/>
      <c r="I9" s="1"/>
      <c r="J9" s="1"/>
      <c r="K9" s="3">
        <v>4</v>
      </c>
      <c r="L9" s="2">
        <f>EXP(($E$7*$C$5)+($F$7*L8))*$C$5</f>
        <v>0.10634532654025664</v>
      </c>
      <c r="N9" s="3">
        <v>4</v>
      </c>
      <c r="O9" s="2">
        <f>EXP(($L$2*$C$5)+($M$2*O8))*$C$5</f>
        <v>0.10863034133716164</v>
      </c>
    </row>
    <row r="10" spans="2:15" x14ac:dyDescent="0.25">
      <c r="B10" s="2" t="s">
        <v>6</v>
      </c>
      <c r="C10" s="2" t="s">
        <v>3</v>
      </c>
      <c r="D10" s="1"/>
      <c r="E10" s="2" t="s">
        <v>7</v>
      </c>
      <c r="F10" s="2" t="s">
        <v>3</v>
      </c>
      <c r="G10" s="1"/>
      <c r="H10" s="2" t="s">
        <v>8</v>
      </c>
      <c r="I10" s="2" t="s">
        <v>3</v>
      </c>
      <c r="J10" s="1"/>
    </row>
    <row r="11" spans="2:15" x14ac:dyDescent="0.25">
      <c r="B11" s="3">
        <v>1</v>
      </c>
      <c r="C11" s="2">
        <f>EXP(E4*F4)*$C$5</f>
        <v>0.1</v>
      </c>
      <c r="D11" s="1"/>
      <c r="E11" s="3">
        <v>1</v>
      </c>
      <c r="F11" s="2">
        <f>EXP(E5*F5)*$C$5</f>
        <v>0.10102228031006816</v>
      </c>
      <c r="G11" s="1"/>
      <c r="H11" s="3">
        <v>1</v>
      </c>
      <c r="I11" s="2">
        <f>EXP(E6*F6)*$C$5</f>
        <v>0.10414146268135056</v>
      </c>
      <c r="J11" s="1"/>
    </row>
    <row r="12" spans="2:15" x14ac:dyDescent="0.25">
      <c r="B12" s="3">
        <v>2</v>
      </c>
      <c r="C12" s="2">
        <f>EXP(($E$4+$C$5/2)+($F$4*C11/2))*$C$5</f>
        <v>0.10512710963760241</v>
      </c>
      <c r="D12" s="1"/>
      <c r="E12" s="3">
        <v>2</v>
      </c>
      <c r="F12" s="2">
        <f>EXP(($E$5*$C$5/2)+($F$5*F11/2))*$C$5</f>
        <v>0.1010188997313257</v>
      </c>
      <c r="G12" s="1"/>
      <c r="H12" s="3">
        <v>2</v>
      </c>
      <c r="I12" s="2">
        <f>EXP(($E$6*$C$5/2)+($F$6*I11/2))*$C$5</f>
        <v>0.10207780730422625</v>
      </c>
      <c r="J12" s="1"/>
    </row>
    <row r="13" spans="2:15" x14ac:dyDescent="0.25">
      <c r="B13" s="3">
        <v>3</v>
      </c>
      <c r="C13" s="2">
        <f>EXP(($E$4*$C$5/2)+($F$4*C12/2))*$C$5</f>
        <v>0.1</v>
      </c>
      <c r="D13" s="1"/>
      <c r="E13" s="3">
        <v>3</v>
      </c>
      <c r="F13" s="2">
        <f>EXP(($E$5*$C$5/2)+($F$5*F12/2))*$C$5</f>
        <v>0.10101888236438994</v>
      </c>
      <c r="G13" s="1"/>
      <c r="H13" s="3">
        <v>3</v>
      </c>
      <c r="I13" s="2">
        <f>EXP(($E$6*$C$5/2)+($F$6*I12/2))*$C$5</f>
        <v>0.10205643874841774</v>
      </c>
      <c r="J13" s="1"/>
    </row>
    <row r="14" spans="2:15" x14ac:dyDescent="0.25">
      <c r="B14" s="3">
        <v>4</v>
      </c>
      <c r="C14" s="2">
        <f>EXP(($E$4*$C$5)+($F$4*C13))*$C$5</f>
        <v>0.1</v>
      </c>
      <c r="D14" s="1"/>
      <c r="E14" s="3">
        <v>4</v>
      </c>
      <c r="F14" s="2">
        <f>EXP(($E$5*$C$5)+($F$5*F13))*$C$5</f>
        <v>0.10204814576124932</v>
      </c>
      <c r="G14" s="1"/>
      <c r="H14" s="3">
        <v>4</v>
      </c>
      <c r="I14" s="2">
        <f>EXP(($E$6*$C$5)+($F$6*I13))*$C$5</f>
        <v>0.10415471531752539</v>
      </c>
      <c r="J14" s="1"/>
    </row>
    <row r="16" spans="2:15" x14ac:dyDescent="0.25">
      <c r="B16" t="s">
        <v>10</v>
      </c>
    </row>
    <row r="17" spans="1:5" x14ac:dyDescent="0.25">
      <c r="B17" t="s">
        <v>14</v>
      </c>
    </row>
    <row r="18" spans="1:5" x14ac:dyDescent="0.25">
      <c r="B18" s="2" t="s">
        <v>2</v>
      </c>
      <c r="C18" s="2" t="s">
        <v>0</v>
      </c>
      <c r="D18" s="2" t="s">
        <v>1</v>
      </c>
      <c r="E18" s="2" t="s">
        <v>9</v>
      </c>
    </row>
    <row r="19" spans="1:5" x14ac:dyDescent="0.25">
      <c r="B19" s="3">
        <v>1</v>
      </c>
      <c r="C19" s="2">
        <v>0.4</v>
      </c>
      <c r="D19" s="12">
        <f>F7+($C$5/24)*(55*G7-59*G6+37*G5-9*G4)</f>
        <v>0.41906353320994305</v>
      </c>
      <c r="E19" s="2">
        <f>EXP(C19*D19)</f>
        <v>1.1824935812892017</v>
      </c>
    </row>
    <row r="20" spans="1:5" x14ac:dyDescent="0.25">
      <c r="B20" s="3">
        <v>2</v>
      </c>
      <c r="C20" s="2">
        <v>0.5</v>
      </c>
      <c r="D20" s="12">
        <f>D19+($C$5/24)*(55*E19-59*G7+37*G6-9*G5)</f>
        <v>0.54327801126782638</v>
      </c>
      <c r="E20" s="2">
        <f>EXP(C20*D20)</f>
        <v>1.3121132503145014</v>
      </c>
    </row>
    <row r="22" spans="1:5" x14ac:dyDescent="0.25">
      <c r="B22" t="s">
        <v>13</v>
      </c>
    </row>
    <row r="23" spans="1:5" x14ac:dyDescent="0.25">
      <c r="B23" s="2" t="s">
        <v>2</v>
      </c>
      <c r="C23" s="2" t="s">
        <v>0</v>
      </c>
      <c r="D23" s="2" t="s">
        <v>1</v>
      </c>
      <c r="E23" s="2" t="s">
        <v>9</v>
      </c>
    </row>
    <row r="24" spans="1:5" x14ac:dyDescent="0.25">
      <c r="B24" s="3">
        <v>1</v>
      </c>
      <c r="C24" s="2">
        <v>0.4</v>
      </c>
      <c r="D24" s="12">
        <f>F7+($C$5/24)*(9*E19+19*G7-5*G6+G5)</f>
        <v>0.41928680747993397</v>
      </c>
      <c r="E24" s="2">
        <f>EXP(C24*D24)</f>
        <v>1.1825991941617116</v>
      </c>
    </row>
    <row r="25" spans="1:5" x14ac:dyDescent="0.25">
      <c r="B25" s="3">
        <v>2</v>
      </c>
      <c r="C25" s="2">
        <v>0.5</v>
      </c>
      <c r="D25" s="12">
        <f>D24+($C$5/24)*(9*E20+19*E19-5*G7+G6)</f>
        <v>0.54361031471991661</v>
      </c>
      <c r="E25" s="2">
        <f>EXP(C25*D25)</f>
        <v>1.31233127830817</v>
      </c>
    </row>
    <row r="28" spans="1:5" x14ac:dyDescent="0.25">
      <c r="A28" s="9" t="s">
        <v>15</v>
      </c>
      <c r="B28" s="9"/>
      <c r="C28" s="9"/>
    </row>
    <row r="29" spans="1:5" x14ac:dyDescent="0.25">
      <c r="A29" t="s">
        <v>16</v>
      </c>
      <c r="B29" s="11">
        <f>(F4^$C$5-F4^($C$5*2))/(2^4-1)</f>
        <v>0</v>
      </c>
    </row>
    <row r="30" spans="1:5" x14ac:dyDescent="0.25">
      <c r="A30" t="s">
        <v>17</v>
      </c>
      <c r="B30" s="11">
        <f>ABS(F5^$C$5-F5^($C$5*2))/(2^4-1)</f>
        <v>1.0838402200794187E-2</v>
      </c>
    </row>
    <row r="31" spans="1:5" x14ac:dyDescent="0.25">
      <c r="A31" t="s">
        <v>18</v>
      </c>
      <c r="B31" s="11">
        <f>ABS(F6^$C$5-F6^($C$5*2))/(2^4-1)</f>
        <v>8.3797956412112809E-3</v>
      </c>
    </row>
    <row r="32" spans="1:5" x14ac:dyDescent="0.25">
      <c r="A32" t="s">
        <v>19</v>
      </c>
      <c r="B32" s="11">
        <f>ABS(F7^$C$5-F7^($C$5*2))/(2^4-1)</f>
        <v>6.6186524769048516E-3</v>
      </c>
    </row>
    <row r="33" spans="1:3" x14ac:dyDescent="0.25">
      <c r="A33" s="17" t="s">
        <v>21</v>
      </c>
      <c r="B33" s="17"/>
      <c r="C33" s="10"/>
    </row>
    <row r="34" spans="1:3" x14ac:dyDescent="0.25">
      <c r="A34" t="s">
        <v>22</v>
      </c>
      <c r="B34" s="11">
        <f>ABS((D24^$C$5-D24^($C$5*2))/(2^4-1))</f>
        <v>5.0879389052197908E-3</v>
      </c>
    </row>
    <row r="35" spans="1:3" x14ac:dyDescent="0.25">
      <c r="A35" t="s">
        <v>23</v>
      </c>
      <c r="B35" s="11">
        <f>ABS((D25^$C$5-D25^($C$5*2))/(2^4-1))</f>
        <v>3.7090180716847702E-3</v>
      </c>
    </row>
  </sheetData>
  <mergeCells count="2">
    <mergeCell ref="K1:O1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BA50-9D93-41F4-BAFF-16E8B45F4464}">
  <dimension ref="A1:K42"/>
  <sheetViews>
    <sheetView zoomScale="115" zoomScaleNormal="115" workbookViewId="0">
      <selection activeCell="J29" sqref="J29"/>
    </sheetView>
  </sheetViews>
  <sheetFormatPr defaultRowHeight="15" x14ac:dyDescent="0.25"/>
  <cols>
    <col min="2" max="2" width="17" customWidth="1"/>
    <col min="3" max="3" width="13.7109375" customWidth="1"/>
    <col min="4" max="4" width="13.140625" customWidth="1"/>
    <col min="5" max="5" width="13" customWidth="1"/>
    <col min="6" max="6" width="13.85546875" customWidth="1"/>
    <col min="7" max="7" width="11.42578125" customWidth="1"/>
    <col min="8" max="8" width="10.5703125" customWidth="1"/>
    <col min="9" max="9" width="11.42578125" customWidth="1"/>
    <col min="10" max="10" width="11.7109375" customWidth="1"/>
  </cols>
  <sheetData>
    <row r="1" spans="1:10" x14ac:dyDescent="0.25">
      <c r="A1" t="s">
        <v>33</v>
      </c>
      <c r="B1" t="s">
        <v>69</v>
      </c>
      <c r="D1" t="s">
        <v>28</v>
      </c>
      <c r="E1">
        <v>1</v>
      </c>
      <c r="F1" t="s">
        <v>29</v>
      </c>
      <c r="G1">
        <v>1.5</v>
      </c>
    </row>
    <row r="2" spans="1:10" x14ac:dyDescent="0.25">
      <c r="A2" t="s">
        <v>34</v>
      </c>
      <c r="B2" t="s">
        <v>70</v>
      </c>
      <c r="D2" t="s">
        <v>30</v>
      </c>
      <c r="E2">
        <v>1.3</v>
      </c>
    </row>
    <row r="3" spans="1:10" x14ac:dyDescent="0.25">
      <c r="A3" t="s">
        <v>35</v>
      </c>
      <c r="B3" t="str">
        <f>"-0,95*x^2"</f>
        <v>-0,95*x^2</v>
      </c>
      <c r="D3" t="s">
        <v>31</v>
      </c>
      <c r="E3">
        <v>1.1000000000000001</v>
      </c>
      <c r="G3" t="s">
        <v>5</v>
      </c>
      <c r="H3">
        <f>(G1-E1)/E4</f>
        <v>6.25E-2</v>
      </c>
    </row>
    <row r="4" spans="1:10" x14ac:dyDescent="0.25">
      <c r="A4" t="s">
        <v>36</v>
      </c>
      <c r="B4" t="s">
        <v>71</v>
      </c>
      <c r="D4" t="s">
        <v>32</v>
      </c>
      <c r="E4">
        <v>8</v>
      </c>
    </row>
    <row r="6" spans="1:10" x14ac:dyDescent="0.25">
      <c r="A6" s="4" t="s">
        <v>2</v>
      </c>
      <c r="B6" s="4" t="s">
        <v>0</v>
      </c>
      <c r="D6" s="4" t="s">
        <v>40</v>
      </c>
      <c r="E6" s="4" t="s">
        <v>41</v>
      </c>
      <c r="F6" s="4" t="s">
        <v>42</v>
      </c>
      <c r="G6" s="4" t="s">
        <v>38</v>
      </c>
      <c r="H6" s="4" t="s">
        <v>39</v>
      </c>
      <c r="I6" s="4" t="s">
        <v>9</v>
      </c>
      <c r="J6" s="4" t="s">
        <v>37</v>
      </c>
    </row>
    <row r="7" spans="1:10" x14ac:dyDescent="0.25">
      <c r="A7" s="4">
        <v>0</v>
      </c>
      <c r="B7" s="2">
        <f>$E$1+A7*$H$3</f>
        <v>1</v>
      </c>
      <c r="D7" s="2">
        <f>A21/($H$3*$H$3)</f>
        <v>742.4</v>
      </c>
      <c r="E7" s="2">
        <f>C21-(2*A21)/($H$3*$H$3)-B21/$H$3</f>
        <v>-1501.75</v>
      </c>
      <c r="F7" s="2">
        <f>A21/($H$3*$H$3)+B21/$H$3</f>
        <v>758.4</v>
      </c>
      <c r="G7" s="2">
        <v>0</v>
      </c>
      <c r="H7" s="2">
        <f>E2</f>
        <v>1.3</v>
      </c>
      <c r="I7" s="2">
        <f t="shared" ref="I7:I14" si="0">(G23-G22)/$H$3</f>
        <v>-0.64617280505358821</v>
      </c>
      <c r="J7" s="2">
        <f>(G23-2*G22)/$H$3*$H$3</f>
        <v>-1.3403858003158493</v>
      </c>
    </row>
    <row r="8" spans="1:10" x14ac:dyDescent="0.25">
      <c r="A8" s="4">
        <v>1</v>
      </c>
      <c r="B8" s="2">
        <f>$E$1+A8*$H$3</f>
        <v>1.0625</v>
      </c>
      <c r="D8" s="2">
        <f t="shared" ref="D8:D14" si="1">A22/($H$3*$H$3)</f>
        <v>790.9</v>
      </c>
      <c r="E8" s="2">
        <f>C22-(2*A22)/($H$3*$H$3)-B22/$H$3</f>
        <v>-1599.5660700367539</v>
      </c>
      <c r="F8" s="2">
        <f t="shared" ref="F8:F15" si="2">A22/($H$3*$H$3)+B22/$H$3</f>
        <v>807.59360909925397</v>
      </c>
      <c r="G8" s="2">
        <f>(-F8)/(D8*G7 + E8)</f>
        <v>0.50488293308240628</v>
      </c>
      <c r="H8" s="2">
        <f>(D21-D8*H7)/(D8*G7+E8)</f>
        <v>0.64165270156561149</v>
      </c>
      <c r="I8" s="2">
        <f t="shared" si="0"/>
        <v>-0.57030927024202782</v>
      </c>
      <c r="J8" s="2">
        <f t="shared" ref="J8:J14" si="3">(G24-2*G23+G22)/$H$3*$H$3</f>
        <v>4.741470925722524E-3</v>
      </c>
    </row>
    <row r="9" spans="1:10" x14ac:dyDescent="0.25">
      <c r="A9" s="4">
        <v>2</v>
      </c>
      <c r="B9" s="2">
        <f>$E$1+A9*$H$3</f>
        <v>1.125</v>
      </c>
      <c r="D9" s="2">
        <f t="shared" si="1"/>
        <v>840.4</v>
      </c>
      <c r="E9" s="2">
        <f t="shared" ref="E9:E15" si="4">C23-(2*A23)/($H$3*$H$3)-B23/$H$3</f>
        <v>-1699.3774211688008</v>
      </c>
      <c r="F9" s="2">
        <f t="shared" si="2"/>
        <v>857.77507741880083</v>
      </c>
      <c r="G9" s="2">
        <f>(-F9)/(D9*G8+E9)</f>
        <v>0.67272582542993431</v>
      </c>
      <c r="H9" s="2">
        <f>(D22-D9*H8)/(D9*G8+E9)</f>
        <v>0.42149272160744378</v>
      </c>
      <c r="I9" s="2">
        <f t="shared" si="0"/>
        <v>-0.4975338675596106</v>
      </c>
      <c r="J9" s="2">
        <f t="shared" si="3"/>
        <v>4.5484626676510764E-3</v>
      </c>
    </row>
    <row r="10" spans="1:10" x14ac:dyDescent="0.25">
      <c r="A10" s="4">
        <v>3</v>
      </c>
      <c r="B10" s="2">
        <f t="shared" ref="B10:B15" si="5">$E$1+A10*$H$3</f>
        <v>1.1875</v>
      </c>
      <c r="D10" s="2">
        <f t="shared" si="1"/>
        <v>890.9</v>
      </c>
      <c r="E10" s="2">
        <f t="shared" si="4"/>
        <v>-1801.1849238783684</v>
      </c>
      <c r="F10" s="2">
        <f t="shared" si="2"/>
        <v>908.94527544086827</v>
      </c>
      <c r="G10" s="2">
        <f t="shared" ref="G10:G14" si="6">(-F10)/(D10*G9+E10)</f>
        <v>0.75628625787313353</v>
      </c>
      <c r="H10" s="2">
        <f>(D23-D10*H9)/(D10*G9+E10)</f>
        <v>0.31093049368676878</v>
      </c>
      <c r="I10" s="2">
        <f t="shared" si="0"/>
        <v>-0.42757791627370878</v>
      </c>
      <c r="J10" s="2">
        <f t="shared" si="3"/>
        <v>4.3722469553688637E-3</v>
      </c>
    </row>
    <row r="11" spans="1:10" x14ac:dyDescent="0.25">
      <c r="A11" s="4">
        <v>4</v>
      </c>
      <c r="B11" s="2">
        <f t="shared" si="5"/>
        <v>1.25</v>
      </c>
      <c r="D11" s="2">
        <f t="shared" si="1"/>
        <v>942.4</v>
      </c>
      <c r="E11" s="2">
        <f t="shared" si="4"/>
        <v>-1904.9893439564523</v>
      </c>
      <c r="F11" s="2">
        <f t="shared" si="2"/>
        <v>961.10496895645235</v>
      </c>
      <c r="G11" s="2">
        <f t="shared" si="6"/>
        <v>0.80611678465726944</v>
      </c>
      <c r="H11" s="2">
        <f t="shared" ref="H11:H13" si="7">(D24-D11*H10)/(D11*G10+E11)</f>
        <v>0.24424396789000236</v>
      </c>
      <c r="I11" s="2">
        <f t="shared" si="0"/>
        <v>-0.3601856654068456</v>
      </c>
      <c r="J11" s="2">
        <f t="shared" si="3"/>
        <v>4.2120156791789487E-3</v>
      </c>
    </row>
    <row r="12" spans="1:10" x14ac:dyDescent="0.25">
      <c r="A12" s="4">
        <v>5</v>
      </c>
      <c r="B12" s="2">
        <f t="shared" si="5"/>
        <v>1.3125</v>
      </c>
      <c r="D12" s="2">
        <f t="shared" si="1"/>
        <v>994.9</v>
      </c>
      <c r="E12" s="2">
        <f t="shared" si="4"/>
        <v>-2010.7913596764809</v>
      </c>
      <c r="F12" s="2">
        <f t="shared" si="2"/>
        <v>1014.2548362389807</v>
      </c>
      <c r="G12" s="2">
        <f t="shared" si="6"/>
        <v>0.83906913937111416</v>
      </c>
      <c r="H12" s="2">
        <f t="shared" si="7"/>
        <v>0.19952299573012114</v>
      </c>
      <c r="I12" s="2">
        <f t="shared" si="0"/>
        <v>-0.29511222731177256</v>
      </c>
      <c r="J12" s="2">
        <f t="shared" si="3"/>
        <v>4.0670898809420652E-3</v>
      </c>
    </row>
    <row r="13" spans="1:10" x14ac:dyDescent="0.25">
      <c r="A13" s="4">
        <v>6</v>
      </c>
      <c r="B13" s="2">
        <f t="shared" si="5"/>
        <v>1.375</v>
      </c>
      <c r="D13" s="2">
        <f t="shared" si="1"/>
        <v>1048.4000000000001</v>
      </c>
      <c r="E13" s="2">
        <f t="shared" si="4"/>
        <v>-2118.591575469824</v>
      </c>
      <c r="F13" s="2">
        <f t="shared" si="2"/>
        <v>1068.3954817198237</v>
      </c>
      <c r="G13" s="2">
        <f t="shared" si="6"/>
        <v>0.86236627116332654</v>
      </c>
      <c r="H13" s="2">
        <f t="shared" si="7"/>
        <v>0.16737556041984092</v>
      </c>
      <c r="I13" s="2">
        <f t="shared" si="0"/>
        <v>-0.2321218426179037</v>
      </c>
      <c r="J13" s="2">
        <f t="shared" si="3"/>
        <v>3.9368990433668039E-3</v>
      </c>
    </row>
    <row r="14" spans="1:10" x14ac:dyDescent="0.25">
      <c r="A14" s="4">
        <v>7</v>
      </c>
      <c r="B14" s="2">
        <f t="shared" si="5"/>
        <v>1.4375</v>
      </c>
      <c r="D14" s="2">
        <f t="shared" si="1"/>
        <v>1102.9000000000001</v>
      </c>
      <c r="E14" s="2">
        <f t="shared" si="4"/>
        <v>-2228.3905329419313</v>
      </c>
      <c r="F14" s="2">
        <f t="shared" si="2"/>
        <v>1123.527447004431</v>
      </c>
      <c r="G14" s="2">
        <f t="shared" si="6"/>
        <v>0.87962035716269127</v>
      </c>
      <c r="H14" s="2">
        <f>(D27-D14*H13)/(D14*G13+E14)</f>
        <v>0.14310425746694846</v>
      </c>
      <c r="I14" s="2">
        <f t="shared" si="0"/>
        <v>-0.17098640553454203</v>
      </c>
      <c r="J14" s="2">
        <f t="shared" si="3"/>
        <v>3.8209648177101041E-3</v>
      </c>
    </row>
    <row r="15" spans="1:10" x14ac:dyDescent="0.25">
      <c r="A15" s="14">
        <v>8</v>
      </c>
      <c r="B15" s="15">
        <f t="shared" si="5"/>
        <v>1.5</v>
      </c>
      <c r="D15" s="15">
        <f>A29/($H$3*$H$3)</f>
        <v>1158.4000000000001</v>
      </c>
      <c r="E15" s="15">
        <f t="shared" si="4"/>
        <v>-2340.1887198390932</v>
      </c>
      <c r="F15" s="15">
        <f t="shared" si="2"/>
        <v>1179.6512198390935</v>
      </c>
      <c r="G15" s="15"/>
      <c r="H15" s="15"/>
      <c r="I15" s="15">
        <f>(G31-G30)/$H$3</f>
        <v>-17.600000000000001</v>
      </c>
      <c r="J15" s="15">
        <f>(G31-2*G30+G29)/$H$3*$H$3</f>
        <v>-1.0893133496540912</v>
      </c>
    </row>
    <row r="16" spans="1:10" x14ac:dyDescent="0.25">
      <c r="B16" s="1"/>
      <c r="D16" s="1"/>
      <c r="E16" s="1"/>
      <c r="F16" s="1"/>
      <c r="G16" s="1"/>
      <c r="H16" s="1"/>
      <c r="I16" s="1"/>
      <c r="J16" s="1"/>
    </row>
    <row r="17" spans="1:10" x14ac:dyDescent="0.25">
      <c r="B17" s="1"/>
      <c r="D17" s="1"/>
      <c r="E17" s="1"/>
      <c r="F17" s="1"/>
      <c r="G17" s="1"/>
      <c r="H17" s="1"/>
      <c r="I17" s="1"/>
      <c r="J17" s="1"/>
    </row>
    <row r="18" spans="1:10" x14ac:dyDescent="0.25">
      <c r="B18" s="1"/>
      <c r="D18" s="1"/>
      <c r="E18" s="1"/>
      <c r="F18" s="1"/>
      <c r="G18" s="1"/>
      <c r="H18" s="1"/>
      <c r="I18" s="1"/>
      <c r="J18" s="1"/>
    </row>
    <row r="20" spans="1:10" x14ac:dyDescent="0.25">
      <c r="A20" s="4" t="s">
        <v>73</v>
      </c>
      <c r="B20" s="4" t="s">
        <v>74</v>
      </c>
      <c r="C20" s="4" t="s">
        <v>75</v>
      </c>
      <c r="D20" s="4" t="s">
        <v>27</v>
      </c>
      <c r="G20" t="s">
        <v>66</v>
      </c>
    </row>
    <row r="21" spans="1:10" x14ac:dyDescent="0.25">
      <c r="A21" s="2">
        <f>0.4+2*B7+(B7^2)/2</f>
        <v>2.9</v>
      </c>
      <c r="B21" s="2">
        <f>B7^0.7</f>
        <v>1</v>
      </c>
      <c r="C21" s="2">
        <f>-0.95*B7^2</f>
        <v>-0.95</v>
      </c>
      <c r="D21" s="2">
        <f>SQRT(B7)+COS(2*B7/PI())</f>
        <v>1.8041098282287917</v>
      </c>
      <c r="G21" s="4" t="s">
        <v>1</v>
      </c>
      <c r="J21">
        <v>1.3</v>
      </c>
    </row>
    <row r="22" spans="1:10" x14ac:dyDescent="0.25">
      <c r="A22" s="2">
        <f t="shared" ref="A22:A29" si="8">0.4+2*B8+(B8^2)/2</f>
        <v>3.0894531249999999</v>
      </c>
      <c r="B22" s="2">
        <f t="shared" ref="B22:B29" si="9">B8^0.7</f>
        <v>1.0433505687033713</v>
      </c>
      <c r="C22" s="2">
        <f t="shared" ref="C22:C29" si="10">-0.95*B8^2</f>
        <v>-1.0724609375</v>
      </c>
      <c r="D22" s="2">
        <f t="shared" ref="D22:D29" si="11">SQRT(B8)+COS(2*B8/PI())</f>
        <v>1.8106024104500169</v>
      </c>
      <c r="G22" s="12">
        <v>1.3</v>
      </c>
      <c r="J22">
        <v>1.2596141996841499</v>
      </c>
    </row>
    <row r="23" spans="1:10" x14ac:dyDescent="0.25">
      <c r="A23" s="2">
        <f t="shared" si="8"/>
        <v>3.2828124999999999</v>
      </c>
      <c r="B23" s="2">
        <f t="shared" si="9"/>
        <v>1.0859423386750513</v>
      </c>
      <c r="C23" s="2">
        <f t="shared" si="10"/>
        <v>-1.20234375</v>
      </c>
      <c r="D23" s="2">
        <f t="shared" si="11"/>
        <v>1.8149679380445354</v>
      </c>
      <c r="G23" s="12">
        <f>G8*G24+H8</f>
        <v>1.2596141996841508</v>
      </c>
      <c r="J23">
        <v>1.22396987029402</v>
      </c>
    </row>
    <row r="24" spans="1:10" x14ac:dyDescent="0.25">
      <c r="A24" s="2">
        <f t="shared" si="8"/>
        <v>3.4800781249999999</v>
      </c>
      <c r="B24" s="2">
        <f t="shared" si="9"/>
        <v>1.1278297150542693</v>
      </c>
      <c r="C24" s="2">
        <f t="shared" si="10"/>
        <v>-1.3396484375</v>
      </c>
      <c r="D24" s="2">
        <f t="shared" si="11"/>
        <v>1.8173202444739216</v>
      </c>
      <c r="G24" s="12">
        <f t="shared" ref="G24:G29" si="12">G9*G25+H9</f>
        <v>1.223969870294024</v>
      </c>
      <c r="J24">
        <v>1.1928740035715499</v>
      </c>
    </row>
    <row r="25" spans="1:10" x14ac:dyDescent="0.25">
      <c r="A25" s="2">
        <f t="shared" si="8"/>
        <v>3.6812499999999999</v>
      </c>
      <c r="B25" s="2">
        <f t="shared" si="9"/>
        <v>1.1690605597782766</v>
      </c>
      <c r="C25" s="2">
        <f t="shared" si="10"/>
        <v>-1.484375</v>
      </c>
      <c r="D25" s="2">
        <f t="shared" si="11"/>
        <v>1.8177655035256941</v>
      </c>
      <c r="G25" s="12">
        <f t="shared" si="12"/>
        <v>1.1928740035715484</v>
      </c>
      <c r="J25">
        <v>1.16615038380444</v>
      </c>
    </row>
    <row r="26" spans="1:10" x14ac:dyDescent="0.25">
      <c r="A26" s="2">
        <f t="shared" si="8"/>
        <v>3.8863281249999999</v>
      </c>
      <c r="B26" s="2">
        <f t="shared" si="9"/>
        <v>1.2096772649362966</v>
      </c>
      <c r="C26" s="2">
        <f t="shared" si="10"/>
        <v>-1.6365234375</v>
      </c>
      <c r="D26" s="2">
        <f t="shared" si="11"/>
        <v>1.8164038154459254</v>
      </c>
      <c r="G26" s="12">
        <f t="shared" si="12"/>
        <v>1.1661503838044416</v>
      </c>
      <c r="J26">
        <v>1.14363877971651</v>
      </c>
    </row>
    <row r="27" spans="1:10" x14ac:dyDescent="0.25">
      <c r="A27" s="2">
        <f t="shared" si="8"/>
        <v>4.0953125000000004</v>
      </c>
      <c r="B27" s="2">
        <f t="shared" si="9"/>
        <v>1.2497176074889726</v>
      </c>
      <c r="C27" s="2">
        <f t="shared" si="10"/>
        <v>-1.7960937499999998</v>
      </c>
      <c r="D27" s="2">
        <f t="shared" si="11"/>
        <v>1.8133304395239429</v>
      </c>
      <c r="G27" s="12">
        <f t="shared" si="12"/>
        <v>1.1436387797165137</v>
      </c>
      <c r="J27">
        <v>1.1251942655095299</v>
      </c>
    </row>
    <row r="28" spans="1:10" x14ac:dyDescent="0.25">
      <c r="A28" s="2">
        <f t="shared" si="8"/>
        <v>4.3082031250000004</v>
      </c>
      <c r="B28" s="2">
        <f t="shared" si="9"/>
        <v>1.2892154377769336</v>
      </c>
      <c r="C28" s="2">
        <f t="shared" si="10"/>
        <v>-1.9630859374999998</v>
      </c>
      <c r="D28" s="2">
        <f t="shared" si="11"/>
        <v>1.8086367600842173</v>
      </c>
      <c r="G28" s="12">
        <f t="shared" si="12"/>
        <v>1.1251942655095279</v>
      </c>
      <c r="J28">
        <v>1.1106866503459101</v>
      </c>
    </row>
    <row r="29" spans="1:10" x14ac:dyDescent="0.25">
      <c r="A29" s="15">
        <f t="shared" si="8"/>
        <v>4.5250000000000004</v>
      </c>
      <c r="B29" s="15">
        <f t="shared" si="9"/>
        <v>1.3282012399433341</v>
      </c>
      <c r="C29" s="15">
        <f t="shared" si="10"/>
        <v>-2.1374999999999997</v>
      </c>
      <c r="D29" s="15">
        <f t="shared" si="11"/>
        <v>1.8024110485162002</v>
      </c>
      <c r="G29" s="12">
        <f t="shared" si="12"/>
        <v>1.110686650345909</v>
      </c>
      <c r="J29">
        <v>1.1000000000000001</v>
      </c>
    </row>
    <row r="30" spans="1:10" x14ac:dyDescent="0.25">
      <c r="A30" s="1"/>
      <c r="B30" s="1"/>
      <c r="C30" s="1"/>
      <c r="D30" s="1"/>
      <c r="G30" s="13">
        <v>1.1000000000000001</v>
      </c>
    </row>
    <row r="31" spans="1:10" x14ac:dyDescent="0.25">
      <c r="A31" s="1"/>
      <c r="B31" s="1"/>
      <c r="C31" s="1"/>
      <c r="D31" s="1"/>
      <c r="G31" s="1"/>
    </row>
    <row r="32" spans="1:10" x14ac:dyDescent="0.25">
      <c r="A32" s="1"/>
      <c r="B32" s="1"/>
      <c r="C32" s="1"/>
      <c r="D32" s="1"/>
      <c r="G32" s="1"/>
    </row>
    <row r="33" spans="1:11" x14ac:dyDescent="0.25">
      <c r="A33" s="4" t="s">
        <v>2</v>
      </c>
      <c r="B33" s="4" t="s">
        <v>72</v>
      </c>
      <c r="C33" s="4" t="s">
        <v>73</v>
      </c>
      <c r="D33" s="4" t="s">
        <v>74</v>
      </c>
      <c r="E33" s="4" t="s">
        <v>75</v>
      </c>
      <c r="F33" s="4" t="s">
        <v>73</v>
      </c>
      <c r="G33" s="4" t="s">
        <v>74</v>
      </c>
      <c r="H33" s="4" t="s">
        <v>75</v>
      </c>
      <c r="I33" s="4" t="s">
        <v>38</v>
      </c>
      <c r="J33" s="4" t="s">
        <v>39</v>
      </c>
      <c r="K33" s="4" t="s">
        <v>27</v>
      </c>
    </row>
    <row r="34" spans="1:11" x14ac:dyDescent="0.25">
      <c r="A34" s="4">
        <v>0</v>
      </c>
      <c r="B34" s="4">
        <v>1</v>
      </c>
      <c r="C34" s="4">
        <v>2.9</v>
      </c>
      <c r="D34" s="4">
        <v>1</v>
      </c>
      <c r="E34" s="4">
        <v>-0.95</v>
      </c>
      <c r="F34" s="4">
        <v>742.4</v>
      </c>
      <c r="G34" s="4">
        <v>-1501.75</v>
      </c>
      <c r="H34" s="4">
        <v>758.4</v>
      </c>
      <c r="I34" s="4">
        <v>0</v>
      </c>
      <c r="J34" s="4">
        <v>1.3</v>
      </c>
      <c r="K34" s="4">
        <v>1.8041098282287917</v>
      </c>
    </row>
    <row r="35" spans="1:11" x14ac:dyDescent="0.25">
      <c r="A35" s="4">
        <v>1</v>
      </c>
      <c r="B35" s="4">
        <v>1.0625</v>
      </c>
      <c r="C35" s="4">
        <v>3.0894531249999999</v>
      </c>
      <c r="D35" s="4">
        <v>1.0433505687033713</v>
      </c>
      <c r="E35" s="4">
        <v>-1.0724609375</v>
      </c>
      <c r="F35" s="4">
        <v>790.9</v>
      </c>
      <c r="G35" s="4">
        <v>-1599.5660700367539</v>
      </c>
      <c r="H35" s="4">
        <v>807.59360909925397</v>
      </c>
      <c r="I35" s="4">
        <v>0.50488293308240628</v>
      </c>
      <c r="J35" s="4">
        <v>0.64165270156561149</v>
      </c>
      <c r="K35" s="4">
        <v>1.8106024104500169</v>
      </c>
    </row>
    <row r="36" spans="1:11" x14ac:dyDescent="0.25">
      <c r="A36" s="4">
        <v>2</v>
      </c>
      <c r="B36" s="4">
        <v>1.125</v>
      </c>
      <c r="C36" s="4">
        <v>3.2828124999999999</v>
      </c>
      <c r="D36" s="4">
        <v>1.0859423386750513</v>
      </c>
      <c r="E36" s="4">
        <v>-1.20234375</v>
      </c>
      <c r="F36" s="4">
        <v>840.4</v>
      </c>
      <c r="G36" s="4">
        <v>-1699.3774211688008</v>
      </c>
      <c r="H36" s="4">
        <v>857.77507741880083</v>
      </c>
      <c r="I36" s="4">
        <v>0.67272582542993431</v>
      </c>
      <c r="J36" s="4">
        <v>0.42149272160744378</v>
      </c>
      <c r="K36" s="4">
        <v>1.8149679380445354</v>
      </c>
    </row>
    <row r="37" spans="1:11" x14ac:dyDescent="0.25">
      <c r="A37" s="4">
        <v>3</v>
      </c>
      <c r="B37" s="4">
        <v>1.1875</v>
      </c>
      <c r="C37" s="4">
        <v>3.4800781249999999</v>
      </c>
      <c r="D37" s="4">
        <v>1.1278297150542693</v>
      </c>
      <c r="E37" s="4">
        <v>-1.3396484375</v>
      </c>
      <c r="F37" s="4">
        <v>890.9</v>
      </c>
      <c r="G37" s="4">
        <v>-1801.1849238783684</v>
      </c>
      <c r="H37" s="4">
        <v>908.94527544086827</v>
      </c>
      <c r="I37" s="4">
        <v>0.75628625787313353</v>
      </c>
      <c r="J37" s="4">
        <v>0.31093049368676878</v>
      </c>
      <c r="K37" s="4">
        <v>1.8173202444739216</v>
      </c>
    </row>
    <row r="38" spans="1:11" x14ac:dyDescent="0.25">
      <c r="A38" s="4">
        <v>4</v>
      </c>
      <c r="B38" s="4">
        <v>1.25</v>
      </c>
      <c r="C38" s="4">
        <v>3.6812499999999999</v>
      </c>
      <c r="D38" s="4">
        <v>1.1690605597782766</v>
      </c>
      <c r="E38" s="4">
        <v>-1.484375</v>
      </c>
      <c r="F38" s="4">
        <v>942.4</v>
      </c>
      <c r="G38" s="4">
        <v>-1904.9893439564523</v>
      </c>
      <c r="H38" s="4">
        <v>961.10496895645235</v>
      </c>
      <c r="I38" s="4">
        <v>0.80611678465726944</v>
      </c>
      <c r="J38" s="4">
        <v>0.24424396789000236</v>
      </c>
      <c r="K38" s="4">
        <v>1.8177655035256941</v>
      </c>
    </row>
    <row r="39" spans="1:11" x14ac:dyDescent="0.25">
      <c r="A39" s="4">
        <v>5</v>
      </c>
      <c r="B39" s="4">
        <v>1.3125</v>
      </c>
      <c r="C39" s="4">
        <v>3.8863281249999999</v>
      </c>
      <c r="D39" s="4">
        <v>1.2096772649362966</v>
      </c>
      <c r="E39" s="4">
        <v>-1.6365234375</v>
      </c>
      <c r="F39" s="4">
        <v>994.9</v>
      </c>
      <c r="G39" s="4">
        <v>-2010.7913596764809</v>
      </c>
      <c r="H39" s="4">
        <v>1014.2548362389807</v>
      </c>
      <c r="I39" s="4">
        <v>0.83906913937111416</v>
      </c>
      <c r="J39" s="4">
        <v>0.19952299573012114</v>
      </c>
      <c r="K39" s="4">
        <v>1.8164038154459254</v>
      </c>
    </row>
    <row r="40" spans="1:11" x14ac:dyDescent="0.25">
      <c r="A40" s="4">
        <v>6</v>
      </c>
      <c r="B40" s="4">
        <v>1.375</v>
      </c>
      <c r="C40" s="4">
        <v>4.0953125000000004</v>
      </c>
      <c r="D40" s="4">
        <v>1.2497176074889726</v>
      </c>
      <c r="E40" s="4">
        <v>-1.7960937499999998</v>
      </c>
      <c r="F40" s="4">
        <v>1048.4000000000001</v>
      </c>
      <c r="G40" s="4">
        <v>-2118.591575469824</v>
      </c>
      <c r="H40" s="4">
        <v>1068.3954817198237</v>
      </c>
      <c r="I40" s="4">
        <v>0.86236627116332654</v>
      </c>
      <c r="J40" s="4">
        <v>0.16737556041984092</v>
      </c>
      <c r="K40" s="4">
        <v>1.8133304395239429</v>
      </c>
    </row>
    <row r="41" spans="1:11" x14ac:dyDescent="0.25">
      <c r="A41" s="4">
        <v>7</v>
      </c>
      <c r="B41" s="4">
        <v>1.4375</v>
      </c>
      <c r="C41" s="4">
        <v>4.3082031250000004</v>
      </c>
      <c r="D41" s="4">
        <v>1.2892154377769336</v>
      </c>
      <c r="E41" s="4">
        <v>-1.9630859374999998</v>
      </c>
      <c r="F41" s="4">
        <v>1102.9000000000001</v>
      </c>
      <c r="G41" s="4">
        <v>-2228.3905329419313</v>
      </c>
      <c r="H41" s="4">
        <v>1123.527447004431</v>
      </c>
      <c r="I41" s="4">
        <v>0.87962035716269127</v>
      </c>
      <c r="J41" s="4">
        <v>0.14310425746694846</v>
      </c>
      <c r="K41" s="4">
        <v>1.8086367600842173</v>
      </c>
    </row>
    <row r="42" spans="1:11" x14ac:dyDescent="0.25">
      <c r="A42" s="4">
        <v>8</v>
      </c>
      <c r="B42" s="4">
        <v>1.5</v>
      </c>
      <c r="C42" s="4">
        <v>4.5250000000000004</v>
      </c>
      <c r="D42" s="4">
        <v>1.3282012399433341</v>
      </c>
      <c r="E42" s="4">
        <v>-2.1374999999999997</v>
      </c>
      <c r="F42" s="4">
        <v>1158.4000000000001</v>
      </c>
      <c r="G42" s="4">
        <v>-2340.1887198390932</v>
      </c>
      <c r="H42" s="4">
        <v>1179.6512198390935</v>
      </c>
      <c r="I42" s="4"/>
      <c r="J42" s="4"/>
      <c r="K42" s="4">
        <v>1.8024110485162002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AA88-6F3E-4626-A76F-A79EBE135DA5}">
  <dimension ref="A1:S63"/>
  <sheetViews>
    <sheetView topLeftCell="A5" zoomScale="115" zoomScaleNormal="115" workbookViewId="0">
      <selection activeCell="K33" sqref="K33"/>
    </sheetView>
  </sheetViews>
  <sheetFormatPr defaultRowHeight="15" x14ac:dyDescent="0.25"/>
  <cols>
    <col min="5" max="5" width="11.85546875" customWidth="1"/>
    <col min="6" max="6" width="20.5703125" customWidth="1"/>
    <col min="7" max="7" width="12.85546875" customWidth="1"/>
    <col min="8" max="8" width="12.5703125" customWidth="1"/>
    <col min="9" max="9" width="10.42578125" customWidth="1"/>
    <col min="10" max="10" width="17" customWidth="1"/>
    <col min="13" max="13" width="15.5703125" customWidth="1"/>
    <col min="14" max="14" width="13.5703125" customWidth="1"/>
    <col min="15" max="15" width="14" customWidth="1"/>
  </cols>
  <sheetData>
    <row r="1" spans="1:19" x14ac:dyDescent="0.25">
      <c r="A1" t="s">
        <v>33</v>
      </c>
      <c r="B1" t="s">
        <v>69</v>
      </c>
      <c r="D1" t="s">
        <v>28</v>
      </c>
      <c r="E1">
        <v>1</v>
      </c>
      <c r="F1" t="s">
        <v>29</v>
      </c>
      <c r="G1">
        <v>1.5</v>
      </c>
      <c r="J1" s="4">
        <f>E1</f>
        <v>1</v>
      </c>
      <c r="K1" s="4">
        <v>1</v>
      </c>
      <c r="M1" s="4">
        <f>E2</f>
        <v>1.3</v>
      </c>
      <c r="O1" s="4">
        <f t="array" ref="O1:P2">MINVERSE(J1:K2)</f>
        <v>-1.9999999999999998</v>
      </c>
      <c r="P1" s="4">
        <v>1.9999999999999998</v>
      </c>
      <c r="R1" s="5" t="s">
        <v>47</v>
      </c>
      <c r="S1" s="4">
        <f t="array" ref="S1:S2">MMULT(O1:P2,M1:M2)</f>
        <v>-0.39999999999999991</v>
      </c>
    </row>
    <row r="2" spans="1:19" x14ac:dyDescent="0.25">
      <c r="A2" t="s">
        <v>34</v>
      </c>
      <c r="B2" t="s">
        <v>70</v>
      </c>
      <c r="D2" t="s">
        <v>30</v>
      </c>
      <c r="E2">
        <v>1.3</v>
      </c>
      <c r="J2" s="4">
        <f>G1</f>
        <v>1.5</v>
      </c>
      <c r="K2" s="4">
        <v>1</v>
      </c>
      <c r="M2" s="4">
        <f>E3</f>
        <v>1.1000000000000001</v>
      </c>
      <c r="O2" s="4">
        <v>2.9999999999999996</v>
      </c>
      <c r="P2" s="4">
        <v>-1.9999999999999996</v>
      </c>
      <c r="R2" s="5" t="s">
        <v>46</v>
      </c>
      <c r="S2" s="4">
        <v>1.6999999999999997</v>
      </c>
    </row>
    <row r="3" spans="1:19" x14ac:dyDescent="0.25">
      <c r="A3" t="s">
        <v>35</v>
      </c>
      <c r="B3" t="str">
        <f>"-0,95*x^2"</f>
        <v>-0,95*x^2</v>
      </c>
      <c r="D3" t="s">
        <v>31</v>
      </c>
      <c r="E3">
        <v>1.1000000000000001</v>
      </c>
      <c r="G3" t="s">
        <v>5</v>
      </c>
      <c r="H3">
        <f>(G1-E1)/E4</f>
        <v>6.25E-2</v>
      </c>
      <c r="J3" t="s">
        <v>49</v>
      </c>
      <c r="K3" t="s">
        <v>48</v>
      </c>
      <c r="M3" s="5" t="s">
        <v>51</v>
      </c>
      <c r="O3" s="18" t="s">
        <v>53</v>
      </c>
      <c r="P3" s="18"/>
    </row>
    <row r="4" spans="1:19" x14ac:dyDescent="0.25">
      <c r="A4" t="s">
        <v>36</v>
      </c>
      <c r="B4" t="s">
        <v>71</v>
      </c>
      <c r="D4" t="s">
        <v>32</v>
      </c>
      <c r="E4">
        <v>8</v>
      </c>
      <c r="J4" t="s">
        <v>50</v>
      </c>
      <c r="K4" t="s">
        <v>48</v>
      </c>
      <c r="M4" s="5" t="s">
        <v>52</v>
      </c>
    </row>
    <row r="6" spans="1:19" x14ac:dyDescent="0.25">
      <c r="A6" s="4" t="s">
        <v>2</v>
      </c>
      <c r="B6" s="4" t="s">
        <v>0</v>
      </c>
      <c r="C6" t="s">
        <v>1</v>
      </c>
      <c r="D6" t="s">
        <v>54</v>
      </c>
      <c r="F6" t="s">
        <v>38</v>
      </c>
      <c r="G6" t="s">
        <v>39</v>
      </c>
      <c r="H6" s="6" t="s">
        <v>24</v>
      </c>
      <c r="I6" s="6" t="s">
        <v>25</v>
      </c>
      <c r="J6" s="6" t="s">
        <v>26</v>
      </c>
      <c r="K6" s="6" t="s">
        <v>27</v>
      </c>
      <c r="L6" s="5"/>
      <c r="M6" s="6" t="s">
        <v>43</v>
      </c>
      <c r="N6" s="6" t="s">
        <v>44</v>
      </c>
      <c r="O6" s="6" t="s">
        <v>45</v>
      </c>
    </row>
    <row r="7" spans="1:19" x14ac:dyDescent="0.25">
      <c r="A7" s="4">
        <v>0</v>
      </c>
      <c r="B7" s="2">
        <f>$E$1+A7*$H$3</f>
        <v>1</v>
      </c>
      <c r="C7" s="1">
        <f>$S$1*B7+$S$2</f>
        <v>1.2999999999999998</v>
      </c>
      <c r="D7" s="1">
        <f>B7*$S$1+$S$2</f>
        <v>1.2999999999999998</v>
      </c>
      <c r="E7" s="1"/>
      <c r="F7" s="1">
        <v>0</v>
      </c>
      <c r="G7" s="1">
        <f>C7</f>
        <v>1.2999999999999998</v>
      </c>
      <c r="H7" s="2">
        <v>2.9</v>
      </c>
      <c r="I7" s="2">
        <v>1</v>
      </c>
      <c r="J7" s="2">
        <v>-0.95</v>
      </c>
      <c r="K7" s="2">
        <v>1.8041098282287917</v>
      </c>
      <c r="L7" s="1"/>
      <c r="M7" s="2">
        <f>H7/($H$3*$H$3)</f>
        <v>742.4</v>
      </c>
      <c r="N7" s="2">
        <f t="shared" ref="N7:N15" si="0">J7-(2*H7)/($H$3*$H$3)-I7/$H$3</f>
        <v>-1501.75</v>
      </c>
      <c r="O7" s="2">
        <f t="shared" ref="O7:O15" si="1">H7/($H$3*$H$3)+I7/$H$3</f>
        <v>758.4</v>
      </c>
    </row>
    <row r="8" spans="1:19" x14ac:dyDescent="0.25">
      <c r="A8" s="4">
        <v>1</v>
      </c>
      <c r="B8" s="2">
        <f>$E$1+A8*$H$3</f>
        <v>1.0625</v>
      </c>
      <c r="C8" s="1">
        <f>C9*F8+G8</f>
        <v>1.2596141996841506</v>
      </c>
      <c r="D8" s="1">
        <f>B8*$S$1+$S$2</f>
        <v>1.2749999999999999</v>
      </c>
      <c r="E8" s="1"/>
      <c r="F8" s="1">
        <f>(-O8)/(M8*F7+N8)</f>
        <v>0.50488293308240628</v>
      </c>
      <c r="G8" s="1">
        <f>(K7-M8*G7)/(M8*F7+N8)</f>
        <v>0.64165270156561138</v>
      </c>
      <c r="H8" s="2">
        <v>3.0894531249999999</v>
      </c>
      <c r="I8" s="2">
        <v>1.0433505687033713</v>
      </c>
      <c r="J8" s="2">
        <v>-1.0724609375</v>
      </c>
      <c r="K8" s="2">
        <v>1.8106024104500169</v>
      </c>
      <c r="L8" s="1"/>
      <c r="M8" s="2">
        <f t="shared" ref="M8:M15" si="2">H8/($H$3*$H$3)</f>
        <v>790.9</v>
      </c>
      <c r="N8" s="2">
        <f t="shared" si="0"/>
        <v>-1599.5660700367539</v>
      </c>
      <c r="O8" s="2">
        <f t="shared" si="1"/>
        <v>807.59360909925397</v>
      </c>
    </row>
    <row r="9" spans="1:19" x14ac:dyDescent="0.25">
      <c r="A9" s="4">
        <v>2</v>
      </c>
      <c r="B9" s="2">
        <f t="shared" ref="B9:B15" si="3">$E$1+A9*$H$3</f>
        <v>1.125</v>
      </c>
      <c r="C9" s="1">
        <f t="shared" ref="C9:C14" si="4">C10*F9+G9</f>
        <v>1.2239698702940238</v>
      </c>
      <c r="D9" s="1">
        <f t="shared" ref="D9:D15" si="5">B9*$S$1+$S$2</f>
        <v>1.2499999999999998</v>
      </c>
      <c r="E9" s="1"/>
      <c r="F9" s="1">
        <f>(-O9)/(M9*F8+N9)</f>
        <v>0.67272582542993431</v>
      </c>
      <c r="G9" s="1">
        <f>(K8-M9*G8)/(M9*F8+N9)</f>
        <v>0.42149272160744367</v>
      </c>
      <c r="H9" s="2">
        <v>3.2828124999999999</v>
      </c>
      <c r="I9" s="2">
        <v>1.0859423386750513</v>
      </c>
      <c r="J9" s="2">
        <v>-1.20234375</v>
      </c>
      <c r="K9" s="2">
        <v>1.8149679380445354</v>
      </c>
      <c r="L9" s="1"/>
      <c r="M9" s="2">
        <f t="shared" si="2"/>
        <v>840.4</v>
      </c>
      <c r="N9" s="2">
        <f t="shared" si="0"/>
        <v>-1699.3774211688008</v>
      </c>
      <c r="O9" s="2">
        <f t="shared" si="1"/>
        <v>857.77507741880083</v>
      </c>
    </row>
    <row r="10" spans="1:19" x14ac:dyDescent="0.25">
      <c r="A10" s="4">
        <v>3</v>
      </c>
      <c r="B10" s="2">
        <f t="shared" si="3"/>
        <v>1.1875</v>
      </c>
      <c r="C10" s="1">
        <f t="shared" si="4"/>
        <v>1.1928740035715482</v>
      </c>
      <c r="D10" s="1">
        <f t="shared" si="5"/>
        <v>1.2249999999999999</v>
      </c>
      <c r="E10" s="1"/>
      <c r="F10" s="1">
        <f t="shared" ref="F10:F14" si="6">(-O10)/(M10*F9+N10)</f>
        <v>0.75628625787313353</v>
      </c>
      <c r="G10" s="1">
        <f t="shared" ref="G10:G14" si="7">(K9-M10*G9)/(M10*F9+N10)</f>
        <v>0.31093049368676873</v>
      </c>
      <c r="H10" s="2">
        <v>3.4800781249999999</v>
      </c>
      <c r="I10" s="2">
        <v>1.1278297150542693</v>
      </c>
      <c r="J10" s="2">
        <v>-1.3396484375</v>
      </c>
      <c r="K10" s="2">
        <v>1.8173202444739216</v>
      </c>
      <c r="L10" s="1"/>
      <c r="M10" s="2">
        <f t="shared" si="2"/>
        <v>890.9</v>
      </c>
      <c r="N10" s="2">
        <f t="shared" si="0"/>
        <v>-1801.1849238783684</v>
      </c>
      <c r="O10" s="2">
        <f t="shared" si="1"/>
        <v>908.94527544086827</v>
      </c>
    </row>
    <row r="11" spans="1:19" x14ac:dyDescent="0.25">
      <c r="A11" s="4">
        <v>4</v>
      </c>
      <c r="B11" s="2">
        <f t="shared" si="3"/>
        <v>1.25</v>
      </c>
      <c r="C11" s="1">
        <f t="shared" si="4"/>
        <v>1.1661503838044414</v>
      </c>
      <c r="D11" s="1">
        <f t="shared" si="5"/>
        <v>1.1999999999999997</v>
      </c>
      <c r="E11" s="1"/>
      <c r="F11" s="1">
        <f t="shared" si="6"/>
        <v>0.80611678465726944</v>
      </c>
      <c r="G11" s="1">
        <f t="shared" si="7"/>
        <v>0.2442439678900023</v>
      </c>
      <c r="H11" s="2">
        <v>3.6812499999999999</v>
      </c>
      <c r="I11" s="2">
        <v>1.1690605597782766</v>
      </c>
      <c r="J11" s="2">
        <v>-1.484375</v>
      </c>
      <c r="K11" s="2">
        <v>1.8177655035256941</v>
      </c>
      <c r="L11" s="1"/>
      <c r="M11" s="2">
        <f t="shared" si="2"/>
        <v>942.4</v>
      </c>
      <c r="N11" s="2">
        <f t="shared" si="0"/>
        <v>-1904.9893439564523</v>
      </c>
      <c r="O11" s="2">
        <f t="shared" si="1"/>
        <v>961.10496895645235</v>
      </c>
    </row>
    <row r="12" spans="1:19" x14ac:dyDescent="0.25">
      <c r="A12" s="4">
        <v>5</v>
      </c>
      <c r="B12" s="2">
        <f t="shared" si="3"/>
        <v>1.3125</v>
      </c>
      <c r="C12" s="1">
        <f t="shared" si="4"/>
        <v>1.1436387797165135</v>
      </c>
      <c r="D12" s="1">
        <f t="shared" si="5"/>
        <v>1.1749999999999998</v>
      </c>
      <c r="E12" s="1"/>
      <c r="F12" s="1">
        <f t="shared" si="6"/>
        <v>0.83906913937111416</v>
      </c>
      <c r="G12" s="1">
        <f t="shared" si="7"/>
        <v>0.19952299573012108</v>
      </c>
      <c r="H12" s="2">
        <v>3.8863281249999999</v>
      </c>
      <c r="I12" s="2">
        <v>1.2096772649362966</v>
      </c>
      <c r="J12" s="2">
        <v>-1.6365234375</v>
      </c>
      <c r="K12" s="2">
        <v>1.8164038154459254</v>
      </c>
      <c r="L12" s="1"/>
      <c r="M12" s="2">
        <f t="shared" si="2"/>
        <v>994.9</v>
      </c>
      <c r="N12" s="2">
        <f t="shared" si="0"/>
        <v>-2010.7913596764809</v>
      </c>
      <c r="O12" s="2">
        <f t="shared" si="1"/>
        <v>1014.2548362389807</v>
      </c>
    </row>
    <row r="13" spans="1:19" x14ac:dyDescent="0.25">
      <c r="A13" s="4">
        <v>6</v>
      </c>
      <c r="B13" s="2">
        <f t="shared" si="3"/>
        <v>1.375</v>
      </c>
      <c r="C13" s="1">
        <f t="shared" si="4"/>
        <v>1.1251942655095279</v>
      </c>
      <c r="D13" s="1">
        <f t="shared" si="5"/>
        <v>1.1499999999999999</v>
      </c>
      <c r="E13" s="1"/>
      <c r="F13" s="1">
        <f t="shared" si="6"/>
        <v>0.86236627116332654</v>
      </c>
      <c r="G13" s="1">
        <f t="shared" si="7"/>
        <v>0.16737556041984086</v>
      </c>
      <c r="H13" s="2">
        <v>4.0953125000000004</v>
      </c>
      <c r="I13" s="2">
        <v>1.2497176074889726</v>
      </c>
      <c r="J13" s="2">
        <v>-1.7960937499999998</v>
      </c>
      <c r="K13" s="2">
        <v>1.8133304395239429</v>
      </c>
      <c r="L13" s="1"/>
      <c r="M13" s="2">
        <f t="shared" si="2"/>
        <v>1048.4000000000001</v>
      </c>
      <c r="N13" s="2">
        <f t="shared" si="0"/>
        <v>-2118.591575469824</v>
      </c>
      <c r="O13" s="2">
        <f t="shared" si="1"/>
        <v>1068.3954817198237</v>
      </c>
    </row>
    <row r="14" spans="1:19" x14ac:dyDescent="0.25">
      <c r="A14" s="4">
        <v>7</v>
      </c>
      <c r="B14" s="2">
        <f t="shared" si="3"/>
        <v>1.4375</v>
      </c>
      <c r="C14" s="1">
        <f t="shared" si="4"/>
        <v>1.110686650345909</v>
      </c>
      <c r="D14" s="1">
        <f t="shared" si="5"/>
        <v>1.125</v>
      </c>
      <c r="E14" s="1"/>
      <c r="F14" s="1">
        <f t="shared" si="6"/>
        <v>0.87962035716269127</v>
      </c>
      <c r="G14" s="1">
        <f t="shared" si="7"/>
        <v>0.14310425746694841</v>
      </c>
      <c r="H14" s="2">
        <v>4.3082031250000004</v>
      </c>
      <c r="I14" s="2">
        <v>1.2892154377769336</v>
      </c>
      <c r="J14" s="2">
        <v>-1.9630859374999998</v>
      </c>
      <c r="K14" s="2">
        <v>1.8086367600842173</v>
      </c>
      <c r="L14" s="1"/>
      <c r="M14" s="2">
        <f t="shared" si="2"/>
        <v>1102.9000000000001</v>
      </c>
      <c r="N14" s="2">
        <f t="shared" si="0"/>
        <v>-2228.3905329419313</v>
      </c>
      <c r="O14" s="2">
        <f t="shared" si="1"/>
        <v>1123.527447004431</v>
      </c>
    </row>
    <row r="15" spans="1:19" x14ac:dyDescent="0.25">
      <c r="A15" s="14">
        <v>8</v>
      </c>
      <c r="B15" s="15">
        <f t="shared" si="3"/>
        <v>1.5</v>
      </c>
      <c r="C15" s="1">
        <v>1.1000000000000001</v>
      </c>
      <c r="D15" s="1">
        <f t="shared" si="5"/>
        <v>1.0999999999999999</v>
      </c>
      <c r="E15" s="1"/>
      <c r="F15" s="1"/>
      <c r="G15" s="1"/>
      <c r="H15" s="15">
        <v>4.5250000000000004</v>
      </c>
      <c r="I15" s="15">
        <v>1.3282012399433341</v>
      </c>
      <c r="J15" s="15">
        <v>-2.1374999999999997</v>
      </c>
      <c r="K15" s="15">
        <v>1.8024110485162002</v>
      </c>
      <c r="L15" s="1"/>
      <c r="M15" s="15">
        <f t="shared" si="2"/>
        <v>1158.4000000000001</v>
      </c>
      <c r="N15" s="15">
        <f t="shared" si="0"/>
        <v>-2340.1887198390932</v>
      </c>
      <c r="O15" s="15">
        <f t="shared" si="1"/>
        <v>1179.6512198390935</v>
      </c>
    </row>
    <row r="16" spans="1:19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20" spans="1:15" x14ac:dyDescent="0.25">
      <c r="L20" s="17" t="s">
        <v>65</v>
      </c>
      <c r="M20" s="17"/>
      <c r="N20" s="17"/>
    </row>
    <row r="21" spans="1:15" x14ac:dyDescent="0.25">
      <c r="G21" t="s">
        <v>67</v>
      </c>
      <c r="L21" t="s">
        <v>59</v>
      </c>
      <c r="M21" t="s">
        <v>60</v>
      </c>
      <c r="N21" t="s">
        <v>61</v>
      </c>
    </row>
    <row r="22" spans="1:15" x14ac:dyDescent="0.25">
      <c r="A22" s="6" t="s">
        <v>55</v>
      </c>
      <c r="B22" s="6" t="s">
        <v>56</v>
      </c>
      <c r="C22" s="6" t="s">
        <v>57</v>
      </c>
      <c r="D22" s="6" t="s">
        <v>58</v>
      </c>
      <c r="F22" s="7" t="s">
        <v>62</v>
      </c>
      <c r="G22" s="7" t="s">
        <v>63</v>
      </c>
      <c r="L22" s="11">
        <v>-1.33</v>
      </c>
      <c r="M22" s="11">
        <v>5.72</v>
      </c>
      <c r="N22" s="11">
        <v>0</v>
      </c>
    </row>
    <row r="23" spans="1:15" x14ac:dyDescent="0.25">
      <c r="A23" s="4">
        <f>0.4+2*D7+(D7^2)/2</f>
        <v>3.8449999999999993</v>
      </c>
      <c r="B23" s="2">
        <f>D7^0.7</f>
        <v>1.2016011812929523</v>
      </c>
      <c r="C23" s="4">
        <f>-0.95*D7^2</f>
        <v>-1.6054999999999995</v>
      </c>
      <c r="D23" s="4">
        <f>SQRT(D7)+COS(2*D7/PI())</f>
        <v>1.8168160751416376</v>
      </c>
      <c r="F23" s="8">
        <f>$L$22*A23+$M$22*B23+$N$22*C23</f>
        <v>1.7593087569956882</v>
      </c>
      <c r="G23" s="8">
        <f>ABS(F23-K7)</f>
        <v>4.4801071233103507E-2</v>
      </c>
    </row>
    <row r="24" spans="1:15" x14ac:dyDescent="0.25">
      <c r="A24" s="4">
        <f t="shared" ref="A24:A31" si="8">0.4+2*D8+(D8^2)/2</f>
        <v>3.7628124999999999</v>
      </c>
      <c r="B24" s="2">
        <f t="shared" ref="B24:B31" si="9">D8^0.7</f>
        <v>1.1853787277797025</v>
      </c>
      <c r="C24" s="4">
        <f t="shared" ref="C24:C31" si="10">-0.95*D8^2</f>
        <v>-1.5443437499999999</v>
      </c>
      <c r="D24" s="4">
        <f t="shared" ref="D24:D31" si="11">SQRT(D8)+COS(2*D8/PI())</f>
        <v>1.8174322304583599</v>
      </c>
      <c r="F24" s="8">
        <f t="shared" ref="F24:F30" si="12">$L$22*A24+$M$22*B24+$N$22*C24</f>
        <v>1.7758256978998981</v>
      </c>
      <c r="G24" s="8">
        <f t="shared" ref="G24:G31" si="13">ABS(F24-K8)</f>
        <v>3.4776712550118827E-2</v>
      </c>
    </row>
    <row r="25" spans="1:15" x14ac:dyDescent="0.25">
      <c r="A25" s="4">
        <f t="shared" si="8"/>
        <v>3.6812499999999995</v>
      </c>
      <c r="B25" s="2">
        <f t="shared" si="9"/>
        <v>1.1690605597782766</v>
      </c>
      <c r="C25" s="4">
        <f t="shared" si="10"/>
        <v>-1.4843749999999996</v>
      </c>
      <c r="D25" s="4">
        <f t="shared" si="11"/>
        <v>1.8177655035256941</v>
      </c>
      <c r="F25" s="8">
        <f t="shared" si="12"/>
        <v>1.7909639019317423</v>
      </c>
      <c r="G25" s="8">
        <f>ABS(F25-K9)</f>
        <v>2.4004036112793115E-2</v>
      </c>
      <c r="I25" s="1"/>
    </row>
    <row r="26" spans="1:15" x14ac:dyDescent="0.25">
      <c r="A26" s="4">
        <f t="shared" si="8"/>
        <v>3.6003124999999994</v>
      </c>
      <c r="B26" s="2">
        <f t="shared" si="9"/>
        <v>1.1526441809006018</v>
      </c>
      <c r="C26" s="4">
        <f t="shared" si="10"/>
        <v>-1.4255937499999995</v>
      </c>
      <c r="D26" s="4">
        <f t="shared" si="11"/>
        <v>1.8178097188938593</v>
      </c>
      <c r="F26" s="8">
        <f>$L$22*A26+$M$22*B26+$N$22*C26</f>
        <v>1.8047090897514426</v>
      </c>
      <c r="G26" s="8">
        <f t="shared" si="13"/>
        <v>1.2611154722478979E-2</v>
      </c>
    </row>
    <row r="27" spans="1:15" x14ac:dyDescent="0.25">
      <c r="A27" s="4">
        <f t="shared" si="8"/>
        <v>3.5199999999999991</v>
      </c>
      <c r="B27" s="2">
        <f t="shared" si="9"/>
        <v>1.1361269771988884</v>
      </c>
      <c r="C27" s="4">
        <f t="shared" si="10"/>
        <v>-1.3679999999999992</v>
      </c>
      <c r="D27" s="4">
        <f t="shared" si="11"/>
        <v>1.8175585781262478</v>
      </c>
      <c r="F27" s="8">
        <f t="shared" si="12"/>
        <v>1.817046309577643</v>
      </c>
      <c r="G27" s="8">
        <f t="shared" si="13"/>
        <v>7.1919394805108894E-4</v>
      </c>
    </row>
    <row r="28" spans="1:15" x14ac:dyDescent="0.25">
      <c r="A28" s="4">
        <f t="shared" si="8"/>
        <v>3.4403124999999992</v>
      </c>
      <c r="B28" s="2">
        <f t="shared" si="9"/>
        <v>1.1195062090559749</v>
      </c>
      <c r="C28" s="4">
        <f t="shared" si="10"/>
        <v>-1.3115937499999994</v>
      </c>
      <c r="D28" s="4">
        <f t="shared" si="11"/>
        <v>1.817005648214838</v>
      </c>
      <c r="F28" s="8">
        <f t="shared" si="12"/>
        <v>1.8279598908001766</v>
      </c>
      <c r="G28" s="8">
        <f t="shared" si="13"/>
        <v>1.1556075354251183E-2</v>
      </c>
    </row>
    <row r="29" spans="1:15" x14ac:dyDescent="0.25">
      <c r="A29" s="4">
        <f t="shared" si="8"/>
        <v>3.3612499999999996</v>
      </c>
      <c r="B29" s="2">
        <f t="shared" si="9"/>
        <v>1.102779002331107</v>
      </c>
      <c r="C29" s="4">
        <f t="shared" si="10"/>
        <v>-1.2563749999999998</v>
      </c>
      <c r="D29" s="4">
        <f t="shared" si="11"/>
        <v>1.8161443487989364</v>
      </c>
      <c r="F29" s="8">
        <f>$L$22*A29+$M$22*B29+$N$22*C29</f>
        <v>1.8374333933339324</v>
      </c>
      <c r="G29" s="8">
        <f t="shared" si="13"/>
        <v>2.4102953809989502E-2</v>
      </c>
    </row>
    <row r="30" spans="1:15" x14ac:dyDescent="0.25">
      <c r="A30" s="4">
        <f t="shared" si="8"/>
        <v>3.2828124999999999</v>
      </c>
      <c r="B30" s="2">
        <f t="shared" si="9"/>
        <v>1.0859423386750513</v>
      </c>
      <c r="C30" s="4">
        <f t="shared" si="10"/>
        <v>-1.20234375</v>
      </c>
      <c r="D30" s="4">
        <f t="shared" si="11"/>
        <v>1.8149679380445354</v>
      </c>
      <c r="F30" s="8">
        <f t="shared" si="12"/>
        <v>1.845449552221293</v>
      </c>
      <c r="G30" s="8">
        <f t="shared" si="13"/>
        <v>3.6812792137075778E-2</v>
      </c>
    </row>
    <row r="31" spans="1:15" x14ac:dyDescent="0.25">
      <c r="A31" s="4">
        <f t="shared" si="8"/>
        <v>3.2049999999999996</v>
      </c>
      <c r="B31" s="2">
        <f t="shared" si="9"/>
        <v>1.068993044916333</v>
      </c>
      <c r="C31" s="4">
        <f t="shared" si="10"/>
        <v>-1.1494999999999997</v>
      </c>
      <c r="D31" s="4">
        <f t="shared" si="11"/>
        <v>1.8134694970208813</v>
      </c>
      <c r="F31" s="8">
        <f>$L$22*A31+$M$22*B31+$N$22*C31</f>
        <v>1.8519902169214246</v>
      </c>
      <c r="G31" s="8">
        <f t="shared" si="13"/>
        <v>4.9579168405224472E-2</v>
      </c>
    </row>
    <row r="32" spans="1:15" x14ac:dyDescent="0.25">
      <c r="F32" s="8"/>
      <c r="G32" s="8"/>
    </row>
    <row r="33" spans="6:7" x14ac:dyDescent="0.25">
      <c r="F33" t="s">
        <v>64</v>
      </c>
      <c r="G33" s="16">
        <f>SUM(G23:G31)</f>
        <v>0.23896315827308645</v>
      </c>
    </row>
    <row r="34" spans="6:7" x14ac:dyDescent="0.25">
      <c r="F34" s="8"/>
      <c r="G34" s="8"/>
    </row>
    <row r="54" spans="3:11" x14ac:dyDescent="0.25">
      <c r="C54" s="4" t="s">
        <v>2</v>
      </c>
      <c r="D54" s="4" t="s">
        <v>76</v>
      </c>
      <c r="E54" s="4" t="s">
        <v>77</v>
      </c>
      <c r="F54" s="4" t="s">
        <v>73</v>
      </c>
      <c r="G54" s="4" t="s">
        <v>74</v>
      </c>
      <c r="H54" s="4" t="s">
        <v>75</v>
      </c>
      <c r="I54" s="4" t="s">
        <v>78</v>
      </c>
      <c r="J54" s="4" t="s">
        <v>79</v>
      </c>
      <c r="K54" s="4" t="s">
        <v>80</v>
      </c>
    </row>
    <row r="55" spans="3:11" x14ac:dyDescent="0.25">
      <c r="C55" s="4">
        <v>0</v>
      </c>
      <c r="D55" s="4">
        <v>1</v>
      </c>
      <c r="E55" s="4">
        <v>1.8041098282287917</v>
      </c>
      <c r="F55" s="4">
        <v>2.9</v>
      </c>
      <c r="G55" s="4">
        <v>1</v>
      </c>
      <c r="H55" s="4">
        <v>-0.95</v>
      </c>
      <c r="I55" s="4">
        <v>1.8168160751416376</v>
      </c>
      <c r="J55" s="4">
        <v>1.7593087569956882</v>
      </c>
      <c r="K55" s="4">
        <v>4.4801071233103507E-2</v>
      </c>
    </row>
    <row r="56" spans="3:11" x14ac:dyDescent="0.25">
      <c r="C56" s="4">
        <v>1</v>
      </c>
      <c r="D56" s="4">
        <v>1.0625</v>
      </c>
      <c r="E56" s="4">
        <v>1.8106024104500169</v>
      </c>
      <c r="F56" s="4">
        <v>3.0894531249999999</v>
      </c>
      <c r="G56" s="4">
        <v>1.0433505687033713</v>
      </c>
      <c r="H56" s="4">
        <v>-1.0724609375</v>
      </c>
      <c r="I56" s="4">
        <v>1.8174322304583599</v>
      </c>
      <c r="J56" s="4">
        <v>1.7758256978998981</v>
      </c>
      <c r="K56" s="4">
        <v>3.4776712550118827E-2</v>
      </c>
    </row>
    <row r="57" spans="3:11" x14ac:dyDescent="0.25">
      <c r="C57" s="4">
        <v>2</v>
      </c>
      <c r="D57" s="4">
        <v>1.125</v>
      </c>
      <c r="E57" s="4">
        <v>1.8149679380445354</v>
      </c>
      <c r="F57" s="4">
        <v>3.2828124999999999</v>
      </c>
      <c r="G57" s="4">
        <v>1.0859423386750513</v>
      </c>
      <c r="H57" s="4">
        <v>-1.20234375</v>
      </c>
      <c r="I57" s="4">
        <v>1.8177655035256941</v>
      </c>
      <c r="J57" s="4">
        <v>1.7909639019317423</v>
      </c>
      <c r="K57" s="4">
        <v>2.4004036112793115E-2</v>
      </c>
    </row>
    <row r="58" spans="3:11" x14ac:dyDescent="0.25">
      <c r="C58" s="4">
        <v>3</v>
      </c>
      <c r="D58" s="4">
        <v>1.1875</v>
      </c>
      <c r="E58" s="4">
        <v>1.8173202444739216</v>
      </c>
      <c r="F58" s="4">
        <v>3.4800781249999999</v>
      </c>
      <c r="G58" s="4">
        <v>1.1278297150542693</v>
      </c>
      <c r="H58" s="4">
        <v>-1.3396484375</v>
      </c>
      <c r="I58" s="4">
        <v>1.8178097188938593</v>
      </c>
      <c r="J58" s="4">
        <v>1.8047090897514426</v>
      </c>
      <c r="K58" s="4">
        <v>1.2611154722478979E-2</v>
      </c>
    </row>
    <row r="59" spans="3:11" x14ac:dyDescent="0.25">
      <c r="C59" s="4">
        <v>4</v>
      </c>
      <c r="D59" s="4">
        <v>1.25</v>
      </c>
      <c r="E59" s="4">
        <v>1.8177655035256941</v>
      </c>
      <c r="F59" s="4">
        <v>3.6812499999999999</v>
      </c>
      <c r="G59" s="4">
        <v>1.1690605597782766</v>
      </c>
      <c r="H59" s="4">
        <v>-1.484375</v>
      </c>
      <c r="I59" s="4">
        <v>1.8175585781262478</v>
      </c>
      <c r="J59" s="4">
        <v>1.817046309577643</v>
      </c>
      <c r="K59" s="4">
        <v>7.1919394805108894E-4</v>
      </c>
    </row>
    <row r="60" spans="3:11" x14ac:dyDescent="0.25">
      <c r="C60" s="4">
        <v>5</v>
      </c>
      <c r="D60" s="4">
        <v>1.3125</v>
      </c>
      <c r="E60" s="4">
        <v>1.8164038154459254</v>
      </c>
      <c r="F60" s="4">
        <v>3.8863281249999999</v>
      </c>
      <c r="G60" s="4">
        <v>1.2096772649362966</v>
      </c>
      <c r="H60" s="4">
        <v>-1.6365234375</v>
      </c>
      <c r="I60" s="4">
        <v>1.817005648214838</v>
      </c>
      <c r="J60" s="4">
        <v>1.8279598908001766</v>
      </c>
      <c r="K60" s="4">
        <v>1.1556075354251183E-2</v>
      </c>
    </row>
    <row r="61" spans="3:11" x14ac:dyDescent="0.25">
      <c r="C61" s="4">
        <v>6</v>
      </c>
      <c r="D61" s="4">
        <v>1.375</v>
      </c>
      <c r="E61" s="4">
        <v>1.8133304395239429</v>
      </c>
      <c r="F61" s="4">
        <v>4.0953125000000004</v>
      </c>
      <c r="G61" s="4">
        <v>1.2497176074889726</v>
      </c>
      <c r="H61" s="4">
        <v>-1.7960937499999998</v>
      </c>
      <c r="I61" s="4">
        <v>1.8161443487989364</v>
      </c>
      <c r="J61" s="4">
        <v>1.8374333933339324</v>
      </c>
      <c r="K61" s="4">
        <v>2.4102953809989502E-2</v>
      </c>
    </row>
    <row r="62" spans="3:11" x14ac:dyDescent="0.25">
      <c r="C62" s="4">
        <v>7</v>
      </c>
      <c r="D62" s="4">
        <v>1.4375</v>
      </c>
      <c r="E62" s="4">
        <v>1.8086367600842173</v>
      </c>
      <c r="F62" s="4">
        <v>4.3082031250000004</v>
      </c>
      <c r="G62" s="4">
        <v>1.2892154377769336</v>
      </c>
      <c r="H62" s="4">
        <v>-1.9630859374999998</v>
      </c>
      <c r="I62" s="4">
        <v>1.8149679380445354</v>
      </c>
      <c r="J62" s="4">
        <v>1.845449552221293</v>
      </c>
      <c r="K62" s="4">
        <v>3.6812792137075778E-2</v>
      </c>
    </row>
    <row r="63" spans="3:11" x14ac:dyDescent="0.25">
      <c r="C63" s="4">
        <v>8</v>
      </c>
      <c r="D63" s="4">
        <v>1.5</v>
      </c>
      <c r="E63" s="4">
        <v>1.8024110485162002</v>
      </c>
      <c r="F63" s="4">
        <v>4.5250000000000004</v>
      </c>
      <c r="G63" s="4">
        <v>1.3282012399433341</v>
      </c>
      <c r="H63" s="4">
        <v>-2.1374999999999997</v>
      </c>
      <c r="I63" s="4">
        <v>1.8134694970208813</v>
      </c>
      <c r="J63" s="4">
        <v>1.8519902169214246</v>
      </c>
      <c r="K63" s="4">
        <v>4.9579168405224472E-2</v>
      </c>
    </row>
  </sheetData>
  <mergeCells count="2">
    <mergeCell ref="O3:P3"/>
    <mergeCell ref="L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Рунге-Кутта</vt:lpstr>
      <vt:lpstr>Метод прогонки</vt:lpstr>
      <vt:lpstr>Проекционный метод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asd asd</cp:lastModifiedBy>
  <dcterms:created xsi:type="dcterms:W3CDTF">2023-10-05T10:46:44Z</dcterms:created>
  <dcterms:modified xsi:type="dcterms:W3CDTF">2024-01-24T23:44:46Z</dcterms:modified>
</cp:coreProperties>
</file>