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yme\OneDrive\Рабочий стол\Кожеватов А.Д\Лаба 6 (не доделано)\"/>
    </mc:Choice>
  </mc:AlternateContent>
  <xr:revisionPtr revIDLastSave="0" documentId="13_ncr:1_{28353CAE-8C64-4ECF-9A61-32F8574435DD}" xr6:coauthVersionLast="47" xr6:coauthVersionMax="47" xr10:uidLastSave="{00000000-0000-0000-0000-000000000000}"/>
  <bookViews>
    <workbookView xWindow="-120" yWindow="-120" windowWidth="38640" windowHeight="21120" activeTab="4" xr2:uid="{83494431-AAFD-4B45-A3BA-35DB97150458}"/>
  </bookViews>
  <sheets>
    <sheet name="Работа 1" sheetId="1" r:id="rId1"/>
    <sheet name="Работа 2" sheetId="3" r:id="rId2"/>
    <sheet name="Работа 3" sheetId="4" r:id="rId3"/>
    <sheet name="Работа 4" sheetId="5" r:id="rId4"/>
    <sheet name="Работа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3" i="6"/>
  <c r="E3" i="6" s="1"/>
  <c r="J4" i="3" l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E36" i="1"/>
  <c r="D36" i="1"/>
  <c r="D25" i="1"/>
  <c r="D26" i="1"/>
  <c r="D27" i="1"/>
  <c r="D28" i="1"/>
  <c r="D29" i="1"/>
  <c r="D30" i="1"/>
  <c r="D31" i="1"/>
  <c r="D24" i="1"/>
  <c r="E25" i="1"/>
  <c r="E26" i="1"/>
  <c r="E27" i="1"/>
  <c r="E28" i="1"/>
  <c r="E29" i="1"/>
  <c r="E30" i="1"/>
  <c r="E31" i="1"/>
  <c r="E24" i="1"/>
  <c r="B46" i="1"/>
  <c r="B32" i="1"/>
  <c r="I22" i="1" s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D4" i="1"/>
  <c r="D5" i="1"/>
  <c r="D6" i="1"/>
  <c r="D7" i="1"/>
  <c r="D8" i="1"/>
  <c r="D9" i="1"/>
  <c r="D10" i="1"/>
  <c r="D11" i="1"/>
  <c r="D12" i="1"/>
  <c r="D13" i="1"/>
  <c r="D3" i="1"/>
  <c r="C3" i="1"/>
  <c r="K2" i="1"/>
  <c r="E3" i="1" l="1"/>
  <c r="B25" i="1"/>
  <c r="C24" i="1"/>
  <c r="H3" i="1"/>
  <c r="B26" i="1" l="1"/>
  <c r="C25" i="1"/>
  <c r="F3" i="6"/>
  <c r="G21" i="5"/>
  <c r="B19" i="5" s="1"/>
  <c r="C19" i="5" s="1"/>
  <c r="G20" i="5"/>
  <c r="J39" i="3"/>
  <c r="J6" i="3"/>
  <c r="I34" i="1"/>
  <c r="C13" i="1"/>
  <c r="E13" i="1" s="1"/>
  <c r="B4" i="1"/>
  <c r="B5" i="1" s="1"/>
  <c r="B6" i="1" s="1"/>
  <c r="B7" i="1" s="1"/>
  <c r="B8" i="1" s="1"/>
  <c r="B9" i="1" s="1"/>
  <c r="B10" i="1" s="1"/>
  <c r="B11" i="1" s="1"/>
  <c r="B12" i="1" s="1"/>
  <c r="H13" i="1" l="1"/>
  <c r="C36" i="1"/>
  <c r="B37" i="1"/>
  <c r="B27" i="1"/>
  <c r="C26" i="1"/>
  <c r="C4" i="1"/>
  <c r="E4" i="1" s="1"/>
  <c r="H4" i="1" s="1"/>
  <c r="F24" i="1"/>
  <c r="C7" i="1"/>
  <c r="E7" i="1" s="1"/>
  <c r="C6" i="1"/>
  <c r="E6" i="1" s="1"/>
  <c r="C5" i="1"/>
  <c r="E5" i="1" s="1"/>
  <c r="H5" i="1" s="1"/>
  <c r="B28" i="1" l="1"/>
  <c r="C27" i="1"/>
  <c r="C37" i="1"/>
  <c r="B38" i="1"/>
  <c r="F36" i="1"/>
  <c r="H7" i="1"/>
  <c r="H6" i="1"/>
  <c r="C8" i="1"/>
  <c r="E8" i="1" s="1"/>
  <c r="B39" i="1" l="1"/>
  <c r="C38" i="1"/>
  <c r="F37" i="1"/>
  <c r="B29" i="1"/>
  <c r="C28" i="1"/>
  <c r="H8" i="1"/>
  <c r="F25" i="1"/>
  <c r="F26" i="1"/>
  <c r="C9" i="1"/>
  <c r="E9" i="1" s="1"/>
  <c r="B30" i="1" l="1"/>
  <c r="C29" i="1"/>
  <c r="B40" i="1"/>
  <c r="C39" i="1"/>
  <c r="F27" i="1"/>
  <c r="H9" i="1"/>
  <c r="C10" i="1"/>
  <c r="E10" i="1" s="1"/>
  <c r="H10" i="1" l="1"/>
  <c r="F38" i="1"/>
  <c r="B41" i="1"/>
  <c r="C40" i="1"/>
  <c r="F28" i="1"/>
  <c r="B31" i="1"/>
  <c r="C31" i="1" s="1"/>
  <c r="C30" i="1"/>
  <c r="C11" i="1"/>
  <c r="E11" i="1" s="1"/>
  <c r="H11" i="1" l="1"/>
  <c r="B42" i="1"/>
  <c r="C41" i="1"/>
  <c r="F39" i="1"/>
  <c r="F29" i="1"/>
  <c r="F30" i="1"/>
  <c r="F31" i="1"/>
  <c r="F32" i="1" s="1"/>
  <c r="B49" i="1" s="1"/>
  <c r="B52" i="1" s="1"/>
  <c r="C12" i="1"/>
  <c r="E12" i="1" s="1"/>
  <c r="H12" i="1" l="1"/>
  <c r="H15" i="1" s="1"/>
  <c r="B17" i="1" s="1"/>
  <c r="F40" i="1"/>
  <c r="F41" i="1"/>
  <c r="B43" i="1"/>
  <c r="C42" i="1"/>
  <c r="H14" i="1" l="1"/>
  <c r="B16" i="1" s="1"/>
  <c r="B19" i="1" s="1"/>
  <c r="B44" i="1"/>
  <c r="C43" i="1"/>
  <c r="B45" i="1" l="1"/>
  <c r="C45" i="1" s="1"/>
  <c r="C44" i="1"/>
  <c r="F43" i="1"/>
  <c r="F42" i="1"/>
  <c r="D12" i="6"/>
  <c r="E12" i="6" s="1"/>
  <c r="D13" i="6"/>
  <c r="E13" i="6" s="1"/>
  <c r="D14" i="6"/>
  <c r="E14" i="6" s="1"/>
  <c r="D15" i="6"/>
  <c r="E15" i="6" s="1"/>
  <c r="D11" i="6"/>
  <c r="D5" i="6"/>
  <c r="E5" i="6" s="1"/>
  <c r="D4" i="6"/>
  <c r="E4" i="6" s="1"/>
  <c r="D6" i="6"/>
  <c r="E6" i="6" s="1"/>
  <c r="B22" i="5"/>
  <c r="C22" i="5" s="1"/>
  <c r="H5" i="5"/>
  <c r="H4" i="5"/>
  <c r="J20" i="4"/>
  <c r="C20" i="4" s="1"/>
  <c r="J4" i="4"/>
  <c r="C42" i="3"/>
  <c r="C5" i="4" l="1"/>
  <c r="C3" i="4"/>
  <c r="D3" i="4" s="1"/>
  <c r="E3" i="4" s="1"/>
  <c r="D20" i="4"/>
  <c r="F20" i="4" s="1"/>
  <c r="C56" i="3"/>
  <c r="D42" i="3"/>
  <c r="G42" i="3" s="1"/>
  <c r="E11" i="6"/>
  <c r="F11" i="6" s="1"/>
  <c r="C30" i="4"/>
  <c r="F4" i="6"/>
  <c r="F15" i="6"/>
  <c r="C28" i="4"/>
  <c r="F14" i="6"/>
  <c r="F5" i="6"/>
  <c r="C29" i="4"/>
  <c r="F13" i="6"/>
  <c r="B6" i="5"/>
  <c r="F12" i="6"/>
  <c r="C25" i="4"/>
  <c r="C27" i="4"/>
  <c r="C15" i="3"/>
  <c r="C27" i="3"/>
  <c r="C7" i="3"/>
  <c r="C19" i="3"/>
  <c r="C31" i="3"/>
  <c r="C8" i="3"/>
  <c r="D8" i="3" s="1"/>
  <c r="E8" i="3" s="1"/>
  <c r="G8" i="3" s="1"/>
  <c r="C4" i="3"/>
  <c r="D4" i="3" s="1"/>
  <c r="E4" i="3" s="1"/>
  <c r="G4" i="3" s="1"/>
  <c r="C16" i="3"/>
  <c r="D16" i="3" s="1"/>
  <c r="E16" i="3" s="1"/>
  <c r="G16" i="3" s="1"/>
  <c r="C28" i="3"/>
  <c r="C18" i="3"/>
  <c r="C10" i="3"/>
  <c r="D10" i="3" s="1"/>
  <c r="E10" i="3" s="1"/>
  <c r="C5" i="3"/>
  <c r="C17" i="3"/>
  <c r="C29" i="3"/>
  <c r="C6" i="3"/>
  <c r="D6" i="3" s="1"/>
  <c r="E6" i="3" s="1"/>
  <c r="G6" i="3" s="1"/>
  <c r="C30" i="3"/>
  <c r="C20" i="3"/>
  <c r="C25" i="3"/>
  <c r="C13" i="3"/>
  <c r="D13" i="3" s="1"/>
  <c r="E13" i="3" s="1"/>
  <c r="G13" i="3" s="1"/>
  <c r="C26" i="3"/>
  <c r="C9" i="3"/>
  <c r="C21" i="3"/>
  <c r="C22" i="3"/>
  <c r="C24" i="3"/>
  <c r="C14" i="3"/>
  <c r="C11" i="3"/>
  <c r="C23" i="3"/>
  <c r="C12" i="3"/>
  <c r="D12" i="3" s="1"/>
  <c r="E12" i="3" s="1"/>
  <c r="G12" i="3" s="1"/>
  <c r="F6" i="6"/>
  <c r="B5" i="5"/>
  <c r="B4" i="5"/>
  <c r="B23" i="5"/>
  <c r="C23" i="5" s="1"/>
  <c r="B20" i="5"/>
  <c r="C20" i="5" s="1"/>
  <c r="B21" i="5"/>
  <c r="C21" i="5" s="1"/>
  <c r="B3" i="5"/>
  <c r="C3" i="5" s="1"/>
  <c r="B9" i="5"/>
  <c r="B8" i="5"/>
  <c r="B7" i="5"/>
  <c r="C31" i="4"/>
  <c r="C26" i="4"/>
  <c r="C24" i="4"/>
  <c r="C23" i="4"/>
  <c r="C22" i="4"/>
  <c r="D22" i="4" s="1"/>
  <c r="C21" i="4"/>
  <c r="D21" i="4" s="1"/>
  <c r="C19" i="4"/>
  <c r="C12" i="4"/>
  <c r="C10" i="4"/>
  <c r="C11" i="4"/>
  <c r="C9" i="4"/>
  <c r="C8" i="4"/>
  <c r="C7" i="4"/>
  <c r="C4" i="4"/>
  <c r="C6" i="4"/>
  <c r="C40" i="3"/>
  <c r="C41" i="3"/>
  <c r="C38" i="3"/>
  <c r="C46" i="3"/>
  <c r="C39" i="3"/>
  <c r="C44" i="3"/>
  <c r="C45" i="3"/>
  <c r="C43" i="3"/>
  <c r="C3" i="3"/>
  <c r="D24" i="4" l="1"/>
  <c r="F24" i="4" s="1"/>
  <c r="D7" i="4"/>
  <c r="F7" i="4" s="1"/>
  <c r="D9" i="4"/>
  <c r="G9" i="4" s="1"/>
  <c r="D30" i="4"/>
  <c r="F30" i="4" s="1"/>
  <c r="D6" i="4"/>
  <c r="G6" i="4" s="1"/>
  <c r="G13" i="4" s="1"/>
  <c r="D31" i="4"/>
  <c r="E31" i="4" s="1"/>
  <c r="D11" i="4"/>
  <c r="F11" i="4" s="1"/>
  <c r="D27" i="4"/>
  <c r="F27" i="4" s="1"/>
  <c r="D10" i="4"/>
  <c r="F10" i="4" s="1"/>
  <c r="D25" i="4"/>
  <c r="G25" i="4" s="1"/>
  <c r="D12" i="4"/>
  <c r="E12" i="4" s="1"/>
  <c r="E13" i="4" s="1"/>
  <c r="D4" i="4"/>
  <c r="F4" i="4" s="1"/>
  <c r="D8" i="4"/>
  <c r="F8" i="4" s="1"/>
  <c r="D19" i="4"/>
  <c r="E19" i="4" s="1"/>
  <c r="D26" i="4"/>
  <c r="F26" i="4" s="1"/>
  <c r="D28" i="4"/>
  <c r="G28" i="4" s="1"/>
  <c r="D29" i="4"/>
  <c r="F29" i="4" s="1"/>
  <c r="D23" i="4"/>
  <c r="F23" i="4" s="1"/>
  <c r="D5" i="4"/>
  <c r="F5" i="4" s="1"/>
  <c r="D30" i="3"/>
  <c r="E30" i="3" s="1"/>
  <c r="G30" i="3" s="1"/>
  <c r="D19" i="3"/>
  <c r="E19" i="3" s="1"/>
  <c r="G19" i="3" s="1"/>
  <c r="D7" i="3"/>
  <c r="E7" i="3" s="1"/>
  <c r="G7" i="3" s="1"/>
  <c r="D20" i="3"/>
  <c r="E20" i="3" s="1"/>
  <c r="G20" i="3" s="1"/>
  <c r="D23" i="3"/>
  <c r="E23" i="3" s="1"/>
  <c r="G23" i="3" s="1"/>
  <c r="D43" i="3"/>
  <c r="F43" i="3" s="1"/>
  <c r="C57" i="3"/>
  <c r="D56" i="3" s="1"/>
  <c r="D11" i="3"/>
  <c r="E11" i="3" s="1"/>
  <c r="G11" i="3" s="1"/>
  <c r="D29" i="3"/>
  <c r="E29" i="3" s="1"/>
  <c r="G29" i="3" s="1"/>
  <c r="D27" i="3"/>
  <c r="E27" i="3" s="1"/>
  <c r="G27" i="3" s="1"/>
  <c r="D45" i="3"/>
  <c r="F45" i="3" s="1"/>
  <c r="C59" i="3"/>
  <c r="D14" i="3"/>
  <c r="E14" i="3" s="1"/>
  <c r="G14" i="3" s="1"/>
  <c r="D17" i="3"/>
  <c r="E17" i="3" s="1"/>
  <c r="G17" i="3" s="1"/>
  <c r="D15" i="3"/>
  <c r="E15" i="3" s="1"/>
  <c r="G15" i="3" s="1"/>
  <c r="C54" i="3"/>
  <c r="D40" i="3"/>
  <c r="G40" i="3" s="1"/>
  <c r="D5" i="3"/>
  <c r="E5" i="3" s="1"/>
  <c r="G5" i="3" s="1"/>
  <c r="C55" i="3"/>
  <c r="D54" i="3" s="1"/>
  <c r="D41" i="3"/>
  <c r="F41" i="3" s="1"/>
  <c r="D26" i="3"/>
  <c r="E26" i="3" s="1"/>
  <c r="G26" i="3" s="1"/>
  <c r="D31" i="3"/>
  <c r="E31" i="3" s="1"/>
  <c r="F31" i="3" s="1"/>
  <c r="D24" i="3"/>
  <c r="E24" i="3" s="1"/>
  <c r="G24" i="3" s="1"/>
  <c r="D22" i="3"/>
  <c r="E22" i="3" s="1"/>
  <c r="G22" i="3" s="1"/>
  <c r="D46" i="3"/>
  <c r="E46" i="3" s="1"/>
  <c r="C60" i="3"/>
  <c r="D21" i="3"/>
  <c r="E21" i="3" s="1"/>
  <c r="G21" i="3" s="1"/>
  <c r="D18" i="3"/>
  <c r="E18" i="3" s="1"/>
  <c r="G18" i="3" s="1"/>
  <c r="D25" i="3"/>
  <c r="E25" i="3" s="1"/>
  <c r="G25" i="3" s="1"/>
  <c r="D3" i="3"/>
  <c r="E3" i="3" s="1"/>
  <c r="F3" i="3" s="1"/>
  <c r="C58" i="3"/>
  <c r="D44" i="3"/>
  <c r="G44" i="3" s="1"/>
  <c r="C53" i="3"/>
  <c r="D39" i="3"/>
  <c r="F39" i="3" s="1"/>
  <c r="D38" i="3"/>
  <c r="E38" i="3" s="1"/>
  <c r="C52" i="3"/>
  <c r="D9" i="3"/>
  <c r="E9" i="3" s="1"/>
  <c r="G9" i="3" s="1"/>
  <c r="D28" i="3"/>
  <c r="E28" i="3" s="1"/>
  <c r="G28" i="3" s="1"/>
  <c r="F16" i="6"/>
  <c r="B18" i="6" s="1"/>
  <c r="C5" i="5"/>
  <c r="E5" i="5" s="1"/>
  <c r="C4" i="5"/>
  <c r="E4" i="5" s="1"/>
  <c r="B26" i="5"/>
  <c r="C7" i="5"/>
  <c r="E7" i="5" s="1"/>
  <c r="C8" i="5"/>
  <c r="E8" i="5" s="1"/>
  <c r="C9" i="5"/>
  <c r="D9" i="5" s="1"/>
  <c r="E6" i="5"/>
  <c r="C6" i="5"/>
  <c r="D3" i="5"/>
  <c r="F7" i="6"/>
  <c r="B9" i="6" s="1"/>
  <c r="F45" i="1"/>
  <c r="F21" i="4"/>
  <c r="G22" i="4"/>
  <c r="F44" i="1"/>
  <c r="B25" i="5"/>
  <c r="G10" i="3"/>
  <c r="F13" i="4" l="1"/>
  <c r="E32" i="4"/>
  <c r="G32" i="4"/>
  <c r="F32" i="4"/>
  <c r="F32" i="3"/>
  <c r="D59" i="3"/>
  <c r="D52" i="3"/>
  <c r="F47" i="3"/>
  <c r="G47" i="3"/>
  <c r="G32" i="3"/>
  <c r="D55" i="3"/>
  <c r="E54" i="3" s="1"/>
  <c r="E47" i="3"/>
  <c r="B49" i="3" s="1"/>
  <c r="B28" i="5"/>
  <c r="E10" i="5"/>
  <c r="F46" i="1"/>
  <c r="B50" i="1" s="1"/>
  <c r="B15" i="4"/>
  <c r="B13" i="5"/>
  <c r="B12" i="5"/>
  <c r="D58" i="3"/>
  <c r="D53" i="3"/>
  <c r="D57" i="3"/>
  <c r="E56" i="3" s="1"/>
  <c r="B34" i="4" l="1"/>
  <c r="C34" i="3"/>
  <c r="E55" i="3"/>
  <c r="F54" i="3" s="1"/>
  <c r="B15" i="5"/>
  <c r="E57" i="3"/>
  <c r="F56" i="3" s="1"/>
  <c r="E52" i="3"/>
  <c r="E53" i="3"/>
  <c r="E58" i="3"/>
  <c r="F57" i="3" s="1"/>
  <c r="G56" i="3" s="1"/>
  <c r="F55" i="3" l="1"/>
  <c r="G54" i="3" s="1"/>
  <c r="F52" i="3"/>
  <c r="F53" i="3"/>
  <c r="G55" i="3" l="1"/>
  <c r="G52" i="3"/>
  <c r="G53" i="3"/>
  <c r="B62" i="3" l="1"/>
</calcChain>
</file>

<file path=xl/sharedStrings.xml><?xml version="1.0" encoding="utf-8"?>
<sst xmlns="http://schemas.openxmlformats.org/spreadsheetml/2006/main" count="156" uniqueCount="71">
  <si>
    <t>i</t>
  </si>
  <si>
    <t>x</t>
  </si>
  <si>
    <t>y</t>
  </si>
  <si>
    <t>b=</t>
  </si>
  <si>
    <t>a=</t>
  </si>
  <si>
    <t>h=</t>
  </si>
  <si>
    <t>I2=</t>
  </si>
  <si>
    <t>I1=</t>
  </si>
  <si>
    <t>I=</t>
  </si>
  <si>
    <t>x+h/2</t>
  </si>
  <si>
    <t>h1=</t>
  </si>
  <si>
    <t>h2=</t>
  </si>
  <si>
    <t>n1=</t>
  </si>
  <si>
    <t>n2=</t>
  </si>
  <si>
    <t>x^2</t>
  </si>
  <si>
    <t>y0,y20</t>
  </si>
  <si>
    <t>y1-y19</t>
  </si>
  <si>
    <t>n=</t>
  </si>
  <si>
    <t>y0,y8</t>
  </si>
  <si>
    <t>y1,y3,y5,y7</t>
  </si>
  <si>
    <t>y2,y4,y6</t>
  </si>
  <si>
    <t>∆y</t>
  </si>
  <si>
    <t>∆^2y</t>
  </si>
  <si>
    <t>∆^3y</t>
  </si>
  <si>
    <t>∆^4y</t>
  </si>
  <si>
    <t>R=</t>
  </si>
  <si>
    <t>y0,y9</t>
  </si>
  <si>
    <t>y1,y2,y4,y5,y7,y8</t>
  </si>
  <si>
    <t>y3,y6</t>
  </si>
  <si>
    <t>y0,y6</t>
  </si>
  <si>
    <t>y1-y5</t>
  </si>
  <si>
    <t>I1,2=</t>
  </si>
  <si>
    <t>C</t>
  </si>
  <si>
    <t>t</t>
  </si>
  <si>
    <t>f(x)</t>
  </si>
  <si>
    <t>Cf(x)</t>
  </si>
  <si>
    <t>sqrt(0,4x^2+1,5)</t>
  </si>
  <si>
    <t>сумма1=</t>
  </si>
  <si>
    <t>сумма2=</t>
  </si>
  <si>
    <t>Задание 1</t>
  </si>
  <si>
    <t>Задание 2</t>
  </si>
  <si>
    <t>При n=8</t>
  </si>
  <si>
    <t>y(xi+h/2)</t>
  </si>
  <si>
    <t>сумма=</t>
  </si>
  <si>
    <t>При n=10</t>
  </si>
  <si>
    <t>т.к. более точный</t>
  </si>
  <si>
    <t>Сумма=</t>
  </si>
  <si>
    <t>y'</t>
  </si>
  <si>
    <t>Таблица конечных разностей</t>
  </si>
  <si>
    <t>Погрешность</t>
  </si>
  <si>
    <t>Приближенные значения</t>
  </si>
  <si>
    <t>Приближённое значение</t>
  </si>
  <si>
    <t>Часть 1</t>
  </si>
  <si>
    <t>Часть 2</t>
  </si>
  <si>
    <t>y(x)</t>
  </si>
  <si>
    <t>Формула трапеции</t>
  </si>
  <si>
    <t xml:space="preserve">Приближенное значение </t>
  </si>
  <si>
    <t>lg(x^2+2)</t>
  </si>
  <si>
    <t>Формула Симпсона</t>
  </si>
  <si>
    <t>n=4</t>
  </si>
  <si>
    <t>n=5</t>
  </si>
  <si>
    <t>Приближённые значения</t>
  </si>
  <si>
    <t>0,4x^2+1,7</t>
  </si>
  <si>
    <t>sqrt(x^2+1,3)</t>
  </si>
  <si>
    <t>1,5x+sqrt(2x+0,8)</t>
  </si>
  <si>
    <t>sin(0.3x+1,2)</t>
  </si>
  <si>
    <t>1,3+cos^2(0,5x+1)</t>
  </si>
  <si>
    <t>3*x^2</t>
  </si>
  <si>
    <t>sqrt((3x^2)-1)</t>
  </si>
  <si>
    <t>=0,249</t>
  </si>
  <si>
    <t>lg(x^2+1)/x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</si>
</sst>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00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2" xfId="0" applyNumberFormat="1" applyBorder="1"/>
    <xf numFmtId="164" fontId="0" fillId="0" borderId="0" xfId="0" applyNumberFormat="1"/>
    <xf numFmtId="166" fontId="0" fillId="0" borderId="0" xfId="0" applyNumberFormat="1"/>
    <xf numFmtId="0" fontId="0" fillId="0" borderId="0" xfId="0" quotePrefix="1"/>
    <xf numFmtId="0" fontId="1" fillId="0" borderId="1" xfId="0" applyFont="1" applyBorder="1"/>
    <xf numFmtId="165" fontId="0" fillId="2" borderId="0" xfId="0" applyNumberFormat="1" applyFill="1"/>
    <xf numFmtId="0" fontId="0" fillId="2" borderId="0" xfId="0" applyFill="1"/>
    <xf numFmtId="0" fontId="0" fillId="2" borderId="0" xfId="0" quotePrefix="1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161925</xdr:colOff>
      <xdr:row>16</xdr:row>
      <xdr:rowOff>52387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545C32-CF6A-06CB-4E45-2387F0099320}"/>
            </a:ext>
          </a:extLst>
        </xdr:cNvPr>
        <xdr:cNvSpPr txBox="1"/>
      </xdr:nvSpPr>
      <xdr:spPr>
        <a:xfrm>
          <a:off x="8458200" y="310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D9AA-7EF7-46DC-BD81-8C4156AE0C99}">
  <dimension ref="A1:T54"/>
  <sheetViews>
    <sheetView zoomScaleNormal="100" workbookViewId="0">
      <selection activeCell="C55" sqref="C55"/>
    </sheetView>
  </sheetViews>
  <sheetFormatPr defaultRowHeight="15" x14ac:dyDescent="0.25"/>
  <cols>
    <col min="1" max="1" width="11.42578125" customWidth="1"/>
    <col min="3" max="3" width="16.42578125" customWidth="1"/>
    <col min="4" max="4" width="14.42578125" customWidth="1"/>
    <col min="5" max="5" width="24" customWidth="1"/>
    <col min="6" max="6" width="16.28515625" customWidth="1"/>
    <col min="7" max="7" width="21.42578125" customWidth="1"/>
    <col min="8" max="8" width="10.5703125" customWidth="1"/>
    <col min="17" max="17" width="11.85546875" customWidth="1"/>
    <col min="18" max="18" width="15.42578125" customWidth="1"/>
  </cols>
  <sheetData>
    <row r="1" spans="1:20" x14ac:dyDescent="0.25">
      <c r="A1" t="s">
        <v>39</v>
      </c>
    </row>
    <row r="2" spans="1:20" x14ac:dyDescent="0.25">
      <c r="A2" s="2" t="s">
        <v>0</v>
      </c>
      <c r="B2" s="2" t="s">
        <v>1</v>
      </c>
      <c r="C2" s="2" t="s">
        <v>14</v>
      </c>
      <c r="D2" s="2" t="s">
        <v>62</v>
      </c>
      <c r="E2" s="2" t="s">
        <v>36</v>
      </c>
      <c r="F2" s="2" t="s">
        <v>63</v>
      </c>
      <c r="G2" s="2" t="s">
        <v>64</v>
      </c>
      <c r="H2" s="2" t="s">
        <v>2</v>
      </c>
      <c r="J2" t="s">
        <v>5</v>
      </c>
      <c r="K2">
        <f>(B13-B3)/10</f>
        <v>0.14000000000000001</v>
      </c>
    </row>
    <row r="3" spans="1:20" x14ac:dyDescent="0.25">
      <c r="A3" s="2">
        <v>0</v>
      </c>
      <c r="B3" s="3">
        <v>1.2</v>
      </c>
      <c r="C3" s="3">
        <f>B3*B3</f>
        <v>1.44</v>
      </c>
      <c r="D3" s="3">
        <f>0.4*B3+1.7</f>
        <v>2.1799999999999997</v>
      </c>
      <c r="E3" s="3">
        <f>SQRT(D3)</f>
        <v>1.4764823060233399</v>
      </c>
      <c r="F3" s="3">
        <f>SQRT(C3+1.3)</f>
        <v>1.6552945357246849</v>
      </c>
      <c r="G3" s="3">
        <f>1.5*B3+F3</f>
        <v>3.4552945357246845</v>
      </c>
      <c r="H3" s="4">
        <f>E3/G3</f>
        <v>0.42731011517479067</v>
      </c>
    </row>
    <row r="4" spans="1:20" x14ac:dyDescent="0.25">
      <c r="A4" s="2">
        <v>1</v>
      </c>
      <c r="B4" s="3">
        <f>B3+$K$2</f>
        <v>1.3399999999999999</v>
      </c>
      <c r="C4" s="3">
        <f t="shared" ref="C4:C13" si="0">B4*B4</f>
        <v>1.7955999999999996</v>
      </c>
      <c r="D4" s="3">
        <f t="shared" ref="D4:D13" si="1">0.4*B4+1.7</f>
        <v>2.2359999999999998</v>
      </c>
      <c r="E4" s="3">
        <f t="shared" ref="E4:E13" si="2">SQRT(D4)</f>
        <v>1.4953260514014994</v>
      </c>
      <c r="F4" s="3">
        <f t="shared" ref="F4:F13" si="3">SQRT(C4+1.3)</f>
        <v>1.7594317264389658</v>
      </c>
      <c r="G4" s="3">
        <f t="shared" ref="G4:G13" si="4">1.5*B4+F4</f>
        <v>3.7694317264389658</v>
      </c>
      <c r="H4" s="4">
        <f t="shared" ref="H4:H12" si="5">E4/G4</f>
        <v>0.39669800646957321</v>
      </c>
    </row>
    <row r="5" spans="1:20" x14ac:dyDescent="0.25">
      <c r="A5" s="2">
        <v>2</v>
      </c>
      <c r="B5" s="3">
        <f t="shared" ref="B5:B12" si="6">B4+$K$2</f>
        <v>1.48</v>
      </c>
      <c r="C5" s="3">
        <f t="shared" si="0"/>
        <v>2.1903999999999999</v>
      </c>
      <c r="D5" s="3">
        <f t="shared" si="1"/>
        <v>2.2919999999999998</v>
      </c>
      <c r="E5" s="3">
        <f t="shared" si="2"/>
        <v>1.5139352694220449</v>
      </c>
      <c r="F5" s="3">
        <f t="shared" si="3"/>
        <v>1.8682612237050793</v>
      </c>
      <c r="G5" s="3">
        <f t="shared" si="4"/>
        <v>4.0882612237050786</v>
      </c>
      <c r="H5" s="4">
        <f t="shared" si="5"/>
        <v>0.37031275316845019</v>
      </c>
    </row>
    <row r="6" spans="1:20" x14ac:dyDescent="0.25">
      <c r="A6" s="2">
        <v>3</v>
      </c>
      <c r="B6" s="3">
        <f t="shared" si="6"/>
        <v>1.62</v>
      </c>
      <c r="C6" s="3">
        <f t="shared" si="0"/>
        <v>2.6244000000000005</v>
      </c>
      <c r="D6" s="3">
        <f t="shared" si="1"/>
        <v>2.3479999999999999</v>
      </c>
      <c r="E6" s="3">
        <f t="shared" si="2"/>
        <v>1.5323185047502363</v>
      </c>
      <c r="F6" s="3">
        <f t="shared" si="3"/>
        <v>1.9810098434889212</v>
      </c>
      <c r="G6" s="3">
        <f t="shared" si="4"/>
        <v>4.4110098434889213</v>
      </c>
      <c r="H6" s="4">
        <f t="shared" si="5"/>
        <v>0.34738496605535513</v>
      </c>
    </row>
    <row r="7" spans="1:20" x14ac:dyDescent="0.25">
      <c r="A7" s="2">
        <v>4</v>
      </c>
      <c r="B7" s="3">
        <f t="shared" si="6"/>
        <v>1.7600000000000002</v>
      </c>
      <c r="C7" s="3">
        <f t="shared" si="0"/>
        <v>3.0976000000000008</v>
      </c>
      <c r="D7" s="3">
        <f t="shared" si="1"/>
        <v>2.4039999999999999</v>
      </c>
      <c r="E7" s="3">
        <f t="shared" si="2"/>
        <v>1.5504837954651445</v>
      </c>
      <c r="F7" s="3">
        <f t="shared" si="3"/>
        <v>2.0970455407548974</v>
      </c>
      <c r="G7" s="3">
        <f t="shared" si="4"/>
        <v>4.7370455407548979</v>
      </c>
      <c r="H7" s="4">
        <f t="shared" si="5"/>
        <v>0.32731029966371372</v>
      </c>
      <c r="N7" s="17"/>
      <c r="O7" s="17"/>
      <c r="P7" s="17"/>
      <c r="Q7" s="17"/>
      <c r="R7" s="17"/>
      <c r="S7" s="17"/>
      <c r="T7" s="17"/>
    </row>
    <row r="8" spans="1:20" x14ac:dyDescent="0.25">
      <c r="A8" s="2">
        <v>5</v>
      </c>
      <c r="B8" s="3">
        <f t="shared" si="6"/>
        <v>1.9000000000000004</v>
      </c>
      <c r="C8" s="3">
        <f t="shared" si="0"/>
        <v>3.6100000000000012</v>
      </c>
      <c r="D8" s="3">
        <f t="shared" si="1"/>
        <v>2.46</v>
      </c>
      <c r="E8" s="3">
        <f t="shared" si="2"/>
        <v>1.5684387141358123</v>
      </c>
      <c r="F8" s="3">
        <f t="shared" si="3"/>
        <v>2.2158519806160339</v>
      </c>
      <c r="G8" s="3">
        <f t="shared" si="4"/>
        <v>5.0658519806160349</v>
      </c>
      <c r="H8" s="4">
        <f t="shared" si="5"/>
        <v>0.30961005574921707</v>
      </c>
      <c r="N8" s="17"/>
      <c r="O8" s="17"/>
      <c r="P8" s="17"/>
      <c r="Q8" s="17"/>
      <c r="R8" s="17"/>
      <c r="S8" s="17"/>
      <c r="T8" s="17"/>
    </row>
    <row r="9" spans="1:20" x14ac:dyDescent="0.25">
      <c r="A9" s="2">
        <v>6</v>
      </c>
      <c r="B9" s="3">
        <f t="shared" si="6"/>
        <v>2.0400000000000005</v>
      </c>
      <c r="C9" s="3">
        <f t="shared" si="0"/>
        <v>4.1616000000000017</v>
      </c>
      <c r="D9" s="3">
        <f t="shared" si="1"/>
        <v>2.516</v>
      </c>
      <c r="E9" s="3">
        <f t="shared" si="2"/>
        <v>1.5861904047118682</v>
      </c>
      <c r="F9" s="3">
        <f t="shared" si="3"/>
        <v>2.3370066324253345</v>
      </c>
      <c r="G9" s="3">
        <f t="shared" si="4"/>
        <v>5.3970066324253345</v>
      </c>
      <c r="H9" s="4">
        <f t="shared" si="5"/>
        <v>0.29390188168048587</v>
      </c>
      <c r="N9" s="17"/>
      <c r="O9" s="17"/>
      <c r="P9" s="17"/>
      <c r="Q9" s="17"/>
      <c r="R9" s="17"/>
      <c r="S9" s="17"/>
      <c r="T9" s="17"/>
    </row>
    <row r="10" spans="1:20" x14ac:dyDescent="0.25">
      <c r="A10" s="2">
        <v>7</v>
      </c>
      <c r="B10" s="3">
        <f t="shared" si="6"/>
        <v>2.1800000000000006</v>
      </c>
      <c r="C10" s="3">
        <f t="shared" si="0"/>
        <v>4.7524000000000024</v>
      </c>
      <c r="D10" s="3">
        <f t="shared" si="1"/>
        <v>2.5720000000000001</v>
      </c>
      <c r="E10" s="3">
        <f t="shared" si="2"/>
        <v>1.6037456157383565</v>
      </c>
      <c r="F10" s="3">
        <f t="shared" si="3"/>
        <v>2.4601625962525326</v>
      </c>
      <c r="G10" s="3">
        <f t="shared" si="4"/>
        <v>5.7301625962525335</v>
      </c>
      <c r="H10" s="4">
        <f t="shared" si="5"/>
        <v>0.27987785491238754</v>
      </c>
      <c r="N10" s="17"/>
      <c r="O10" s="17"/>
      <c r="P10" s="17"/>
      <c r="Q10" s="17"/>
      <c r="R10" s="17"/>
      <c r="S10" s="17"/>
      <c r="T10" s="17"/>
    </row>
    <row r="11" spans="1:20" x14ac:dyDescent="0.25">
      <c r="A11" s="2">
        <v>8</v>
      </c>
      <c r="B11" s="3">
        <f t="shared" si="6"/>
        <v>2.3200000000000007</v>
      </c>
      <c r="C11" s="3">
        <f t="shared" si="0"/>
        <v>5.3824000000000032</v>
      </c>
      <c r="D11" s="3">
        <f t="shared" si="1"/>
        <v>2.6280000000000001</v>
      </c>
      <c r="E11" s="3">
        <f t="shared" si="2"/>
        <v>1.6211107303327557</v>
      </c>
      <c r="F11" s="3">
        <f t="shared" si="3"/>
        <v>2.5850338489079796</v>
      </c>
      <c r="G11" s="3">
        <f t="shared" si="4"/>
        <v>6.0650338489079809</v>
      </c>
      <c r="H11" s="4">
        <f t="shared" si="5"/>
        <v>0.2672879938872294</v>
      </c>
      <c r="M11" s="1"/>
      <c r="N11" s="17"/>
      <c r="O11" s="17"/>
      <c r="P11" s="17"/>
      <c r="Q11" s="17"/>
      <c r="R11" s="17"/>
      <c r="S11" s="17"/>
      <c r="T11" s="17"/>
    </row>
    <row r="12" spans="1:20" x14ac:dyDescent="0.25">
      <c r="A12" s="2">
        <v>9</v>
      </c>
      <c r="B12" s="3">
        <f t="shared" si="6"/>
        <v>2.4600000000000009</v>
      </c>
      <c r="C12" s="3">
        <f t="shared" si="0"/>
        <v>6.0516000000000041</v>
      </c>
      <c r="D12" s="3">
        <f t="shared" si="1"/>
        <v>2.6840000000000002</v>
      </c>
      <c r="E12" s="3">
        <f t="shared" si="2"/>
        <v>1.6382917933017915</v>
      </c>
      <c r="F12" s="3">
        <f t="shared" si="3"/>
        <v>2.7113834107333483</v>
      </c>
      <c r="G12" s="3">
        <f t="shared" si="4"/>
        <v>6.4013834107333496</v>
      </c>
      <c r="H12" s="4">
        <f t="shared" si="5"/>
        <v>0.2559277718867502</v>
      </c>
      <c r="N12" s="17"/>
      <c r="O12" s="17"/>
      <c r="P12" s="17"/>
      <c r="Q12" s="17"/>
      <c r="R12" s="17"/>
      <c r="S12" s="17"/>
      <c r="T12" s="17"/>
    </row>
    <row r="13" spans="1:20" x14ac:dyDescent="0.25">
      <c r="A13" s="2">
        <v>10</v>
      </c>
      <c r="B13" s="3">
        <v>2.6</v>
      </c>
      <c r="C13" s="3">
        <f t="shared" si="0"/>
        <v>6.7600000000000007</v>
      </c>
      <c r="D13" s="3">
        <f t="shared" si="1"/>
        <v>2.74</v>
      </c>
      <c r="E13" s="3">
        <f t="shared" si="2"/>
        <v>1.6552945357246849</v>
      </c>
      <c r="F13" s="3">
        <f t="shared" si="3"/>
        <v>2.8390139133156782</v>
      </c>
      <c r="G13" s="3">
        <f t="shared" si="4"/>
        <v>6.739013913315679</v>
      </c>
      <c r="H13" s="4">
        <f>E13/G13</f>
        <v>0.24562859745013635</v>
      </c>
      <c r="N13" s="17"/>
      <c r="O13" s="17"/>
      <c r="P13" s="17"/>
      <c r="Q13" s="17"/>
      <c r="R13" s="17"/>
      <c r="S13" s="17"/>
      <c r="T13" s="17"/>
    </row>
    <row r="14" spans="1:20" x14ac:dyDescent="0.25">
      <c r="G14" t="s">
        <v>37</v>
      </c>
      <c r="H14" s="5">
        <f>SUM(H3:H12)</f>
        <v>3.2756216986479529</v>
      </c>
      <c r="N14" s="17"/>
      <c r="O14" s="17"/>
      <c r="P14" s="17"/>
      <c r="Q14" s="17"/>
      <c r="R14" s="17"/>
      <c r="S14" s="17"/>
      <c r="T14" s="17"/>
    </row>
    <row r="15" spans="1:20" x14ac:dyDescent="0.25">
      <c r="A15" s="14" t="s">
        <v>61</v>
      </c>
      <c r="B15" s="14"/>
      <c r="C15" s="14"/>
      <c r="G15" t="s">
        <v>38</v>
      </c>
      <c r="H15" s="5">
        <f>SUM(H4:H13)</f>
        <v>3.0939401809232989</v>
      </c>
      <c r="N15" s="17"/>
      <c r="O15" s="17"/>
      <c r="P15" s="17"/>
      <c r="Q15" s="17"/>
      <c r="R15" s="17"/>
      <c r="S15" s="17"/>
      <c r="T15" s="17"/>
    </row>
    <row r="16" spans="1:20" x14ac:dyDescent="0.25">
      <c r="A16" t="s">
        <v>7</v>
      </c>
      <c r="B16" s="5">
        <f>K2*H14</f>
        <v>0.45858703781071347</v>
      </c>
      <c r="N16" s="17"/>
      <c r="O16" s="17"/>
      <c r="P16" s="17"/>
      <c r="Q16" s="17"/>
      <c r="R16" s="17"/>
      <c r="S16" s="17"/>
      <c r="T16" s="17"/>
    </row>
    <row r="17" spans="1:20" x14ac:dyDescent="0.25">
      <c r="A17" t="s">
        <v>6</v>
      </c>
      <c r="B17" s="5">
        <f>K2*H15</f>
        <v>0.43315162532926188</v>
      </c>
      <c r="N17" s="17"/>
      <c r="O17" s="17"/>
      <c r="P17" s="17"/>
      <c r="Q17" s="17"/>
      <c r="R17" s="17"/>
      <c r="S17" s="17"/>
      <c r="T17" s="17"/>
    </row>
    <row r="18" spans="1:20" x14ac:dyDescent="0.25">
      <c r="B18" s="5"/>
      <c r="N18" s="17"/>
      <c r="O18" s="17"/>
      <c r="P18" s="17"/>
      <c r="Q18" s="17"/>
      <c r="R18" s="17"/>
      <c r="S18" s="17"/>
      <c r="T18" s="17"/>
    </row>
    <row r="19" spans="1:20" x14ac:dyDescent="0.25">
      <c r="A19" t="s">
        <v>8</v>
      </c>
      <c r="B19" s="11">
        <f>(B16+B17)/2</f>
        <v>0.44586933156998765</v>
      </c>
      <c r="N19" s="17"/>
      <c r="O19" s="17"/>
      <c r="P19" s="17"/>
      <c r="Q19" s="17"/>
      <c r="R19" s="17"/>
      <c r="S19" s="17"/>
      <c r="T19" s="17"/>
    </row>
    <row r="20" spans="1:20" x14ac:dyDescent="0.25">
      <c r="N20" s="17"/>
      <c r="O20" s="17"/>
      <c r="P20" s="17"/>
      <c r="Q20" s="17"/>
      <c r="R20" s="17"/>
      <c r="S20" s="17"/>
      <c r="T20" s="17"/>
    </row>
    <row r="21" spans="1:20" x14ac:dyDescent="0.25">
      <c r="A21" t="s">
        <v>40</v>
      </c>
      <c r="N21" s="17"/>
      <c r="O21" s="17"/>
      <c r="P21" s="17"/>
      <c r="Q21" s="17"/>
      <c r="R21" s="17"/>
      <c r="S21" s="17"/>
      <c r="T21" s="17"/>
    </row>
    <row r="22" spans="1:20" x14ac:dyDescent="0.25">
      <c r="A22" t="s">
        <v>41</v>
      </c>
      <c r="H22" t="s">
        <v>5</v>
      </c>
      <c r="I22">
        <f>(B32-B24)/8</f>
        <v>0.125</v>
      </c>
      <c r="N22" s="17"/>
      <c r="O22" s="17"/>
      <c r="P22" s="17"/>
      <c r="Q22" s="17"/>
      <c r="R22" s="17"/>
      <c r="S22" s="17"/>
      <c r="T22" s="17"/>
    </row>
    <row r="23" spans="1:20" x14ac:dyDescent="0.25">
      <c r="A23" s="2" t="s">
        <v>0</v>
      </c>
      <c r="B23" s="2" t="s">
        <v>1</v>
      </c>
      <c r="C23" s="2" t="s">
        <v>9</v>
      </c>
      <c r="D23" s="2" t="s">
        <v>65</v>
      </c>
      <c r="E23" s="2" t="s">
        <v>66</v>
      </c>
      <c r="F23" s="2" t="s">
        <v>42</v>
      </c>
      <c r="M23" s="1"/>
      <c r="N23" s="17"/>
      <c r="O23" s="17"/>
      <c r="P23" s="17"/>
      <c r="Q23" s="17"/>
      <c r="R23" s="17"/>
      <c r="S23" s="17"/>
      <c r="T23" s="17"/>
    </row>
    <row r="24" spans="1:20" x14ac:dyDescent="0.25">
      <c r="A24" s="3">
        <v>0</v>
      </c>
      <c r="B24" s="3">
        <v>0.3</v>
      </c>
      <c r="C24" s="3">
        <f>B24+$I$22/2</f>
        <v>0.36249999999999999</v>
      </c>
      <c r="D24" s="3">
        <f>SIN(0.3*C24+1.2)</f>
        <v>0.96586188432410858</v>
      </c>
      <c r="E24" s="3">
        <f>1.3+COS(0.5*C24+1)^2</f>
        <v>1.44422431832922</v>
      </c>
      <c r="F24" s="4">
        <f>D24/E24</f>
        <v>0.66877553027322334</v>
      </c>
      <c r="N24" s="17"/>
      <c r="O24" s="17"/>
      <c r="P24" s="17"/>
      <c r="Q24" s="17"/>
      <c r="R24" s="17"/>
      <c r="S24" s="17"/>
      <c r="T24" s="17"/>
    </row>
    <row r="25" spans="1:20" x14ac:dyDescent="0.25">
      <c r="A25" s="3">
        <v>1</v>
      </c>
      <c r="B25" s="3">
        <f>B24+$I$22</f>
        <v>0.42499999999999999</v>
      </c>
      <c r="C25" s="3">
        <f t="shared" ref="C25:C31" si="7">B25+$I$22/2</f>
        <v>0.48749999999999999</v>
      </c>
      <c r="D25" s="3">
        <f t="shared" ref="D25:D31" si="8">SIN(0.3*C25+1.2)</f>
        <v>0.97489522412810226</v>
      </c>
      <c r="E25" s="3">
        <f t="shared" ref="E25:E31" si="9">1.3+COS(0.5*C25+1)^2</f>
        <v>1.4031998399853702</v>
      </c>
      <c r="F25" s="4">
        <f t="shared" ref="F25:F31" si="10">D25/E25</f>
        <v>0.69476577487228508</v>
      </c>
      <c r="N25" s="17"/>
      <c r="O25" s="17"/>
      <c r="P25" s="17"/>
      <c r="Q25" s="17"/>
      <c r="R25" s="17"/>
      <c r="S25" s="17"/>
      <c r="T25" s="17"/>
    </row>
    <row r="26" spans="1:20" x14ac:dyDescent="0.25">
      <c r="A26" s="3">
        <v>2</v>
      </c>
      <c r="B26" s="3">
        <f t="shared" ref="B26:B31" si="11">B25+$I$22</f>
        <v>0.55000000000000004</v>
      </c>
      <c r="C26" s="3">
        <f t="shared" si="7"/>
        <v>0.61250000000000004</v>
      </c>
      <c r="D26" s="3">
        <f t="shared" si="8"/>
        <v>0.9825577781734175</v>
      </c>
      <c r="E26" s="3">
        <f t="shared" si="9"/>
        <v>1.3683672954252994</v>
      </c>
      <c r="F26" s="4">
        <f t="shared" si="10"/>
        <v>0.71805119974606724</v>
      </c>
      <c r="N26" s="17"/>
      <c r="O26" s="17"/>
      <c r="P26" s="17"/>
      <c r="Q26" s="17"/>
      <c r="R26" s="17"/>
      <c r="S26" s="17"/>
      <c r="T26" s="17"/>
    </row>
    <row r="27" spans="1:20" x14ac:dyDescent="0.25">
      <c r="A27" s="3">
        <v>3</v>
      </c>
      <c r="B27" s="3">
        <f t="shared" si="11"/>
        <v>0.67500000000000004</v>
      </c>
      <c r="C27" s="3">
        <f t="shared" si="7"/>
        <v>0.73750000000000004</v>
      </c>
      <c r="D27" s="3">
        <f t="shared" si="8"/>
        <v>0.98883877225611871</v>
      </c>
      <c r="E27" s="3">
        <f t="shared" si="9"/>
        <v>1.3402702348568218</v>
      </c>
      <c r="F27" s="4">
        <f t="shared" si="10"/>
        <v>0.73779059367214417</v>
      </c>
      <c r="N27" s="17"/>
      <c r="O27" s="17"/>
      <c r="P27" s="17"/>
      <c r="Q27" s="17"/>
      <c r="R27" s="17"/>
      <c r="S27" s="17"/>
      <c r="T27" s="17"/>
    </row>
    <row r="28" spans="1:20" x14ac:dyDescent="0.25">
      <c r="A28" s="3">
        <v>4</v>
      </c>
      <c r="B28" s="3">
        <f t="shared" si="11"/>
        <v>0.8</v>
      </c>
      <c r="C28" s="3">
        <f t="shared" si="7"/>
        <v>0.86250000000000004</v>
      </c>
      <c r="D28" s="3">
        <f t="shared" si="8"/>
        <v>0.9937293747633047</v>
      </c>
      <c r="E28" s="3">
        <f t="shared" si="9"/>
        <v>1.3193471035128033</v>
      </c>
      <c r="F28" s="4">
        <f t="shared" si="10"/>
        <v>0.7531978295305829</v>
      </c>
      <c r="N28" s="17"/>
      <c r="O28" s="17"/>
      <c r="P28" s="17"/>
      <c r="Q28" s="17"/>
      <c r="R28" s="17"/>
      <c r="S28" s="17"/>
      <c r="T28" s="17"/>
    </row>
    <row r="29" spans="1:20" x14ac:dyDescent="0.25">
      <c r="A29" s="3">
        <v>5</v>
      </c>
      <c r="B29" s="3">
        <f t="shared" si="11"/>
        <v>0.92500000000000004</v>
      </c>
      <c r="C29" s="3">
        <f t="shared" si="7"/>
        <v>0.98750000000000004</v>
      </c>
      <c r="D29" s="3">
        <f t="shared" si="8"/>
        <v>0.99722270909110833</v>
      </c>
      <c r="E29" s="3">
        <f t="shared" si="9"/>
        <v>1.3059243998599446</v>
      </c>
      <c r="F29" s="4">
        <f t="shared" si="10"/>
        <v>0.76361442453947304</v>
      </c>
      <c r="N29" s="17"/>
      <c r="O29" s="17"/>
      <c r="P29" s="17"/>
      <c r="Q29" s="17"/>
      <c r="R29" s="17"/>
      <c r="S29" s="17"/>
      <c r="T29" s="17"/>
    </row>
    <row r="30" spans="1:20" x14ac:dyDescent="0.25">
      <c r="A30" s="3">
        <v>6</v>
      </c>
      <c r="B30" s="3">
        <f t="shared" si="11"/>
        <v>1.05</v>
      </c>
      <c r="C30" s="3">
        <f t="shared" si="7"/>
        <v>1.1125</v>
      </c>
      <c r="D30" s="3">
        <f t="shared" si="8"/>
        <v>0.99931386331378791</v>
      </c>
      <c r="E30" s="3">
        <f t="shared" si="9"/>
        <v>1.300211580699409</v>
      </c>
      <c r="F30" s="4">
        <f t="shared" si="10"/>
        <v>0.76857788235991376</v>
      </c>
      <c r="N30" s="17"/>
      <c r="O30" s="17"/>
      <c r="P30" s="17"/>
      <c r="Q30" s="17"/>
      <c r="R30" s="17"/>
      <c r="S30" s="17"/>
      <c r="T30" s="17"/>
    </row>
    <row r="31" spans="1:20" x14ac:dyDescent="0.25">
      <c r="A31" s="3">
        <v>7</v>
      </c>
      <c r="B31" s="3">
        <f t="shared" si="11"/>
        <v>1.175</v>
      </c>
      <c r="C31" s="3">
        <f t="shared" si="7"/>
        <v>1.2375</v>
      </c>
      <c r="D31" s="3">
        <f t="shared" si="8"/>
        <v>0.99999989709031323</v>
      </c>
      <c r="E31" s="3">
        <f t="shared" si="9"/>
        <v>1.3022977926634953</v>
      </c>
      <c r="F31" s="4">
        <f t="shared" si="10"/>
        <v>0.76787344854903417</v>
      </c>
      <c r="N31" s="17"/>
      <c r="O31" s="17"/>
      <c r="P31" s="17"/>
      <c r="Q31" s="17"/>
      <c r="R31" s="17"/>
      <c r="S31" s="17"/>
      <c r="T31" s="17"/>
    </row>
    <row r="32" spans="1:20" x14ac:dyDescent="0.25">
      <c r="A32" s="6">
        <v>8</v>
      </c>
      <c r="B32" s="6">
        <f>1.3</f>
        <v>1.3</v>
      </c>
      <c r="C32" s="7"/>
      <c r="D32" s="7"/>
      <c r="E32" s="3" t="s">
        <v>43</v>
      </c>
      <c r="F32" s="4">
        <f>SUM(F24:F31)</f>
        <v>5.8726466835427242</v>
      </c>
      <c r="N32" s="17"/>
      <c r="O32" s="17"/>
      <c r="P32" s="17"/>
      <c r="Q32" s="17"/>
      <c r="R32" s="17"/>
      <c r="S32" s="17"/>
      <c r="T32" s="17"/>
    </row>
    <row r="33" spans="1:20" x14ac:dyDescent="0.25">
      <c r="N33" s="17"/>
      <c r="O33" s="17"/>
      <c r="P33" s="17"/>
      <c r="Q33" s="17"/>
      <c r="R33" s="17"/>
      <c r="S33" s="17"/>
      <c r="T33" s="17"/>
    </row>
    <row r="34" spans="1:20" x14ac:dyDescent="0.25">
      <c r="A34" t="s">
        <v>44</v>
      </c>
      <c r="H34" t="s">
        <v>5</v>
      </c>
      <c r="I34">
        <f>(B46-B36)/10</f>
        <v>0.1</v>
      </c>
      <c r="N34" s="17"/>
      <c r="O34" s="17"/>
      <c r="P34" s="17"/>
      <c r="Q34" s="17"/>
      <c r="R34" s="17"/>
      <c r="S34" s="17"/>
      <c r="T34" s="17"/>
    </row>
    <row r="35" spans="1:20" x14ac:dyDescent="0.25">
      <c r="A35" s="2" t="s">
        <v>0</v>
      </c>
      <c r="B35" s="2" t="s">
        <v>1</v>
      </c>
      <c r="C35" s="2" t="s">
        <v>9</v>
      </c>
      <c r="D35" s="2" t="s">
        <v>65</v>
      </c>
      <c r="E35" s="2" t="s">
        <v>66</v>
      </c>
      <c r="F35" s="2" t="s">
        <v>42</v>
      </c>
      <c r="N35" s="17"/>
      <c r="O35" s="17"/>
      <c r="P35" s="17"/>
      <c r="Q35" s="17"/>
      <c r="R35" s="17"/>
      <c r="S35" s="17"/>
      <c r="T35" s="17"/>
    </row>
    <row r="36" spans="1:20" x14ac:dyDescent="0.25">
      <c r="A36" s="3">
        <v>0</v>
      </c>
      <c r="B36" s="3">
        <v>0.3</v>
      </c>
      <c r="C36" s="2">
        <f>B36+$I$34/2</f>
        <v>0.35</v>
      </c>
      <c r="D36" s="3">
        <f>SIN(0.3*C36+1.2)</f>
        <v>0.96488362953520557</v>
      </c>
      <c r="E36" s="3">
        <f>1.3+COS(0.5*C36+1)^2</f>
        <v>1.4486434616132231</v>
      </c>
      <c r="F36" s="4">
        <f>D36/E36</f>
        <v>0.66606011424005052</v>
      </c>
      <c r="N36" s="17"/>
      <c r="O36" s="17"/>
      <c r="P36" s="17"/>
      <c r="Q36" s="17"/>
      <c r="R36" s="17"/>
      <c r="S36" s="17"/>
      <c r="T36" s="17"/>
    </row>
    <row r="37" spans="1:20" x14ac:dyDescent="0.25">
      <c r="A37" s="3">
        <v>1</v>
      </c>
      <c r="B37" s="3">
        <f>B36+$I$34</f>
        <v>0.4</v>
      </c>
      <c r="C37" s="2">
        <f t="shared" ref="C37:C45" si="12">B37+$I$34/2</f>
        <v>0.45</v>
      </c>
      <c r="D37" s="3">
        <f t="shared" ref="D37:D45" si="13">SIN(0.3*C37+1.2)</f>
        <v>0.9723286138905346</v>
      </c>
      <c r="E37" s="3">
        <f t="shared" ref="E37:E45" si="14">1.3+COS(0.5*C37+1)^2</f>
        <v>1.4148843729763463</v>
      </c>
      <c r="F37" s="4">
        <f t="shared" ref="F37:F45" si="15">D37/E37</f>
        <v>0.68721418687037106</v>
      </c>
      <c r="N37" s="17"/>
      <c r="O37" s="17"/>
      <c r="P37" s="17"/>
      <c r="Q37" s="17"/>
      <c r="R37" s="17"/>
      <c r="S37" s="17"/>
      <c r="T37" s="17"/>
    </row>
    <row r="38" spans="1:20" x14ac:dyDescent="0.25">
      <c r="A38" s="3">
        <v>2</v>
      </c>
      <c r="B38" s="3">
        <f t="shared" ref="B38:B45" si="16">B37+$I$34</f>
        <v>0.5</v>
      </c>
      <c r="C38" s="2">
        <f t="shared" si="12"/>
        <v>0.55000000000000004</v>
      </c>
      <c r="D38" s="3">
        <f t="shared" si="13"/>
        <v>0.97889856812357456</v>
      </c>
      <c r="E38" s="3">
        <f t="shared" si="14"/>
        <v>1.3849732323823889</v>
      </c>
      <c r="F38" s="4">
        <f t="shared" si="15"/>
        <v>0.7067996299392032</v>
      </c>
      <c r="N38" s="17"/>
      <c r="O38" s="17"/>
      <c r="P38" s="17"/>
      <c r="Q38" s="17"/>
      <c r="R38" s="17"/>
      <c r="S38" s="17"/>
      <c r="T38" s="17"/>
    </row>
    <row r="39" spans="1:20" x14ac:dyDescent="0.25">
      <c r="A39" s="3">
        <v>3</v>
      </c>
      <c r="B39" s="3">
        <f t="shared" si="16"/>
        <v>0.6</v>
      </c>
      <c r="C39" s="2">
        <f t="shared" si="12"/>
        <v>0.65</v>
      </c>
      <c r="D39" s="3">
        <f t="shared" si="13"/>
        <v>0.98458757971897459</v>
      </c>
      <c r="E39" s="3">
        <f t="shared" si="14"/>
        <v>1.3592089020608571</v>
      </c>
      <c r="F39" s="4">
        <f t="shared" si="15"/>
        <v>0.72438282167378765</v>
      </c>
      <c r="N39" s="17"/>
      <c r="O39" s="17"/>
      <c r="P39" s="17"/>
      <c r="Q39" s="17"/>
      <c r="R39" s="17"/>
      <c r="S39" s="17"/>
      <c r="T39" s="17"/>
    </row>
    <row r="40" spans="1:20" x14ac:dyDescent="0.25">
      <c r="A40" s="3">
        <v>4</v>
      </c>
      <c r="B40" s="3">
        <f t="shared" si="16"/>
        <v>0.7</v>
      </c>
      <c r="C40" s="2">
        <f t="shared" si="12"/>
        <v>0.75</v>
      </c>
      <c r="D40" s="3">
        <f t="shared" si="13"/>
        <v>0.98939052895029533</v>
      </c>
      <c r="E40" s="3">
        <f t="shared" si="14"/>
        <v>1.3378488106837683</v>
      </c>
      <c r="F40" s="4">
        <f t="shared" si="15"/>
        <v>0.73953837014260415</v>
      </c>
      <c r="N40" s="17"/>
      <c r="O40" s="17"/>
      <c r="P40" s="17"/>
      <c r="Q40" s="17"/>
      <c r="R40" s="17"/>
      <c r="S40" s="17"/>
      <c r="T40" s="17"/>
    </row>
    <row r="41" spans="1:20" x14ac:dyDescent="0.25">
      <c r="A41" s="3">
        <v>5</v>
      </c>
      <c r="B41" s="3">
        <f t="shared" si="16"/>
        <v>0.79999999999999993</v>
      </c>
      <c r="C41" s="2">
        <f t="shared" si="12"/>
        <v>0.85</v>
      </c>
      <c r="D41" s="3">
        <f t="shared" si="13"/>
        <v>0.99330309348741808</v>
      </c>
      <c r="E41" s="3">
        <f t="shared" si="14"/>
        <v>1.3211063812234549</v>
      </c>
      <c r="F41" s="4">
        <f t="shared" si="15"/>
        <v>0.75187214868157426</v>
      </c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v>6</v>
      </c>
      <c r="B42" s="3">
        <f t="shared" si="16"/>
        <v>0.89999999999999991</v>
      </c>
      <c r="C42" s="2">
        <f t="shared" si="12"/>
        <v>0.95</v>
      </c>
      <c r="D42" s="3">
        <f t="shared" si="13"/>
        <v>0.99632175228634945</v>
      </c>
      <c r="E42" s="3">
        <f t="shared" si="14"/>
        <v>1.3091488985007731</v>
      </c>
      <c r="F42" s="4">
        <f t="shared" si="15"/>
        <v>0.76104540394704467</v>
      </c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v>7</v>
      </c>
      <c r="B43" s="3">
        <f t="shared" si="16"/>
        <v>0.99999999999999989</v>
      </c>
      <c r="C43" s="2">
        <f t="shared" si="12"/>
        <v>1.0499999999999998</v>
      </c>
      <c r="D43" s="3">
        <f t="shared" si="13"/>
        <v>0.99844378875792394</v>
      </c>
      <c r="E43" s="3">
        <f t="shared" si="14"/>
        <v>1.3020958377304694</v>
      </c>
      <c r="F43" s="4">
        <f t="shared" si="15"/>
        <v>0.76679746592093734</v>
      </c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v>8</v>
      </c>
      <c r="B44" s="3">
        <f t="shared" si="16"/>
        <v>1.0999999999999999</v>
      </c>
      <c r="C44" s="2">
        <f t="shared" si="12"/>
        <v>1.1499999999999999</v>
      </c>
      <c r="D44" s="3">
        <f t="shared" si="13"/>
        <v>0.99966729321255021</v>
      </c>
      <c r="E44" s="3">
        <f t="shared" si="14"/>
        <v>1.3000176707643292</v>
      </c>
      <c r="F44" s="4">
        <f t="shared" si="15"/>
        <v>0.76896438848004911</v>
      </c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v>9</v>
      </c>
      <c r="B45" s="3">
        <f t="shared" si="16"/>
        <v>1.2</v>
      </c>
      <c r="C45" s="2">
        <f t="shared" si="12"/>
        <v>1.25</v>
      </c>
      <c r="D45" s="3">
        <f t="shared" si="13"/>
        <v>0.9999911645788031</v>
      </c>
      <c r="E45" s="3">
        <f t="shared" si="14"/>
        <v>1.3029351619597269</v>
      </c>
      <c r="F45" s="4">
        <f t="shared" si="15"/>
        <v>0.76749111834139938</v>
      </c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v>10</v>
      </c>
      <c r="B46" s="6">
        <f>1.3</f>
        <v>1.3</v>
      </c>
      <c r="E46" s="2" t="s">
        <v>43</v>
      </c>
      <c r="F46" s="4">
        <f>SUM(F36:F45)</f>
        <v>7.3401656482370221</v>
      </c>
      <c r="N46" s="17"/>
      <c r="O46" s="17"/>
      <c r="P46" s="17"/>
      <c r="Q46" s="17"/>
      <c r="R46" s="17"/>
      <c r="S46" s="17"/>
    </row>
    <row r="47" spans="1:20" x14ac:dyDescent="0.25">
      <c r="N47" s="17"/>
      <c r="O47" s="17"/>
      <c r="P47" s="17"/>
      <c r="Q47" s="17"/>
      <c r="R47" s="17"/>
      <c r="S47" s="17"/>
    </row>
    <row r="48" spans="1:20" x14ac:dyDescent="0.25">
      <c r="A48" t="s">
        <v>50</v>
      </c>
      <c r="N48" s="17"/>
      <c r="O48" s="17"/>
      <c r="P48" s="17"/>
      <c r="Q48" s="17"/>
      <c r="R48" s="17"/>
      <c r="S48" s="17"/>
    </row>
    <row r="49" spans="1:19" x14ac:dyDescent="0.25">
      <c r="A49" t="s">
        <v>7</v>
      </c>
      <c r="B49" s="5">
        <f>I22*F32</f>
        <v>0.73408083544284053</v>
      </c>
      <c r="D49" s="8"/>
      <c r="N49" s="17"/>
      <c r="O49" s="17"/>
      <c r="P49" s="17"/>
      <c r="Q49" s="17"/>
      <c r="R49" s="17"/>
      <c r="S49" s="17"/>
    </row>
    <row r="50" spans="1:19" x14ac:dyDescent="0.25">
      <c r="A50" t="s">
        <v>6</v>
      </c>
      <c r="B50" s="5">
        <f>I34*F46</f>
        <v>0.73401656482370226</v>
      </c>
      <c r="D50" s="8"/>
      <c r="N50" s="17"/>
      <c r="O50" s="17"/>
      <c r="P50" s="17"/>
      <c r="Q50" s="17"/>
      <c r="R50" s="17"/>
      <c r="S50" s="17"/>
    </row>
    <row r="51" spans="1:19" x14ac:dyDescent="0.25">
      <c r="N51" s="17"/>
      <c r="O51" s="17"/>
      <c r="P51" s="17"/>
      <c r="Q51" s="17"/>
      <c r="R51" s="17"/>
      <c r="S51" s="17"/>
    </row>
    <row r="52" spans="1:19" x14ac:dyDescent="0.25">
      <c r="A52" t="s">
        <v>8</v>
      </c>
      <c r="B52" s="11">
        <f>B49</f>
        <v>0.73408083544284053</v>
      </c>
      <c r="C52" s="14" t="s">
        <v>45</v>
      </c>
      <c r="D52" s="14"/>
      <c r="N52" s="17"/>
      <c r="O52" s="17"/>
      <c r="P52" s="17"/>
      <c r="Q52" s="17"/>
      <c r="R52" s="17"/>
      <c r="S52" s="17"/>
    </row>
    <row r="53" spans="1:19" x14ac:dyDescent="0.25">
      <c r="N53" s="17"/>
      <c r="O53" s="17"/>
      <c r="P53" s="17"/>
      <c r="Q53" s="17"/>
      <c r="R53" s="17"/>
      <c r="S53" s="17"/>
    </row>
    <row r="54" spans="1:19" x14ac:dyDescent="0.25">
      <c r="N54" s="17"/>
      <c r="O54" s="17"/>
      <c r="P54" s="17"/>
      <c r="Q54" s="17"/>
      <c r="R54" s="17"/>
      <c r="S54" s="17"/>
    </row>
  </sheetData>
  <mergeCells count="2">
    <mergeCell ref="C52:D52"/>
    <mergeCell ref="A15:C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501F-AF2B-44D1-9E1B-6BAA46B7E74C}">
  <dimension ref="A1:R62"/>
  <sheetViews>
    <sheetView zoomScale="85" zoomScaleNormal="85" workbookViewId="0">
      <selection activeCell="M21" sqref="M21"/>
    </sheetView>
  </sheetViews>
  <sheetFormatPr defaultRowHeight="15" x14ac:dyDescent="0.25"/>
  <cols>
    <col min="1" max="1" width="9.7109375" customWidth="1"/>
    <col min="2" max="2" width="21.7109375" customWidth="1"/>
    <col min="4" max="4" width="20.140625" customWidth="1"/>
    <col min="5" max="5" width="15.28515625" customWidth="1"/>
    <col min="6" max="6" width="13.140625" customWidth="1"/>
    <col min="7" max="7" width="11.28515625" customWidth="1"/>
    <col min="9" max="9" width="13.140625" customWidth="1"/>
    <col min="10" max="10" width="30" customWidth="1"/>
    <col min="12" max="12" width="12.85546875" bestFit="1" customWidth="1"/>
    <col min="13" max="13" width="12" bestFit="1" customWidth="1"/>
    <col min="15" max="15" width="11" customWidth="1"/>
    <col min="17" max="17" width="10.42578125" customWidth="1"/>
    <col min="18" max="18" width="12" bestFit="1" customWidth="1"/>
  </cols>
  <sheetData>
    <row r="1" spans="1:18" x14ac:dyDescent="0.25">
      <c r="A1" t="s">
        <v>39</v>
      </c>
    </row>
    <row r="2" spans="1:18" x14ac:dyDescent="0.25">
      <c r="A2" s="2"/>
      <c r="B2" s="2" t="s">
        <v>0</v>
      </c>
      <c r="C2" s="2" t="s">
        <v>1</v>
      </c>
      <c r="D2" s="2" t="s">
        <v>67</v>
      </c>
      <c r="E2" s="2" t="s">
        <v>68</v>
      </c>
      <c r="F2" s="2" t="s">
        <v>15</v>
      </c>
      <c r="G2" s="2" t="s">
        <v>16</v>
      </c>
      <c r="I2" s="2" t="s">
        <v>3</v>
      </c>
      <c r="J2" s="2">
        <v>2.1</v>
      </c>
    </row>
    <row r="3" spans="1:18" x14ac:dyDescent="0.25">
      <c r="A3" s="2"/>
      <c r="B3" s="2">
        <v>0</v>
      </c>
      <c r="C3" s="2">
        <f>$J$3+B3*$J$4</f>
        <v>1.4</v>
      </c>
      <c r="D3" s="2">
        <f>3*C3^2</f>
        <v>5.879999999999999</v>
      </c>
      <c r="E3" s="2">
        <f>SQRT(D3-1)</f>
        <v>2.2090722034374521</v>
      </c>
      <c r="F3" s="2">
        <f>1/E3</f>
        <v>0.45267873021259264</v>
      </c>
      <c r="G3" s="2"/>
      <c r="I3" s="2" t="s">
        <v>4</v>
      </c>
      <c r="J3" s="2">
        <v>1.4</v>
      </c>
    </row>
    <row r="4" spans="1:18" x14ac:dyDescent="0.25">
      <c r="A4" s="2"/>
      <c r="B4" s="2">
        <v>1</v>
      </c>
      <c r="C4" s="2">
        <f t="shared" ref="C4:C31" si="0">$J$3+B4*$J$4</f>
        <v>1.4249999999999998</v>
      </c>
      <c r="D4" s="2">
        <f t="shared" ref="D4:D31" si="1">3*C4^2</f>
        <v>6.091874999999999</v>
      </c>
      <c r="E4" s="2">
        <f t="shared" ref="E4:E31" si="2">SQRT(D4-1)</f>
        <v>2.2565183358439609</v>
      </c>
      <c r="F4" s="2"/>
      <c r="G4" s="2">
        <f>1/E4</f>
        <v>0.44316059130358887</v>
      </c>
      <c r="I4" s="2" t="s">
        <v>5</v>
      </c>
      <c r="J4" s="2">
        <f>(J2-J3)/J5</f>
        <v>2.5000000000000005E-2</v>
      </c>
    </row>
    <row r="5" spans="1:18" x14ac:dyDescent="0.25">
      <c r="A5" s="2"/>
      <c r="B5" s="2">
        <v>2</v>
      </c>
      <c r="C5" s="2">
        <f t="shared" si="0"/>
        <v>1.45</v>
      </c>
      <c r="D5" s="2">
        <f t="shared" si="1"/>
        <v>6.3075000000000001</v>
      </c>
      <c r="E5" s="2">
        <f t="shared" si="2"/>
        <v>2.3038012067016544</v>
      </c>
      <c r="F5" s="2"/>
      <c r="G5" s="2">
        <f t="shared" ref="G5:G30" si="3">1/E5</f>
        <v>0.43406522971298256</v>
      </c>
      <c r="I5" s="2" t="s">
        <v>17</v>
      </c>
      <c r="J5" s="2">
        <v>28</v>
      </c>
    </row>
    <row r="6" spans="1:18" x14ac:dyDescent="0.25">
      <c r="A6" s="2"/>
      <c r="B6" s="2">
        <v>3</v>
      </c>
      <c r="C6" s="2">
        <f t="shared" si="0"/>
        <v>1.4749999999999999</v>
      </c>
      <c r="D6" s="2">
        <f t="shared" si="1"/>
        <v>6.5268749999999986</v>
      </c>
      <c r="E6" s="2">
        <f t="shared" si="2"/>
        <v>2.3509306667785843</v>
      </c>
      <c r="F6" s="2"/>
      <c r="G6" s="2">
        <f t="shared" si="3"/>
        <v>0.42536345887659566</v>
      </c>
      <c r="I6" s="2" t="s">
        <v>47</v>
      </c>
      <c r="J6" s="2">
        <f>((((J2^2)+1)^(3/2))-3*(J2^2)*SQRT((J2^2)+1))/(((J3^2)+1)^3)</f>
        <v>-0.70134265395477058</v>
      </c>
      <c r="N6" s="17"/>
      <c r="O6" s="17"/>
      <c r="P6" s="17"/>
      <c r="Q6" s="17"/>
      <c r="R6" s="17"/>
    </row>
    <row r="7" spans="1:18" x14ac:dyDescent="0.25">
      <c r="A7" s="2"/>
      <c r="B7" s="2">
        <v>4</v>
      </c>
      <c r="C7" s="2">
        <f t="shared" si="0"/>
        <v>1.5</v>
      </c>
      <c r="D7" s="2">
        <f t="shared" si="1"/>
        <v>6.75</v>
      </c>
      <c r="E7" s="2">
        <f t="shared" si="2"/>
        <v>2.3979157616563596</v>
      </c>
      <c r="F7" s="2"/>
      <c r="G7" s="2">
        <f>1/E7</f>
        <v>0.41702882811414954</v>
      </c>
      <c r="N7" s="17"/>
      <c r="O7" s="17"/>
      <c r="P7" s="17"/>
      <c r="Q7" s="17"/>
      <c r="R7" s="17"/>
    </row>
    <row r="8" spans="1:18" x14ac:dyDescent="0.25">
      <c r="A8" s="2"/>
      <c r="B8" s="2">
        <v>5</v>
      </c>
      <c r="C8" s="2">
        <f t="shared" si="0"/>
        <v>1.5249999999999999</v>
      </c>
      <c r="D8" s="2">
        <f t="shared" si="1"/>
        <v>6.9768749999999988</v>
      </c>
      <c r="E8" s="2">
        <f t="shared" si="2"/>
        <v>2.4447648148646115</v>
      </c>
      <c r="F8" s="2"/>
      <c r="G8" s="2">
        <f t="shared" si="3"/>
        <v>0.40903730040608383</v>
      </c>
      <c r="N8" s="17"/>
      <c r="O8" s="17"/>
      <c r="P8" s="17"/>
      <c r="Q8" s="17"/>
      <c r="R8" s="17"/>
    </row>
    <row r="9" spans="1:18" x14ac:dyDescent="0.25">
      <c r="A9" s="2"/>
      <c r="B9" s="2">
        <v>6</v>
      </c>
      <c r="C9" s="2">
        <f t="shared" si="0"/>
        <v>1.5499999999999998</v>
      </c>
      <c r="D9" s="2">
        <f t="shared" si="1"/>
        <v>7.2074999999999978</v>
      </c>
      <c r="E9" s="2">
        <f t="shared" si="2"/>
        <v>2.4914855006601981</v>
      </c>
      <c r="F9" s="2"/>
      <c r="G9" s="2">
        <f t="shared" si="3"/>
        <v>0.40136697553929906</v>
      </c>
      <c r="N9" s="17"/>
      <c r="O9" s="17"/>
      <c r="P9" s="17"/>
      <c r="Q9" s="17"/>
      <c r="R9" s="17"/>
    </row>
    <row r="10" spans="1:18" x14ac:dyDescent="0.25">
      <c r="A10" s="2"/>
      <c r="B10" s="2">
        <v>7</v>
      </c>
      <c r="C10" s="2">
        <f t="shared" si="0"/>
        <v>1.575</v>
      </c>
      <c r="D10" s="2">
        <f t="shared" si="1"/>
        <v>7.4418749999999996</v>
      </c>
      <c r="E10" s="2">
        <f t="shared" si="2"/>
        <v>2.5380849079571788</v>
      </c>
      <c r="F10" s="2"/>
      <c r="G10" s="2">
        <f t="shared" si="3"/>
        <v>0.39399785124007819</v>
      </c>
      <c r="N10" s="17"/>
      <c r="O10" s="17"/>
      <c r="P10" s="17"/>
      <c r="Q10" s="17"/>
      <c r="R10" s="17"/>
    </row>
    <row r="11" spans="1:18" x14ac:dyDescent="0.25">
      <c r="A11" s="2"/>
      <c r="B11" s="2">
        <v>8</v>
      </c>
      <c r="C11" s="2">
        <f t="shared" si="0"/>
        <v>1.5999999999999999</v>
      </c>
      <c r="D11" s="2">
        <f t="shared" si="1"/>
        <v>7.6799999999999988</v>
      </c>
      <c r="E11" s="2">
        <f t="shared" si="2"/>
        <v>2.584569596664017</v>
      </c>
      <c r="F11" s="2"/>
      <c r="G11" s="2">
        <f t="shared" si="3"/>
        <v>0.38691161626706844</v>
      </c>
      <c r="N11" s="17"/>
      <c r="O11" s="17"/>
      <c r="P11" s="17"/>
      <c r="Q11" s="17"/>
      <c r="R11" s="17"/>
    </row>
    <row r="12" spans="1:18" x14ac:dyDescent="0.25">
      <c r="A12" s="2"/>
      <c r="B12" s="2">
        <v>9</v>
      </c>
      <c r="C12" s="2">
        <f t="shared" si="0"/>
        <v>1.625</v>
      </c>
      <c r="D12" s="2">
        <f t="shared" si="1"/>
        <v>7.921875</v>
      </c>
      <c r="E12" s="2">
        <f t="shared" si="2"/>
        <v>2.6309456474811483</v>
      </c>
      <c r="F12" s="2"/>
      <c r="G12" s="2">
        <f t="shared" si="3"/>
        <v>0.38009147051646391</v>
      </c>
      <c r="N12" s="17"/>
      <c r="O12" s="17"/>
      <c r="P12" s="17"/>
      <c r="Q12" s="17"/>
      <c r="R12" s="17"/>
    </row>
    <row r="13" spans="1:18" x14ac:dyDescent="0.25">
      <c r="A13" s="2"/>
      <c r="B13" s="2">
        <v>10</v>
      </c>
      <c r="C13" s="2">
        <f t="shared" si="0"/>
        <v>1.65</v>
      </c>
      <c r="D13" s="2">
        <f t="shared" si="1"/>
        <v>8.1674999999999986</v>
      </c>
      <c r="E13" s="2">
        <f t="shared" si="2"/>
        <v>2.6772187060455108</v>
      </c>
      <c r="F13" s="2"/>
      <c r="G13" s="2">
        <f t="shared" si="3"/>
        <v>0.37352196805657634</v>
      </c>
      <c r="N13" s="17"/>
      <c r="O13" s="17"/>
      <c r="P13" s="17"/>
      <c r="Q13" s="17"/>
      <c r="R13" s="17"/>
    </row>
    <row r="14" spans="1:18" x14ac:dyDescent="0.25">
      <c r="A14" s="2"/>
      <c r="B14" s="2">
        <v>11</v>
      </c>
      <c r="C14" s="2">
        <f t="shared" si="0"/>
        <v>1.675</v>
      </c>
      <c r="D14" s="2">
        <f t="shared" si="1"/>
        <v>8.416875000000001</v>
      </c>
      <c r="E14" s="2">
        <f t="shared" si="2"/>
        <v>2.7233940221715991</v>
      </c>
      <c r="F14" s="2"/>
      <c r="G14" s="2">
        <f t="shared" si="3"/>
        <v>0.36718887970629127</v>
      </c>
      <c r="N14" s="17"/>
      <c r="O14" s="17"/>
      <c r="P14" s="17"/>
      <c r="Q14" s="17"/>
      <c r="R14" s="17"/>
    </row>
    <row r="15" spans="1:18" x14ac:dyDescent="0.25">
      <c r="A15" s="2"/>
      <c r="B15" s="2">
        <v>12</v>
      </c>
      <c r="C15" s="2">
        <f t="shared" si="0"/>
        <v>1.7</v>
      </c>
      <c r="D15" s="2">
        <f t="shared" si="1"/>
        <v>8.6699999999999982</v>
      </c>
      <c r="E15" s="2">
        <f t="shared" si="2"/>
        <v>2.7694764848252453</v>
      </c>
      <c r="F15" s="2"/>
      <c r="G15" s="2">
        <f t="shared" si="3"/>
        <v>0.36107907233705949</v>
      </c>
      <c r="N15" s="17"/>
      <c r="O15" s="17"/>
      <c r="P15" s="17"/>
      <c r="Q15" s="17"/>
      <c r="R15" s="17"/>
    </row>
    <row r="16" spans="1:18" x14ac:dyDescent="0.25">
      <c r="A16" s="2"/>
      <c r="B16" s="2">
        <v>13</v>
      </c>
      <c r="C16" s="2">
        <f t="shared" si="0"/>
        <v>1.7250000000000001</v>
      </c>
      <c r="D16" s="2">
        <f t="shared" si="1"/>
        <v>8.9268750000000008</v>
      </c>
      <c r="E16" s="2">
        <f t="shared" si="2"/>
        <v>2.8154706533721856</v>
      </c>
      <c r="F16" s="2"/>
      <c r="G16" s="2">
        <f t="shared" si="3"/>
        <v>0.35518040253847638</v>
      </c>
      <c r="N16" s="17"/>
      <c r="O16" s="17"/>
      <c r="P16" s="17"/>
      <c r="Q16" s="17"/>
      <c r="R16" s="17"/>
    </row>
    <row r="17" spans="1:18" x14ac:dyDescent="0.25">
      <c r="A17" s="1"/>
      <c r="B17" s="2">
        <v>14</v>
      </c>
      <c r="C17" s="2">
        <f t="shared" si="0"/>
        <v>1.75</v>
      </c>
      <c r="D17" s="2">
        <f t="shared" si="1"/>
        <v>9.1875</v>
      </c>
      <c r="E17" s="2">
        <f t="shared" si="2"/>
        <v>2.8613807855648994</v>
      </c>
      <c r="F17" s="2"/>
      <c r="G17" s="2">
        <f t="shared" si="3"/>
        <v>0.34948162266441518</v>
      </c>
      <c r="N17" s="17"/>
      <c r="O17" s="17"/>
      <c r="P17" s="17"/>
      <c r="Q17" s="17"/>
      <c r="R17" s="17"/>
    </row>
    <row r="18" spans="1:18" x14ac:dyDescent="0.25">
      <c r="B18" s="2">
        <v>15</v>
      </c>
      <c r="C18" s="2">
        <f t="shared" si="0"/>
        <v>1.7749999999999999</v>
      </c>
      <c r="D18" s="2">
        <f t="shared" si="1"/>
        <v>9.4518749999999994</v>
      </c>
      <c r="E18" s="2">
        <f t="shared" si="2"/>
        <v>2.9072108626654516</v>
      </c>
      <c r="F18" s="2"/>
      <c r="G18" s="2">
        <f t="shared" si="3"/>
        <v>0.34397229758668363</v>
      </c>
      <c r="N18" s="17"/>
      <c r="O18" s="17"/>
      <c r="P18" s="17"/>
      <c r="Q18" s="17"/>
      <c r="R18" s="17"/>
    </row>
    <row r="19" spans="1:18" x14ac:dyDescent="0.25">
      <c r="B19" s="2">
        <v>16</v>
      </c>
      <c r="C19" s="2">
        <f t="shared" si="0"/>
        <v>1.8</v>
      </c>
      <c r="D19" s="2">
        <f t="shared" si="1"/>
        <v>9.7200000000000006</v>
      </c>
      <c r="E19" s="2">
        <f t="shared" si="2"/>
        <v>2.9529646120466801</v>
      </c>
      <c r="F19" s="2"/>
      <c r="G19" s="2">
        <f t="shared" si="3"/>
        <v>0.33864273073929818</v>
      </c>
      <c r="N19" s="17"/>
      <c r="O19" s="17"/>
      <c r="P19" s="17"/>
      <c r="Q19" s="17"/>
      <c r="R19" s="17"/>
    </row>
    <row r="20" spans="1:18" x14ac:dyDescent="0.25">
      <c r="B20" s="2">
        <v>17</v>
      </c>
      <c r="C20" s="2">
        <f t="shared" si="0"/>
        <v>1.825</v>
      </c>
      <c r="D20" s="2">
        <f t="shared" si="1"/>
        <v>9.9918750000000003</v>
      </c>
      <c r="E20" s="2">
        <f t="shared" si="2"/>
        <v>2.9986455275674051</v>
      </c>
      <c r="F20" s="2"/>
      <c r="G20" s="2">
        <f t="shared" si="3"/>
        <v>0.33348389824896418</v>
      </c>
      <c r="N20" s="17"/>
      <c r="O20" s="17"/>
      <c r="P20" s="17"/>
      <c r="Q20" s="17"/>
      <c r="R20" s="17"/>
    </row>
    <row r="21" spans="1:18" x14ac:dyDescent="0.25">
      <c r="B21" s="2">
        <v>18</v>
      </c>
      <c r="C21" s="2">
        <f t="shared" si="0"/>
        <v>1.85</v>
      </c>
      <c r="D21" s="2">
        <f t="shared" si="1"/>
        <v>10.267500000000002</v>
      </c>
      <c r="E21" s="2">
        <f t="shared" si="2"/>
        <v>3.0442568879777543</v>
      </c>
      <c r="F21" s="2"/>
      <c r="G21" s="2">
        <f t="shared" si="3"/>
        <v>0.32848739012438671</v>
      </c>
      <c r="N21" s="17"/>
      <c r="O21" s="17"/>
      <c r="P21" s="17"/>
      <c r="Q21" s="17"/>
      <c r="R21" s="17"/>
    </row>
    <row r="22" spans="1:18" x14ac:dyDescent="0.25">
      <c r="B22" s="2">
        <v>19</v>
      </c>
      <c r="C22" s="2">
        <f t="shared" si="0"/>
        <v>1.875</v>
      </c>
      <c r="D22" s="2">
        <f t="shared" si="1"/>
        <v>10.546875</v>
      </c>
      <c r="E22" s="2">
        <f t="shared" si="2"/>
        <v>3.0898017735770686</v>
      </c>
      <c r="F22" s="2"/>
      <c r="G22" s="2">
        <f t="shared" si="3"/>
        <v>0.32364535762509394</v>
      </c>
    </row>
    <row r="23" spans="1:18" x14ac:dyDescent="0.25">
      <c r="B23" s="2">
        <v>20</v>
      </c>
      <c r="C23" s="2">
        <f t="shared" si="0"/>
        <v>1.9</v>
      </c>
      <c r="D23" s="2">
        <f t="shared" si="1"/>
        <v>10.83</v>
      </c>
      <c r="E23" s="2">
        <f t="shared" si="2"/>
        <v>3.1352830813181765</v>
      </c>
      <c r="F23" s="2"/>
      <c r="G23" s="2">
        <f t="shared" si="3"/>
        <v>0.31895046605474842</v>
      </c>
    </row>
    <row r="24" spans="1:18" x14ac:dyDescent="0.25">
      <c r="B24" s="2">
        <v>21</v>
      </c>
      <c r="C24" s="2">
        <f t="shared" si="0"/>
        <v>1.925</v>
      </c>
      <c r="D24" s="2">
        <f t="shared" si="1"/>
        <v>11.116875</v>
      </c>
      <c r="E24" s="2">
        <f t="shared" si="2"/>
        <v>3.1807035385272862</v>
      </c>
      <c r="F24" s="2"/>
      <c r="G24" s="2">
        <f t="shared" si="3"/>
        <v>0.3143958523286377</v>
      </c>
    </row>
    <row r="25" spans="1:18" x14ac:dyDescent="0.25">
      <c r="B25" s="2">
        <v>22</v>
      </c>
      <c r="C25" s="2">
        <f t="shared" si="0"/>
        <v>1.9500000000000002</v>
      </c>
      <c r="D25" s="2">
        <f t="shared" si="1"/>
        <v>11.407500000000002</v>
      </c>
      <c r="E25" s="2">
        <f t="shared" si="2"/>
        <v>3.2260657153877079</v>
      </c>
      <c r="F25" s="2"/>
      <c r="G25" s="2">
        <f t="shared" si="3"/>
        <v>0.309975086753563</v>
      </c>
    </row>
    <row r="26" spans="1:18" x14ac:dyDescent="0.25">
      <c r="B26" s="2">
        <v>23</v>
      </c>
      <c r="C26" s="2">
        <f t="shared" si="0"/>
        <v>1.9750000000000001</v>
      </c>
      <c r="D26" s="2">
        <f t="shared" si="1"/>
        <v>11.701875000000001</v>
      </c>
      <c r="E26" s="2">
        <f t="shared" si="2"/>
        <v>3.2713720363174841</v>
      </c>
      <c r="F26" s="2"/>
      <c r="G26" s="2">
        <f t="shared" si="3"/>
        <v>0.30568213853343301</v>
      </c>
    </row>
    <row r="27" spans="1:18" x14ac:dyDescent="0.25">
      <c r="B27" s="2">
        <v>24</v>
      </c>
      <c r="C27" s="2">
        <f t="shared" si="0"/>
        <v>2</v>
      </c>
      <c r="D27" s="2">
        <f t="shared" si="1"/>
        <v>12</v>
      </c>
      <c r="E27" s="2">
        <f t="shared" si="2"/>
        <v>3.3166247903553998</v>
      </c>
      <c r="F27" s="2"/>
      <c r="G27" s="2">
        <f t="shared" si="3"/>
        <v>0.30151134457776363</v>
      </c>
    </row>
    <row r="28" spans="1:18" x14ac:dyDescent="0.25">
      <c r="B28" s="2">
        <v>25</v>
      </c>
      <c r="C28" s="2">
        <f t="shared" si="0"/>
        <v>2.0249999999999999</v>
      </c>
      <c r="D28" s="2">
        <f t="shared" si="1"/>
        <v>12.301874999999999</v>
      </c>
      <c r="E28" s="2">
        <f t="shared" si="2"/>
        <v>3.3618261406562948</v>
      </c>
      <c r="F28" s="2"/>
      <c r="G28" s="2">
        <f t="shared" si="3"/>
        <v>0.29745738124481957</v>
      </c>
    </row>
    <row r="29" spans="1:18" x14ac:dyDescent="0.25">
      <c r="B29" s="2">
        <v>26</v>
      </c>
      <c r="C29" s="2">
        <f t="shared" si="0"/>
        <v>2.0499999999999998</v>
      </c>
      <c r="D29" s="2">
        <f t="shared" si="1"/>
        <v>12.607499999999998</v>
      </c>
      <c r="E29" s="2">
        <f t="shared" si="2"/>
        <v>3.4069781331848898</v>
      </c>
      <c r="F29" s="2"/>
      <c r="G29" s="2">
        <f t="shared" si="3"/>
        <v>0.29351523869781526</v>
      </c>
    </row>
    <row r="30" spans="1:18" x14ac:dyDescent="0.25">
      <c r="B30" s="2">
        <v>27</v>
      </c>
      <c r="C30" s="2">
        <f t="shared" si="0"/>
        <v>2.0750000000000002</v>
      </c>
      <c r="D30" s="2">
        <f t="shared" si="1"/>
        <v>12.916875000000003</v>
      </c>
      <c r="E30" s="2">
        <f t="shared" si="2"/>
        <v>3.452082704687129</v>
      </c>
      <c r="F30" s="2"/>
      <c r="G30" s="2">
        <f t="shared" si="3"/>
        <v>0.28968019759266822</v>
      </c>
    </row>
    <row r="31" spans="1:18" x14ac:dyDescent="0.25">
      <c r="B31" s="2">
        <v>28</v>
      </c>
      <c r="C31" s="2">
        <f t="shared" si="0"/>
        <v>2.1</v>
      </c>
      <c r="D31" s="2">
        <f t="shared" si="1"/>
        <v>13.23</v>
      </c>
      <c r="E31" s="2">
        <f t="shared" si="2"/>
        <v>3.4971416900091423</v>
      </c>
      <c r="F31" s="2">
        <f>1/E31</f>
        <v>0.28594780785029783</v>
      </c>
      <c r="G31" s="2"/>
    </row>
    <row r="32" spans="1:18" x14ac:dyDescent="0.25">
      <c r="E32" s="2" t="s">
        <v>46</v>
      </c>
      <c r="F32" s="2">
        <f>SUM(F3:F31)</f>
        <v>0.73862653806289047</v>
      </c>
      <c r="G32" s="2">
        <f>SUM(G3:G31)</f>
        <v>9.5968746473870024</v>
      </c>
    </row>
    <row r="33" spans="1:10" x14ac:dyDescent="0.25">
      <c r="B33" s="14" t="s">
        <v>51</v>
      </c>
      <c r="C33" s="14"/>
      <c r="D33" s="14"/>
    </row>
    <row r="34" spans="1:10" x14ac:dyDescent="0.25">
      <c r="B34" s="12" t="s">
        <v>8</v>
      </c>
      <c r="C34" s="12">
        <f>J4*((F32/2)+G32)</f>
        <v>0.24915469791046127</v>
      </c>
      <c r="D34" s="13" t="s">
        <v>69</v>
      </c>
    </row>
    <row r="36" spans="1:10" x14ac:dyDescent="0.25">
      <c r="A36" t="s">
        <v>40</v>
      </c>
    </row>
    <row r="37" spans="1:10" x14ac:dyDescent="0.25">
      <c r="A37" s="2"/>
      <c r="B37" s="2" t="s">
        <v>0</v>
      </c>
      <c r="C37" s="2" t="s">
        <v>1</v>
      </c>
      <c r="D37" s="2" t="s">
        <v>70</v>
      </c>
      <c r="E37" s="2" t="s">
        <v>18</v>
      </c>
      <c r="F37" s="2" t="s">
        <v>19</v>
      </c>
      <c r="G37" s="2" t="s">
        <v>20</v>
      </c>
      <c r="I37" s="2" t="s">
        <v>3</v>
      </c>
      <c r="J37" s="2">
        <v>1.6</v>
      </c>
    </row>
    <row r="38" spans="1:10" x14ac:dyDescent="0.25">
      <c r="A38" s="2"/>
      <c r="B38" s="2">
        <v>0</v>
      </c>
      <c r="C38" s="2">
        <f t="shared" ref="C38:C46" si="4">$J$38+(B38*$J$39)</f>
        <v>0.8</v>
      </c>
      <c r="D38" s="2">
        <f>LOG10(C38^2+1)/C38</f>
        <v>0.26855481005962234</v>
      </c>
      <c r="E38" s="3">
        <f>D38</f>
        <v>0.26855481005962234</v>
      </c>
      <c r="F38" s="2"/>
      <c r="G38" s="2"/>
      <c r="I38" s="2" t="s">
        <v>4</v>
      </c>
      <c r="J38" s="2">
        <v>0.8</v>
      </c>
    </row>
    <row r="39" spans="1:10" x14ac:dyDescent="0.25">
      <c r="A39" s="2"/>
      <c r="B39" s="2">
        <v>1</v>
      </c>
      <c r="C39" s="2">
        <f t="shared" si="4"/>
        <v>0.9</v>
      </c>
      <c r="D39" s="2">
        <f t="shared" ref="D39:D46" si="5">LOG10(C39^2+1)/C39</f>
        <v>0.28630952763242723</v>
      </c>
      <c r="E39" s="3"/>
      <c r="F39" s="2">
        <f>D39</f>
        <v>0.28630952763242723</v>
      </c>
      <c r="G39" s="2"/>
      <c r="I39" s="2" t="s">
        <v>5</v>
      </c>
      <c r="J39" s="2">
        <f>(J37-J38)/J40</f>
        <v>0.1</v>
      </c>
    </row>
    <row r="40" spans="1:10" x14ac:dyDescent="0.25">
      <c r="A40" s="2"/>
      <c r="B40" s="2">
        <v>2</v>
      </c>
      <c r="C40" s="2">
        <f t="shared" si="4"/>
        <v>1</v>
      </c>
      <c r="D40" s="2">
        <f t="shared" si="5"/>
        <v>0.3010299956639812</v>
      </c>
      <c r="E40" s="3"/>
      <c r="F40" s="2"/>
      <c r="G40" s="2">
        <f>D40</f>
        <v>0.3010299956639812</v>
      </c>
      <c r="I40" s="2" t="s">
        <v>17</v>
      </c>
      <c r="J40" s="2">
        <v>8</v>
      </c>
    </row>
    <row r="41" spans="1:10" x14ac:dyDescent="0.25">
      <c r="A41" s="2"/>
      <c r="B41" s="2">
        <v>3</v>
      </c>
      <c r="C41" s="2">
        <f t="shared" si="4"/>
        <v>1.1000000000000001</v>
      </c>
      <c r="D41" s="2">
        <f t="shared" si="5"/>
        <v>0.31308388516828245</v>
      </c>
      <c r="E41" s="3"/>
      <c r="F41" s="2">
        <f>D41</f>
        <v>0.31308388516828245</v>
      </c>
      <c r="G41" s="2"/>
    </row>
    <row r="42" spans="1:10" x14ac:dyDescent="0.25">
      <c r="A42" s="2"/>
      <c r="B42" s="2">
        <v>4</v>
      </c>
      <c r="C42" s="2">
        <f t="shared" si="4"/>
        <v>1.2000000000000002</v>
      </c>
      <c r="D42" s="2">
        <f t="shared" si="5"/>
        <v>0.3228248552822745</v>
      </c>
      <c r="E42" s="3"/>
      <c r="F42" s="2"/>
      <c r="G42" s="2">
        <f>D42</f>
        <v>0.3228248552822745</v>
      </c>
    </row>
    <row r="43" spans="1:10" x14ac:dyDescent="0.25">
      <c r="A43" s="2"/>
      <c r="B43" s="2">
        <v>5</v>
      </c>
      <c r="C43" s="2">
        <f t="shared" si="4"/>
        <v>1.3</v>
      </c>
      <c r="D43" s="2">
        <f t="shared" si="5"/>
        <v>0.33057867692492926</v>
      </c>
      <c r="E43" s="3"/>
      <c r="F43" s="2">
        <f>D43</f>
        <v>0.33057867692492926</v>
      </c>
      <c r="G43" s="2"/>
    </row>
    <row r="44" spans="1:10" x14ac:dyDescent="0.25">
      <c r="A44" s="2"/>
      <c r="B44" s="2">
        <v>6</v>
      </c>
      <c r="C44" s="2">
        <f t="shared" si="4"/>
        <v>1.4000000000000001</v>
      </c>
      <c r="D44" s="2">
        <f t="shared" si="5"/>
        <v>0.33663693647067044</v>
      </c>
      <c r="E44" s="3"/>
      <c r="F44" s="2"/>
      <c r="G44" s="2">
        <f>D44</f>
        <v>0.33663693647067044</v>
      </c>
    </row>
    <row r="45" spans="1:10" x14ac:dyDescent="0.25">
      <c r="A45" s="2"/>
      <c r="B45" s="2">
        <v>7</v>
      </c>
      <c r="C45" s="2">
        <f t="shared" si="4"/>
        <v>1.5</v>
      </c>
      <c r="D45" s="2">
        <f t="shared" si="5"/>
        <v>0.34125557398591622</v>
      </c>
      <c r="E45" s="3"/>
      <c r="F45" s="2">
        <f>D45</f>
        <v>0.34125557398591622</v>
      </c>
      <c r="G45" s="2"/>
    </row>
    <row r="46" spans="1:10" x14ac:dyDescent="0.25">
      <c r="A46" s="2"/>
      <c r="B46" s="2">
        <v>8</v>
      </c>
      <c r="C46" s="2">
        <f t="shared" si="4"/>
        <v>1.6</v>
      </c>
      <c r="D46" s="2">
        <f t="shared" si="5"/>
        <v>0.34465624873304695</v>
      </c>
      <c r="E46" s="3">
        <f>D46</f>
        <v>0.34465624873304695</v>
      </c>
      <c r="F46" s="2"/>
      <c r="G46" s="2"/>
    </row>
    <row r="47" spans="1:10" x14ac:dyDescent="0.25">
      <c r="A47" s="10"/>
      <c r="B47" s="2"/>
      <c r="C47" s="2"/>
      <c r="D47" s="2" t="s">
        <v>46</v>
      </c>
      <c r="E47" s="3">
        <f>SUM(E38:E46)</f>
        <v>0.61321105879266935</v>
      </c>
      <c r="F47" s="2">
        <f>SUM(F38:F46)</f>
        <v>1.2712276637115552</v>
      </c>
      <c r="G47" s="2">
        <f>SUM(G38:G46)</f>
        <v>0.96049178741692609</v>
      </c>
    </row>
    <row r="48" spans="1:10" x14ac:dyDescent="0.25">
      <c r="A48" s="15" t="s">
        <v>51</v>
      </c>
      <c r="B48" s="15"/>
      <c r="C48" s="15"/>
    </row>
    <row r="49" spans="1:7" x14ac:dyDescent="0.25">
      <c r="A49" s="12" t="s">
        <v>8</v>
      </c>
      <c r="B49" s="12">
        <f>(J39/3)*(E47+(4*F47)+(2*G47))</f>
        <v>0.25397017628242474</v>
      </c>
    </row>
    <row r="50" spans="1:7" x14ac:dyDescent="0.25">
      <c r="A50" s="14" t="s">
        <v>48</v>
      </c>
      <c r="B50" s="14"/>
      <c r="C50" s="14"/>
    </row>
    <row r="51" spans="1:7" x14ac:dyDescent="0.25">
      <c r="A51" s="2"/>
      <c r="B51" s="2" t="s">
        <v>0</v>
      </c>
      <c r="C51" s="2" t="s">
        <v>2</v>
      </c>
      <c r="D51" s="10" t="s">
        <v>21</v>
      </c>
      <c r="E51" s="10" t="s">
        <v>22</v>
      </c>
      <c r="F51" s="10" t="s">
        <v>23</v>
      </c>
      <c r="G51" s="10" t="s">
        <v>24</v>
      </c>
    </row>
    <row r="52" spans="1:7" x14ac:dyDescent="0.25">
      <c r="A52" s="2"/>
      <c r="B52" s="2">
        <v>0</v>
      </c>
      <c r="C52" s="2">
        <f>LOG10(C38^2+1)/C38</f>
        <v>0.26855481005962234</v>
      </c>
      <c r="D52" s="2">
        <f>C53-C52</f>
        <v>1.775471757280489E-2</v>
      </c>
      <c r="E52" s="3">
        <f>D53-D52</f>
        <v>-3.0342495412509218E-3</v>
      </c>
      <c r="F52" s="2">
        <f>E53-E52</f>
        <v>3.6767101399820534E-4</v>
      </c>
      <c r="G52" s="2">
        <f>F53-F52</f>
        <v>-1.4011877054687094E-5</v>
      </c>
    </row>
    <row r="53" spans="1:7" x14ac:dyDescent="0.25">
      <c r="A53" s="2"/>
      <c r="B53" s="2">
        <v>1</v>
      </c>
      <c r="C53" s="2">
        <f t="shared" ref="C53:C60" si="6">LOG10(C39^2+1)/C39</f>
        <v>0.28630952763242723</v>
      </c>
      <c r="D53" s="2">
        <f t="shared" ref="D53:G59" si="7">C54-C53</f>
        <v>1.4720468031553968E-2</v>
      </c>
      <c r="E53" s="3">
        <f t="shared" si="7"/>
        <v>-2.6665785272527165E-3</v>
      </c>
      <c r="F53" s="2">
        <f t="shared" si="7"/>
        <v>3.5365913694351825E-4</v>
      </c>
      <c r="G53" s="2">
        <f t="shared" si="7"/>
        <v>-2.7888217971616669E-5</v>
      </c>
    </row>
    <row r="54" spans="1:7" x14ac:dyDescent="0.25">
      <c r="A54" s="2"/>
      <c r="B54" s="2">
        <v>2</v>
      </c>
      <c r="C54" s="2">
        <f t="shared" si="6"/>
        <v>0.3010299956639812</v>
      </c>
      <c r="D54" s="2">
        <f t="shared" si="7"/>
        <v>1.2053889504301252E-2</v>
      </c>
      <c r="E54" s="3">
        <f t="shared" si="7"/>
        <v>-2.3129193903091982E-3</v>
      </c>
      <c r="F54" s="2">
        <f t="shared" si="7"/>
        <v>3.2577091897190158E-4</v>
      </c>
      <c r="G54" s="2">
        <f t="shared" si="7"/>
        <v>-3.4184544548176987E-5</v>
      </c>
    </row>
    <row r="55" spans="1:7" x14ac:dyDescent="0.25">
      <c r="A55" s="2"/>
      <c r="B55" s="2">
        <v>3</v>
      </c>
      <c r="C55" s="2">
        <f t="shared" si="6"/>
        <v>0.31308388516828245</v>
      </c>
      <c r="D55" s="2">
        <f t="shared" si="7"/>
        <v>9.7409701139920535E-3</v>
      </c>
      <c r="E55" s="3">
        <f t="shared" si="7"/>
        <v>-1.9871484713372967E-3</v>
      </c>
      <c r="F55" s="2">
        <f t="shared" si="7"/>
        <v>2.9158637442372459E-4</v>
      </c>
      <c r="G55" s="2">
        <f t="shared" si="7"/>
        <v>-3.5646308005565785E-5</v>
      </c>
    </row>
    <row r="56" spans="1:7" x14ac:dyDescent="0.25">
      <c r="A56" s="2"/>
      <c r="B56" s="2">
        <v>4</v>
      </c>
      <c r="C56" s="2">
        <f t="shared" si="6"/>
        <v>0.3228248552822745</v>
      </c>
      <c r="D56" s="2">
        <f t="shared" si="7"/>
        <v>7.7538216426547568E-3</v>
      </c>
      <c r="E56" s="3">
        <f t="shared" si="7"/>
        <v>-1.6955620969135721E-3</v>
      </c>
      <c r="F56" s="2">
        <f t="shared" si="7"/>
        <v>2.5594006641815881E-4</v>
      </c>
      <c r="G56" s="2">
        <f t="shared" si="7"/>
        <v>-3.4280804037778445E-5</v>
      </c>
    </row>
    <row r="57" spans="1:7" x14ac:dyDescent="0.25">
      <c r="A57" s="2"/>
      <c r="B57" s="2">
        <v>5</v>
      </c>
      <c r="C57" s="2">
        <f t="shared" si="6"/>
        <v>0.33057867692492926</v>
      </c>
      <c r="D57" s="2">
        <f t="shared" si="7"/>
        <v>6.0582595457411847E-3</v>
      </c>
      <c r="E57" s="3">
        <f t="shared" si="7"/>
        <v>-1.4396220304954133E-3</v>
      </c>
      <c r="F57" s="2">
        <f t="shared" si="7"/>
        <v>2.2165926238038036E-4</v>
      </c>
      <c r="G57" s="2"/>
    </row>
    <row r="58" spans="1:7" x14ac:dyDescent="0.25">
      <c r="A58" s="2"/>
      <c r="B58" s="2">
        <v>6</v>
      </c>
      <c r="C58" s="2">
        <f t="shared" si="6"/>
        <v>0.33663693647067044</v>
      </c>
      <c r="D58" s="2">
        <f t="shared" si="7"/>
        <v>4.6186375152457715E-3</v>
      </c>
      <c r="E58" s="3">
        <f t="shared" si="7"/>
        <v>-1.2179627681150329E-3</v>
      </c>
      <c r="F58" s="2"/>
      <c r="G58" s="2"/>
    </row>
    <row r="59" spans="1:7" x14ac:dyDescent="0.25">
      <c r="A59" s="2"/>
      <c r="B59" s="2">
        <v>7</v>
      </c>
      <c r="C59" s="2">
        <f t="shared" si="6"/>
        <v>0.34125557398591622</v>
      </c>
      <c r="D59" s="2">
        <f t="shared" si="7"/>
        <v>3.4006747471307386E-3</v>
      </c>
      <c r="E59" s="2"/>
      <c r="F59" s="2"/>
      <c r="G59" s="2"/>
    </row>
    <row r="60" spans="1:7" x14ac:dyDescent="0.25">
      <c r="A60" s="2"/>
      <c r="B60" s="2">
        <v>8</v>
      </c>
      <c r="C60" s="2">
        <f t="shared" si="6"/>
        <v>0.34465624873304695</v>
      </c>
      <c r="D60" s="2"/>
      <c r="E60" s="2"/>
      <c r="F60" s="2"/>
      <c r="G60" s="2"/>
    </row>
    <row r="61" spans="1:7" x14ac:dyDescent="0.25">
      <c r="A61" s="15" t="s">
        <v>49</v>
      </c>
      <c r="B61" s="15"/>
    </row>
    <row r="62" spans="1:7" x14ac:dyDescent="0.25">
      <c r="A62" s="12" t="s">
        <v>25</v>
      </c>
      <c r="B62" s="12">
        <f>((J37-J38)*MAX(G52:G56))/180</f>
        <v>-6.227500913194264E-8</v>
      </c>
    </row>
  </sheetData>
  <mergeCells count="4">
    <mergeCell ref="A50:C50"/>
    <mergeCell ref="A61:B61"/>
    <mergeCell ref="A48:C48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7936-D7E2-42A1-BAF9-6861F497C4F1}">
  <dimension ref="A1:J34"/>
  <sheetViews>
    <sheetView zoomScale="130" zoomScaleNormal="130" workbookViewId="0">
      <selection activeCell="D37" sqref="D37"/>
    </sheetView>
  </sheetViews>
  <sheetFormatPr defaultRowHeight="15" x14ac:dyDescent="0.25"/>
  <cols>
    <col min="2" max="2" width="18" customWidth="1"/>
    <col min="3" max="3" width="13.7109375" customWidth="1"/>
    <col min="4" max="4" width="25" customWidth="1"/>
    <col min="5" max="5" width="15.42578125" customWidth="1"/>
    <col min="6" max="6" width="17.42578125" customWidth="1"/>
    <col min="14" max="14" width="15.7109375" customWidth="1"/>
    <col min="16" max="16" width="14" customWidth="1"/>
    <col min="17" max="17" width="30" customWidth="1"/>
    <col min="18" max="18" width="15.140625" customWidth="1"/>
  </cols>
  <sheetData>
    <row r="1" spans="1:10" x14ac:dyDescent="0.25">
      <c r="A1" s="16" t="s">
        <v>52</v>
      </c>
      <c r="B1" s="16"/>
    </row>
    <row r="2" spans="1:10" x14ac:dyDescent="0.25">
      <c r="A2" s="2"/>
      <c r="B2" s="2" t="s">
        <v>0</v>
      </c>
      <c r="C2" s="2" t="s">
        <v>1</v>
      </c>
      <c r="D2" s="2" t="s">
        <v>54</v>
      </c>
      <c r="E2" s="2" t="s">
        <v>26</v>
      </c>
      <c r="F2" s="2" t="s">
        <v>27</v>
      </c>
      <c r="G2" s="2" t="s">
        <v>28</v>
      </c>
      <c r="I2" s="2" t="s">
        <v>3</v>
      </c>
      <c r="J2" s="2">
        <v>2.5</v>
      </c>
    </row>
    <row r="3" spans="1:10" x14ac:dyDescent="0.25">
      <c r="A3" s="2"/>
      <c r="B3" s="2">
        <v>0</v>
      </c>
      <c r="C3" s="2">
        <f>$J$3+(B3*$J$4)</f>
        <v>0.7</v>
      </c>
      <c r="D3" s="2">
        <f>(1+1.5*(C3*C3))/(0.5+SQRT((C3*C3)+0.8))</f>
        <v>1.0606549961468221</v>
      </c>
      <c r="E3" s="3">
        <f>D3</f>
        <v>1.0606549961468221</v>
      </c>
      <c r="F3" s="2"/>
      <c r="G3" s="2"/>
      <c r="I3" s="2" t="s">
        <v>4</v>
      </c>
      <c r="J3" s="2">
        <v>0.7</v>
      </c>
    </row>
    <row r="4" spans="1:10" x14ac:dyDescent="0.25">
      <c r="A4" s="2"/>
      <c r="B4" s="2">
        <v>1</v>
      </c>
      <c r="C4" s="2">
        <f t="shared" ref="C4:C12" si="0">$J$3+(B4*$J$4)</f>
        <v>0.89999999999999991</v>
      </c>
      <c r="D4" s="2">
        <f t="shared" ref="D4:D12" si="1">(1+1.5*(C4*C4))/(0.5+SQRT((C4*C4)+0.8))</f>
        <v>1.25222053324233</v>
      </c>
      <c r="E4" s="3"/>
      <c r="F4" s="2">
        <f>D4</f>
        <v>1.25222053324233</v>
      </c>
      <c r="G4" s="2"/>
      <c r="I4" s="2" t="s">
        <v>5</v>
      </c>
      <c r="J4" s="2">
        <f>(J2-J3)/J5</f>
        <v>0.2</v>
      </c>
    </row>
    <row r="5" spans="1:10" x14ac:dyDescent="0.25">
      <c r="A5" s="2"/>
      <c r="B5" s="2">
        <v>2</v>
      </c>
      <c r="C5" s="2">
        <f t="shared" si="0"/>
        <v>1.1000000000000001</v>
      </c>
      <c r="D5" s="2">
        <f t="shared" si="1"/>
        <v>1.4678700547558681</v>
      </c>
      <c r="E5" s="3"/>
      <c r="F5" s="2">
        <f>D5</f>
        <v>1.4678700547558681</v>
      </c>
      <c r="G5" s="2"/>
      <c r="I5" s="2" t="s">
        <v>17</v>
      </c>
      <c r="J5" s="2">
        <v>9</v>
      </c>
    </row>
    <row r="6" spans="1:10" x14ac:dyDescent="0.25">
      <c r="A6" s="2"/>
      <c r="B6" s="2">
        <v>3</v>
      </c>
      <c r="C6" s="2">
        <f t="shared" si="0"/>
        <v>1.3</v>
      </c>
      <c r="D6" s="2">
        <f t="shared" si="1"/>
        <v>1.701176746318765</v>
      </c>
      <c r="E6" s="3"/>
      <c r="F6" s="2"/>
      <c r="G6" s="2">
        <f>D6</f>
        <v>1.701176746318765</v>
      </c>
    </row>
    <row r="7" spans="1:10" x14ac:dyDescent="0.25">
      <c r="A7" s="2"/>
      <c r="B7" s="2">
        <v>4</v>
      </c>
      <c r="C7" s="2">
        <f t="shared" si="0"/>
        <v>1.5</v>
      </c>
      <c r="D7" s="2">
        <f t="shared" si="1"/>
        <v>1.9475389369645282</v>
      </c>
      <c r="E7" s="3"/>
      <c r="F7" s="2">
        <f>D7</f>
        <v>1.9475389369645282</v>
      </c>
      <c r="G7" s="2"/>
    </row>
    <row r="8" spans="1:10" x14ac:dyDescent="0.25">
      <c r="A8" s="2"/>
      <c r="B8" s="2">
        <v>5</v>
      </c>
      <c r="C8" s="2">
        <f t="shared" si="0"/>
        <v>1.7</v>
      </c>
      <c r="D8" s="2">
        <f t="shared" si="1"/>
        <v>2.203691959886998</v>
      </c>
      <c r="E8" s="3"/>
      <c r="F8" s="2">
        <f>D8</f>
        <v>2.203691959886998</v>
      </c>
      <c r="G8" s="2"/>
    </row>
    <row r="9" spans="1:10" x14ac:dyDescent="0.25">
      <c r="A9" s="2"/>
      <c r="B9" s="2">
        <v>6</v>
      </c>
      <c r="C9" s="2">
        <f t="shared" si="0"/>
        <v>1.9000000000000001</v>
      </c>
      <c r="D9" s="2">
        <f t="shared" si="1"/>
        <v>2.4673076923076924</v>
      </c>
      <c r="E9" s="3"/>
      <c r="F9" s="2"/>
      <c r="G9" s="2">
        <f>D9</f>
        <v>2.4673076923076924</v>
      </c>
    </row>
    <row r="10" spans="1:10" x14ac:dyDescent="0.25">
      <c r="A10" s="2"/>
      <c r="B10" s="2">
        <v>7</v>
      </c>
      <c r="C10" s="2">
        <f t="shared" si="0"/>
        <v>2.1</v>
      </c>
      <c r="D10" s="2">
        <f t="shared" si="1"/>
        <v>2.7367057856072172</v>
      </c>
      <c r="E10" s="3"/>
      <c r="F10" s="2">
        <f>D10</f>
        <v>2.7367057856072172</v>
      </c>
      <c r="G10" s="2"/>
    </row>
    <row r="11" spans="1:10" x14ac:dyDescent="0.25">
      <c r="A11" s="2"/>
      <c r="B11" s="2">
        <v>8</v>
      </c>
      <c r="C11" s="2">
        <f t="shared" si="0"/>
        <v>2.2999999999999998</v>
      </c>
      <c r="D11" s="2">
        <f t="shared" si="1"/>
        <v>3.0106551896961005</v>
      </c>
      <c r="E11" s="3"/>
      <c r="F11" s="2">
        <f>D11</f>
        <v>3.0106551896961005</v>
      </c>
      <c r="G11" s="2"/>
    </row>
    <row r="12" spans="1:10" x14ac:dyDescent="0.25">
      <c r="A12" s="2"/>
      <c r="B12" s="2">
        <v>9</v>
      </c>
      <c r="C12" s="2">
        <f t="shared" si="0"/>
        <v>2.5</v>
      </c>
      <c r="D12" s="2">
        <f t="shared" si="1"/>
        <v>3.2882396982727777</v>
      </c>
      <c r="E12" s="3">
        <f>D12</f>
        <v>3.2882396982727777</v>
      </c>
      <c r="F12" s="2"/>
      <c r="G12" s="2"/>
    </row>
    <row r="13" spans="1:10" x14ac:dyDescent="0.25">
      <c r="A13" s="10"/>
      <c r="B13" s="2"/>
      <c r="C13" s="2" t="s">
        <v>46</v>
      </c>
      <c r="D13" s="2"/>
      <c r="E13" s="3">
        <f>SUM(E3:E12)</f>
        <v>4.3488946944195996</v>
      </c>
      <c r="F13" s="2">
        <f>SUM(F3:F12)</f>
        <v>12.618682460153043</v>
      </c>
      <c r="G13" s="2">
        <f>SUM(G3:G12)</f>
        <v>4.1684844386264572</v>
      </c>
    </row>
    <row r="14" spans="1:10" x14ac:dyDescent="0.25">
      <c r="A14" s="14" t="s">
        <v>51</v>
      </c>
      <c r="B14" s="14"/>
      <c r="C14" s="14"/>
    </row>
    <row r="15" spans="1:10" x14ac:dyDescent="0.25">
      <c r="A15" s="12" t="s">
        <v>7</v>
      </c>
      <c r="B15" s="12">
        <f>((3*J4)/8)*(E13+(3*F13)+(2*G13))</f>
        <v>3.790643321409874</v>
      </c>
    </row>
    <row r="17" spans="1:10" x14ac:dyDescent="0.25">
      <c r="A17" t="s">
        <v>53</v>
      </c>
    </row>
    <row r="18" spans="1:10" x14ac:dyDescent="0.25">
      <c r="A18" s="2"/>
      <c r="B18" s="2" t="s">
        <v>0</v>
      </c>
      <c r="C18" s="2" t="s">
        <v>1</v>
      </c>
      <c r="D18" s="2" t="s">
        <v>54</v>
      </c>
      <c r="E18" s="2" t="s">
        <v>26</v>
      </c>
      <c r="F18" s="2" t="s">
        <v>27</v>
      </c>
      <c r="G18" s="2" t="s">
        <v>28</v>
      </c>
      <c r="I18" s="2" t="s">
        <v>3</v>
      </c>
      <c r="J18" s="2">
        <v>2.5</v>
      </c>
    </row>
    <row r="19" spans="1:10" x14ac:dyDescent="0.25">
      <c r="A19" s="2"/>
      <c r="B19" s="2">
        <v>0</v>
      </c>
      <c r="C19" s="2">
        <f t="shared" ref="C19:C31" si="2">$J$19+($J$20*B19)</f>
        <v>0.7</v>
      </c>
      <c r="D19" s="2">
        <f>(1+1.5*(C19*C19))/(0.5+SQRT((C19*C19)+0.8))</f>
        <v>1.0606549961468221</v>
      </c>
      <c r="E19" s="3">
        <f>D19</f>
        <v>1.0606549961468221</v>
      </c>
      <c r="F19" s="2"/>
      <c r="G19" s="2"/>
      <c r="I19" s="2" t="s">
        <v>4</v>
      </c>
      <c r="J19" s="2">
        <v>0.7</v>
      </c>
    </row>
    <row r="20" spans="1:10" x14ac:dyDescent="0.25">
      <c r="A20" s="2"/>
      <c r="B20" s="2">
        <v>1</v>
      </c>
      <c r="C20" s="2">
        <f t="shared" si="2"/>
        <v>0.85</v>
      </c>
      <c r="D20" s="2">
        <f t="shared" ref="D20:D31" si="3">(1+1.5*(C20*C20))/(0.5+SQRT((C20*C20)+0.8))</f>
        <v>1.2017731617205167</v>
      </c>
      <c r="E20" s="3"/>
      <c r="F20" s="2">
        <f>D20</f>
        <v>1.2017731617205167</v>
      </c>
      <c r="G20" s="2"/>
      <c r="I20" s="2" t="s">
        <v>5</v>
      </c>
      <c r="J20" s="2">
        <f>(J18-J19)/J21</f>
        <v>0.15</v>
      </c>
    </row>
    <row r="21" spans="1:10" x14ac:dyDescent="0.25">
      <c r="A21" s="2"/>
      <c r="B21" s="2">
        <v>2</v>
      </c>
      <c r="C21" s="2">
        <f t="shared" si="2"/>
        <v>1</v>
      </c>
      <c r="D21" s="2">
        <f t="shared" si="3"/>
        <v>1.3574851395159255</v>
      </c>
      <c r="E21" s="3"/>
      <c r="F21" s="2">
        <f>D21</f>
        <v>1.3574851395159255</v>
      </c>
      <c r="G21" s="2"/>
      <c r="I21" s="2" t="s">
        <v>17</v>
      </c>
      <c r="J21" s="2">
        <v>12</v>
      </c>
    </row>
    <row r="22" spans="1:10" x14ac:dyDescent="0.25">
      <c r="A22" s="2"/>
      <c r="B22" s="2">
        <v>3</v>
      </c>
      <c r="C22" s="2">
        <f t="shared" si="2"/>
        <v>1.1499999999999999</v>
      </c>
      <c r="D22" s="2">
        <f t="shared" si="3"/>
        <v>1.5247484013821082</v>
      </c>
      <c r="E22" s="3"/>
      <c r="F22" s="2"/>
      <c r="G22" s="2">
        <f>D22</f>
        <v>1.5247484013821082</v>
      </c>
    </row>
    <row r="23" spans="1:10" x14ac:dyDescent="0.25">
      <c r="A23" s="2"/>
      <c r="B23" s="2">
        <v>4</v>
      </c>
      <c r="C23" s="2">
        <f t="shared" si="2"/>
        <v>1.2999999999999998</v>
      </c>
      <c r="D23" s="2">
        <f t="shared" si="3"/>
        <v>1.7011767463187646</v>
      </c>
      <c r="E23" s="3"/>
      <c r="F23" s="2">
        <f>D23</f>
        <v>1.7011767463187646</v>
      </c>
      <c r="G23" s="2"/>
    </row>
    <row r="24" spans="1:10" x14ac:dyDescent="0.25">
      <c r="A24" s="2"/>
      <c r="B24" s="2">
        <v>5</v>
      </c>
      <c r="C24" s="2">
        <f t="shared" si="2"/>
        <v>1.45</v>
      </c>
      <c r="D24" s="2">
        <f t="shared" si="3"/>
        <v>1.8849216446410433</v>
      </c>
      <c r="E24" s="3"/>
      <c r="F24" s="2">
        <f>D24</f>
        <v>1.8849216446410433</v>
      </c>
      <c r="G24" s="2"/>
    </row>
    <row r="25" spans="1:10" x14ac:dyDescent="0.25">
      <c r="A25" s="2"/>
      <c r="B25" s="2">
        <v>6</v>
      </c>
      <c r="C25" s="2">
        <f t="shared" si="2"/>
        <v>1.5999999999999999</v>
      </c>
      <c r="D25" s="2">
        <f t="shared" si="3"/>
        <v>2.0745551593036997</v>
      </c>
      <c r="E25" s="3"/>
      <c r="F25" s="2"/>
      <c r="G25" s="2">
        <f>D25</f>
        <v>2.0745551593036997</v>
      </c>
    </row>
    <row r="26" spans="1:10" x14ac:dyDescent="0.25">
      <c r="A26" s="2"/>
      <c r="B26" s="2">
        <v>7</v>
      </c>
      <c r="C26" s="2">
        <f t="shared" si="2"/>
        <v>1.75</v>
      </c>
      <c r="D26" s="2">
        <f t="shared" si="3"/>
        <v>2.2689711740994851</v>
      </c>
      <c r="E26" s="3"/>
      <c r="F26" s="2">
        <f>D26</f>
        <v>2.2689711740994851</v>
      </c>
      <c r="G26" s="2"/>
    </row>
    <row r="27" spans="1:10" x14ac:dyDescent="0.25">
      <c r="A27" s="2"/>
      <c r="B27" s="2">
        <v>8</v>
      </c>
      <c r="C27" s="2">
        <f t="shared" si="2"/>
        <v>1.9</v>
      </c>
      <c r="D27" s="2">
        <f t="shared" si="3"/>
        <v>2.4673076923076924</v>
      </c>
      <c r="E27" s="3"/>
      <c r="F27" s="2">
        <f>D27</f>
        <v>2.4673076923076924</v>
      </c>
      <c r="G27" s="2"/>
    </row>
    <row r="28" spans="1:10" x14ac:dyDescent="0.25">
      <c r="A28" s="2"/>
      <c r="B28" s="2">
        <v>9</v>
      </c>
      <c r="C28" s="2">
        <f t="shared" si="2"/>
        <v>2.0499999999999998</v>
      </c>
      <c r="D28" s="2">
        <f t="shared" si="3"/>
        <v>2.6688877224196235</v>
      </c>
      <c r="E28" s="3"/>
      <c r="F28" s="2"/>
      <c r="G28" s="2">
        <f>D28</f>
        <v>2.6688877224196235</v>
      </c>
    </row>
    <row r="29" spans="1:10" x14ac:dyDescent="0.25">
      <c r="A29" s="2"/>
      <c r="B29" s="2">
        <v>10</v>
      </c>
      <c r="C29" s="2">
        <f t="shared" si="2"/>
        <v>2.2000000000000002</v>
      </c>
      <c r="D29" s="2">
        <f t="shared" si="3"/>
        <v>2.8731749773259079</v>
      </c>
      <c r="E29" s="3"/>
      <c r="F29" s="2">
        <f>D29</f>
        <v>2.8731749773259079</v>
      </c>
      <c r="G29" s="2"/>
    </row>
    <row r="30" spans="1:10" x14ac:dyDescent="0.25">
      <c r="A30" s="2"/>
      <c r="B30" s="2">
        <v>11</v>
      </c>
      <c r="C30" s="2">
        <f t="shared" si="2"/>
        <v>2.3499999999999996</v>
      </c>
      <c r="D30" s="2">
        <f t="shared" si="3"/>
        <v>3.0797408384096965</v>
      </c>
      <c r="E30" s="3"/>
      <c r="F30" s="2">
        <f>D30</f>
        <v>3.0797408384096965</v>
      </c>
      <c r="G30" s="2"/>
    </row>
    <row r="31" spans="1:10" x14ac:dyDescent="0.25">
      <c r="A31" s="2"/>
      <c r="B31" s="2">
        <v>12</v>
      </c>
      <c r="C31" s="2">
        <f t="shared" si="2"/>
        <v>2.5</v>
      </c>
      <c r="D31" s="2">
        <f t="shared" si="3"/>
        <v>3.2882396982727777</v>
      </c>
      <c r="E31" s="3">
        <f>D31</f>
        <v>3.2882396982727777</v>
      </c>
      <c r="F31" s="2"/>
      <c r="G31" s="2"/>
    </row>
    <row r="32" spans="1:10" x14ac:dyDescent="0.25">
      <c r="A32" s="10"/>
      <c r="B32" s="2"/>
      <c r="C32" s="2"/>
      <c r="D32" s="2" t="s">
        <v>46</v>
      </c>
      <c r="E32" s="3">
        <f>SUM(E19:E31)</f>
        <v>4.3488946944195996</v>
      </c>
      <c r="F32" s="2">
        <f>SUM(F19:F31)</f>
        <v>16.834551374339032</v>
      </c>
      <c r="G32" s="2">
        <f>SUM(G19:G31)</f>
        <v>6.2681912831054314</v>
      </c>
    </row>
    <row r="33" spans="1:3" x14ac:dyDescent="0.25">
      <c r="A33" s="15" t="s">
        <v>51</v>
      </c>
      <c r="B33" s="15"/>
      <c r="C33" s="15"/>
    </row>
    <row r="34" spans="1:3" x14ac:dyDescent="0.25">
      <c r="A34" s="12" t="s">
        <v>6</v>
      </c>
      <c r="B34" s="12">
        <f>((3*J20)/8)*(E32+(3*F32)+(2*G32))</f>
        <v>3.790627390330175</v>
      </c>
    </row>
  </sheetData>
  <mergeCells count="3">
    <mergeCell ref="A14:C14"/>
    <mergeCell ref="A1:B1"/>
    <mergeCell ref="A33:C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1BEB-E9A0-4692-9FDE-4D5A519A2DC9}">
  <dimension ref="A1:H28"/>
  <sheetViews>
    <sheetView zoomScale="145" zoomScaleNormal="145" workbookViewId="0">
      <selection activeCell="L15" sqref="L15"/>
    </sheetView>
  </sheetViews>
  <sheetFormatPr defaultRowHeight="15" x14ac:dyDescent="0.25"/>
  <cols>
    <col min="2" max="2" width="19.5703125" customWidth="1"/>
    <col min="4" max="4" width="9.140625" customWidth="1"/>
    <col min="9" max="9" width="10.42578125" customWidth="1"/>
    <col min="13" max="13" width="10.7109375" customWidth="1"/>
  </cols>
  <sheetData>
    <row r="1" spans="1:8" x14ac:dyDescent="0.25">
      <c r="A1" t="s">
        <v>39</v>
      </c>
    </row>
    <row r="2" spans="1:8" x14ac:dyDescent="0.25">
      <c r="A2" s="2" t="s">
        <v>0</v>
      </c>
      <c r="B2" s="2" t="s">
        <v>1</v>
      </c>
      <c r="C2" s="2" t="s">
        <v>54</v>
      </c>
      <c r="D2" s="2" t="s">
        <v>29</v>
      </c>
      <c r="E2" s="2" t="s">
        <v>30</v>
      </c>
      <c r="G2" s="2" t="s">
        <v>3</v>
      </c>
      <c r="H2" s="2">
        <v>3.7</v>
      </c>
    </row>
    <row r="3" spans="1:8" x14ac:dyDescent="0.25">
      <c r="A3" s="2">
        <v>0</v>
      </c>
      <c r="B3" s="2">
        <f t="shared" ref="B3:B9" si="0">($H$3+(A3*$H$5))</f>
        <v>0.7</v>
      </c>
      <c r="C3" s="2">
        <f>SQRT((B3*B3)+3.3)</f>
        <v>1.9467922333931784</v>
      </c>
      <c r="D3" s="2">
        <f>C3</f>
        <v>1.9467922333931784</v>
      </c>
      <c r="E3" s="2"/>
      <c r="G3" s="2" t="s">
        <v>4</v>
      </c>
      <c r="H3" s="2">
        <v>0.7</v>
      </c>
    </row>
    <row r="4" spans="1:8" x14ac:dyDescent="0.25">
      <c r="A4" s="2">
        <v>1</v>
      </c>
      <c r="B4" s="2">
        <f t="shared" si="0"/>
        <v>1.2</v>
      </c>
      <c r="C4" s="2">
        <f t="shared" ref="C4:C9" si="1">SQRT((B4*B4)+3.3)</f>
        <v>2.1771541057077242</v>
      </c>
      <c r="D4" s="2"/>
      <c r="E4" s="2">
        <f>C4</f>
        <v>2.1771541057077242</v>
      </c>
      <c r="G4" s="2" t="s">
        <v>10</v>
      </c>
      <c r="H4" s="2">
        <f>(H2-H3)/H6</f>
        <v>1</v>
      </c>
    </row>
    <row r="5" spans="1:8" x14ac:dyDescent="0.25">
      <c r="A5" s="2">
        <v>2</v>
      </c>
      <c r="B5" s="2">
        <f t="shared" si="0"/>
        <v>1.7</v>
      </c>
      <c r="C5" s="2">
        <f t="shared" si="1"/>
        <v>2.4879710609249455</v>
      </c>
      <c r="D5" s="2"/>
      <c r="E5" s="2">
        <f t="shared" ref="E5:E8" si="2">C5</f>
        <v>2.4879710609249455</v>
      </c>
      <c r="G5" s="2" t="s">
        <v>11</v>
      </c>
      <c r="H5" s="2">
        <f>(H2-H3)/H7</f>
        <v>0.5</v>
      </c>
    </row>
    <row r="6" spans="1:8" x14ac:dyDescent="0.25">
      <c r="A6" s="2">
        <v>3</v>
      </c>
      <c r="B6" s="2">
        <f t="shared" si="0"/>
        <v>2.2000000000000002</v>
      </c>
      <c r="C6" s="2">
        <f t="shared" si="1"/>
        <v>2.8530685235374214</v>
      </c>
      <c r="D6" s="2"/>
      <c r="E6" s="2">
        <f t="shared" si="2"/>
        <v>2.8530685235374214</v>
      </c>
      <c r="G6" s="2" t="s">
        <v>12</v>
      </c>
      <c r="H6" s="2">
        <v>3</v>
      </c>
    </row>
    <row r="7" spans="1:8" x14ac:dyDescent="0.25">
      <c r="A7" s="2">
        <v>4</v>
      </c>
      <c r="B7" s="2">
        <f t="shared" si="0"/>
        <v>2.7</v>
      </c>
      <c r="C7" s="2">
        <f t="shared" si="1"/>
        <v>3.254228019054596</v>
      </c>
      <c r="D7" s="2"/>
      <c r="E7" s="2">
        <f t="shared" si="2"/>
        <v>3.254228019054596</v>
      </c>
      <c r="G7" s="2" t="s">
        <v>13</v>
      </c>
      <c r="H7" s="2">
        <v>6</v>
      </c>
    </row>
    <row r="8" spans="1:8" x14ac:dyDescent="0.25">
      <c r="A8" s="2">
        <v>5</v>
      </c>
      <c r="B8" s="2">
        <f t="shared" si="0"/>
        <v>3.2</v>
      </c>
      <c r="C8" s="2">
        <f t="shared" si="1"/>
        <v>3.6796738985948201</v>
      </c>
      <c r="D8" s="2"/>
      <c r="E8" s="2">
        <f t="shared" si="2"/>
        <v>3.6796738985948201</v>
      </c>
    </row>
    <row r="9" spans="1:8" x14ac:dyDescent="0.25">
      <c r="A9" s="2">
        <v>6</v>
      </c>
      <c r="B9" s="2">
        <f t="shared" si="0"/>
        <v>3.7</v>
      </c>
      <c r="C9" s="2">
        <f t="shared" si="1"/>
        <v>4.1218927691049903</v>
      </c>
      <c r="D9" s="2">
        <f>C9</f>
        <v>4.1218927691049903</v>
      </c>
      <c r="E9" s="2"/>
    </row>
    <row r="10" spans="1:8" x14ac:dyDescent="0.25">
      <c r="A10" s="2"/>
      <c r="B10" s="2"/>
      <c r="C10" s="2" t="s">
        <v>46</v>
      </c>
      <c r="D10" s="2">
        <f>SUM(D3:D9)</f>
        <v>6.0686850024981691</v>
      </c>
      <c r="E10" s="2">
        <f>SUM(E4:E9)</f>
        <v>14.452095607819508</v>
      </c>
    </row>
    <row r="11" spans="1:8" x14ac:dyDescent="0.25">
      <c r="A11" s="15" t="s">
        <v>55</v>
      </c>
      <c r="B11" s="15"/>
    </row>
    <row r="12" spans="1:8" x14ac:dyDescent="0.25">
      <c r="A12" t="s">
        <v>7</v>
      </c>
      <c r="B12" s="12">
        <f>H4*((D10/2)+E5+E7)</f>
        <v>8.776541581228626</v>
      </c>
    </row>
    <row r="13" spans="1:8" x14ac:dyDescent="0.25">
      <c r="A13" t="s">
        <v>6</v>
      </c>
      <c r="B13" s="12">
        <f>H5*((D10/2)+E10)</f>
        <v>8.7432190545342969</v>
      </c>
    </row>
    <row r="14" spans="1:8" x14ac:dyDescent="0.25">
      <c r="A14" s="14" t="s">
        <v>56</v>
      </c>
      <c r="B14" s="14"/>
      <c r="C14" s="14"/>
    </row>
    <row r="15" spans="1:8" x14ac:dyDescent="0.25">
      <c r="A15" t="s">
        <v>31</v>
      </c>
      <c r="B15" s="12">
        <f>B13+(((H6^2))/((H7^2)-(H6^2)))*(B13-B12)</f>
        <v>8.7321115456361866</v>
      </c>
    </row>
    <row r="17" spans="1:7" x14ac:dyDescent="0.25">
      <c r="A17" s="14" t="s">
        <v>40</v>
      </c>
      <c r="B17" s="14"/>
    </row>
    <row r="18" spans="1:7" x14ac:dyDescent="0.25">
      <c r="A18" s="2" t="s">
        <v>0</v>
      </c>
      <c r="B18" s="2" t="s">
        <v>1</v>
      </c>
      <c r="C18" s="2" t="s">
        <v>57</v>
      </c>
      <c r="F18" s="2" t="s">
        <v>3</v>
      </c>
      <c r="G18" s="2">
        <v>6.3</v>
      </c>
    </row>
    <row r="19" spans="1:7" x14ac:dyDescent="0.25">
      <c r="A19" s="2">
        <v>0</v>
      </c>
      <c r="B19" s="2">
        <f>$G$19+A19*$G$21</f>
        <v>2.2999999999999998</v>
      </c>
      <c r="C19" s="2">
        <f>LOG10(B19*B19+2)</f>
        <v>0.86272752831797461</v>
      </c>
      <c r="F19" s="2" t="s">
        <v>4</v>
      </c>
      <c r="G19" s="2">
        <v>2.2999999999999998</v>
      </c>
    </row>
    <row r="20" spans="1:7" x14ac:dyDescent="0.25">
      <c r="A20" s="2">
        <v>1</v>
      </c>
      <c r="B20" s="2">
        <f>$G$19+A20*$G$21</f>
        <v>3.3</v>
      </c>
      <c r="C20" s="2">
        <f t="shared" ref="C20:C23" si="3">LOG10(B20*B20+2)</f>
        <v>1.110252917353403</v>
      </c>
      <c r="F20" s="2" t="s">
        <v>10</v>
      </c>
      <c r="G20" s="2">
        <f>(G18-G19)/G22</f>
        <v>2</v>
      </c>
    </row>
    <row r="21" spans="1:7" x14ac:dyDescent="0.25">
      <c r="A21" s="2">
        <v>2</v>
      </c>
      <c r="B21" s="2">
        <f>$G$19+A21*$G$21</f>
        <v>4.3</v>
      </c>
      <c r="C21" s="2">
        <f t="shared" si="3"/>
        <v>1.3115419584011949</v>
      </c>
      <c r="F21" s="2" t="s">
        <v>11</v>
      </c>
      <c r="G21" s="2">
        <f>(G18-G19)/G23</f>
        <v>1</v>
      </c>
    </row>
    <row r="22" spans="1:7" x14ac:dyDescent="0.25">
      <c r="A22" s="2">
        <v>3</v>
      </c>
      <c r="B22" s="2">
        <f>$G$19+A22*$G$21</f>
        <v>5.3</v>
      </c>
      <c r="C22" s="2">
        <f t="shared" si="3"/>
        <v>1.4784221877400805</v>
      </c>
      <c r="F22" s="2" t="s">
        <v>12</v>
      </c>
      <c r="G22" s="2">
        <v>2</v>
      </c>
    </row>
    <row r="23" spans="1:7" x14ac:dyDescent="0.25">
      <c r="A23" s="2">
        <v>4</v>
      </c>
      <c r="B23" s="2">
        <f>$G$19+A23*$G$21</f>
        <v>6.3</v>
      </c>
      <c r="C23" s="2">
        <f t="shared" si="3"/>
        <v>1.6200318951262973</v>
      </c>
      <c r="F23" s="2" t="s">
        <v>13</v>
      </c>
      <c r="G23" s="2">
        <v>4</v>
      </c>
    </row>
    <row r="24" spans="1:7" x14ac:dyDescent="0.25">
      <c r="A24" s="15" t="s">
        <v>58</v>
      </c>
      <c r="B24" s="15"/>
    </row>
    <row r="25" spans="1:7" x14ac:dyDescent="0.25">
      <c r="A25" t="s">
        <v>7</v>
      </c>
      <c r="B25" s="12">
        <f>(G20/3)*(C19+4*C21+C23)</f>
        <v>5.1526181713660346</v>
      </c>
    </row>
    <row r="26" spans="1:7" x14ac:dyDescent="0.25">
      <c r="A26" t="s">
        <v>6</v>
      </c>
      <c r="B26" s="12">
        <f>(G21/3)*(C19+4*C20+2*C21+(4*C22)+C23)</f>
        <v>5.1535145868735324</v>
      </c>
    </row>
    <row r="27" spans="1:7" x14ac:dyDescent="0.25">
      <c r="A27" s="14" t="s">
        <v>51</v>
      </c>
      <c r="B27" s="14"/>
      <c r="C27" s="14"/>
    </row>
    <row r="28" spans="1:7" x14ac:dyDescent="0.25">
      <c r="A28" t="s">
        <v>31</v>
      </c>
      <c r="B28" s="12">
        <f>B26+(((G22^4)/((G23^4)-(G22^4)))*(B26-B25))</f>
        <v>5.1535743479073659</v>
      </c>
    </row>
  </sheetData>
  <mergeCells count="5">
    <mergeCell ref="A17:B17"/>
    <mergeCell ref="A11:B11"/>
    <mergeCell ref="A14:C14"/>
    <mergeCell ref="A24:B24"/>
    <mergeCell ref="A27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82E4-CF5B-4783-9547-178C1EFE95B1}">
  <dimension ref="A1:O18"/>
  <sheetViews>
    <sheetView tabSelected="1" zoomScale="175" zoomScaleNormal="175" workbookViewId="0">
      <selection activeCell="G17" sqref="G17"/>
    </sheetView>
  </sheetViews>
  <sheetFormatPr defaultRowHeight="15" x14ac:dyDescent="0.25"/>
  <cols>
    <col min="2" max="2" width="12.28515625" customWidth="1"/>
    <col min="3" max="3" width="13" customWidth="1"/>
    <col min="4" max="4" width="17.42578125" customWidth="1"/>
    <col min="5" max="5" width="13.28515625" customWidth="1"/>
    <col min="10" max="10" width="9.5703125" customWidth="1"/>
  </cols>
  <sheetData>
    <row r="1" spans="1:15" x14ac:dyDescent="0.25">
      <c r="A1" t="s">
        <v>59</v>
      </c>
    </row>
    <row r="2" spans="1:15" x14ac:dyDescent="0.25">
      <c r="A2" s="2" t="s">
        <v>0</v>
      </c>
      <c r="B2" s="2" t="s">
        <v>32</v>
      </c>
      <c r="C2" s="2" t="s">
        <v>33</v>
      </c>
      <c r="D2" s="2" t="s">
        <v>1</v>
      </c>
      <c r="E2" s="2" t="s">
        <v>34</v>
      </c>
      <c r="F2" s="2" t="s">
        <v>35</v>
      </c>
      <c r="I2" t="s">
        <v>3</v>
      </c>
      <c r="J2">
        <v>2.4</v>
      </c>
    </row>
    <row r="3" spans="1:15" x14ac:dyDescent="0.25">
      <c r="A3" s="2">
        <v>1</v>
      </c>
      <c r="B3" s="2">
        <v>0.34785480000000002</v>
      </c>
      <c r="C3" s="2">
        <v>-0.86113629999999997</v>
      </c>
      <c r="D3" s="2">
        <f>(($J$2+$J$3)/2)+(($J$2-$J$3)/2)*C3</f>
        <v>0.35275007000000025</v>
      </c>
      <c r="E3" s="2">
        <f>SQRT(D3^2+1)/(D3+2)</f>
        <v>0.450703490458151</v>
      </c>
      <c r="F3" s="2">
        <f>B3*E3</f>
        <v>0.15677937253262203</v>
      </c>
      <c r="I3" t="s">
        <v>4</v>
      </c>
      <c r="J3">
        <v>0.2</v>
      </c>
    </row>
    <row r="4" spans="1:15" x14ac:dyDescent="0.25">
      <c r="A4" s="2">
        <v>2</v>
      </c>
      <c r="B4" s="2">
        <v>0.65214510000000003</v>
      </c>
      <c r="C4" s="2">
        <v>-0.33998099999999998</v>
      </c>
      <c r="D4" s="2">
        <f t="shared" ref="D4:D6" si="0">(($J$2+$J$3)/2)+(($J$2-$J$3)/2)*C4</f>
        <v>0.92602090000000015</v>
      </c>
      <c r="E4" s="2">
        <f t="shared" ref="E4:E6" si="1">SQRT(D4^2+1)/(D4+2)</f>
        <v>0.46578844074391612</v>
      </c>
      <c r="F4" s="2">
        <f t="shared" ref="F4:F6" si="2">B4*E4</f>
        <v>0.30376164926778526</v>
      </c>
    </row>
    <row r="5" spans="1:15" x14ac:dyDescent="0.25">
      <c r="A5" s="2">
        <v>3</v>
      </c>
      <c r="B5" s="2">
        <v>0.65214510000000003</v>
      </c>
      <c r="C5" s="2">
        <v>0.33998099999999998</v>
      </c>
      <c r="D5" s="2">
        <f>(($J$2+$J$3)/2)+(($J$2-$J$3)/2)*C5</f>
        <v>1.6739790999999999</v>
      </c>
      <c r="E5" s="2">
        <f t="shared" si="1"/>
        <v>0.53073917075671107</v>
      </c>
      <c r="F5" s="2">
        <f t="shared" si="2"/>
        <v>0.34611894958705242</v>
      </c>
      <c r="J5" s="9"/>
      <c r="K5" s="9"/>
    </row>
    <row r="6" spans="1:15" x14ac:dyDescent="0.25">
      <c r="A6" s="2">
        <v>4</v>
      </c>
      <c r="B6" s="2">
        <v>0.34785480000000002</v>
      </c>
      <c r="C6" s="2">
        <v>0.86113629999999997</v>
      </c>
      <c r="D6" s="2">
        <f t="shared" si="0"/>
        <v>2.2472499299999997</v>
      </c>
      <c r="E6" s="2">
        <f t="shared" si="1"/>
        <v>0.57912807083344453</v>
      </c>
      <c r="F6" s="2">
        <f t="shared" si="2"/>
        <v>0.20145247925415369</v>
      </c>
    </row>
    <row r="7" spans="1:15" x14ac:dyDescent="0.25">
      <c r="A7" s="10"/>
      <c r="B7" s="2"/>
      <c r="C7" s="2"/>
      <c r="D7" s="2"/>
      <c r="E7" s="2" t="s">
        <v>46</v>
      </c>
      <c r="F7" s="2">
        <f>SUM(F3:F6)</f>
        <v>1.0081124506416135</v>
      </c>
    </row>
    <row r="8" spans="1:15" x14ac:dyDescent="0.25">
      <c r="A8" s="14" t="s">
        <v>51</v>
      </c>
      <c r="B8" s="14"/>
      <c r="C8" s="14"/>
      <c r="J8" s="17"/>
      <c r="K8" s="17"/>
      <c r="L8" s="17"/>
      <c r="M8" s="17"/>
      <c r="N8" s="17"/>
      <c r="O8" s="17"/>
    </row>
    <row r="9" spans="1:15" x14ac:dyDescent="0.25">
      <c r="A9" t="s">
        <v>8</v>
      </c>
      <c r="B9" s="12">
        <f>(($J$2-$J$3)/2)*F7</f>
        <v>1.1089236957057746</v>
      </c>
      <c r="J9" s="17"/>
      <c r="K9" s="17"/>
      <c r="L9" s="17"/>
      <c r="M9" s="17"/>
      <c r="N9" s="17"/>
      <c r="O9" s="17"/>
    </row>
    <row r="10" spans="1:15" x14ac:dyDescent="0.25">
      <c r="A10" t="s">
        <v>60</v>
      </c>
      <c r="J10" s="17"/>
      <c r="K10" s="17"/>
      <c r="L10" s="17"/>
      <c r="M10" s="17"/>
      <c r="N10" s="17"/>
      <c r="O10" s="17"/>
    </row>
    <row r="11" spans="1:15" x14ac:dyDescent="0.25">
      <c r="A11" s="2">
        <v>1</v>
      </c>
      <c r="B11" s="2">
        <v>0.2369269</v>
      </c>
      <c r="C11" s="2">
        <v>-0.90617979999999998</v>
      </c>
      <c r="D11" s="2">
        <f>(($J$2+$J$3)/2)+(($J$2-$J$3)/2)*C11</f>
        <v>0.30320222000000019</v>
      </c>
      <c r="E11" s="2">
        <f>SQRT(D11^2+1)/(D11+2)</f>
        <v>0.45369672466372646</v>
      </c>
      <c r="F11" s="2">
        <f>B11*E11</f>
        <v>0.10749295851473024</v>
      </c>
      <c r="J11" s="17"/>
      <c r="K11" s="17"/>
      <c r="L11" s="17"/>
      <c r="M11" s="17"/>
      <c r="N11" s="17"/>
      <c r="O11" s="17"/>
    </row>
    <row r="12" spans="1:15" x14ac:dyDescent="0.25">
      <c r="A12" s="2">
        <v>2</v>
      </c>
      <c r="B12" s="2">
        <v>0.47862870000000002</v>
      </c>
      <c r="C12" s="2">
        <v>-0.53846930000000004</v>
      </c>
      <c r="D12" s="2">
        <f t="shared" ref="D12:D15" si="3">(($J$2+$J$3)/2)+(($J$2-$J$3)/2)*C12</f>
        <v>0.70768377000000005</v>
      </c>
      <c r="E12" s="2">
        <f t="shared" ref="E12:E15" si="4">SQRT(D12^2+1)/(D12+2)</f>
        <v>0.45244503815229381</v>
      </c>
      <c r="F12" s="2">
        <f t="shared" ref="F12:F15" si="5">B12*E12</f>
        <v>0.2165531804322828</v>
      </c>
      <c r="J12" s="17"/>
      <c r="K12" s="17"/>
      <c r="L12" s="17"/>
      <c r="M12" s="17"/>
      <c r="N12" s="17"/>
      <c r="O12" s="17"/>
    </row>
    <row r="13" spans="1:15" x14ac:dyDescent="0.25">
      <c r="A13" s="2">
        <v>3</v>
      </c>
      <c r="B13" s="2">
        <v>0.56888799999999995</v>
      </c>
      <c r="C13" s="2">
        <v>0</v>
      </c>
      <c r="D13" s="2">
        <f t="shared" si="3"/>
        <v>1.3</v>
      </c>
      <c r="E13" s="2">
        <f t="shared" si="4"/>
        <v>0.49700665051080994</v>
      </c>
      <c r="F13" s="2">
        <f t="shared" si="5"/>
        <v>0.28274111939579361</v>
      </c>
      <c r="J13" s="17"/>
      <c r="K13" s="17"/>
      <c r="L13" s="17"/>
      <c r="M13" s="17"/>
      <c r="N13" s="17"/>
      <c r="O13" s="17"/>
    </row>
    <row r="14" spans="1:15" x14ac:dyDescent="0.25">
      <c r="A14" s="2">
        <v>4</v>
      </c>
      <c r="B14" s="2">
        <v>0.47862870000000002</v>
      </c>
      <c r="C14" s="2">
        <v>0.53846930000000004</v>
      </c>
      <c r="D14" s="2">
        <f t="shared" si="3"/>
        <v>1.89231623</v>
      </c>
      <c r="E14" s="2">
        <f t="shared" si="4"/>
        <v>0.5498768375126154</v>
      </c>
      <c r="F14" s="2">
        <f t="shared" si="5"/>
        <v>0.26318683589877434</v>
      </c>
      <c r="J14" s="17"/>
      <c r="K14" s="17"/>
      <c r="L14" s="17"/>
      <c r="M14" s="17"/>
      <c r="N14" s="17"/>
      <c r="O14" s="17"/>
    </row>
    <row r="15" spans="1:15" x14ac:dyDescent="0.25">
      <c r="A15" s="2">
        <v>5</v>
      </c>
      <c r="B15" s="2">
        <v>0.2369269</v>
      </c>
      <c r="C15" s="2">
        <v>0.90617979999999998</v>
      </c>
      <c r="D15" s="2">
        <f t="shared" si="3"/>
        <v>2.2967977799999999</v>
      </c>
      <c r="E15" s="2">
        <f t="shared" si="4"/>
        <v>0.58300414270649592</v>
      </c>
      <c r="F15" s="2">
        <f t="shared" si="5"/>
        <v>0.13812936421860769</v>
      </c>
      <c r="J15" s="17"/>
      <c r="K15" s="17"/>
      <c r="L15" s="17"/>
      <c r="M15" s="17"/>
      <c r="N15" s="17"/>
      <c r="O15" s="17"/>
    </row>
    <row r="16" spans="1:15" x14ac:dyDescent="0.25">
      <c r="A16" s="10"/>
      <c r="B16" s="2"/>
      <c r="C16" s="2"/>
      <c r="D16" s="2"/>
      <c r="E16" s="2" t="s">
        <v>46</v>
      </c>
      <c r="F16" s="2">
        <f>SUM(F11:F15)</f>
        <v>1.0081034584601887</v>
      </c>
      <c r="J16" s="17"/>
      <c r="K16" s="17"/>
      <c r="L16" s="17"/>
      <c r="M16" s="17"/>
      <c r="N16" s="17"/>
      <c r="O16" s="17"/>
    </row>
    <row r="17" spans="1:15" x14ac:dyDescent="0.25">
      <c r="A17" s="14" t="s">
        <v>51</v>
      </c>
      <c r="B17" s="14"/>
      <c r="C17" s="14"/>
      <c r="J17" s="17"/>
      <c r="K17" s="17"/>
      <c r="L17" s="17"/>
      <c r="M17" s="17"/>
      <c r="N17" s="17"/>
      <c r="O17" s="17"/>
    </row>
    <row r="18" spans="1:15" x14ac:dyDescent="0.25">
      <c r="A18" t="s">
        <v>8</v>
      </c>
      <c r="B18" s="12">
        <f>(($J$2-$J$3)/2)*F16</f>
        <v>1.1089138043062075</v>
      </c>
    </row>
  </sheetData>
  <mergeCells count="2">
    <mergeCell ref="A8:C8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Работа 1</vt:lpstr>
      <vt:lpstr>Работа 2</vt:lpstr>
      <vt:lpstr>Работа 3</vt:lpstr>
      <vt:lpstr>Работа 4</vt:lpstr>
      <vt:lpstr>Работа 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Reginaku u</dc:creator>
  <cp:lastModifiedBy>asd asd</cp:lastModifiedBy>
  <dcterms:created xsi:type="dcterms:W3CDTF">2024-01-11T14:05:19Z</dcterms:created>
  <dcterms:modified xsi:type="dcterms:W3CDTF">2024-02-07T16:41:39Z</dcterms:modified>
</cp:coreProperties>
</file>