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Comparaison" sheetId="6" r:id="rId1"/>
    <sheet name="linear" sheetId="5" r:id="rId2"/>
    <sheet name="NL" sheetId="3" r:id="rId3"/>
    <sheet name="CoefA" sheetId="7" r:id="rId4"/>
    <sheet name="CoefB" sheetId="8" r:id="rId5"/>
    <sheet name="CoefC" sheetId="9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P9" i="8" l="1"/>
  <c r="Q9" i="8"/>
  <c r="R9" i="8"/>
  <c r="S9" i="8"/>
  <c r="O9" i="8"/>
  <c r="N9" i="8"/>
  <c r="M9" i="8"/>
  <c r="O7" i="8"/>
  <c r="P7" i="8"/>
  <c r="Q7" i="8"/>
  <c r="R7" i="8"/>
  <c r="S7" i="8"/>
  <c r="N7" i="8"/>
  <c r="M7" i="8"/>
  <c r="N8" i="8"/>
  <c r="O8" i="8"/>
  <c r="P8" i="8"/>
  <c r="Q8" i="8"/>
  <c r="R8" i="8"/>
  <c r="S8" i="8"/>
  <c r="M8" i="8"/>
  <c r="B22" i="3" l="1"/>
  <c r="C22" i="3"/>
  <c r="D22" i="3"/>
  <c r="E22" i="3"/>
  <c r="F22" i="3"/>
  <c r="G22" i="3"/>
  <c r="H22" i="3"/>
  <c r="H21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21" i="5"/>
  <c r="H20" i="5"/>
  <c r="H16" i="5"/>
  <c r="H15" i="5"/>
  <c r="G21" i="5"/>
  <c r="G20" i="5"/>
  <c r="G16" i="5"/>
  <c r="G15" i="5"/>
  <c r="G17" i="5"/>
  <c r="H17" i="5"/>
  <c r="G18" i="5"/>
  <c r="H18" i="5"/>
  <c r="G22" i="5"/>
  <c r="H22" i="5"/>
  <c r="G23" i="5"/>
  <c r="H23" i="5"/>
  <c r="G25" i="5"/>
  <c r="H25" i="5"/>
  <c r="G26" i="5"/>
  <c r="H26" i="5"/>
  <c r="G28" i="5"/>
  <c r="H28" i="5"/>
  <c r="G29" i="5"/>
  <c r="H29" i="5"/>
  <c r="G31" i="5"/>
  <c r="H31" i="5"/>
  <c r="F16" i="5" l="1"/>
  <c r="F18" i="5" s="1"/>
  <c r="F21" i="5"/>
  <c r="F20" i="5"/>
  <c r="F15" i="5"/>
  <c r="F17" i="5"/>
  <c r="F22" i="5"/>
  <c r="F23" i="5"/>
  <c r="F25" i="5" l="1"/>
  <c r="F28" i="5"/>
  <c r="F34" i="5" s="1"/>
  <c r="F26" i="5"/>
  <c r="F29" i="5"/>
  <c r="F35" i="5" s="1"/>
  <c r="B24" i="3"/>
  <c r="B18" i="3"/>
  <c r="B19" i="3"/>
  <c r="B23" i="3"/>
  <c r="C24" i="3"/>
  <c r="C18" i="3"/>
  <c r="C23" i="3"/>
  <c r="D24" i="3"/>
  <c r="D18" i="3"/>
  <c r="D23" i="3"/>
  <c r="B26" i="3" l="1"/>
  <c r="C19" i="3"/>
  <c r="C26" i="3" s="1"/>
  <c r="D19" i="3"/>
  <c r="D26" i="3" s="1"/>
  <c r="F31" i="5"/>
  <c r="B27" i="3"/>
  <c r="B30" i="3"/>
  <c r="B36" i="3" s="1"/>
  <c r="B29" i="3"/>
  <c r="B35" i="3" s="1"/>
  <c r="C27" i="3"/>
  <c r="D29" i="3"/>
  <c r="D35" i="3" s="1"/>
  <c r="E10" i="9"/>
  <c r="D10" i="9"/>
  <c r="C10" i="9"/>
  <c r="B10" i="9"/>
  <c r="E3" i="9"/>
  <c r="E4" i="9" s="1"/>
  <c r="D3" i="9"/>
  <c r="D4" i="9" s="1"/>
  <c r="C3" i="9"/>
  <c r="C4" i="9" s="1"/>
  <c r="B3" i="9"/>
  <c r="B4" i="9" s="1"/>
  <c r="C29" i="3" l="1"/>
  <c r="C35" i="3" s="1"/>
  <c r="D27" i="3"/>
  <c r="C30" i="3"/>
  <c r="C36" i="3" s="1"/>
  <c r="D30" i="3"/>
  <c r="D36" i="3" s="1"/>
  <c r="B32" i="3"/>
  <c r="D32" i="3"/>
  <c r="E16" i="5"/>
  <c r="D16" i="5"/>
  <c r="C16" i="5"/>
  <c r="B16" i="5"/>
  <c r="C32" i="3" l="1"/>
  <c r="E15" i="5"/>
  <c r="D20" i="5" l="1"/>
  <c r="C21" i="5"/>
  <c r="C20" i="5"/>
  <c r="E21" i="5"/>
  <c r="D21" i="5"/>
  <c r="B21" i="5"/>
  <c r="E20" i="5"/>
  <c r="B20" i="5"/>
  <c r="B23" i="5" s="1"/>
  <c r="E18" i="5"/>
  <c r="D15" i="5"/>
  <c r="D18" i="5" s="1"/>
  <c r="C15" i="5"/>
  <c r="C18" i="5" s="1"/>
  <c r="B15" i="5"/>
  <c r="B18" i="5" s="1"/>
  <c r="H24" i="3"/>
  <c r="G24" i="3"/>
  <c r="F24" i="3"/>
  <c r="E24" i="3"/>
  <c r="H18" i="3"/>
  <c r="G19" i="3"/>
  <c r="F19" i="3"/>
  <c r="E19" i="3"/>
  <c r="D23" i="5" l="1"/>
  <c r="C23" i="5"/>
  <c r="E23" i="3"/>
  <c r="G23" i="3"/>
  <c r="H19" i="3"/>
  <c r="H26" i="3" s="1"/>
  <c r="F23" i="3"/>
  <c r="H23" i="3"/>
  <c r="E23" i="5"/>
  <c r="B17" i="5"/>
  <c r="D17" i="5"/>
  <c r="B22" i="5"/>
  <c r="D22" i="5"/>
  <c r="C17" i="5"/>
  <c r="E17" i="5"/>
  <c r="C22" i="5"/>
  <c r="E22" i="5"/>
  <c r="E18" i="3"/>
  <c r="G18" i="3"/>
  <c r="F18" i="3"/>
  <c r="G29" i="3" l="1"/>
  <c r="G35" i="3" s="1"/>
  <c r="G26" i="3"/>
  <c r="H30" i="3"/>
  <c r="H36" i="3" s="1"/>
  <c r="H27" i="3"/>
  <c r="E30" i="3"/>
  <c r="E36" i="3" s="1"/>
  <c r="E27" i="3"/>
  <c r="F26" i="3"/>
  <c r="F29" i="3"/>
  <c r="F35" i="3" s="1"/>
  <c r="E29" i="3"/>
  <c r="E35" i="3" s="1"/>
  <c r="E26" i="3"/>
  <c r="F30" i="3"/>
  <c r="F36" i="3" s="1"/>
  <c r="F27" i="3"/>
  <c r="H29" i="3"/>
  <c r="H35" i="3" s="1"/>
  <c r="G30" i="3"/>
  <c r="G36" i="3" s="1"/>
  <c r="G27" i="3"/>
  <c r="E29" i="5"/>
  <c r="E35" i="5" s="1"/>
  <c r="E26" i="5"/>
  <c r="E28" i="5"/>
  <c r="E34" i="5" s="1"/>
  <c r="E25" i="5"/>
  <c r="D29" i="5"/>
  <c r="D35" i="5" s="1"/>
  <c r="D26" i="5"/>
  <c r="D28" i="5"/>
  <c r="D34" i="5" s="1"/>
  <c r="D25" i="5"/>
  <c r="C29" i="5"/>
  <c r="C35" i="5" s="1"/>
  <c r="C26" i="5"/>
  <c r="C28" i="5"/>
  <c r="C34" i="5" s="1"/>
  <c r="C25" i="5"/>
  <c r="B29" i="5"/>
  <c r="B35" i="5" s="1"/>
  <c r="B26" i="5"/>
  <c r="B28" i="5"/>
  <c r="B34" i="5" s="1"/>
  <c r="B25" i="5"/>
  <c r="H32" i="3" l="1"/>
  <c r="F32" i="3"/>
  <c r="E32" i="3"/>
  <c r="G32" i="3"/>
  <c r="B31" i="5"/>
  <c r="C31" i="5"/>
  <c r="D31" i="5"/>
  <c r="E31" i="5"/>
</calcChain>
</file>

<file path=xl/sharedStrings.xml><?xml version="1.0" encoding="utf-8"?>
<sst xmlns="http://schemas.openxmlformats.org/spreadsheetml/2006/main" count="92" uniqueCount="44">
  <si>
    <t>Vy  [µm]</t>
  </si>
  <si>
    <t>Vx  [µm]</t>
  </si>
  <si>
    <t>Ux [gmm]</t>
  </si>
  <si>
    <t>Uy [gmm]</t>
  </si>
  <si>
    <t>Tx  [°C]</t>
  </si>
  <si>
    <t>Ty  [°C]</t>
  </si>
  <si>
    <t>Module(Ax) [µm/gmm]</t>
  </si>
  <si>
    <t>Module(Bx) [°C/µm]</t>
  </si>
  <si>
    <t>Module(Cx) [gmm/°C]</t>
  </si>
  <si>
    <t>Angle(Ax) [deg]</t>
  </si>
  <si>
    <t>Angle(Bx) [deg]</t>
  </si>
  <si>
    <t>Angle(Cx) [deg]</t>
  </si>
  <si>
    <t>Produit ABC*cos(A+B+C)</t>
  </si>
  <si>
    <t>DeltaT [°C]</t>
  </si>
  <si>
    <t>Phase(T)[deg]</t>
  </si>
  <si>
    <t>Amp(V) [µm]</t>
  </si>
  <si>
    <t>Phase(V][deg]</t>
  </si>
  <si>
    <t>Omega[rpm]</t>
  </si>
  <si>
    <t xml:space="preserve"> AmpX[Âµm]</t>
  </si>
  <si>
    <t xml:space="preserve"> PhaX[deg]</t>
  </si>
  <si>
    <t xml:space="preserve"> AmpY[Âµm]</t>
  </si>
  <si>
    <t xml:space="preserve"> PhaY[deg]</t>
  </si>
  <si>
    <t xml:space="preserve"> DeltaT[Â°C]</t>
  </si>
  <si>
    <t xml:space="preserve"> PhaT[deg]</t>
  </si>
  <si>
    <t xml:space="preserve"> Uth[gmm]</t>
  </si>
  <si>
    <t xml:space="preserve"> PhaseUth[deg]</t>
  </si>
  <si>
    <t>Vérification dephasage V/U</t>
  </si>
  <si>
    <t>Vérification dephasage T/V</t>
  </si>
  <si>
    <t>Balourd [gmm]</t>
  </si>
  <si>
    <t>Lorenz et Murphy</t>
  </si>
  <si>
    <t>Analytique améliorée</t>
  </si>
  <si>
    <t>Masse [g]</t>
  </si>
  <si>
    <t>Dfn depalcement [mm]</t>
  </si>
  <si>
    <t>Lw [mm]</t>
  </si>
  <si>
    <t>L[mm]</t>
  </si>
  <si>
    <t xml:space="preserve">alpha </t>
  </si>
  <si>
    <t>R</t>
  </si>
  <si>
    <t xml:space="preserve"> U[gmm]</t>
  </si>
  <si>
    <t>Balourd  initial [gmm]</t>
  </si>
  <si>
    <t>Phase du balourd</t>
  </si>
  <si>
    <t>Balourd thermique</t>
  </si>
  <si>
    <t>Phase du balourd thermique</t>
  </si>
  <si>
    <t>Module C</t>
  </si>
  <si>
    <t>Balourd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</si>
</sst>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8418002627719"/>
          <c:y val="7.0957223062349001E-2"/>
          <c:w val="0.82911965272633603"/>
          <c:h val="0.7469185888187817"/>
        </c:manualLayout>
      </c:layout>
      <c:scatterChart>
        <c:scatterStyle val="smoothMarker"/>
        <c:varyColors val="0"/>
        <c:ser>
          <c:idx val="1"/>
          <c:order val="0"/>
          <c:tx>
            <c:v>Approche Lorenz et Murphy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linear!$B$31:$H$31</c:f>
              <c:numCache>
                <c:formatCode>0.0000</c:formatCode>
                <c:ptCount val="7"/>
                <c:pt idx="0">
                  <c:v>0.14981606830453209</c:v>
                </c:pt>
                <c:pt idx="1">
                  <c:v>0.17040880647206408</c:v>
                </c:pt>
                <c:pt idx="2">
                  <c:v>0.19050982740216599</c:v>
                </c:pt>
                <c:pt idx="3">
                  <c:v>0.20820969532506403</c:v>
                </c:pt>
                <c:pt idx="4">
                  <c:v>0.22979750048052408</c:v>
                </c:pt>
                <c:pt idx="5">
                  <c:v>0.26971122659105518</c:v>
                </c:pt>
                <c:pt idx="6">
                  <c:v>0.30977586924012895</c:v>
                </c:pt>
              </c:numCache>
            </c:numRef>
          </c:yVal>
          <c:smooth val="1"/>
        </c:ser>
        <c:ser>
          <c:idx val="0"/>
          <c:order val="1"/>
          <c:tx>
            <c:v>Approche Analytique Améliorée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NL!$B$32:$H$32</c:f>
              <c:numCache>
                <c:formatCode>0.00</c:formatCode>
                <c:ptCount val="7"/>
                <c:pt idx="0">
                  <c:v>0.61392365891547251</c:v>
                </c:pt>
                <c:pt idx="1">
                  <c:v>0.65639299804301909</c:v>
                </c:pt>
                <c:pt idx="2">
                  <c:v>0.70620727827031227</c:v>
                </c:pt>
                <c:pt idx="3">
                  <c:v>0.76737629658811068</c:v>
                </c:pt>
                <c:pt idx="4">
                  <c:v>0.81013046784023401</c:v>
                </c:pt>
                <c:pt idx="5">
                  <c:v>0.9056419812766674</c:v>
                </c:pt>
                <c:pt idx="6">
                  <c:v>1.0242876575206881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2896"/>
        <c:axId val="159017536"/>
      </c:scatterChart>
      <c:valAx>
        <c:axId val="116442896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[g.mm]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17536"/>
        <c:crosses val="autoZero"/>
        <c:crossBetween val="midCat"/>
      </c:valAx>
      <c:valAx>
        <c:axId val="15901753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Indicateur de l'effet Morton [-]</a:t>
                </a:r>
              </a:p>
            </c:rich>
          </c:tx>
          <c:layout>
            <c:manualLayout>
              <c:xMode val="edge"/>
              <c:yMode val="edge"/>
              <c:x val="1.8583042973286876E-2"/>
              <c:y val="0.1680874658879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98680652723294"/>
          <c:y val="0.42491549483466878"/>
          <c:w val="0.48962440670525953"/>
          <c:h val="0.140559814129194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Amplitude de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05439493473721"/>
          <c:y val="0.15825064008388198"/>
          <c:w val="0.8180360980888951"/>
          <c:h val="0.65229528150420468"/>
        </c:manualLayout>
      </c:layout>
      <c:scatterChart>
        <c:scatterStyle val="smoothMarker"/>
        <c:varyColors val="0"/>
        <c:ser>
          <c:idx val="0"/>
          <c:order val="0"/>
          <c:tx>
            <c:v>DX linéaire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linear!$B$2:$B$8</c:f>
              <c:numCache>
                <c:formatCode>General</c:formatCode>
                <c:ptCount val="7"/>
                <c:pt idx="0">
                  <c:v>15.202113859500001</c:v>
                </c:pt>
                <c:pt idx="1">
                  <c:v>18.2425366314</c:v>
                </c:pt>
                <c:pt idx="2">
                  <c:v>21.2829594034</c:v>
                </c:pt>
                <c:pt idx="3">
                  <c:v>24.323382175300001</c:v>
                </c:pt>
                <c:pt idx="4">
                  <c:v>27.363804947199998</c:v>
                </c:pt>
                <c:pt idx="5">
                  <c:v>30.4042277191</c:v>
                </c:pt>
                <c:pt idx="6">
                  <c:v>33.444650490999997</c:v>
                </c:pt>
              </c:numCache>
            </c:numRef>
          </c:yVal>
          <c:smooth val="1"/>
        </c:ser>
        <c:ser>
          <c:idx val="1"/>
          <c:order val="1"/>
          <c:tx>
            <c:v>DX non-linéaire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NL!$B$2:$B$8</c:f>
              <c:numCache>
                <c:formatCode>General</c:formatCode>
                <c:ptCount val="7"/>
                <c:pt idx="0">
                  <c:v>14.605600000000001</c:v>
                </c:pt>
                <c:pt idx="1">
                  <c:v>17.2271</c:v>
                </c:pt>
                <c:pt idx="2">
                  <c:v>19.898800000000001</c:v>
                </c:pt>
                <c:pt idx="3">
                  <c:v>22.884599999999999</c:v>
                </c:pt>
                <c:pt idx="4">
                  <c:v>26.3125</c:v>
                </c:pt>
                <c:pt idx="5">
                  <c:v>30.002800000000001</c:v>
                </c:pt>
                <c:pt idx="6">
                  <c:v>34.1051</c:v>
                </c:pt>
              </c:numCache>
            </c:numRef>
          </c:yVal>
          <c:smooth val="1"/>
        </c:ser>
        <c:ser>
          <c:idx val="2"/>
          <c:order val="2"/>
          <c:tx>
            <c:v>DY linéaire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linear!$D$2:$D$8</c:f>
              <c:numCache>
                <c:formatCode>General</c:formatCode>
                <c:ptCount val="7"/>
                <c:pt idx="0">
                  <c:v>16.633702486299999</c:v>
                </c:pt>
                <c:pt idx="1">
                  <c:v>19.960442983499998</c:v>
                </c:pt>
                <c:pt idx="2">
                  <c:v>23.2871834808</c:v>
                </c:pt>
                <c:pt idx="3">
                  <c:v>26.613923977999999</c:v>
                </c:pt>
                <c:pt idx="4">
                  <c:v>29.9406644753</c:v>
                </c:pt>
                <c:pt idx="5">
                  <c:v>33.267404972500003</c:v>
                </c:pt>
                <c:pt idx="6">
                  <c:v>36.594145469799997</c:v>
                </c:pt>
              </c:numCache>
            </c:numRef>
          </c:yVal>
          <c:smooth val="1"/>
        </c:ser>
        <c:ser>
          <c:idx val="3"/>
          <c:order val="3"/>
          <c:tx>
            <c:v>DY non-linéaire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NL!$D$2:$D$8</c:f>
              <c:numCache>
                <c:formatCode>General</c:formatCode>
                <c:ptCount val="7"/>
                <c:pt idx="0">
                  <c:v>17.0808</c:v>
                </c:pt>
                <c:pt idx="1">
                  <c:v>20.509899999999998</c:v>
                </c:pt>
                <c:pt idx="2">
                  <c:v>24.1433</c:v>
                </c:pt>
                <c:pt idx="3">
                  <c:v>27.382200000000001</c:v>
                </c:pt>
                <c:pt idx="4">
                  <c:v>30.3231</c:v>
                </c:pt>
                <c:pt idx="5">
                  <c:v>32.863799999999998</c:v>
                </c:pt>
                <c:pt idx="6">
                  <c:v>35.755200000000002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2744"/>
        <c:axId val="308614704"/>
      </c:scatterChart>
      <c:valAx>
        <c:axId val="308612744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[g.mm]</a:t>
                </a:r>
              </a:p>
            </c:rich>
          </c:tx>
          <c:layout>
            <c:manualLayout>
              <c:xMode val="edge"/>
              <c:yMode val="edge"/>
              <c:x val="0.37926805555555554"/>
              <c:y val="0.9109409722222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4704"/>
        <c:crosses val="autoZero"/>
        <c:crossBetween val="midCat"/>
      </c:valAx>
      <c:valAx>
        <c:axId val="308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20931126383766"/>
          <c:y val="0.64632430087990744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de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76923115824396"/>
          <c:y val="0.15825064008388198"/>
          <c:w val="0.792872422739065"/>
          <c:h val="0.65229528150420468"/>
        </c:manualLayout>
      </c:layout>
      <c:scatterChart>
        <c:scatterStyle val="smoothMarker"/>
        <c:varyColors val="0"/>
        <c:ser>
          <c:idx val="0"/>
          <c:order val="0"/>
          <c:tx>
            <c:v>PhaX linéaire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linear!$C$2:$C$8</c:f>
              <c:numCache>
                <c:formatCode>General</c:formatCode>
                <c:ptCount val="7"/>
                <c:pt idx="0">
                  <c:v>21.4101463497</c:v>
                </c:pt>
                <c:pt idx="1">
                  <c:v>21.4101463497</c:v>
                </c:pt>
                <c:pt idx="2">
                  <c:v>21.4101463497</c:v>
                </c:pt>
                <c:pt idx="3">
                  <c:v>21.4101463497</c:v>
                </c:pt>
                <c:pt idx="4">
                  <c:v>21.4101463497</c:v>
                </c:pt>
                <c:pt idx="5">
                  <c:v>21.4101463497</c:v>
                </c:pt>
                <c:pt idx="6">
                  <c:v>21.4101463497</c:v>
                </c:pt>
              </c:numCache>
            </c:numRef>
          </c:yVal>
          <c:smooth val="1"/>
        </c:ser>
        <c:ser>
          <c:idx val="1"/>
          <c:order val="1"/>
          <c:tx>
            <c:v>PhaX Non-linéaire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NL!$C$2:$C$8</c:f>
              <c:numCache>
                <c:formatCode>General</c:formatCode>
                <c:ptCount val="7"/>
                <c:pt idx="0">
                  <c:v>19.460899999999999</c:v>
                </c:pt>
                <c:pt idx="1">
                  <c:v>17.979299999999999</c:v>
                </c:pt>
                <c:pt idx="2">
                  <c:v>16.374199999999998</c:v>
                </c:pt>
                <c:pt idx="3">
                  <c:v>14.1286</c:v>
                </c:pt>
                <c:pt idx="4">
                  <c:v>11.932</c:v>
                </c:pt>
                <c:pt idx="5">
                  <c:v>10.311299999999999</c:v>
                </c:pt>
                <c:pt idx="6">
                  <c:v>8.8699999999999992</c:v>
                </c:pt>
              </c:numCache>
            </c:numRef>
          </c:yVal>
          <c:smooth val="1"/>
        </c:ser>
        <c:ser>
          <c:idx val="2"/>
          <c:order val="2"/>
          <c:tx>
            <c:v>PhaY linéaire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linear!$E$2:$E$8</c:f>
              <c:numCache>
                <c:formatCode>General</c:formatCode>
                <c:ptCount val="7"/>
                <c:pt idx="0">
                  <c:v>-101.843971751</c:v>
                </c:pt>
                <c:pt idx="1">
                  <c:v>-101.843971751</c:v>
                </c:pt>
                <c:pt idx="2">
                  <c:v>-101.843971751</c:v>
                </c:pt>
                <c:pt idx="3">
                  <c:v>-101.843971751</c:v>
                </c:pt>
                <c:pt idx="4">
                  <c:v>-101.843971751</c:v>
                </c:pt>
                <c:pt idx="5">
                  <c:v>-101.843971751</c:v>
                </c:pt>
                <c:pt idx="6">
                  <c:v>-101.843971751</c:v>
                </c:pt>
              </c:numCache>
            </c:numRef>
          </c:yVal>
          <c:smooth val="1"/>
        </c:ser>
        <c:ser>
          <c:idx val="3"/>
          <c:order val="3"/>
          <c:tx>
            <c:v>PhaY non-linéaire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NL!$E$2:$E$8</c:f>
              <c:numCache>
                <c:formatCode>General</c:formatCode>
                <c:ptCount val="7"/>
                <c:pt idx="0">
                  <c:v>-96.007499999999993</c:v>
                </c:pt>
                <c:pt idx="1">
                  <c:v>-93.405799999999999</c:v>
                </c:pt>
                <c:pt idx="2">
                  <c:v>-91.001900000000006</c:v>
                </c:pt>
                <c:pt idx="3">
                  <c:v>-88.986500000000007</c:v>
                </c:pt>
                <c:pt idx="4">
                  <c:v>-87.705100000000002</c:v>
                </c:pt>
                <c:pt idx="5">
                  <c:v>-86.551699999999997</c:v>
                </c:pt>
                <c:pt idx="6">
                  <c:v>-85.444299999999998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2352"/>
        <c:axId val="308613136"/>
      </c:scatterChart>
      <c:valAx>
        <c:axId val="308612352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[g.mm]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3136"/>
        <c:crosses val="autoZero"/>
        <c:crossBetween val="midCat"/>
      </c:valAx>
      <c:valAx>
        <c:axId val="3086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89406237515107"/>
          <c:y val="0.42872433743213229"/>
          <c:w val="0.60827292542189448"/>
          <c:h val="0.13440199317131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du </a:t>
            </a:r>
            <a:r>
              <a:rPr lang="fr-FR" b="1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482524944498"/>
          <c:y val="0.15825064008388198"/>
          <c:w val="0.79234566777418713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linéaire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linear!$B$25:$H$25</c:f>
              <c:numCache>
                <c:formatCode>0.00</c:formatCode>
                <c:ptCount val="7"/>
                <c:pt idx="0">
                  <c:v>0.30404227718999999</c:v>
                </c:pt>
                <c:pt idx="1">
                  <c:v>0.30404227719000004</c:v>
                </c:pt>
                <c:pt idx="2">
                  <c:v>0.30404227719142857</c:v>
                </c:pt>
                <c:pt idx="3">
                  <c:v>0.30404227719125004</c:v>
                </c:pt>
                <c:pt idx="4">
                  <c:v>0.3040422771911111</c:v>
                </c:pt>
                <c:pt idx="5">
                  <c:v>0.30404227719100002</c:v>
                </c:pt>
                <c:pt idx="6">
                  <c:v>0.30404227719090904</c:v>
                </c:pt>
              </c:numCache>
            </c:numRef>
          </c:yVal>
          <c:smooth val="1"/>
        </c:ser>
        <c:ser>
          <c:idx val="3"/>
          <c:order val="1"/>
          <c:tx>
            <c:v>non-linéaire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NL!$B$26:$H$26</c:f>
              <c:numCache>
                <c:formatCode>0.00</c:formatCode>
                <c:ptCount val="7"/>
                <c:pt idx="0">
                  <c:v>0.29211200000000004</c:v>
                </c:pt>
                <c:pt idx="1">
                  <c:v>0.28711833333333336</c:v>
                </c:pt>
                <c:pt idx="2">
                  <c:v>0.28426857142857143</c:v>
                </c:pt>
                <c:pt idx="3">
                  <c:v>0.28605750000000002</c:v>
                </c:pt>
                <c:pt idx="4">
                  <c:v>0.29236111111111113</c:v>
                </c:pt>
                <c:pt idx="5">
                  <c:v>0.30002800000000002</c:v>
                </c:pt>
                <c:pt idx="6">
                  <c:v>0.31004636363636368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3920"/>
        <c:axId val="308614312"/>
      </c:scatterChart>
      <c:valAx>
        <c:axId val="308613920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[g.mm]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4312"/>
        <c:crosses val="autoZero"/>
        <c:crossBetween val="midCat"/>
      </c:valAx>
      <c:valAx>
        <c:axId val="3086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Module [µm/g.mm]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82395480911708"/>
          <c:y val="0.20259104208444437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du </a:t>
            </a:r>
            <a:r>
              <a:rPr lang="fr-FR" b="1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486621253268197"/>
          <c:y val="0.15825064008388198"/>
          <c:w val="0.76922428049095015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linéaire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linear!$B$28:$H$28</c:f>
              <c:numCache>
                <c:formatCode>0.00</c:formatCode>
                <c:ptCount val="7"/>
                <c:pt idx="0">
                  <c:v>-158.5898536503</c:v>
                </c:pt>
                <c:pt idx="1">
                  <c:v>-158.5898536503</c:v>
                </c:pt>
                <c:pt idx="2">
                  <c:v>-158.5898536503</c:v>
                </c:pt>
                <c:pt idx="3">
                  <c:v>-158.5898536503</c:v>
                </c:pt>
                <c:pt idx="4">
                  <c:v>-158.5898536503</c:v>
                </c:pt>
                <c:pt idx="5">
                  <c:v>-158.5898536503</c:v>
                </c:pt>
                <c:pt idx="6">
                  <c:v>-158.5898536503</c:v>
                </c:pt>
              </c:numCache>
            </c:numRef>
          </c:yVal>
          <c:smooth val="1"/>
        </c:ser>
        <c:ser>
          <c:idx val="3"/>
          <c:order val="1"/>
          <c:tx>
            <c:v>non-linéaire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NL!$B$29:$H$29</c:f>
              <c:numCache>
                <c:formatCode>0.00</c:formatCode>
                <c:ptCount val="7"/>
                <c:pt idx="0">
                  <c:v>-160.53909999999999</c:v>
                </c:pt>
                <c:pt idx="1">
                  <c:v>-162.02070000000001</c:v>
                </c:pt>
                <c:pt idx="2">
                  <c:v>-163.62580000000003</c:v>
                </c:pt>
                <c:pt idx="3">
                  <c:v>-165.87139999999999</c:v>
                </c:pt>
                <c:pt idx="4">
                  <c:v>-168.06799999999998</c:v>
                </c:pt>
                <c:pt idx="5">
                  <c:v>-169.68870000000001</c:v>
                </c:pt>
                <c:pt idx="6">
                  <c:v>-171.13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52952"/>
        <c:axId val="556350600"/>
      </c:scatterChart>
      <c:valAx>
        <c:axId val="556352952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[g.mm]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0600"/>
        <c:crosses val="autoZero"/>
        <c:crossBetween val="midCat"/>
      </c:valAx>
      <c:valAx>
        <c:axId val="556350600"/>
        <c:scaling>
          <c:orientation val="minMax"/>
          <c:max val="-14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532242063492065"/>
          <c:y val="0.20812013888888889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du </a:t>
            </a:r>
            <a:r>
              <a:rPr lang="fr-FR" b="1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482524944498"/>
          <c:y val="0.15825064008388198"/>
          <c:w val="0.79234566777418713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Lorenz et Murphy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linear!$B$26:$H$26</c:f>
              <c:numCache>
                <c:formatCode>0.00</c:formatCode>
                <c:ptCount val="7"/>
                <c:pt idx="0">
                  <c:v>0.1291186458976146</c:v>
                </c:pt>
                <c:pt idx="1">
                  <c:v>0.13055036813634341</c:v>
                </c:pt>
                <c:pt idx="2">
                  <c:v>0.13290924670692686</c:v>
                </c:pt>
                <c:pt idx="3">
                  <c:v>0.13525788277239956</c:v>
                </c:pt>
                <c:pt idx="4">
                  <c:v>0.13613557159002407</c:v>
                </c:pt>
                <c:pt idx="5">
                  <c:v>0.13653105727093529</c:v>
                </c:pt>
                <c:pt idx="6">
                  <c:v>0.13650586128037287</c:v>
                </c:pt>
              </c:numCache>
            </c:numRef>
          </c:yVal>
          <c:smooth val="1"/>
        </c:ser>
        <c:ser>
          <c:idx val="3"/>
          <c:order val="1"/>
          <c:tx>
            <c:v>Analytique Améliorée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NL!$B$27:$H$27</c:f>
              <c:numCache>
                <c:formatCode>0.00</c:formatCode>
                <c:ptCount val="7"/>
                <c:pt idx="0">
                  <c:v>0.15689872377718136</c:v>
                </c:pt>
                <c:pt idx="1">
                  <c:v>0.16556472070168513</c:v>
                </c:pt>
                <c:pt idx="2">
                  <c:v>0.17651818200092467</c:v>
                </c:pt>
                <c:pt idx="3">
                  <c:v>0.18758029417162633</c:v>
                </c:pt>
                <c:pt idx="4">
                  <c:v>0.19376152019002377</c:v>
                </c:pt>
                <c:pt idx="5">
                  <c:v>0.21008539203007717</c:v>
                </c:pt>
                <c:pt idx="6">
                  <c:v>0.22801135314073259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50992"/>
        <c:axId val="556348640"/>
      </c:scatterChart>
      <c:valAx>
        <c:axId val="556350992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initial [g.mm]</a:t>
                </a:r>
              </a:p>
            </c:rich>
          </c:tx>
          <c:layout>
            <c:manualLayout>
              <c:xMode val="edge"/>
              <c:yMode val="edge"/>
              <c:x val="0.35385209796752287"/>
              <c:y val="0.8991507990927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48640"/>
        <c:crosses val="autoZero"/>
        <c:crossBetween val="midCat"/>
      </c:valAx>
      <c:valAx>
        <c:axId val="5563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Module [µm/g.mm]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07122520089613"/>
          <c:y val="0.60792430733030012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du </a:t>
            </a:r>
            <a:r>
              <a:rPr lang="fr-FR" b="1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486621253268197"/>
          <c:y val="0.15825064008388198"/>
          <c:w val="0.76922428049095015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Lorenz et Murphy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linear!$B$11:$H$11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linear!$B$29:$H$29</c:f>
              <c:numCache>
                <c:formatCode>0.00</c:formatCode>
                <c:ptCount val="7"/>
                <c:pt idx="0">
                  <c:v>-92.320549811699962</c:v>
                </c:pt>
                <c:pt idx="1">
                  <c:v>-89.822731960700025</c:v>
                </c:pt>
                <c:pt idx="2">
                  <c:v>-87.580466018699994</c:v>
                </c:pt>
                <c:pt idx="3">
                  <c:v>-85.695554615700019</c:v>
                </c:pt>
                <c:pt idx="4">
                  <c:v>-83.999475588700022</c:v>
                </c:pt>
                <c:pt idx="5">
                  <c:v>-82.55568123270001</c:v>
                </c:pt>
                <c:pt idx="6">
                  <c:v>-81.313742482700036</c:v>
                </c:pt>
              </c:numCache>
            </c:numRef>
          </c:yVal>
          <c:smooth val="1"/>
        </c:ser>
        <c:ser>
          <c:idx val="3"/>
          <c:order val="1"/>
          <c:tx>
            <c:v>Analytique améliorée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NL!$B$12:$H$12</c:f>
              <c:numCache>
                <c:formatCode>0.00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</c:numCache>
            </c:numRef>
          </c:xVal>
          <c:yVal>
            <c:numRef>
              <c:f>NL!$B$30:$H$30</c:f>
              <c:numCache>
                <c:formatCode>0.00</c:formatCode>
                <c:ptCount val="7"/>
                <c:pt idx="0">
                  <c:v>-41.960900000000038</c:v>
                </c:pt>
                <c:pt idx="1">
                  <c:v>-37.479300000000016</c:v>
                </c:pt>
                <c:pt idx="2">
                  <c:v>-33.874200000000044</c:v>
                </c:pt>
                <c:pt idx="3">
                  <c:v>-29.62860000000002</c:v>
                </c:pt>
                <c:pt idx="4">
                  <c:v>-27.432000000000016</c:v>
                </c:pt>
                <c:pt idx="5">
                  <c:v>-24.811299999999974</c:v>
                </c:pt>
                <c:pt idx="6">
                  <c:v>-21.37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6680"/>
        <c:axId val="556352168"/>
      </c:scatterChart>
      <c:valAx>
        <c:axId val="556346680"/>
        <c:scaling>
          <c:orientation val="minMax"/>
          <c:max val="2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Balourd initial [g.mm]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2168"/>
        <c:crosses val="autoZero"/>
        <c:crossBetween val="midCat"/>
      </c:valAx>
      <c:valAx>
        <c:axId val="5563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46680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719261248413317"/>
          <c:y val="0.39828541666666667"/>
          <c:w val="0.54601226869762665"/>
          <c:h val="0.13070763888888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Déformation de la fibre neutre (rotor 700mm)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59466058699767"/>
          <c:y val="0.15478349047954842"/>
          <c:w val="0.86256626768838884"/>
          <c:h val="0.68130031236465893"/>
        </c:manualLayout>
      </c:layout>
      <c:scatterChart>
        <c:scatterStyle val="smoothMarker"/>
        <c:varyColors val="0"/>
        <c:ser>
          <c:idx val="0"/>
          <c:order val="0"/>
          <c:tx>
            <c:v>DX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[1]Output_Def_dfn!$A$2:$A$27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2.6499999999999899E-2</c:v>
                </c:pt>
                <c:pt idx="4">
                  <c:v>2.9999999999999898E-2</c:v>
                </c:pt>
                <c:pt idx="5">
                  <c:v>3.3500000000000002E-2</c:v>
                </c:pt>
                <c:pt idx="6">
                  <c:v>9.5000000000000001E-2</c:v>
                </c:pt>
                <c:pt idx="7">
                  <c:v>0.16</c:v>
                </c:pt>
                <c:pt idx="8">
                  <c:v>0.22500000000000001</c:v>
                </c:pt>
                <c:pt idx="9">
                  <c:v>0.28999999999999898</c:v>
                </c:pt>
                <c:pt idx="10">
                  <c:v>0.35499999999999898</c:v>
                </c:pt>
                <c:pt idx="11">
                  <c:v>0.41999999999999899</c:v>
                </c:pt>
                <c:pt idx="12">
                  <c:v>0.48499999999999899</c:v>
                </c:pt>
                <c:pt idx="13">
                  <c:v>0.54249999999999898</c:v>
                </c:pt>
                <c:pt idx="14">
                  <c:v>0.54500000000000004</c:v>
                </c:pt>
                <c:pt idx="15">
                  <c:v>0.54749999999999899</c:v>
                </c:pt>
                <c:pt idx="16">
                  <c:v>0.55000000000000004</c:v>
                </c:pt>
                <c:pt idx="17">
                  <c:v>0.55249999999999899</c:v>
                </c:pt>
                <c:pt idx="18">
                  <c:v>0.55500000000000005</c:v>
                </c:pt>
                <c:pt idx="19">
                  <c:v>0.557499999999999</c:v>
                </c:pt>
                <c:pt idx="20">
                  <c:v>0.59999999999999898</c:v>
                </c:pt>
                <c:pt idx="21">
                  <c:v>0.65</c:v>
                </c:pt>
                <c:pt idx="22">
                  <c:v>0.66</c:v>
                </c:pt>
                <c:pt idx="23">
                  <c:v>0.67400000000000004</c:v>
                </c:pt>
                <c:pt idx="24">
                  <c:v>0.68500000000000005</c:v>
                </c:pt>
                <c:pt idx="25">
                  <c:v>0.69999999999999896</c:v>
                </c:pt>
              </c:numCache>
            </c:numRef>
          </c:xVal>
          <c:yVal>
            <c:numRef>
              <c:f>[1]Output_Def_dfn!$B$2:$B$27</c:f>
              <c:numCache>
                <c:formatCode>General</c:formatCode>
                <c:ptCount val="26"/>
                <c:pt idx="0">
                  <c:v>-8.1656421129222903E-4</c:v>
                </c:pt>
                <c:pt idx="1">
                  <c:v>-7.2958246355869305E-4</c:v>
                </c:pt>
                <c:pt idx="2">
                  <c:v>-4.7387582981238299E-4</c:v>
                </c:pt>
                <c:pt idx="3">
                  <c:v>-2.0908301347889101E-4</c:v>
                </c:pt>
                <c:pt idx="4">
                  <c:v>-1.8640953860889801E-5</c:v>
                </c:pt>
                <c:pt idx="5">
                  <c:v>2.21650391430475E-4</c:v>
                </c:pt>
                <c:pt idx="6">
                  <c:v>6.7488963591083801E-3</c:v>
                </c:pt>
                <c:pt idx="7">
                  <c:v>1.7501953061496801E-2</c:v>
                </c:pt>
                <c:pt idx="8">
                  <c:v>3.1862724672507801E-2</c:v>
                </c:pt>
                <c:pt idx="9">
                  <c:v>4.9139820586742697E-2</c:v>
                </c:pt>
                <c:pt idx="10">
                  <c:v>6.8867753271120602E-2</c:v>
                </c:pt>
                <c:pt idx="11">
                  <c:v>9.0471517368262394E-2</c:v>
                </c:pt>
                <c:pt idx="12">
                  <c:v>0.114833049328724</c:v>
                </c:pt>
                <c:pt idx="13">
                  <c:v>4.5014463479704003E-2</c:v>
                </c:pt>
                <c:pt idx="14">
                  <c:v>3.5903917142986103E-2</c:v>
                </c:pt>
                <c:pt idx="15">
                  <c:v>2.3135741395342999E-2</c:v>
                </c:pt>
                <c:pt idx="16">
                  <c:v>7.1480472716388896E-3</c:v>
                </c:pt>
                <c:pt idx="17">
                  <c:v>-1.18185394102712E-2</c:v>
                </c:pt>
                <c:pt idx="18">
                  <c:v>-3.3889743107264697E-2</c:v>
                </c:pt>
                <c:pt idx="19">
                  <c:v>-5.9380131621961901E-2</c:v>
                </c:pt>
                <c:pt idx="20">
                  <c:v>-0.58762047766014003</c:v>
                </c:pt>
                <c:pt idx="21">
                  <c:v>-1.28692205545531</c:v>
                </c:pt>
                <c:pt idx="22">
                  <c:v>-1.4277115912065299</c:v>
                </c:pt>
                <c:pt idx="23">
                  <c:v>-1.62519546999493</c:v>
                </c:pt>
                <c:pt idx="24">
                  <c:v>-1.78034535513772</c:v>
                </c:pt>
                <c:pt idx="25">
                  <c:v>-1.99185921944527</c:v>
                </c:pt>
              </c:numCache>
            </c:numRef>
          </c:yVal>
          <c:smooth val="1"/>
        </c:ser>
        <c:ser>
          <c:idx val="1"/>
          <c:order val="1"/>
          <c:tx>
            <c:v>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[1]Output_Def_dfn!$A$2:$A$27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2.6499999999999899E-2</c:v>
                </c:pt>
                <c:pt idx="4">
                  <c:v>2.9999999999999898E-2</c:v>
                </c:pt>
                <c:pt idx="5">
                  <c:v>3.3500000000000002E-2</c:v>
                </c:pt>
                <c:pt idx="6">
                  <c:v>9.5000000000000001E-2</c:v>
                </c:pt>
                <c:pt idx="7">
                  <c:v>0.16</c:v>
                </c:pt>
                <c:pt idx="8">
                  <c:v>0.22500000000000001</c:v>
                </c:pt>
                <c:pt idx="9">
                  <c:v>0.28999999999999898</c:v>
                </c:pt>
                <c:pt idx="10">
                  <c:v>0.35499999999999898</c:v>
                </c:pt>
                <c:pt idx="11">
                  <c:v>0.41999999999999899</c:v>
                </c:pt>
                <c:pt idx="12">
                  <c:v>0.48499999999999899</c:v>
                </c:pt>
                <c:pt idx="13">
                  <c:v>0.54249999999999898</c:v>
                </c:pt>
                <c:pt idx="14">
                  <c:v>0.54500000000000004</c:v>
                </c:pt>
                <c:pt idx="15">
                  <c:v>0.54749999999999899</c:v>
                </c:pt>
                <c:pt idx="16">
                  <c:v>0.55000000000000004</c:v>
                </c:pt>
                <c:pt idx="17">
                  <c:v>0.55249999999999899</c:v>
                </c:pt>
                <c:pt idx="18">
                  <c:v>0.55500000000000005</c:v>
                </c:pt>
                <c:pt idx="19">
                  <c:v>0.557499999999999</c:v>
                </c:pt>
                <c:pt idx="20">
                  <c:v>0.59999999999999898</c:v>
                </c:pt>
                <c:pt idx="21">
                  <c:v>0.65</c:v>
                </c:pt>
                <c:pt idx="22">
                  <c:v>0.66</c:v>
                </c:pt>
                <c:pt idx="23">
                  <c:v>0.67400000000000004</c:v>
                </c:pt>
                <c:pt idx="24">
                  <c:v>0.68500000000000005</c:v>
                </c:pt>
                <c:pt idx="25">
                  <c:v>0.69999999999999896</c:v>
                </c:pt>
              </c:numCache>
            </c:numRef>
          </c:xVal>
          <c:yVal>
            <c:numRef>
              <c:f>[1]Output_Def_dfn!$C$2:$C$27</c:f>
              <c:numCache>
                <c:formatCode>General</c:formatCode>
                <c:ptCount val="26"/>
                <c:pt idx="0">
                  <c:v>-7.8526607843399296E-13</c:v>
                </c:pt>
                <c:pt idx="1">
                  <c:v>-6.9508522952779804E-13</c:v>
                </c:pt>
                <c:pt idx="2">
                  <c:v>-4.3078735539372E-13</c:v>
                </c:pt>
                <c:pt idx="3">
                  <c:v>-1.7604113104137201E-13</c:v>
                </c:pt>
                <c:pt idx="4">
                  <c:v>5.4392559111067804E-16</c:v>
                </c:pt>
                <c:pt idx="5">
                  <c:v>2.1029459283847999E-13</c:v>
                </c:pt>
                <c:pt idx="6">
                  <c:v>4.9734079360257403E-12</c:v>
                </c:pt>
                <c:pt idx="7">
                  <c:v>1.03967270497813E-11</c:v>
                </c:pt>
                <c:pt idx="8">
                  <c:v>1.46279100967084E-11</c:v>
                </c:pt>
                <c:pt idx="9">
                  <c:v>1.64334038974994E-11</c:v>
                </c:pt>
                <c:pt idx="10">
                  <c:v>1.5651215319710999E-11</c:v>
                </c:pt>
                <c:pt idx="11">
                  <c:v>1.2352275138676299E-11</c:v>
                </c:pt>
                <c:pt idx="12">
                  <c:v>6.9339171324901099E-12</c:v>
                </c:pt>
                <c:pt idx="13">
                  <c:v>9.5070537099408895E-13</c:v>
                </c:pt>
                <c:pt idx="14">
                  <c:v>6.5746493757325701E-13</c:v>
                </c:pt>
                <c:pt idx="15">
                  <c:v>3.4500614987739199E-13</c:v>
                </c:pt>
                <c:pt idx="16">
                  <c:v>1.2111166695238599E-14</c:v>
                </c:pt>
                <c:pt idx="17">
                  <c:v>-3.4295685136321302E-13</c:v>
                </c:pt>
                <c:pt idx="18">
                  <c:v>-7.2349682260016697E-13</c:v>
                </c:pt>
                <c:pt idx="19">
                  <c:v>-1.1248281004650901E-12</c:v>
                </c:pt>
                <c:pt idx="20">
                  <c:v>-8.1149683930188998E-12</c:v>
                </c:pt>
                <c:pt idx="21">
                  <c:v>-1.676940054455E-11</c:v>
                </c:pt>
                <c:pt idx="22">
                  <c:v>-1.85837284383933E-11</c:v>
                </c:pt>
                <c:pt idx="23">
                  <c:v>-2.1264966726447702E-11</c:v>
                </c:pt>
                <c:pt idx="24">
                  <c:v>-2.34417402913656E-11</c:v>
                </c:pt>
                <c:pt idx="25">
                  <c:v>-2.65084470184319E-11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51384"/>
        <c:axId val="556354128"/>
      </c:scatterChart>
      <c:valAx>
        <c:axId val="5563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coordonnée axiale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4128"/>
        <c:crosses val="autoZero"/>
        <c:crossBetween val="midCat"/>
      </c:valAx>
      <c:valAx>
        <c:axId val="556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Déplacement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35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49575337935306"/>
          <c:y val="0.39958228702454424"/>
          <c:w val="0.2010083525082153"/>
          <c:h val="7.042301653699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596642</xdr:colOff>
      <xdr:row>1</xdr:row>
      <xdr:rowOff>39401</xdr:rowOff>
    </xdr:from>
    <xdr:to>
      <xdr:col>7</xdr:col>
      <xdr:colOff>302642</xdr:colOff>
      <xdr:row>16</xdr:row>
      <xdr:rowOff>61901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2</xdr:row>
      <xdr:rowOff>19050</xdr:rowOff>
    </xdr:from>
    <xdr:to>
      <xdr:col>7</xdr:col>
      <xdr:colOff>458474</xdr:colOff>
      <xdr:row>17</xdr:row>
      <xdr:rowOff>41550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752474</xdr:colOff>
      <xdr:row>17</xdr:row>
      <xdr:rowOff>95250</xdr:rowOff>
    </xdr:from>
    <xdr:to>
      <xdr:col>7</xdr:col>
      <xdr:colOff>458474</xdr:colOff>
      <xdr:row>32</xdr:row>
      <xdr:rowOff>117750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1</xdr:row>
      <xdr:rowOff>104775</xdr:rowOff>
    </xdr:from>
    <xdr:to>
      <xdr:col>14</xdr:col>
      <xdr:colOff>506099</xdr:colOff>
      <xdr:row>16</xdr:row>
      <xdr:rowOff>127275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17</xdr:row>
      <xdr:rowOff>152400</xdr:rowOff>
    </xdr:from>
    <xdr:to>
      <xdr:col>14</xdr:col>
      <xdr:colOff>477524</xdr:colOff>
      <xdr:row>32</xdr:row>
      <xdr:rowOff>174900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15</xdr:row>
      <xdr:rowOff>85725</xdr:rowOff>
    </xdr:from>
    <xdr:to>
      <xdr:col>8</xdr:col>
      <xdr:colOff>648974</xdr:colOff>
      <xdr:row>30</xdr:row>
      <xdr:rowOff>108225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276224</xdr:colOff>
      <xdr:row>18</xdr:row>
      <xdr:rowOff>66675</xdr:rowOff>
    </xdr:from>
    <xdr:to>
      <xdr:col>15</xdr:col>
      <xdr:colOff>496574</xdr:colOff>
      <xdr:row>33</xdr:row>
      <xdr:rowOff>89175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47625</xdr:rowOff>
    </xdr:from>
    <xdr:to>
      <xdr:col>18</xdr:col>
      <xdr:colOff>400050</xdr:colOff>
      <xdr:row>27</xdr:row>
      <xdr:rowOff>42864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ormation_thermique/Calcul_C_Rotor700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DeltaT"/>
      <sheetName val="Output_Def_dfn"/>
    </sheetNames>
    <sheetDataSet>
      <sheetData sheetId="0"/>
      <sheetData sheetId="1">
        <row r="2">
          <cell r="A2">
            <v>0</v>
          </cell>
          <cell r="B2">
            <v>-8.1656421129222903E-4</v>
          </cell>
          <cell r="C2">
            <v>-7.8526607843399296E-13</v>
          </cell>
        </row>
        <row r="3">
          <cell r="A3">
            <v>0.01</v>
          </cell>
          <cell r="B3">
            <v>-7.2958246355869305E-4</v>
          </cell>
          <cell r="C3">
            <v>-6.9508522952779804E-13</v>
          </cell>
        </row>
        <row r="4">
          <cell r="A4">
            <v>0.02</v>
          </cell>
          <cell r="B4">
            <v>-4.7387582981238299E-4</v>
          </cell>
          <cell r="C4">
            <v>-4.3078735539372E-13</v>
          </cell>
        </row>
        <row r="5">
          <cell r="A5">
            <v>2.6499999999999899E-2</v>
          </cell>
          <cell r="B5">
            <v>-2.0908301347889101E-4</v>
          </cell>
          <cell r="C5">
            <v>-1.7604113104137201E-13</v>
          </cell>
        </row>
        <row r="6">
          <cell r="A6">
            <v>2.9999999999999898E-2</v>
          </cell>
          <cell r="B6">
            <v>-1.8640953860889801E-5</v>
          </cell>
          <cell r="C6">
            <v>5.4392559111067804E-16</v>
          </cell>
        </row>
        <row r="7">
          <cell r="A7">
            <v>3.3500000000000002E-2</v>
          </cell>
          <cell r="B7">
            <v>2.21650391430475E-4</v>
          </cell>
          <cell r="C7">
            <v>2.1029459283847999E-13</v>
          </cell>
        </row>
        <row r="8">
          <cell r="A8">
            <v>9.5000000000000001E-2</v>
          </cell>
          <cell r="B8">
            <v>6.7488963591083801E-3</v>
          </cell>
          <cell r="C8">
            <v>4.9734079360257403E-12</v>
          </cell>
        </row>
        <row r="9">
          <cell r="A9">
            <v>0.16</v>
          </cell>
          <cell r="B9">
            <v>1.7501953061496801E-2</v>
          </cell>
          <cell r="C9">
            <v>1.03967270497813E-11</v>
          </cell>
        </row>
        <row r="10">
          <cell r="A10">
            <v>0.22500000000000001</v>
          </cell>
          <cell r="B10">
            <v>3.1862724672507801E-2</v>
          </cell>
          <cell r="C10">
            <v>1.46279100967084E-11</v>
          </cell>
        </row>
        <row r="11">
          <cell r="A11">
            <v>0.28999999999999898</v>
          </cell>
          <cell r="B11">
            <v>4.9139820586742697E-2</v>
          </cell>
          <cell r="C11">
            <v>1.64334038974994E-11</v>
          </cell>
        </row>
        <row r="12">
          <cell r="A12">
            <v>0.35499999999999898</v>
          </cell>
          <cell r="B12">
            <v>6.8867753271120602E-2</v>
          </cell>
          <cell r="C12">
            <v>1.5651215319710999E-11</v>
          </cell>
        </row>
        <row r="13">
          <cell r="A13">
            <v>0.41999999999999899</v>
          </cell>
          <cell r="B13">
            <v>9.0471517368262394E-2</v>
          </cell>
          <cell r="C13">
            <v>1.2352275138676299E-11</v>
          </cell>
        </row>
        <row r="14">
          <cell r="A14">
            <v>0.48499999999999899</v>
          </cell>
          <cell r="B14">
            <v>0.114833049328724</v>
          </cell>
          <cell r="C14">
            <v>6.9339171324901099E-12</v>
          </cell>
        </row>
        <row r="15">
          <cell r="A15">
            <v>0.54249999999999898</v>
          </cell>
          <cell r="B15">
            <v>4.5014463479704003E-2</v>
          </cell>
          <cell r="C15">
            <v>9.5070537099408895E-13</v>
          </cell>
        </row>
        <row r="16">
          <cell r="A16">
            <v>0.54500000000000004</v>
          </cell>
          <cell r="B16">
            <v>3.5903917142986103E-2</v>
          </cell>
          <cell r="C16">
            <v>6.5746493757325701E-13</v>
          </cell>
        </row>
        <row r="17">
          <cell r="A17">
            <v>0.54749999999999899</v>
          </cell>
          <cell r="B17">
            <v>2.3135741395342999E-2</v>
          </cell>
          <cell r="C17">
            <v>3.4500614987739199E-13</v>
          </cell>
        </row>
        <row r="18">
          <cell r="A18">
            <v>0.55000000000000004</v>
          </cell>
          <cell r="B18">
            <v>7.1480472716388896E-3</v>
          </cell>
          <cell r="C18">
            <v>1.2111166695238599E-14</v>
          </cell>
        </row>
        <row r="19">
          <cell r="A19">
            <v>0.55249999999999899</v>
          </cell>
          <cell r="B19">
            <v>-1.18185394102712E-2</v>
          </cell>
          <cell r="C19">
            <v>-3.4295685136321302E-13</v>
          </cell>
        </row>
        <row r="20">
          <cell r="A20">
            <v>0.55500000000000005</v>
          </cell>
          <cell r="B20">
            <v>-3.3889743107264697E-2</v>
          </cell>
          <cell r="C20">
            <v>-7.2349682260016697E-13</v>
          </cell>
        </row>
        <row r="21">
          <cell r="A21">
            <v>0.557499999999999</v>
          </cell>
          <cell r="B21">
            <v>-5.9380131621961901E-2</v>
          </cell>
          <cell r="C21">
            <v>-1.1248281004650901E-12</v>
          </cell>
        </row>
        <row r="22">
          <cell r="A22">
            <v>0.59999999999999898</v>
          </cell>
          <cell r="B22">
            <v>-0.58762047766014003</v>
          </cell>
          <cell r="C22">
            <v>-8.1149683930188998E-12</v>
          </cell>
        </row>
        <row r="23">
          <cell r="A23">
            <v>0.65</v>
          </cell>
          <cell r="B23">
            <v>-1.28692205545531</v>
          </cell>
          <cell r="C23">
            <v>-1.676940054455E-11</v>
          </cell>
        </row>
        <row r="24">
          <cell r="A24">
            <v>0.66</v>
          </cell>
          <cell r="B24">
            <v>-1.4277115912065299</v>
          </cell>
          <cell r="C24">
            <v>-1.85837284383933E-11</v>
          </cell>
        </row>
        <row r="25">
          <cell r="A25">
            <v>0.67400000000000004</v>
          </cell>
          <cell r="B25">
            <v>-1.62519546999493</v>
          </cell>
          <cell r="C25">
            <v>-2.1264966726447702E-11</v>
          </cell>
        </row>
        <row r="26">
          <cell r="A26">
            <v>0.68500000000000005</v>
          </cell>
          <cell r="B26">
            <v>-1.78034535513772</v>
          </cell>
          <cell r="C26">
            <v>-2.34417402913656E-11</v>
          </cell>
        </row>
        <row r="27">
          <cell r="A27">
            <v>0.69999999999999896</v>
          </cell>
          <cell r="B27">
            <v>-1.99185921944527</v>
          </cell>
          <cell r="C27">
            <v>-2.65084470184319E-11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K13" sqref="K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2" sqref="F2:G8"/>
    </sheetView>
  </sheetViews>
  <sheetFormatPr baseColWidth="10" defaultRowHeight="15" x14ac:dyDescent="0.25"/>
  <cols>
    <col min="1" max="1" width="25.140625" bestFit="1" customWidth="1"/>
    <col min="2" max="2" width="17.425781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37</v>
      </c>
      <c r="I1" t="s">
        <v>25</v>
      </c>
    </row>
    <row r="2" spans="1:9" x14ac:dyDescent="0.25">
      <c r="A2">
        <v>7500</v>
      </c>
      <c r="B2">
        <v>15.202113859500001</v>
      </c>
      <c r="C2">
        <v>21.4101463497</v>
      </c>
      <c r="D2">
        <v>16.633702486299999</v>
      </c>
      <c r="E2">
        <v>-101.843971751</v>
      </c>
      <c r="F2">
        <v>3.92575271264</v>
      </c>
      <c r="G2">
        <v>289.08959653800002</v>
      </c>
      <c r="H2">
        <v>100</v>
      </c>
    </row>
    <row r="3" spans="1:9" x14ac:dyDescent="0.25">
      <c r="A3">
        <v>7500</v>
      </c>
      <c r="B3">
        <v>18.2425366314</v>
      </c>
      <c r="C3">
        <v>21.4101463497</v>
      </c>
      <c r="D3">
        <v>19.960442983499998</v>
      </c>
      <c r="E3">
        <v>-101.843971751</v>
      </c>
      <c r="F3" s="1">
        <v>4.7631397459400002</v>
      </c>
      <c r="G3" s="1">
        <v>291.587414389</v>
      </c>
      <c r="H3">
        <v>120</v>
      </c>
    </row>
    <row r="4" spans="1:9" x14ac:dyDescent="0.25">
      <c r="A4">
        <v>7500</v>
      </c>
      <c r="B4">
        <v>21.2829594034</v>
      </c>
      <c r="C4">
        <v>21.4101463497</v>
      </c>
      <c r="D4">
        <v>23.2871834808</v>
      </c>
      <c r="E4">
        <v>-101.843971751</v>
      </c>
      <c r="F4">
        <v>5.6574042039999997</v>
      </c>
      <c r="G4">
        <v>293.82968033100002</v>
      </c>
      <c r="H4">
        <v>140</v>
      </c>
    </row>
    <row r="5" spans="1:9" x14ac:dyDescent="0.25">
      <c r="A5">
        <v>7500</v>
      </c>
      <c r="B5">
        <v>24.323382175300001</v>
      </c>
      <c r="C5">
        <v>21.4101463497</v>
      </c>
      <c r="D5">
        <v>26.613923977999999</v>
      </c>
      <c r="E5">
        <v>-101.843971751</v>
      </c>
      <c r="F5">
        <v>6.5798583497900003</v>
      </c>
      <c r="G5">
        <v>295.71459173400001</v>
      </c>
      <c r="H5">
        <v>160</v>
      </c>
    </row>
    <row r="6" spans="1:9" x14ac:dyDescent="0.25">
      <c r="A6">
        <v>7500</v>
      </c>
      <c r="B6">
        <v>27.363804947199998</v>
      </c>
      <c r="C6">
        <v>21.4101463497</v>
      </c>
      <c r="D6">
        <v>29.9406644753</v>
      </c>
      <c r="E6">
        <v>-101.843971751</v>
      </c>
      <c r="F6">
        <v>7.4503744547300004</v>
      </c>
      <c r="G6">
        <v>297.41067076100001</v>
      </c>
      <c r="H6">
        <v>180</v>
      </c>
    </row>
    <row r="7" spans="1:9" x14ac:dyDescent="0.25">
      <c r="A7">
        <v>7500</v>
      </c>
      <c r="B7">
        <v>30.4042277191</v>
      </c>
      <c r="C7">
        <v>21.4101463497</v>
      </c>
      <c r="D7">
        <v>33.267404972500003</v>
      </c>
      <c r="E7">
        <v>-101.843971751</v>
      </c>
      <c r="F7">
        <v>8.3022427119900009</v>
      </c>
      <c r="G7">
        <v>298.85446511700002</v>
      </c>
      <c r="H7">
        <v>200</v>
      </c>
    </row>
    <row r="8" spans="1:9" x14ac:dyDescent="0.25">
      <c r="A8">
        <v>7500</v>
      </c>
      <c r="B8">
        <v>33.444650490999997</v>
      </c>
      <c r="C8">
        <v>21.4101463497</v>
      </c>
      <c r="D8">
        <v>36.594145469799997</v>
      </c>
      <c r="E8">
        <v>-101.843971751</v>
      </c>
      <c r="F8">
        <v>9.1307816409899996</v>
      </c>
      <c r="G8">
        <v>300.09640386699999</v>
      </c>
      <c r="H8">
        <v>220</v>
      </c>
    </row>
    <row r="11" spans="1:9" x14ac:dyDescent="0.25">
      <c r="A11" s="2" t="s">
        <v>28</v>
      </c>
      <c r="B11" s="3">
        <v>100</v>
      </c>
      <c r="C11" s="3">
        <v>120</v>
      </c>
      <c r="D11" s="3">
        <v>140</v>
      </c>
      <c r="E11" s="3">
        <v>160</v>
      </c>
      <c r="F11" s="3">
        <v>180</v>
      </c>
      <c r="G11" s="3">
        <v>200</v>
      </c>
      <c r="H11" s="3">
        <v>220</v>
      </c>
    </row>
    <row r="12" spans="1:9" x14ac:dyDescent="0.25">
      <c r="A12" t="s">
        <v>2</v>
      </c>
      <c r="B12" s="1">
        <v>-100</v>
      </c>
      <c r="C12" s="1">
        <v>-120</v>
      </c>
      <c r="D12" s="1">
        <v>-140</v>
      </c>
      <c r="E12" s="1">
        <v>-160</v>
      </c>
      <c r="F12" s="1">
        <v>-180</v>
      </c>
      <c r="G12" s="1">
        <v>-200</v>
      </c>
      <c r="H12" s="1">
        <v>-220</v>
      </c>
    </row>
    <row r="13" spans="1:9" x14ac:dyDescent="0.25">
      <c r="A13" t="s">
        <v>3</v>
      </c>
      <c r="B13" s="1">
        <v>1.25648762E-14</v>
      </c>
      <c r="C13" s="1">
        <v>1.25648762E-14</v>
      </c>
      <c r="D13" s="1">
        <v>1.25648762E-14</v>
      </c>
      <c r="E13" s="1">
        <v>1.25648762E-14</v>
      </c>
      <c r="F13" s="1">
        <v>0</v>
      </c>
      <c r="G13" s="1">
        <v>0</v>
      </c>
      <c r="H13" s="1">
        <v>0</v>
      </c>
    </row>
    <row r="14" spans="1:9" x14ac:dyDescent="0.25">
      <c r="B14" s="1"/>
      <c r="C14" s="1"/>
      <c r="D14" s="1"/>
      <c r="E14" s="1"/>
    </row>
    <row r="15" spans="1:9" x14ac:dyDescent="0.25">
      <c r="A15" t="s">
        <v>15</v>
      </c>
      <c r="B15">
        <f>B2*2</f>
        <v>30.404227719000001</v>
      </c>
      <c r="C15">
        <f>B3*2</f>
        <v>36.4850732628</v>
      </c>
      <c r="D15">
        <f>B4*2</f>
        <v>42.565918806799999</v>
      </c>
      <c r="E15">
        <f>B5*2</f>
        <v>48.646764350600002</v>
      </c>
      <c r="F15">
        <f>B6*2</f>
        <v>54.727609894399997</v>
      </c>
      <c r="G15">
        <f>B7*2</f>
        <v>60.808455438199999</v>
      </c>
      <c r="H15">
        <f>B8*2</f>
        <v>66.889300981999995</v>
      </c>
    </row>
    <row r="16" spans="1:9" x14ac:dyDescent="0.25">
      <c r="A16" t="s">
        <v>16</v>
      </c>
      <c r="B16">
        <f>C2</f>
        <v>21.4101463497</v>
      </c>
      <c r="C16">
        <f>C3</f>
        <v>21.4101463497</v>
      </c>
      <c r="D16">
        <f>C4</f>
        <v>21.4101463497</v>
      </c>
      <c r="E16">
        <f>C5</f>
        <v>21.4101463497</v>
      </c>
      <c r="F16">
        <f>C6</f>
        <v>21.4101463497</v>
      </c>
      <c r="G16">
        <f>C6</f>
        <v>21.4101463497</v>
      </c>
      <c r="H16">
        <f>C8</f>
        <v>21.4101463497</v>
      </c>
    </row>
    <row r="17" spans="1:17" x14ac:dyDescent="0.25">
      <c r="A17" t="s">
        <v>1</v>
      </c>
      <c r="B17" s="1">
        <f>B15*COS(B16/180*PI())</f>
        <v>28.30606803120239</v>
      </c>
      <c r="C17" s="1">
        <f t="shared" ref="C17:E17" si="0">C15*COS(C16/180*PI())</f>
        <v>33.967281637442866</v>
      </c>
      <c r="D17" s="1">
        <f t="shared" si="0"/>
        <v>39.628495243869544</v>
      </c>
      <c r="E17" s="1">
        <f t="shared" si="0"/>
        <v>45.289708850110024</v>
      </c>
      <c r="F17" s="1">
        <f t="shared" ref="F17:H17" si="1">F15*COS(F16/180*PI())</f>
        <v>50.950922456350497</v>
      </c>
      <c r="G17" s="1">
        <f t="shared" si="1"/>
        <v>56.612136062590977</v>
      </c>
      <c r="H17" s="1">
        <f t="shared" si="1"/>
        <v>62.27334966883145</v>
      </c>
      <c r="P17" s="1"/>
      <c r="Q17" s="1"/>
    </row>
    <row r="18" spans="1:17" x14ac:dyDescent="0.25">
      <c r="A18" t="s">
        <v>0</v>
      </c>
      <c r="B18" s="1">
        <f>B15*SIN(B16/180*PI())</f>
        <v>11.098809656974483</v>
      </c>
      <c r="C18" s="1">
        <f>C15*SIN(C16/180*PI())</f>
        <v>13.318571588369378</v>
      </c>
      <c r="D18" s="1">
        <f>D15*SIN(D16/180*PI())</f>
        <v>15.538333519837282</v>
      </c>
      <c r="E18" s="1">
        <f>E15*SIN(E16/180*PI())</f>
        <v>17.75809545123218</v>
      </c>
      <c r="F18" s="1">
        <f>F15*SIN(F16/180*PI())</f>
        <v>19.977857382627075</v>
      </c>
      <c r="G18" s="1">
        <f t="shared" ref="G18:H18" si="2">G15*SIN(G16/180*PI())</f>
        <v>22.197619314021971</v>
      </c>
      <c r="H18" s="1">
        <f t="shared" si="2"/>
        <v>24.417381245416866</v>
      </c>
    </row>
    <row r="19" spans="1:17" x14ac:dyDescent="0.25">
      <c r="B19" s="1"/>
      <c r="C19" s="1"/>
      <c r="D19" s="1"/>
      <c r="E19" s="1"/>
      <c r="F19" s="1"/>
      <c r="G19" s="1"/>
      <c r="H19" s="1"/>
    </row>
    <row r="20" spans="1:17" x14ac:dyDescent="0.25">
      <c r="A20" t="s">
        <v>13</v>
      </c>
      <c r="B20" s="1">
        <f>F2</f>
        <v>3.92575271264</v>
      </c>
      <c r="C20" s="1">
        <f>F3</f>
        <v>4.7631397459400002</v>
      </c>
      <c r="D20" s="1">
        <f>F4</f>
        <v>5.6574042039999997</v>
      </c>
      <c r="E20" s="1">
        <f>F5</f>
        <v>6.5798583497900003</v>
      </c>
      <c r="F20" s="1">
        <f>F6</f>
        <v>7.4503744547300004</v>
      </c>
      <c r="G20" s="1">
        <f>F7</f>
        <v>8.3022427119900009</v>
      </c>
      <c r="H20" s="1">
        <f>F8</f>
        <v>9.1307816409899996</v>
      </c>
      <c r="O20" s="1"/>
      <c r="P20" s="1"/>
    </row>
    <row r="21" spans="1:17" x14ac:dyDescent="0.25">
      <c r="A21" t="s">
        <v>14</v>
      </c>
      <c r="B21" s="1">
        <f>G2</f>
        <v>289.08959653800002</v>
      </c>
      <c r="C21" s="1">
        <f>G3</f>
        <v>291.587414389</v>
      </c>
      <c r="D21" s="1">
        <f>G4</f>
        <v>293.82968033100002</v>
      </c>
      <c r="E21" s="1">
        <f>G5</f>
        <v>295.71459173400001</v>
      </c>
      <c r="F21" s="1">
        <f>G6</f>
        <v>297.41067076100001</v>
      </c>
      <c r="G21" s="1">
        <f>G7</f>
        <v>298.85446511700002</v>
      </c>
      <c r="H21" s="1">
        <f>G8</f>
        <v>300.09640386699999</v>
      </c>
    </row>
    <row r="22" spans="1:17" x14ac:dyDescent="0.25">
      <c r="A22" t="s">
        <v>4</v>
      </c>
      <c r="B22" s="1">
        <f>B20*COS(B21/180*PI())</f>
        <v>1.2839029574980481</v>
      </c>
      <c r="C22" s="1">
        <f t="shared" ref="C22:E22" si="3">C20*COS(C21/180*PI())</f>
        <v>1.7524558460722344</v>
      </c>
      <c r="D22" s="1">
        <f t="shared" si="3"/>
        <v>2.2856999722596352</v>
      </c>
      <c r="E22" s="1">
        <f t="shared" si="3"/>
        <v>2.8549252067059387</v>
      </c>
      <c r="F22" s="1">
        <f t="shared" ref="F22:H22" si="4">F20*COS(F21/180*PI())</f>
        <v>3.4298925556900999</v>
      </c>
      <c r="G22" s="1">
        <f t="shared" si="4"/>
        <v>4.0065500001691241</v>
      </c>
      <c r="H22" s="1">
        <f t="shared" si="4"/>
        <v>4.5786892149779703</v>
      </c>
    </row>
    <row r="23" spans="1:17" x14ac:dyDescent="0.25">
      <c r="A23" t="s">
        <v>5</v>
      </c>
      <c r="B23" s="1">
        <f>B20*SIN(B21/180*PI())</f>
        <v>-3.7098689406134127</v>
      </c>
      <c r="C23" s="1">
        <f>C20*SIN(C21/180*PI())</f>
        <v>-4.4290403866888166</v>
      </c>
      <c r="D23" s="1">
        <f>D20*SIN(D21/180*PI())</f>
        <v>-5.1751133286382407</v>
      </c>
      <c r="E23" s="1">
        <f>E20*SIN(E21/180*PI())</f>
        <v>-5.9282322801503184</v>
      </c>
      <c r="F23" s="1">
        <f>F20*SIN(F21/180*PI())</f>
        <v>-6.6139183977514406</v>
      </c>
      <c r="G23" s="1">
        <f t="shared" ref="G23:H23" si="5">G20*SIN(G21/180*PI())</f>
        <v>-7.2715054249402762</v>
      </c>
      <c r="H23" s="1">
        <f t="shared" si="5"/>
        <v>-7.8997961016778433</v>
      </c>
    </row>
    <row r="25" spans="1:17" x14ac:dyDescent="0.25">
      <c r="A25" t="s">
        <v>6</v>
      </c>
      <c r="B25" s="1">
        <f xml:space="preserve"> SQRT( (B17^2+B18^2)/(B12^2+B13^2) )</f>
        <v>0.30404227718999999</v>
      </c>
      <c r="C25" s="1">
        <f xml:space="preserve"> SQRT( (C17^2+C18^2)/(C12^2+C13^2) )</f>
        <v>0.30404227719000004</v>
      </c>
      <c r="D25" s="1">
        <f xml:space="preserve"> SQRT( (D17^2+D18^2)/(D12^2+D13^2) )</f>
        <v>0.30404227719142857</v>
      </c>
      <c r="E25" s="1">
        <f xml:space="preserve"> SQRT( (E17^2+E18^2)/(E12^2+E13^2) )</f>
        <v>0.30404227719125004</v>
      </c>
      <c r="F25" s="1">
        <f xml:space="preserve"> SQRT( (F17^2+F18^2)/(F12^2+F13^2) )</f>
        <v>0.3040422771911111</v>
      </c>
      <c r="G25" s="1">
        <f t="shared" ref="G25:H25" si="6" xml:space="preserve"> SQRT( (G17^2+G18^2)/(G12^2+G13^2) )</f>
        <v>0.30404227719100002</v>
      </c>
      <c r="H25" s="1">
        <f t="shared" si="6"/>
        <v>0.30404227719090904</v>
      </c>
    </row>
    <row r="26" spans="1:17" x14ac:dyDescent="0.25">
      <c r="A26" t="s">
        <v>7</v>
      </c>
      <c r="B26" s="1">
        <f xml:space="preserve"> SQRT( (B22^2+B23^2)/(B17^2+B18^2) )</f>
        <v>0.1291186458976146</v>
      </c>
      <c r="C26" s="1">
        <f t="shared" ref="C26:E26" si="7" xml:space="preserve"> SQRT( (C22^2+C23^2)/(C17^2+C18^2) )</f>
        <v>0.13055036813634341</v>
      </c>
      <c r="D26" s="1">
        <f t="shared" si="7"/>
        <v>0.13290924670692686</v>
      </c>
      <c r="E26" s="1">
        <f t="shared" si="7"/>
        <v>0.13525788277239956</v>
      </c>
      <c r="F26" s="1">
        <f t="shared" ref="F26:H26" si="8" xml:space="preserve"> SQRT( (F22^2+F23^2)/(F17^2+F18^2) )</f>
        <v>0.13613557159002407</v>
      </c>
      <c r="G26" s="1">
        <f t="shared" si="8"/>
        <v>0.13653105727093529</v>
      </c>
      <c r="H26" s="1">
        <f t="shared" si="8"/>
        <v>0.13650586128037287</v>
      </c>
    </row>
    <row r="27" spans="1:17" x14ac:dyDescent="0.25">
      <c r="A27" t="s">
        <v>8</v>
      </c>
      <c r="B27" s="5">
        <v>11.668799999999999</v>
      </c>
      <c r="C27" s="5">
        <v>11.668799999999999</v>
      </c>
      <c r="D27" s="5">
        <v>11.668799999999999</v>
      </c>
      <c r="E27" s="5">
        <v>11.668799999999999</v>
      </c>
      <c r="F27" s="5">
        <v>11.668799999999999</v>
      </c>
      <c r="G27" s="5">
        <v>12.668799999999999</v>
      </c>
      <c r="H27" s="5">
        <v>13.668799999999999</v>
      </c>
    </row>
    <row r="28" spans="1:17" x14ac:dyDescent="0.25">
      <c r="A28" t="s">
        <v>9</v>
      </c>
      <c r="B28" s="1">
        <f xml:space="preserve"> - ATAN2((B17*B12+B18*B13), (B17*B13-B18*B12) ) * 180/PI()</f>
        <v>-158.5898536503</v>
      </c>
      <c r="C28" s="1">
        <f t="shared" ref="C28:E28" si="9" xml:space="preserve"> - ATAN2((C17*C12+C18*C13), (C17*C13-C18*C12) ) * 180/PI()</f>
        <v>-158.5898536503</v>
      </c>
      <c r="D28" s="1">
        <f t="shared" si="9"/>
        <v>-158.5898536503</v>
      </c>
      <c r="E28" s="1">
        <f t="shared" si="9"/>
        <v>-158.5898536503</v>
      </c>
      <c r="F28" s="1">
        <f t="shared" ref="F28:H28" si="10" xml:space="preserve"> - ATAN2((F17*F12+F18*F13), (F17*F13-F18*F12) ) * 180/PI()</f>
        <v>-158.5898536503</v>
      </c>
      <c r="G28" s="1">
        <f t="shared" si="10"/>
        <v>-158.5898536503</v>
      </c>
      <c r="H28" s="1">
        <f t="shared" si="10"/>
        <v>-158.5898536503</v>
      </c>
    </row>
    <row r="29" spans="1:17" x14ac:dyDescent="0.25">
      <c r="A29" t="s">
        <v>10</v>
      </c>
      <c r="B29" s="1">
        <f>-  ATAN2((B22*B17+B23*B18), (B22*B18-B23*B17) ) * 180/PI()</f>
        <v>-92.320549811699962</v>
      </c>
      <c r="C29" s="1">
        <f t="shared" ref="C29:E29" si="11">-  ATAN2((C22*C17+C23*C18), (C22*C18-C23*C17) ) * 180/PI()</f>
        <v>-89.822731960700025</v>
      </c>
      <c r="D29" s="1">
        <f t="shared" si="11"/>
        <v>-87.580466018699994</v>
      </c>
      <c r="E29" s="1">
        <f t="shared" si="11"/>
        <v>-85.695554615700019</v>
      </c>
      <c r="F29" s="1">
        <f t="shared" ref="F29:H29" si="12">-  ATAN2((F22*F17+F23*F18), (F22*F18-F23*F17) ) * 180/PI()</f>
        <v>-83.999475588700022</v>
      </c>
      <c r="G29" s="1">
        <f t="shared" si="12"/>
        <v>-82.55568123270001</v>
      </c>
      <c r="H29" s="1">
        <f t="shared" si="12"/>
        <v>-81.313742482700036</v>
      </c>
    </row>
    <row r="30" spans="1:17" x14ac:dyDescent="0.25">
      <c r="A30" t="s">
        <v>11</v>
      </c>
      <c r="B30" s="1">
        <v>180</v>
      </c>
      <c r="C30" s="1">
        <v>180</v>
      </c>
      <c r="D30" s="1">
        <v>180</v>
      </c>
      <c r="E30" s="1">
        <v>180</v>
      </c>
      <c r="F30" s="1">
        <v>181</v>
      </c>
      <c r="G30" s="1">
        <v>182</v>
      </c>
      <c r="H30" s="1">
        <v>183</v>
      </c>
    </row>
    <row r="31" spans="1:17" x14ac:dyDescent="0.25">
      <c r="A31" t="s">
        <v>12</v>
      </c>
      <c r="B31" s="4">
        <f>B25*B26*B27*COS((B28+B29+B30)/180*PI())</f>
        <v>0.14981606830453209</v>
      </c>
      <c r="C31" s="4">
        <f t="shared" ref="C31:E31" si="13">C25*C26*C27*COS((C28+C29+C30)/180*PI())</f>
        <v>0.17040880647206408</v>
      </c>
      <c r="D31" s="4">
        <f t="shared" si="13"/>
        <v>0.19050982740216599</v>
      </c>
      <c r="E31" s="4">
        <f t="shared" si="13"/>
        <v>0.20820969532506403</v>
      </c>
      <c r="F31" s="4">
        <f t="shared" ref="F31:H31" si="14">F25*F26*F27*COS((F28+F29+F30)/180*PI())</f>
        <v>0.22979750048052408</v>
      </c>
      <c r="G31" s="4">
        <f t="shared" si="14"/>
        <v>0.26971122659105518</v>
      </c>
      <c r="H31" s="4">
        <f t="shared" si="14"/>
        <v>0.30977586924012895</v>
      </c>
    </row>
    <row r="34" spans="1:6" x14ac:dyDescent="0.25">
      <c r="A34" t="s">
        <v>26</v>
      </c>
      <c r="B34" s="1">
        <f>B28+180</f>
        <v>21.4101463497</v>
      </c>
      <c r="C34" s="1">
        <f t="shared" ref="C34:E34" si="15">C28+180</f>
        <v>21.4101463497</v>
      </c>
      <c r="D34" s="1">
        <f t="shared" si="15"/>
        <v>21.4101463497</v>
      </c>
      <c r="E34" s="1">
        <f t="shared" si="15"/>
        <v>21.4101463497</v>
      </c>
      <c r="F34" s="1">
        <f t="shared" ref="F34" si="16">F28+180</f>
        <v>21.4101463497</v>
      </c>
    </row>
    <row r="35" spans="1:6" x14ac:dyDescent="0.25">
      <c r="A35" t="s">
        <v>27</v>
      </c>
      <c r="B35" s="1">
        <f>B29+B16</f>
        <v>-70.910403461999962</v>
      </c>
      <c r="C35" s="1">
        <f t="shared" ref="C35:E35" si="17">C29+C16</f>
        <v>-68.412585611000026</v>
      </c>
      <c r="D35" s="1">
        <f t="shared" si="17"/>
        <v>-66.170319668999994</v>
      </c>
      <c r="E35" s="1">
        <f t="shared" si="17"/>
        <v>-64.285408266000019</v>
      </c>
      <c r="F35" s="1">
        <f t="shared" ref="F35" si="18">F29+F16</f>
        <v>-62.589329239000023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7" workbookViewId="0">
      <selection activeCell="D18" sqref="D18"/>
    </sheetView>
  </sheetViews>
  <sheetFormatPr baseColWidth="10" defaultRowHeight="15" x14ac:dyDescent="0.25"/>
  <cols>
    <col min="1" max="1" width="25.140625" bestFit="1" customWidth="1"/>
    <col min="2" max="2" width="17.425781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>
        <v>7500</v>
      </c>
      <c r="B2">
        <v>14.605600000000001</v>
      </c>
      <c r="C2">
        <v>19.460899999999999</v>
      </c>
      <c r="D2">
        <v>17.0808</v>
      </c>
      <c r="E2">
        <v>-96.007499999999993</v>
      </c>
      <c r="F2">
        <v>4.5831999999999997</v>
      </c>
      <c r="G2">
        <v>337.5</v>
      </c>
      <c r="H2">
        <v>100</v>
      </c>
      <c r="I2">
        <v>180</v>
      </c>
    </row>
    <row r="3" spans="1:9" x14ac:dyDescent="0.25">
      <c r="A3">
        <v>7500</v>
      </c>
      <c r="B3">
        <v>17.2271</v>
      </c>
      <c r="C3">
        <v>17.979299999999999</v>
      </c>
      <c r="D3">
        <v>20.509899999999998</v>
      </c>
      <c r="E3">
        <v>-93.405799999999999</v>
      </c>
      <c r="F3">
        <v>5.7043999999999997</v>
      </c>
      <c r="G3">
        <v>340.5</v>
      </c>
      <c r="H3">
        <v>120</v>
      </c>
      <c r="I3">
        <v>180</v>
      </c>
    </row>
    <row r="4" spans="1:9" x14ac:dyDescent="0.25">
      <c r="A4">
        <v>7500</v>
      </c>
      <c r="B4">
        <v>19.898800000000001</v>
      </c>
      <c r="C4">
        <v>16.374199999999998</v>
      </c>
      <c r="D4">
        <v>24.1433</v>
      </c>
      <c r="E4">
        <v>-91.001900000000006</v>
      </c>
      <c r="F4">
        <v>7.0250000000000004</v>
      </c>
      <c r="G4">
        <v>342.5</v>
      </c>
      <c r="H4">
        <v>140</v>
      </c>
      <c r="I4">
        <v>180</v>
      </c>
    </row>
    <row r="5" spans="1:9" x14ac:dyDescent="0.25">
      <c r="A5">
        <v>7500</v>
      </c>
      <c r="B5">
        <v>22.884599999999999</v>
      </c>
      <c r="C5">
        <v>14.1286</v>
      </c>
      <c r="D5">
        <v>27.382200000000001</v>
      </c>
      <c r="E5">
        <v>-88.986500000000007</v>
      </c>
      <c r="F5">
        <v>8.3880999999999997</v>
      </c>
      <c r="G5">
        <v>344.5</v>
      </c>
      <c r="H5">
        <v>160</v>
      </c>
      <c r="I5">
        <v>180</v>
      </c>
    </row>
    <row r="6" spans="1:9" x14ac:dyDescent="0.25">
      <c r="A6">
        <v>7500</v>
      </c>
      <c r="B6">
        <v>26.3125</v>
      </c>
      <c r="C6">
        <v>11.932</v>
      </c>
      <c r="D6">
        <v>30.3231</v>
      </c>
      <c r="E6">
        <v>-87.705100000000002</v>
      </c>
      <c r="F6">
        <v>9.8355999999999995</v>
      </c>
      <c r="G6">
        <v>344.5</v>
      </c>
      <c r="H6">
        <v>180</v>
      </c>
      <c r="I6">
        <v>180</v>
      </c>
    </row>
    <row r="7" spans="1:9" x14ac:dyDescent="0.25">
      <c r="A7">
        <v>7500</v>
      </c>
      <c r="B7">
        <v>30.002800000000001</v>
      </c>
      <c r="C7">
        <v>10.311299999999999</v>
      </c>
      <c r="D7">
        <v>32.863799999999998</v>
      </c>
      <c r="E7">
        <v>-86.551699999999997</v>
      </c>
      <c r="F7">
        <v>12.606299999999999</v>
      </c>
      <c r="G7">
        <v>345.5</v>
      </c>
      <c r="H7">
        <v>200</v>
      </c>
      <c r="I7">
        <v>180</v>
      </c>
    </row>
    <row r="8" spans="1:9" x14ac:dyDescent="0.25">
      <c r="A8">
        <v>7500</v>
      </c>
      <c r="B8">
        <v>34.1051</v>
      </c>
      <c r="C8">
        <v>8.8699999999999992</v>
      </c>
      <c r="D8">
        <v>35.755200000000002</v>
      </c>
      <c r="E8">
        <v>-85.444299999999998</v>
      </c>
      <c r="F8">
        <v>15.5527</v>
      </c>
      <c r="G8">
        <v>347.5</v>
      </c>
      <c r="H8">
        <v>220</v>
      </c>
      <c r="I8">
        <v>180</v>
      </c>
    </row>
    <row r="12" spans="1:9" x14ac:dyDescent="0.25">
      <c r="A12" s="2" t="s">
        <v>28</v>
      </c>
      <c r="B12" s="3">
        <v>100</v>
      </c>
      <c r="C12" s="3">
        <v>120</v>
      </c>
      <c r="D12" s="3">
        <v>140</v>
      </c>
      <c r="E12" s="3">
        <v>160</v>
      </c>
      <c r="F12" s="3">
        <v>180</v>
      </c>
      <c r="G12" s="3">
        <v>200</v>
      </c>
      <c r="H12" s="3">
        <v>220</v>
      </c>
    </row>
    <row r="13" spans="1:9" x14ac:dyDescent="0.25">
      <c r="A13" t="s">
        <v>2</v>
      </c>
      <c r="B13">
        <v>-100</v>
      </c>
      <c r="C13">
        <v>-120</v>
      </c>
      <c r="D13">
        <v>-140</v>
      </c>
      <c r="E13" s="1">
        <v>-160</v>
      </c>
      <c r="F13" s="1">
        <v>-180</v>
      </c>
      <c r="G13" s="1">
        <v>-200</v>
      </c>
      <c r="H13" s="1">
        <v>-220</v>
      </c>
    </row>
    <row r="14" spans="1:9" x14ac:dyDescent="0.25">
      <c r="A14" t="s">
        <v>3</v>
      </c>
      <c r="B14">
        <v>0</v>
      </c>
      <c r="C14">
        <v>0</v>
      </c>
      <c r="D14">
        <v>0</v>
      </c>
      <c r="E14" s="1">
        <v>1.25648762E-14</v>
      </c>
      <c r="F14" s="1">
        <v>1.25648762E-14</v>
      </c>
      <c r="G14" s="1">
        <v>1.25648762E-14</v>
      </c>
      <c r="H14" s="1">
        <v>1.25648762E-14</v>
      </c>
    </row>
    <row r="15" spans="1:9" x14ac:dyDescent="0.25">
      <c r="E15" s="1"/>
      <c r="F15" s="1"/>
      <c r="G15" s="1"/>
      <c r="H15" s="1"/>
    </row>
    <row r="16" spans="1:9" x14ac:dyDescent="0.25">
      <c r="A16" t="s">
        <v>15</v>
      </c>
      <c r="B16">
        <f>B2*2</f>
        <v>29.211200000000002</v>
      </c>
      <c r="C16">
        <f>B3*2</f>
        <v>34.4542</v>
      </c>
      <c r="D16">
        <f>B4*2</f>
        <v>39.797600000000003</v>
      </c>
      <c r="E16">
        <f>B5*2</f>
        <v>45.769199999999998</v>
      </c>
      <c r="F16">
        <f>B6*2</f>
        <v>52.625</v>
      </c>
      <c r="G16">
        <f>B7*2</f>
        <v>60.005600000000001</v>
      </c>
      <c r="H16">
        <f>B8*2</f>
        <v>68.2102</v>
      </c>
    </row>
    <row r="17" spans="1:8" x14ac:dyDescent="0.25">
      <c r="A17" t="s">
        <v>16</v>
      </c>
      <c r="B17">
        <f>C2</f>
        <v>19.460899999999999</v>
      </c>
      <c r="C17">
        <f>C3</f>
        <v>17.979299999999999</v>
      </c>
      <c r="D17">
        <f>C4</f>
        <v>16.374199999999998</v>
      </c>
      <c r="E17">
        <f>C5</f>
        <v>14.1286</v>
      </c>
      <c r="F17">
        <f>C6</f>
        <v>11.932</v>
      </c>
      <c r="G17">
        <f>C7</f>
        <v>10.311299999999999</v>
      </c>
      <c r="H17">
        <f>C8</f>
        <v>8.8699999999999992</v>
      </c>
    </row>
    <row r="18" spans="1:8" x14ac:dyDescent="0.25">
      <c r="A18" t="s">
        <v>1</v>
      </c>
      <c r="B18" s="1">
        <f>B16*COS(B17/180*PI())</f>
        <v>27.542336957250356</v>
      </c>
      <c r="C18" s="1">
        <f>C16*COS(C17/180*PI())</f>
        <v>32.771735842795223</v>
      </c>
      <c r="D18" s="1">
        <f>D16*COS(D17/180*PI())</f>
        <v>38.183449707092223</v>
      </c>
      <c r="E18" s="1">
        <f>E16*COS(E17/180*PI())</f>
        <v>44.384694999457793</v>
      </c>
      <c r="F18" s="1">
        <f t="shared" ref="F18:H18" si="0">F16*COS(F17/180*PI())</f>
        <v>51.487966691802832</v>
      </c>
      <c r="G18" s="1">
        <f t="shared" si="0"/>
        <v>59.036494860528414</v>
      </c>
      <c r="H18" s="1">
        <f t="shared" si="0"/>
        <v>67.394456245298386</v>
      </c>
    </row>
    <row r="19" spans="1:8" x14ac:dyDescent="0.25">
      <c r="A19" t="s">
        <v>0</v>
      </c>
      <c r="B19" s="1">
        <f t="shared" ref="B19:H19" si="1">B16*SIN(B17/180*PI())</f>
        <v>9.7321056495129223</v>
      </c>
      <c r="C19" s="1">
        <f t="shared" si="1"/>
        <v>10.635094145801011</v>
      </c>
      <c r="D19" s="1">
        <f t="shared" si="1"/>
        <v>11.219319686414108</v>
      </c>
      <c r="E19" s="1">
        <f t="shared" si="1"/>
        <v>11.172220837644881</v>
      </c>
      <c r="F19" s="1">
        <f t="shared" si="1"/>
        <v>10.880253257337452</v>
      </c>
      <c r="G19" s="1">
        <f t="shared" si="1"/>
        <v>10.740777715919931</v>
      </c>
      <c r="H19" s="1">
        <f t="shared" si="1"/>
        <v>10.517540180125858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>
        <v>4.5831999999999997</v>
      </c>
      <c r="C21">
        <v>5.7043999999999997</v>
      </c>
      <c r="D21">
        <v>7.0250000000000004</v>
      </c>
      <c r="E21">
        <v>8.5853999999999999</v>
      </c>
      <c r="F21" s="1">
        <v>10.1967</v>
      </c>
      <c r="G21">
        <v>12.606299999999999</v>
      </c>
      <c r="H21" s="1">
        <f>F8</f>
        <v>15.5527</v>
      </c>
    </row>
    <row r="22" spans="1:8" x14ac:dyDescent="0.25">
      <c r="A22" t="s">
        <v>14</v>
      </c>
      <c r="B22" s="1">
        <f>G2</f>
        <v>337.5</v>
      </c>
      <c r="C22" s="1">
        <f>G3</f>
        <v>340.5</v>
      </c>
      <c r="D22" s="1">
        <f>G4</f>
        <v>342.5</v>
      </c>
      <c r="E22" s="1">
        <f>G5</f>
        <v>344.5</v>
      </c>
      <c r="F22" s="1">
        <f>G6</f>
        <v>344.5</v>
      </c>
      <c r="G22" s="1">
        <f>G7</f>
        <v>345.5</v>
      </c>
      <c r="H22" s="1">
        <f>G8</f>
        <v>347.5</v>
      </c>
    </row>
    <row r="23" spans="1:8" x14ac:dyDescent="0.25">
      <c r="A23" t="s">
        <v>4</v>
      </c>
      <c r="B23" s="1">
        <f>B21*COS(B22/180*PI())</f>
        <v>4.2343246734057285</v>
      </c>
      <c r="C23" s="1">
        <f>C21*COS(C22/180*PI())</f>
        <v>5.3772041217862219</v>
      </c>
      <c r="D23" s="1">
        <f>D21*COS(D22/180*PI())</f>
        <v>6.699861579006293</v>
      </c>
      <c r="E23" s="1">
        <f>E21*COS(E22/180*PI())</f>
        <v>8.2731528929773113</v>
      </c>
      <c r="F23" s="1">
        <f t="shared" ref="F23" si="2">F21*COS(F22/180*PI())</f>
        <v>9.8258506422323659</v>
      </c>
      <c r="G23" s="1">
        <f t="shared" ref="G23" si="3">G21*COS(G22/180*PI())</f>
        <v>12.204759598898541</v>
      </c>
      <c r="H23" s="1">
        <f t="shared" ref="H23" si="4">H21*COS(H22/180*PI())</f>
        <v>15.184038909934188</v>
      </c>
    </row>
    <row r="24" spans="1:8" x14ac:dyDescent="0.25">
      <c r="A24" t="s">
        <v>5</v>
      </c>
      <c r="B24" s="1">
        <f t="shared" ref="B24:H24" si="5">B21*SIN(B22/180*PI())</f>
        <v>-1.7539147072156822</v>
      </c>
      <c r="C24" s="1">
        <f t="shared" si="5"/>
        <v>-1.9041678478131248</v>
      </c>
      <c r="D24" s="1">
        <f t="shared" si="5"/>
        <v>-2.1124582415175239</v>
      </c>
      <c r="E24" s="1">
        <f t="shared" si="5"/>
        <v>-2.2943483539822687</v>
      </c>
      <c r="F24" s="1">
        <f t="shared" si="5"/>
        <v>-2.7249495493571643</v>
      </c>
      <c r="G24" s="1">
        <f t="shared" si="5"/>
        <v>-3.1563654451114993</v>
      </c>
      <c r="H24" s="1">
        <f t="shared" si="5"/>
        <v>-3.3662203836951328</v>
      </c>
    </row>
    <row r="26" spans="1:8" x14ac:dyDescent="0.25">
      <c r="A26" t="s">
        <v>6</v>
      </c>
      <c r="B26" s="1">
        <f t="shared" ref="B26:H26" si="6" xml:space="preserve"> SQRT( (B18^2+B19^2)/(B13^2+B14^2) )</f>
        <v>0.29211200000000004</v>
      </c>
      <c r="C26" s="1">
        <f t="shared" si="6"/>
        <v>0.28711833333333336</v>
      </c>
      <c r="D26" s="1">
        <f t="shared" si="6"/>
        <v>0.28426857142857143</v>
      </c>
      <c r="E26" s="1">
        <f t="shared" si="6"/>
        <v>0.28605750000000002</v>
      </c>
      <c r="F26" s="1">
        <f t="shared" si="6"/>
        <v>0.29236111111111113</v>
      </c>
      <c r="G26" s="1">
        <f t="shared" si="6"/>
        <v>0.30002800000000002</v>
      </c>
      <c r="H26" s="1">
        <f t="shared" si="6"/>
        <v>0.31004636363636368</v>
      </c>
    </row>
    <row r="27" spans="1:8" x14ac:dyDescent="0.25">
      <c r="A27" t="s">
        <v>7</v>
      </c>
      <c r="B27" s="1">
        <f xml:space="preserve"> SQRT( (B23^2+B24^2)/(B18^2+B19^2) )</f>
        <v>0.15689872377718136</v>
      </c>
      <c r="C27" s="1">
        <f xml:space="preserve"> SQRT( (C23^2+C24^2)/(C18^2+C19^2) )</f>
        <v>0.16556472070168513</v>
      </c>
      <c r="D27" s="1">
        <f xml:space="preserve"> SQRT( (D23^2+D24^2)/(D18^2+D19^2) )</f>
        <v>0.17651818200092467</v>
      </c>
      <c r="E27" s="1">
        <f xml:space="preserve"> SQRT( (E23^2+E24^2)/(E18^2+E19^2) )</f>
        <v>0.18758029417162633</v>
      </c>
      <c r="F27" s="1">
        <f t="shared" ref="F27:H27" si="7" xml:space="preserve"> SQRT( (F23^2+F24^2)/(F18^2+F19^2) )</f>
        <v>0.19376152019002377</v>
      </c>
      <c r="G27" s="1">
        <f t="shared" si="7"/>
        <v>0.21008539203007717</v>
      </c>
      <c r="H27" s="1">
        <f t="shared" si="7"/>
        <v>0.22801135314073259</v>
      </c>
    </row>
    <row r="28" spans="1:8" x14ac:dyDescent="0.25">
      <c r="A28" t="s">
        <v>8</v>
      </c>
      <c r="B28" s="5">
        <v>14.840800000000002</v>
      </c>
      <c r="C28" s="5">
        <v>14.840800000000002</v>
      </c>
      <c r="D28" s="5">
        <v>14.840800000000002</v>
      </c>
      <c r="E28" s="5">
        <v>14.840800000000002</v>
      </c>
      <c r="F28" s="5">
        <v>14.840800000000002</v>
      </c>
      <c r="G28" s="5">
        <v>14.840800000000002</v>
      </c>
      <c r="H28" s="5">
        <v>14.840800000000002</v>
      </c>
    </row>
    <row r="29" spans="1:8" x14ac:dyDescent="0.25">
      <c r="A29" t="s">
        <v>9</v>
      </c>
      <c r="B29" s="1">
        <f xml:space="preserve"> - ATAN2((B18*B13+B19*B14), (B18*B14-B19*B13) ) * 180/PI()</f>
        <v>-160.53909999999999</v>
      </c>
      <c r="C29" s="1">
        <f xml:space="preserve"> - ATAN2((C18*C13+C19*C14), (C18*C14-C19*C13) ) * 180/PI()</f>
        <v>-162.02070000000001</v>
      </c>
      <c r="D29" s="1">
        <f xml:space="preserve"> - ATAN2((D18*D13+D19*D14), (D18*D14-D19*D13) ) * 180/PI()</f>
        <v>-163.62580000000003</v>
      </c>
      <c r="E29" s="1">
        <f xml:space="preserve"> - ATAN2((E18*E13+E19*E14), (E18*E14-E19*E13) ) * 180/PI()</f>
        <v>-165.87139999999999</v>
      </c>
      <c r="F29" s="1">
        <f t="shared" ref="F29:H29" si="8" xml:space="preserve"> - ATAN2((F18*F13+F19*F14), (F18*F14-F19*F13) ) * 180/PI()</f>
        <v>-168.06799999999998</v>
      </c>
      <c r="G29" s="1">
        <f t="shared" si="8"/>
        <v>-169.68870000000001</v>
      </c>
      <c r="H29" s="1">
        <f t="shared" si="8"/>
        <v>-171.13</v>
      </c>
    </row>
    <row r="30" spans="1:8" x14ac:dyDescent="0.25">
      <c r="A30" t="s">
        <v>10</v>
      </c>
      <c r="B30" s="1">
        <f>-  ATAN2((B23*B18+B24*B19), (B23*B19-B24*B18) ) * 180/PI()</f>
        <v>-41.960900000000038</v>
      </c>
      <c r="C30" s="1">
        <f>-  ATAN2((C23*C18+C24*C19), (C23*C19-C24*C18) ) * 180/PI()</f>
        <v>-37.479300000000016</v>
      </c>
      <c r="D30" s="1">
        <f>-  ATAN2((D23*D18+D24*D19), (D23*D19-D24*D18) ) * 180/PI()</f>
        <v>-33.874200000000044</v>
      </c>
      <c r="E30" s="1">
        <f>-  ATAN2((E23*E18+E24*E19), (E23*E19-E24*E18) ) * 180/PI()</f>
        <v>-29.62860000000002</v>
      </c>
      <c r="F30" s="1">
        <f t="shared" ref="F30:H30" si="9">-  ATAN2((F23*F18+F24*F19), (F23*F19-F24*F18) ) * 180/PI()</f>
        <v>-27.432000000000016</v>
      </c>
      <c r="G30" s="1">
        <f t="shared" si="9"/>
        <v>-24.811299999999974</v>
      </c>
      <c r="H30" s="1">
        <f t="shared" si="9"/>
        <v>-21.37</v>
      </c>
    </row>
    <row r="31" spans="1:8" x14ac:dyDescent="0.25">
      <c r="A31" t="s">
        <v>11</v>
      </c>
      <c r="B31" s="1">
        <v>177</v>
      </c>
      <c r="C31" s="1">
        <v>178</v>
      </c>
      <c r="D31" s="1">
        <v>179</v>
      </c>
      <c r="E31" s="1">
        <v>180</v>
      </c>
      <c r="F31" s="1">
        <v>180</v>
      </c>
      <c r="G31" s="1">
        <v>180</v>
      </c>
      <c r="H31" s="1">
        <v>180</v>
      </c>
    </row>
    <row r="32" spans="1:8" x14ac:dyDescent="0.25">
      <c r="A32" t="s">
        <v>12</v>
      </c>
      <c r="B32" s="1">
        <f>B26*B27*B28*COS((B29+B30+B31)/180*PI())</f>
        <v>0.61392365891547251</v>
      </c>
      <c r="C32" s="1">
        <f>C26*C27*C28*COS((C29+C30+C31)/180*PI())</f>
        <v>0.65639299804301909</v>
      </c>
      <c r="D32" s="1">
        <f>D26*D27*D28*COS((D29+D30+D31)/180*PI())</f>
        <v>0.70620727827031227</v>
      </c>
      <c r="E32" s="1">
        <f>E26*E27*E28*COS((E29+E30+E31)/180*PI())</f>
        <v>0.76737629658811068</v>
      </c>
      <c r="F32" s="1">
        <f t="shared" ref="F32:H32" si="10">F26*F27*F28*COS((F29+F30+F31)/180*PI())</f>
        <v>0.81013046784023401</v>
      </c>
      <c r="G32" s="1">
        <f t="shared" si="10"/>
        <v>0.9056419812766674</v>
      </c>
      <c r="H32" s="1">
        <f t="shared" si="10"/>
        <v>1.0242876575206881</v>
      </c>
    </row>
    <row r="35" spans="1:8" x14ac:dyDescent="0.25">
      <c r="A35" t="s">
        <v>26</v>
      </c>
      <c r="B35" s="1">
        <f>B29+180</f>
        <v>19.460900000000009</v>
      </c>
      <c r="C35" s="1">
        <f>C29+180</f>
        <v>17.979299999999995</v>
      </c>
      <c r="D35" s="1">
        <f>D29+180</f>
        <v>16.374199999999973</v>
      </c>
      <c r="E35" s="1">
        <f>E29+180</f>
        <v>14.128600000000006</v>
      </c>
      <c r="F35" s="1">
        <f t="shared" ref="F35:H35" si="11">F29+180</f>
        <v>11.932000000000016</v>
      </c>
      <c r="G35" s="1">
        <f t="shared" si="11"/>
        <v>10.311299999999989</v>
      </c>
      <c r="H35" s="1">
        <f t="shared" si="11"/>
        <v>8.8700000000000045</v>
      </c>
    </row>
    <row r="36" spans="1:8" x14ac:dyDescent="0.25">
      <c r="A36" t="s">
        <v>27</v>
      </c>
      <c r="B36" s="1">
        <f>B30+B17</f>
        <v>-22.500000000000039</v>
      </c>
      <c r="C36" s="1">
        <f>C30+C17</f>
        <v>-19.500000000000018</v>
      </c>
      <c r="D36" s="1">
        <f>D30+D17</f>
        <v>-17.500000000000046</v>
      </c>
      <c r="E36" s="1">
        <f>E30+E17</f>
        <v>-15.50000000000002</v>
      </c>
      <c r="F36" s="1">
        <f t="shared" ref="F36:H36" si="12">F30+F17</f>
        <v>-15.500000000000016</v>
      </c>
      <c r="G36" s="1">
        <f t="shared" si="12"/>
        <v>-14.499999999999975</v>
      </c>
      <c r="H36" s="1">
        <f t="shared" si="12"/>
        <v>-12.500000000000002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7" sqref="R2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R17" sqref="R17"/>
    </sheetView>
  </sheetViews>
  <sheetFormatPr baseColWidth="10" defaultRowHeight="15" x14ac:dyDescent="0.25"/>
  <cols>
    <col min="12" max="12" width="26.5703125" bestFit="1" customWidth="1"/>
  </cols>
  <sheetData>
    <row r="1" spans="1:19" x14ac:dyDescent="0.25">
      <c r="A1" s="8" t="s">
        <v>29</v>
      </c>
      <c r="B1" s="8"/>
      <c r="C1" s="8"/>
      <c r="D1" s="8"/>
      <c r="E1" s="8"/>
    </row>
    <row r="2" spans="1:19" x14ac:dyDescent="0.25">
      <c r="A2" s="2" t="s">
        <v>28</v>
      </c>
      <c r="B2" s="3">
        <v>100</v>
      </c>
      <c r="C2" s="3">
        <v>120</v>
      </c>
      <c r="D2" s="3">
        <v>140</v>
      </c>
      <c r="E2" s="3">
        <v>160</v>
      </c>
      <c r="F2" s="3">
        <v>180</v>
      </c>
      <c r="G2" s="3">
        <v>200</v>
      </c>
      <c r="H2" s="3">
        <v>220</v>
      </c>
      <c r="L2" t="s">
        <v>42</v>
      </c>
      <c r="M2">
        <v>14.840800000000002</v>
      </c>
    </row>
    <row r="3" spans="1:19" x14ac:dyDescent="0.25">
      <c r="A3" t="s">
        <v>13</v>
      </c>
      <c r="B3" s="1">
        <v>3.92575271264</v>
      </c>
      <c r="C3" s="1">
        <v>4.7631397459400002</v>
      </c>
      <c r="D3" s="1">
        <v>5.6574042039999997</v>
      </c>
      <c r="E3" s="1">
        <v>6.5798583497900003</v>
      </c>
      <c r="F3" s="1">
        <v>7.4503744547300004</v>
      </c>
      <c r="G3" s="1">
        <v>8.3022427119900009</v>
      </c>
      <c r="H3" s="1">
        <v>9.1307816409899996</v>
      </c>
      <c r="L3" s="2" t="s">
        <v>38</v>
      </c>
      <c r="M3" s="3">
        <v>100</v>
      </c>
      <c r="N3" s="3">
        <v>120</v>
      </c>
      <c r="O3" s="3">
        <v>140</v>
      </c>
      <c r="P3" s="3">
        <v>160</v>
      </c>
      <c r="Q3" s="3">
        <v>180</v>
      </c>
      <c r="R3" s="3">
        <v>200</v>
      </c>
      <c r="S3" s="3">
        <v>220</v>
      </c>
    </row>
    <row r="4" spans="1:19" x14ac:dyDescent="0.25">
      <c r="A4" t="s">
        <v>14</v>
      </c>
      <c r="B4" s="1">
        <v>289.08959653800002</v>
      </c>
      <c r="C4" s="1">
        <v>291.587414389</v>
      </c>
      <c r="D4" s="1">
        <v>293.82968033100002</v>
      </c>
      <c r="E4" s="1">
        <v>295.71459173400001</v>
      </c>
      <c r="F4" s="1">
        <v>297.41067076100001</v>
      </c>
      <c r="G4" s="1">
        <v>298.85446511700002</v>
      </c>
      <c r="H4" s="1">
        <v>300.09640386699999</v>
      </c>
      <c r="L4" t="s">
        <v>39</v>
      </c>
      <c r="M4">
        <v>180</v>
      </c>
      <c r="N4">
        <v>180</v>
      </c>
      <c r="O4">
        <v>180</v>
      </c>
      <c r="P4">
        <v>180</v>
      </c>
      <c r="Q4">
        <v>180</v>
      </c>
      <c r="R4">
        <v>180</v>
      </c>
      <c r="S4">
        <v>180</v>
      </c>
    </row>
    <row r="5" spans="1:19" x14ac:dyDescent="0.25">
      <c r="A5" s="8" t="s">
        <v>30</v>
      </c>
      <c r="B5" s="8"/>
      <c r="C5" s="8"/>
      <c r="D5" s="8"/>
      <c r="E5" s="8"/>
      <c r="L5" t="s">
        <v>13</v>
      </c>
      <c r="M5" s="1">
        <v>4.5831999999999997</v>
      </c>
      <c r="N5" s="1">
        <v>5.7043999999999997</v>
      </c>
      <c r="O5" s="1">
        <v>7.0250000000000004</v>
      </c>
      <c r="P5" s="1">
        <v>8.5853999999999999</v>
      </c>
      <c r="Q5">
        <v>9.8355999999999995</v>
      </c>
      <c r="R5">
        <v>12.606299999999999</v>
      </c>
      <c r="S5">
        <v>15.5527</v>
      </c>
    </row>
    <row r="6" spans="1:19" x14ac:dyDescent="0.25">
      <c r="A6" s="2" t="s">
        <v>28</v>
      </c>
      <c r="B6" s="3">
        <v>100</v>
      </c>
      <c r="C6" s="3">
        <v>120</v>
      </c>
      <c r="D6" s="3">
        <v>140</v>
      </c>
      <c r="E6" s="3">
        <v>160</v>
      </c>
      <c r="F6" s="3">
        <v>180</v>
      </c>
      <c r="G6" s="3">
        <v>200</v>
      </c>
      <c r="H6" s="3">
        <v>220</v>
      </c>
      <c r="L6" t="s">
        <v>14</v>
      </c>
      <c r="M6" s="1">
        <v>337.5</v>
      </c>
      <c r="N6" s="1">
        <v>340.5</v>
      </c>
      <c r="O6" s="1">
        <v>342.5</v>
      </c>
      <c r="P6" s="1">
        <v>343.5</v>
      </c>
      <c r="Q6">
        <v>344.5</v>
      </c>
      <c r="R6">
        <v>345.5</v>
      </c>
      <c r="S6">
        <v>347.5</v>
      </c>
    </row>
    <row r="7" spans="1:19" x14ac:dyDescent="0.25">
      <c r="A7" t="s">
        <v>13</v>
      </c>
      <c r="B7" s="1">
        <v>4.5831999999999997</v>
      </c>
      <c r="C7" s="1">
        <v>5.7043999999999997</v>
      </c>
      <c r="D7" s="1">
        <v>7.0250000000000004</v>
      </c>
      <c r="E7" s="1">
        <v>8.5853999999999999</v>
      </c>
      <c r="F7">
        <v>9.8355999999999995</v>
      </c>
      <c r="G7">
        <v>12.606299999999999</v>
      </c>
      <c r="H7">
        <v>15.5527</v>
      </c>
      <c r="L7" t="s">
        <v>40</v>
      </c>
      <c r="M7" s="1">
        <f xml:space="preserve"> M5*$M$2</f>
        <v>68.018354560000006</v>
      </c>
      <c r="N7" s="1">
        <f xml:space="preserve"> N5*$M$2</f>
        <v>84.657859520000002</v>
      </c>
      <c r="O7" s="1">
        <f t="shared" ref="O7:S7" si="0" xml:space="preserve"> O5*$M$2</f>
        <v>104.25662000000001</v>
      </c>
      <c r="P7" s="1">
        <f t="shared" si="0"/>
        <v>127.41420432000001</v>
      </c>
      <c r="Q7" s="1">
        <f t="shared" si="0"/>
        <v>145.96817248000002</v>
      </c>
      <c r="R7" s="1">
        <f t="shared" si="0"/>
        <v>187.08757704000001</v>
      </c>
      <c r="S7" s="1">
        <f t="shared" si="0"/>
        <v>230.81451016000003</v>
      </c>
    </row>
    <row r="8" spans="1:19" x14ac:dyDescent="0.25">
      <c r="A8" t="s">
        <v>14</v>
      </c>
      <c r="B8" s="1">
        <v>337.5</v>
      </c>
      <c r="C8" s="1">
        <v>340.5</v>
      </c>
      <c r="D8" s="1">
        <v>342.5</v>
      </c>
      <c r="E8" s="1">
        <v>343.5</v>
      </c>
      <c r="F8">
        <v>344.5</v>
      </c>
      <c r="G8">
        <v>345.5</v>
      </c>
      <c r="H8">
        <v>347.5</v>
      </c>
      <c r="L8" t="s">
        <v>41</v>
      </c>
      <c r="M8" s="1">
        <f xml:space="preserve"> M6 -180</f>
        <v>157.5</v>
      </c>
      <c r="N8" s="1">
        <f t="shared" ref="N8:S8" si="1" xml:space="preserve"> N6 -180</f>
        <v>160.5</v>
      </c>
      <c r="O8" s="1">
        <f t="shared" si="1"/>
        <v>162.5</v>
      </c>
      <c r="P8" s="1">
        <f t="shared" si="1"/>
        <v>163.5</v>
      </c>
      <c r="Q8" s="1">
        <f t="shared" si="1"/>
        <v>164.5</v>
      </c>
      <c r="R8" s="1">
        <f t="shared" si="1"/>
        <v>165.5</v>
      </c>
      <c r="S8" s="1">
        <f t="shared" si="1"/>
        <v>167.5</v>
      </c>
    </row>
    <row r="9" spans="1:19" x14ac:dyDescent="0.25">
      <c r="L9" t="s">
        <v>43</v>
      </c>
      <c r="M9" s="1">
        <f>SQRT((-M3+M7*COS(M8/180*PI()) )^2+(M7*SIN(M8/180*PI()))^2 )</f>
        <v>164.90800368589095</v>
      </c>
      <c r="N9" s="1">
        <f>SQRT((-N3+N7*COS(N8/180*PI()) )^2+(N7*SIN(N8/180*PI()))^2 )</f>
        <v>201.79057411547558</v>
      </c>
      <c r="O9" s="1">
        <f>SQRT((-O3+O7*COS(O8/180*PI()) )^2+(O7*SIN(O8/180*PI()))^2 )</f>
        <v>241.47506789709172</v>
      </c>
      <c r="P9" s="1">
        <f t="shared" ref="P9:S9" si="2">SQRT((-P3+P7*COS(P8/180*PI()) )^2+(P7*SIN(P8/180*PI()))^2 )</f>
        <v>284.47829550943396</v>
      </c>
      <c r="Q9" s="1">
        <f t="shared" si="2"/>
        <v>323.02334715851163</v>
      </c>
      <c r="R9" s="1">
        <f t="shared" si="2"/>
        <v>383.99624996193819</v>
      </c>
      <c r="S9" s="1">
        <f t="shared" si="2"/>
        <v>448.13656774291849</v>
      </c>
    </row>
    <row r="12" spans="1:19" x14ac:dyDescent="0.25">
      <c r="L12" s="2" t="s">
        <v>38</v>
      </c>
      <c r="M12" s="3">
        <v>100</v>
      </c>
      <c r="N12" s="3">
        <v>120</v>
      </c>
      <c r="O12" s="3">
        <v>140</v>
      </c>
      <c r="P12" s="3">
        <v>160</v>
      </c>
      <c r="Q12" s="3">
        <v>180</v>
      </c>
      <c r="R12" s="3">
        <v>200</v>
      </c>
      <c r="S12" s="3">
        <v>220</v>
      </c>
    </row>
    <row r="13" spans="1:19" x14ac:dyDescent="0.25">
      <c r="L13" s="1" t="s">
        <v>40</v>
      </c>
      <c r="M13" s="1">
        <v>68.018354560000006</v>
      </c>
      <c r="N13" s="1">
        <v>84.657859520000002</v>
      </c>
      <c r="O13" s="1">
        <v>104.25662000000001</v>
      </c>
      <c r="P13" s="1">
        <v>127.41420432000001</v>
      </c>
      <c r="Q13" s="1">
        <v>145.96817248000002</v>
      </c>
      <c r="R13" s="1">
        <v>187.08757704000001</v>
      </c>
      <c r="S13" s="1">
        <v>230.81451016000003</v>
      </c>
    </row>
    <row r="14" spans="1:19" x14ac:dyDescent="0.25">
      <c r="L14" s="1" t="s">
        <v>43</v>
      </c>
      <c r="M14" s="1">
        <v>164.90800368589095</v>
      </c>
      <c r="N14" s="1">
        <v>201.79057411547558</v>
      </c>
      <c r="O14" s="1">
        <v>241.47506789709172</v>
      </c>
      <c r="P14" s="1">
        <v>284.47829550943396</v>
      </c>
      <c r="Q14" s="1">
        <v>323.02334715851163</v>
      </c>
      <c r="R14" s="1">
        <v>383.99624996193819</v>
      </c>
      <c r="S14" s="1">
        <v>448.13656774291849</v>
      </c>
    </row>
  </sheetData>
  <mergeCells count="2">
    <mergeCell ref="A1:E1"/>
    <mergeCell ref="A5:E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0" sqref="B10"/>
    </sheetView>
  </sheetViews>
  <sheetFormatPr baseColWidth="10" defaultRowHeight="15" x14ac:dyDescent="0.25"/>
  <cols>
    <col min="1" max="1" width="21.85546875" customWidth="1"/>
  </cols>
  <sheetData>
    <row r="1" spans="1:8" x14ac:dyDescent="0.25">
      <c r="A1" s="8" t="s">
        <v>29</v>
      </c>
      <c r="B1" s="8"/>
      <c r="C1" s="8"/>
      <c r="D1" s="8"/>
      <c r="E1" s="8"/>
    </row>
    <row r="2" spans="1:8" x14ac:dyDescent="0.25">
      <c r="A2" s="2" t="s">
        <v>28</v>
      </c>
      <c r="B2" s="3">
        <v>160</v>
      </c>
      <c r="C2" s="3">
        <v>180</v>
      </c>
      <c r="D2" s="3">
        <v>200</v>
      </c>
      <c r="E2" s="3">
        <v>220</v>
      </c>
      <c r="G2" t="s">
        <v>31</v>
      </c>
      <c r="H2">
        <v>10400</v>
      </c>
    </row>
    <row r="3" spans="1:8" x14ac:dyDescent="0.25">
      <c r="A3" t="s">
        <v>32</v>
      </c>
      <c r="B3" s="7">
        <f xml:space="preserve"> $H$3*$H$4*$H$5/$H$6</f>
        <v>8.2279999999999994E-4</v>
      </c>
      <c r="C3" s="6">
        <f xml:space="preserve"> $H$3*$H$4*$H$5/$H$6</f>
        <v>8.2279999999999994E-4</v>
      </c>
      <c r="D3" s="6">
        <f xml:space="preserve"> $H$3*$H$4*$H$5/$H$6</f>
        <v>8.2279999999999994E-4</v>
      </c>
      <c r="E3" s="6">
        <f xml:space="preserve"> $H$3*$H$4*$H$5/$H$6</f>
        <v>8.2279999999999994E-4</v>
      </c>
      <c r="G3" t="s">
        <v>33</v>
      </c>
      <c r="H3">
        <v>110</v>
      </c>
    </row>
    <row r="4" spans="1:8" x14ac:dyDescent="0.25">
      <c r="A4" t="s">
        <v>8</v>
      </c>
      <c r="B4" s="5">
        <f xml:space="preserve"> B3*$H$2</f>
        <v>8.5571199999999994</v>
      </c>
      <c r="C4" s="1">
        <f t="shared" ref="C4:E4" si="0" xml:space="preserve"> C3*$H$2</f>
        <v>8.5571199999999994</v>
      </c>
      <c r="D4" s="1">
        <f t="shared" si="0"/>
        <v>8.5571199999999994</v>
      </c>
      <c r="E4" s="1">
        <f t="shared" si="0"/>
        <v>8.5571199999999994</v>
      </c>
      <c r="G4" t="s">
        <v>34</v>
      </c>
      <c r="H4">
        <v>15</v>
      </c>
    </row>
    <row r="5" spans="1:8" x14ac:dyDescent="0.25">
      <c r="A5" t="s">
        <v>11</v>
      </c>
      <c r="B5" s="1">
        <v>180</v>
      </c>
      <c r="C5" s="1">
        <v>180</v>
      </c>
      <c r="D5" s="1">
        <v>180</v>
      </c>
      <c r="E5" s="1">
        <v>180</v>
      </c>
      <c r="G5" t="s">
        <v>35</v>
      </c>
      <c r="H5" s="6">
        <v>1.1219999999999999E-5</v>
      </c>
    </row>
    <row r="6" spans="1:8" x14ac:dyDescent="0.25">
      <c r="B6" s="1"/>
      <c r="C6" s="1"/>
      <c r="D6" s="1"/>
      <c r="E6" s="1"/>
      <c r="G6" t="s">
        <v>36</v>
      </c>
      <c r="H6">
        <v>22.5</v>
      </c>
    </row>
    <row r="7" spans="1:8" x14ac:dyDescent="0.25">
      <c r="A7" s="8" t="s">
        <v>30</v>
      </c>
      <c r="B7" s="8"/>
      <c r="C7" s="8"/>
      <c r="D7" s="8"/>
      <c r="E7" s="8"/>
    </row>
    <row r="8" spans="1:8" x14ac:dyDescent="0.25">
      <c r="A8" s="2" t="s">
        <v>28</v>
      </c>
      <c r="B8" s="3">
        <v>160</v>
      </c>
      <c r="C8" s="3">
        <v>180</v>
      </c>
      <c r="D8" s="3">
        <v>200</v>
      </c>
      <c r="E8" s="3">
        <v>220</v>
      </c>
    </row>
    <row r="9" spans="1:8" x14ac:dyDescent="0.25">
      <c r="A9" t="s">
        <v>32</v>
      </c>
      <c r="B9" s="6">
        <v>1.4270000000000001E-3</v>
      </c>
      <c r="C9" s="6">
        <v>1.4270000000000001E-3</v>
      </c>
      <c r="D9" s="6">
        <v>1.4270000000000001E-3</v>
      </c>
      <c r="E9" s="6">
        <v>1.4270000000000001E-3</v>
      </c>
    </row>
    <row r="10" spans="1:8" x14ac:dyDescent="0.25">
      <c r="A10" t="s">
        <v>8</v>
      </c>
      <c r="B10" s="1">
        <f xml:space="preserve"> B9*$H$2</f>
        <v>14.840800000000002</v>
      </c>
      <c r="C10" s="1">
        <f t="shared" ref="C10:E10" si="1" xml:space="preserve"> C9*$H$2</f>
        <v>14.840800000000002</v>
      </c>
      <c r="D10" s="5">
        <f t="shared" si="1"/>
        <v>14.840800000000002</v>
      </c>
      <c r="E10" s="1">
        <f t="shared" si="1"/>
        <v>14.840800000000002</v>
      </c>
    </row>
    <row r="11" spans="1:8" x14ac:dyDescent="0.25">
      <c r="A11" t="s">
        <v>11</v>
      </c>
      <c r="B11" s="1">
        <v>180</v>
      </c>
      <c r="C11" s="1">
        <v>180</v>
      </c>
      <c r="D11" s="1">
        <v>180</v>
      </c>
      <c r="E11" s="1">
        <v>180</v>
      </c>
    </row>
  </sheetData>
  <mergeCells count="2">
    <mergeCell ref="A1:E1"/>
    <mergeCell ref="A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Comparaison</vt:lpstr>
      <vt:lpstr>linear</vt:lpstr>
      <vt:lpstr>NL</vt:lpstr>
      <vt:lpstr>CoefA</vt:lpstr>
      <vt:lpstr>CoefB</vt:lpstr>
      <vt:lpstr>CoefC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2019-01-16T22:44:13Z</dcterms:modified>
</cp:coreProperties>
</file>